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60E1D696-DECD-447A-8A86-5797B314DFCD}" xr6:coauthVersionLast="47" xr6:coauthVersionMax="47" xr10:uidLastSave="{00000000-0000-0000-0000-000000000000}"/>
  <bookViews>
    <workbookView xWindow="28680" yWindow="-120" windowWidth="29040" windowHeight="15720" activeTab="1" xr2:uid="{98901BD8-AA4D-4482-8CFE-BD2F6871AA88}"/>
  </bookViews>
  <sheets>
    <sheet name="SubSector Analysis" sheetId="3" r:id="rId1"/>
    <sheet name="Nifty 750 Analysis" sheetId="2" r:id="rId2"/>
    <sheet name="Price_Filter_10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I19" i="3"/>
  <c r="I20" i="3"/>
  <c r="I48" i="3"/>
  <c r="I32" i="3"/>
  <c r="I5" i="3"/>
  <c r="I36" i="3"/>
  <c r="I28" i="3"/>
  <c r="I29" i="3"/>
  <c r="I24" i="3"/>
  <c r="I25" i="3"/>
  <c r="I46" i="3"/>
  <c r="I49" i="3"/>
  <c r="I89" i="3"/>
  <c r="I73" i="3"/>
  <c r="I54" i="3"/>
  <c r="I53" i="3"/>
  <c r="I56" i="3"/>
  <c r="I44" i="3"/>
  <c r="I80" i="3"/>
  <c r="I83" i="3"/>
  <c r="I55" i="3"/>
  <c r="I34" i="3"/>
  <c r="I63" i="3"/>
  <c r="I95" i="3"/>
  <c r="I79" i="3"/>
  <c r="I38" i="3"/>
  <c r="I87" i="3"/>
  <c r="I104" i="3"/>
  <c r="I100" i="3"/>
  <c r="I109" i="3"/>
  <c r="I102" i="3"/>
  <c r="I103" i="3"/>
  <c r="I101" i="3"/>
  <c r="I115" i="3"/>
  <c r="I113" i="3"/>
  <c r="I118" i="3"/>
  <c r="I119" i="3"/>
  <c r="I120" i="3"/>
  <c r="I112" i="3"/>
  <c r="I116" i="3"/>
  <c r="I121" i="3"/>
  <c r="B2" i="3"/>
  <c r="G2" i="3" s="1"/>
  <c r="B29" i="3"/>
  <c r="B3" i="3"/>
  <c r="G3" i="3" s="1"/>
  <c r="B37" i="3"/>
  <c r="R37" i="3" s="1"/>
  <c r="B57" i="3"/>
  <c r="H57" i="3" s="1"/>
  <c r="B28" i="3"/>
  <c r="G28" i="3" s="1"/>
  <c r="B22" i="3"/>
  <c r="R22" i="3" s="1"/>
  <c r="B8" i="3"/>
  <c r="D8" i="3" s="1"/>
  <c r="B33" i="3"/>
  <c r="H33" i="3" s="1"/>
  <c r="B41" i="3"/>
  <c r="G41" i="3" s="1"/>
  <c r="B40" i="3"/>
  <c r="F40" i="3" s="1"/>
  <c r="B31" i="3"/>
  <c r="H31" i="3" s="1"/>
  <c r="B32" i="3"/>
  <c r="E32" i="3" s="1"/>
  <c r="B60" i="3"/>
  <c r="D60" i="3" s="1"/>
  <c r="B5" i="3"/>
  <c r="G5" i="3" s="1"/>
  <c r="B44" i="3"/>
  <c r="F44" i="3" s="1"/>
  <c r="B113" i="3"/>
  <c r="F113" i="3" s="1"/>
  <c r="B14" i="3"/>
  <c r="H14" i="3" s="1"/>
  <c r="B25" i="3"/>
  <c r="R25" i="3" s="1"/>
  <c r="B107" i="3"/>
  <c r="D107" i="3" s="1"/>
  <c r="B45" i="3"/>
  <c r="F45" i="3" s="1"/>
  <c r="B99" i="3"/>
  <c r="H99" i="3" s="1"/>
  <c r="B12" i="3"/>
  <c r="G12" i="3" s="1"/>
  <c r="B6" i="3"/>
  <c r="I6" i="3" s="1"/>
  <c r="B24" i="3"/>
  <c r="B90" i="3"/>
  <c r="H90" i="3" s="1"/>
  <c r="B82" i="3"/>
  <c r="E82" i="3" s="1"/>
  <c r="B42" i="3"/>
  <c r="E42" i="3" s="1"/>
  <c r="B47" i="3"/>
  <c r="D47" i="3" s="1"/>
  <c r="B10" i="3"/>
  <c r="G10" i="3" s="1"/>
  <c r="B79" i="3"/>
  <c r="R79" i="3" s="1"/>
  <c r="B87" i="3"/>
  <c r="G87" i="3" s="1"/>
  <c r="B46" i="3"/>
  <c r="D46" i="3" s="1"/>
  <c r="B94" i="3"/>
  <c r="E94" i="3" s="1"/>
  <c r="B52" i="3"/>
  <c r="F52" i="3" s="1"/>
  <c r="B88" i="3"/>
  <c r="G88" i="3" s="1"/>
  <c r="B103" i="3"/>
  <c r="G103" i="3" s="1"/>
  <c r="B62" i="3"/>
  <c r="D62" i="3" s="1"/>
  <c r="B91" i="3"/>
  <c r="H91" i="3" s="1"/>
  <c r="B16" i="3"/>
  <c r="H16" i="3" s="1"/>
  <c r="B101" i="3"/>
  <c r="B92" i="3"/>
  <c r="E92" i="3" s="1"/>
  <c r="B4" i="3"/>
  <c r="R4" i="3" s="1"/>
  <c r="B74" i="3"/>
  <c r="H74" i="3" s="1"/>
  <c r="B26" i="3"/>
  <c r="E26" i="3" s="1"/>
  <c r="B43" i="3"/>
  <c r="G43" i="3" s="1"/>
  <c r="B58" i="3"/>
  <c r="H58" i="3" s="1"/>
  <c r="B39" i="3"/>
  <c r="H39" i="3" s="1"/>
  <c r="B100" i="3"/>
  <c r="G100" i="3" s="1"/>
  <c r="B36" i="3"/>
  <c r="H36" i="3" s="1"/>
  <c r="B84" i="3"/>
  <c r="H84" i="3" s="1"/>
  <c r="B102" i="3"/>
  <c r="E102" i="3" s="1"/>
  <c r="B106" i="3"/>
  <c r="H106" i="3" s="1"/>
  <c r="B11" i="3"/>
  <c r="H11" i="3" s="1"/>
  <c r="B51" i="3"/>
  <c r="R51" i="3" s="1"/>
  <c r="B83" i="3"/>
  <c r="D83" i="3" s="1"/>
  <c r="B118" i="3"/>
  <c r="E118" i="3" s="1"/>
  <c r="B110" i="3"/>
  <c r="I110" i="3" s="1"/>
  <c r="B18" i="3"/>
  <c r="F18" i="3" s="1"/>
  <c r="B80" i="3"/>
  <c r="G80" i="3" s="1"/>
  <c r="B115" i="3"/>
  <c r="F115" i="3" s="1"/>
  <c r="B55" i="3"/>
  <c r="H55" i="3" s="1"/>
  <c r="B89" i="3"/>
  <c r="G89" i="3" s="1"/>
  <c r="B30" i="3"/>
  <c r="G30" i="3" s="1"/>
  <c r="B54" i="3"/>
  <c r="F54" i="3" s="1"/>
  <c r="B69" i="3"/>
  <c r="G69" i="3" s="1"/>
  <c r="B17" i="3"/>
  <c r="R17" i="3" s="1"/>
  <c r="B9" i="3"/>
  <c r="H9" i="3" s="1"/>
  <c r="B85" i="3"/>
  <c r="R85" i="3" s="1"/>
  <c r="B15" i="3"/>
  <c r="H15" i="3" s="1"/>
  <c r="B35" i="3"/>
  <c r="I35" i="3" s="1"/>
  <c r="B21" i="3"/>
  <c r="H21" i="3" s="1"/>
  <c r="B49" i="3"/>
  <c r="E49" i="3" s="1"/>
  <c r="B114" i="3"/>
  <c r="I114" i="3" s="1"/>
  <c r="B59" i="3"/>
  <c r="F59" i="3" s="1"/>
  <c r="B27" i="3"/>
  <c r="H27" i="3" s="1"/>
  <c r="B61" i="3"/>
  <c r="E61" i="3" s="1"/>
  <c r="B23" i="3"/>
  <c r="I23" i="3" s="1"/>
  <c r="B48" i="3"/>
  <c r="R48" i="3" s="1"/>
  <c r="B34" i="3"/>
  <c r="E34" i="3" s="1"/>
  <c r="B77" i="3"/>
  <c r="I77" i="3" s="1"/>
  <c r="B108" i="3"/>
  <c r="G108" i="3" s="1"/>
  <c r="B81" i="3"/>
  <c r="G81" i="3" s="1"/>
  <c r="B112" i="3"/>
  <c r="B104" i="3"/>
  <c r="B7" i="3"/>
  <c r="D7" i="3" s="1"/>
  <c r="B76" i="3"/>
  <c r="G76" i="3" s="1"/>
  <c r="B86" i="3"/>
  <c r="R86" i="3" s="1"/>
  <c r="B95" i="3"/>
  <c r="E95" i="3" s="1"/>
  <c r="B38" i="3"/>
  <c r="D38" i="3" s="1"/>
  <c r="B20" i="3"/>
  <c r="R20" i="3" s="1"/>
  <c r="B71" i="3"/>
  <c r="D71" i="3" s="1"/>
  <c r="B78" i="3"/>
  <c r="F78" i="3" s="1"/>
  <c r="B96" i="3"/>
  <c r="H96" i="3" s="1"/>
  <c r="B72" i="3"/>
  <c r="H72" i="3" s="1"/>
  <c r="B93" i="3"/>
  <c r="H93" i="3" s="1"/>
  <c r="B53" i="3"/>
  <c r="G53" i="3" s="1"/>
  <c r="B75" i="3"/>
  <c r="D75" i="3" s="1"/>
  <c r="B120" i="3"/>
  <c r="G120" i="3" s="1"/>
  <c r="B63" i="3"/>
  <c r="G63" i="3" s="1"/>
  <c r="B70" i="3"/>
  <c r="H70" i="3" s="1"/>
  <c r="B50" i="3"/>
  <c r="F50" i="3" s="1"/>
  <c r="B119" i="3"/>
  <c r="R119" i="3" s="1"/>
  <c r="B56" i="3"/>
  <c r="H56" i="3" s="1"/>
  <c r="B73" i="3"/>
  <c r="R73" i="3" s="1"/>
  <c r="B66" i="3"/>
  <c r="I66" i="3" s="1"/>
  <c r="B97" i="3"/>
  <c r="H97" i="3" s="1"/>
  <c r="B116" i="3"/>
  <c r="H116" i="3" s="1"/>
  <c r="B19" i="3"/>
  <c r="D19" i="3" s="1"/>
  <c r="B13" i="3"/>
  <c r="D13" i="3" s="1"/>
  <c r="B105" i="3"/>
  <c r="H105" i="3" s="1"/>
  <c r="B109" i="3"/>
  <c r="G109" i="3" s="1"/>
  <c r="B67" i="3"/>
  <c r="H67" i="3" s="1"/>
  <c r="B121" i="3"/>
  <c r="D121" i="3" s="1"/>
  <c r="B98" i="3"/>
  <c r="R98" i="3" s="1"/>
  <c r="B65" i="3"/>
  <c r="D65" i="3" s="1"/>
  <c r="B68" i="3"/>
  <c r="R68" i="3" s="1"/>
  <c r="B64" i="3"/>
  <c r="D64" i="3" s="1"/>
  <c r="B122" i="3"/>
  <c r="H122" i="3" s="1"/>
  <c r="B117" i="3"/>
  <c r="G117" i="3" s="1"/>
  <c r="B111" i="3"/>
  <c r="G111" i="3" s="1"/>
  <c r="AQ406" i="2"/>
  <c r="AQ582" i="2"/>
  <c r="AQ686" i="2"/>
  <c r="AQ319" i="2"/>
  <c r="AQ170" i="2"/>
  <c r="AQ249" i="2"/>
  <c r="AQ596" i="2"/>
  <c r="AQ402" i="2"/>
  <c r="AQ670" i="2"/>
  <c r="AQ518" i="2"/>
  <c r="AQ355" i="2"/>
  <c r="AQ689" i="2"/>
  <c r="AQ494" i="2"/>
  <c r="AQ428" i="2"/>
  <c r="AQ390" i="2"/>
  <c r="AQ185" i="2"/>
  <c r="AQ16" i="2"/>
  <c r="AQ292" i="2"/>
  <c r="AQ668" i="2"/>
  <c r="AQ211" i="2"/>
  <c r="AQ182" i="2"/>
  <c r="AQ439" i="2"/>
  <c r="AQ69" i="2"/>
  <c r="AQ415" i="2"/>
  <c r="AQ220" i="2"/>
  <c r="AQ429" i="2"/>
  <c r="AQ169" i="2"/>
  <c r="AQ147" i="2"/>
  <c r="AQ126" i="2"/>
  <c r="AQ521" i="2"/>
  <c r="AQ562" i="2"/>
  <c r="AQ367" i="2"/>
  <c r="AQ712" i="2"/>
  <c r="AQ48" i="2"/>
  <c r="AQ81" i="2"/>
  <c r="AQ160" i="2"/>
  <c r="AQ13" i="2"/>
  <c r="AQ593" i="2"/>
  <c r="AQ655" i="2"/>
  <c r="AQ25" i="2"/>
  <c r="AQ208" i="2"/>
  <c r="AQ550" i="2"/>
  <c r="AQ365" i="2"/>
  <c r="AQ380" i="2"/>
  <c r="AQ133" i="2"/>
  <c r="AQ314" i="2"/>
  <c r="AQ11" i="2"/>
  <c r="AQ267" i="2"/>
  <c r="AQ53" i="2"/>
  <c r="AQ67" i="2"/>
  <c r="AQ140" i="2"/>
  <c r="AQ213" i="2"/>
  <c r="AQ295" i="2"/>
  <c r="AQ207" i="2"/>
  <c r="AQ45" i="2"/>
  <c r="AQ650" i="2"/>
  <c r="AQ538" i="2"/>
  <c r="AQ318" i="2"/>
  <c r="AQ121" i="2"/>
  <c r="AQ166" i="2"/>
  <c r="AQ560" i="2"/>
  <c r="AQ146" i="2"/>
  <c r="AQ436" i="2"/>
  <c r="AQ465" i="2"/>
  <c r="AQ154" i="2"/>
  <c r="AQ167" i="2"/>
  <c r="AQ311" i="2"/>
  <c r="AQ514" i="2"/>
  <c r="AQ168" i="2"/>
  <c r="AQ698" i="2"/>
  <c r="AQ321" i="2"/>
  <c r="AQ345" i="2"/>
  <c r="AQ87" i="2"/>
  <c r="AQ407" i="2"/>
  <c r="AQ372" i="2"/>
  <c r="AQ563" i="2"/>
  <c r="AQ285" i="2"/>
  <c r="AQ5" i="2"/>
  <c r="AQ63" i="2"/>
  <c r="AQ117" i="2"/>
  <c r="AQ172" i="2"/>
  <c r="AQ34" i="2"/>
  <c r="AQ173" i="2"/>
  <c r="AQ3" i="2"/>
  <c r="AQ320" i="2"/>
  <c r="AQ634" i="2"/>
  <c r="AQ578" i="2"/>
  <c r="AQ37" i="2"/>
  <c r="AQ17" i="2"/>
  <c r="AQ605" i="2"/>
  <c r="AQ315" i="2"/>
  <c r="AQ233" i="2"/>
  <c r="AQ504" i="2"/>
  <c r="AQ543" i="2"/>
  <c r="AQ266" i="2"/>
  <c r="AQ175" i="2"/>
  <c r="AQ73" i="2"/>
  <c r="AQ152" i="2"/>
  <c r="AQ202" i="2"/>
  <c r="AQ253" i="2"/>
  <c r="AQ132" i="2"/>
  <c r="AQ161" i="2"/>
  <c r="AQ637" i="2"/>
  <c r="AQ307" i="2"/>
  <c r="AQ556" i="2"/>
  <c r="AQ158" i="2"/>
  <c r="AQ580" i="2"/>
  <c r="AQ488" i="2"/>
  <c r="AQ437" i="2"/>
  <c r="AQ298" i="2"/>
  <c r="AQ237" i="2"/>
  <c r="AQ70" i="2"/>
  <c r="AQ361" i="2"/>
  <c r="AQ337" i="2"/>
  <c r="AQ174" i="2"/>
  <c r="AQ305" i="2"/>
  <c r="AQ322" i="2"/>
  <c r="AQ536" i="2"/>
  <c r="AQ572" i="2"/>
  <c r="AQ35" i="2"/>
  <c r="AQ270" i="2"/>
  <c r="AQ397" i="2"/>
  <c r="AQ332" i="2"/>
  <c r="AQ62" i="2"/>
  <c r="AQ199" i="2"/>
  <c r="AQ369" i="2"/>
  <c r="AQ100" i="2"/>
  <c r="AQ60" i="2"/>
  <c r="AQ159" i="2"/>
  <c r="AQ2" i="2"/>
  <c r="AQ250" i="2"/>
  <c r="AQ180" i="2"/>
  <c r="AQ107" i="2"/>
  <c r="AQ470" i="2"/>
  <c r="AQ74" i="2"/>
  <c r="AQ186" i="2"/>
  <c r="AQ91" i="2"/>
  <c r="AQ565" i="2"/>
  <c r="AQ210" i="2"/>
  <c r="AQ706" i="2"/>
  <c r="AQ162" i="2"/>
  <c r="AQ360" i="2"/>
  <c r="AQ102" i="2"/>
  <c r="AQ51" i="2"/>
  <c r="AQ9" i="2"/>
  <c r="AQ342" i="2"/>
  <c r="AQ155" i="2"/>
  <c r="AQ333" i="2"/>
  <c r="AQ112" i="2"/>
  <c r="AQ56" i="2"/>
  <c r="AQ377" i="2"/>
  <c r="AQ296" i="2"/>
  <c r="AQ399" i="2"/>
  <c r="AQ464" i="2"/>
  <c r="AQ14" i="2"/>
  <c r="AQ451" i="2"/>
  <c r="AQ357" i="2"/>
  <c r="AQ193" i="2"/>
  <c r="AQ609" i="2"/>
  <c r="AQ718" i="2"/>
  <c r="AQ468" i="2"/>
  <c r="AQ509" i="2"/>
  <c r="AQ12" i="2"/>
  <c r="AQ589" i="2"/>
  <c r="AQ40" i="2"/>
  <c r="AQ448" i="2"/>
  <c r="AQ427" i="2"/>
  <c r="AQ631" i="2"/>
  <c r="AQ527" i="2"/>
  <c r="AQ540" i="2"/>
  <c r="AQ196" i="2"/>
  <c r="AQ542" i="2"/>
  <c r="AQ82" i="2"/>
  <c r="AQ300" i="2"/>
  <c r="AQ394" i="2"/>
  <c r="AQ304" i="2"/>
  <c r="AQ652" i="2"/>
  <c r="AQ456" i="2"/>
  <c r="AQ568" i="2"/>
  <c r="AQ68" i="2"/>
  <c r="AQ245" i="2"/>
  <c r="AQ704" i="2"/>
  <c r="AQ247" i="2"/>
  <c r="AQ393" i="2"/>
  <c r="AQ313" i="2"/>
  <c r="AQ235" i="2"/>
  <c r="AQ255" i="2"/>
  <c r="AQ476" i="2"/>
  <c r="AQ148" i="2"/>
  <c r="AQ129" i="2"/>
  <c r="AQ404" i="2"/>
  <c r="AQ685" i="2"/>
  <c r="AQ610" i="2"/>
  <c r="AQ452" i="2"/>
  <c r="AQ630" i="2"/>
  <c r="AQ230" i="2"/>
  <c r="AQ490" i="2"/>
  <c r="AQ309" i="2"/>
  <c r="AQ700" i="2"/>
  <c r="AQ228" i="2"/>
  <c r="AQ89" i="2"/>
  <c r="AQ101" i="2"/>
  <c r="AQ346" i="2"/>
  <c r="AQ489" i="2"/>
  <c r="AQ586" i="2"/>
  <c r="AQ61" i="2"/>
  <c r="AQ164" i="2"/>
  <c r="AQ110" i="2"/>
  <c r="AQ599" i="2"/>
  <c r="AQ308" i="2"/>
  <c r="AQ513" i="2"/>
  <c r="AQ149" i="2"/>
  <c r="AQ575" i="2"/>
  <c r="AQ474" i="2"/>
  <c r="AQ118" i="2"/>
  <c r="AQ506" i="2"/>
  <c r="AQ38" i="2"/>
  <c r="AQ411" i="2"/>
  <c r="AQ714" i="2"/>
  <c r="AQ143" i="2"/>
  <c r="AQ417" i="2"/>
  <c r="AQ36" i="2"/>
  <c r="AQ600" i="2"/>
  <c r="AQ49" i="2"/>
  <c r="AQ669" i="2"/>
  <c r="AQ343" i="2"/>
  <c r="AQ388" i="2"/>
  <c r="AQ157" i="2"/>
  <c r="AQ720" i="2"/>
  <c r="AQ59" i="2"/>
  <c r="AQ122" i="2"/>
  <c r="AQ310" i="2"/>
  <c r="AQ316" i="2"/>
  <c r="AQ505" i="2"/>
  <c r="AQ530" i="2"/>
  <c r="AQ282" i="2"/>
  <c r="AQ222" i="2"/>
  <c r="AQ192" i="2"/>
  <c r="AQ450" i="2"/>
  <c r="AQ327" i="2"/>
  <c r="AQ303" i="2"/>
  <c r="AQ537" i="2"/>
  <c r="AQ508" i="2"/>
  <c r="AQ22" i="2"/>
  <c r="AQ413" i="2"/>
  <c r="AQ88" i="2"/>
  <c r="AQ24" i="2"/>
  <c r="AQ375" i="2"/>
  <c r="AQ475" i="2"/>
  <c r="AQ277" i="2"/>
  <c r="AQ727" i="2"/>
  <c r="AQ99" i="2"/>
  <c r="AQ379" i="2"/>
  <c r="AQ510" i="2"/>
  <c r="AQ462" i="2"/>
  <c r="AQ6" i="2"/>
  <c r="AQ4" i="2"/>
  <c r="AQ479" i="2"/>
  <c r="AQ657" i="2"/>
  <c r="AQ684" i="2"/>
  <c r="AQ444" i="2"/>
  <c r="AQ200" i="2"/>
  <c r="AQ217" i="2"/>
  <c r="AQ588" i="2"/>
  <c r="AQ221" i="2"/>
  <c r="AQ430" i="2"/>
  <c r="AQ95" i="2"/>
  <c r="AQ441" i="2"/>
  <c r="AQ194" i="2"/>
  <c r="AQ690" i="2"/>
  <c r="AQ472" i="2"/>
  <c r="AQ574" i="2"/>
  <c r="AQ335" i="2"/>
  <c r="AQ422" i="2"/>
  <c r="AQ594" i="2"/>
  <c r="AQ459" i="2"/>
  <c r="AQ114" i="2"/>
  <c r="AQ561" i="2"/>
  <c r="AQ224" i="2"/>
  <c r="AQ97" i="2"/>
  <c r="AQ8" i="2"/>
  <c r="AQ76" i="2"/>
  <c r="AQ135" i="2"/>
  <c r="AQ551" i="2"/>
  <c r="AQ297" i="2"/>
  <c r="AQ531" i="2"/>
  <c r="AQ259" i="2"/>
  <c r="AQ350" i="2"/>
  <c r="AQ225" i="2"/>
  <c r="AQ546" i="2"/>
  <c r="AQ554" i="2"/>
  <c r="AQ188" i="2"/>
  <c r="AQ466" i="2"/>
  <c r="AQ58" i="2"/>
  <c r="AQ723" i="2"/>
  <c r="AQ105" i="2"/>
  <c r="AQ595" i="2"/>
  <c r="AQ47" i="2"/>
  <c r="AQ65" i="2"/>
  <c r="AQ336" i="2"/>
  <c r="AQ242" i="2"/>
  <c r="AQ92" i="2"/>
  <c r="AQ50" i="2"/>
  <c r="AQ18" i="2"/>
  <c r="AQ545" i="2"/>
  <c r="AQ619" i="2"/>
  <c r="AQ683" i="2"/>
  <c r="AQ86" i="2"/>
  <c r="AQ434" i="2"/>
  <c r="AQ83" i="2"/>
  <c r="AQ522" i="2"/>
  <c r="AQ19" i="2"/>
  <c r="AQ432" i="2"/>
  <c r="AQ198" i="2"/>
  <c r="AQ229" i="2"/>
  <c r="AQ371" i="2"/>
  <c r="AQ20" i="2"/>
  <c r="AQ692" i="2"/>
  <c r="AQ183" i="2"/>
  <c r="AQ141" i="2"/>
  <c r="AQ145" i="2"/>
  <c r="AQ515" i="2"/>
  <c r="AQ639" i="2"/>
  <c r="AQ330" i="2"/>
  <c r="AQ577" i="2"/>
  <c r="AQ703" i="2"/>
  <c r="AQ240" i="2"/>
  <c r="AQ385" i="2"/>
  <c r="AQ457" i="2"/>
  <c r="AQ137" i="2"/>
  <c r="AQ453" i="2"/>
  <c r="AQ570" i="2"/>
  <c r="AQ500" i="2"/>
  <c r="AQ234" i="2"/>
  <c r="AQ722" i="2"/>
  <c r="AQ106" i="2"/>
  <c r="AQ151" i="2"/>
  <c r="AQ31" i="2"/>
  <c r="AQ329" i="2"/>
  <c r="AQ197" i="2"/>
  <c r="AQ664" i="2"/>
  <c r="AQ223" i="2"/>
  <c r="AQ293" i="2"/>
  <c r="AQ424" i="2"/>
  <c r="AQ663" i="2"/>
  <c r="AQ483" i="2"/>
  <c r="AQ442" i="2"/>
  <c r="AQ392" i="2"/>
  <c r="AQ559" i="2"/>
  <c r="AQ43" i="2"/>
  <c r="AQ142" i="2"/>
  <c r="AQ344" i="2"/>
  <c r="AQ77" i="2"/>
  <c r="AQ383" i="2"/>
  <c r="AQ26" i="2"/>
  <c r="AQ525" i="2"/>
  <c r="AQ72" i="2"/>
  <c r="AQ477" i="2"/>
  <c r="AQ32" i="2"/>
  <c r="AQ264" i="2"/>
  <c r="AQ519" i="2"/>
  <c r="AQ592" i="2"/>
  <c r="AQ238" i="2"/>
  <c r="AQ54" i="2"/>
  <c r="AQ323" i="2"/>
  <c r="AQ533" i="2"/>
  <c r="AQ403" i="2"/>
  <c r="AQ497" i="2"/>
  <c r="AQ120" i="2"/>
  <c r="AQ165" i="2"/>
  <c r="AQ581" i="2"/>
  <c r="AQ438" i="2"/>
  <c r="AQ236" i="2"/>
  <c r="AQ23" i="2"/>
  <c r="AQ645" i="2"/>
  <c r="AQ191" i="2"/>
  <c r="AQ116" i="2"/>
  <c r="AQ656" i="2"/>
  <c r="AQ317" i="2"/>
  <c r="AQ227" i="2"/>
  <c r="AQ573" i="2"/>
  <c r="AQ136" i="2"/>
  <c r="AQ646" i="2"/>
  <c r="AQ243" i="2"/>
  <c r="AQ246" i="2"/>
  <c r="AQ163" i="2"/>
  <c r="AQ398" i="2"/>
  <c r="AQ353" i="2"/>
  <c r="AQ286" i="2"/>
  <c r="AQ111" i="2"/>
  <c r="AQ598" i="2"/>
  <c r="AQ454" i="2"/>
  <c r="AQ115" i="2"/>
  <c r="AQ719" i="2"/>
  <c r="AQ79" i="2"/>
  <c r="AQ661" i="2"/>
  <c r="AQ597" i="2"/>
  <c r="AQ127" i="2"/>
  <c r="AQ486" i="2"/>
  <c r="AQ203" i="2"/>
  <c r="AQ549" i="2"/>
  <c r="AQ268" i="2"/>
  <c r="AQ108" i="2"/>
  <c r="AQ260" i="2"/>
  <c r="AQ491" i="2"/>
  <c r="AQ216" i="2"/>
  <c r="AQ171" i="2"/>
  <c r="AQ351" i="2"/>
  <c r="AQ473" i="2"/>
  <c r="AQ583" i="2"/>
  <c r="AQ431" i="2"/>
  <c r="AQ275" i="2"/>
  <c r="AQ278" i="2"/>
  <c r="AQ672" i="2"/>
  <c r="AQ15" i="2"/>
  <c r="AQ239" i="2"/>
  <c r="AQ179" i="2"/>
  <c r="AQ667" i="2"/>
  <c r="AQ607" i="2"/>
  <c r="AQ94" i="2"/>
  <c r="AQ187" i="2"/>
  <c r="AQ347" i="2"/>
  <c r="AQ215" i="2"/>
  <c r="AQ218" i="2"/>
  <c r="AQ716" i="2"/>
  <c r="AQ539" i="2"/>
  <c r="AQ579" i="2"/>
  <c r="AQ555" i="2"/>
  <c r="AQ189" i="2"/>
  <c r="AQ484" i="2"/>
  <c r="AQ654" i="2"/>
  <c r="AQ27" i="2"/>
  <c r="AQ265" i="2"/>
  <c r="AQ349" i="2"/>
  <c r="AQ481" i="2"/>
  <c r="AQ44" i="2"/>
  <c r="AQ423" i="2"/>
  <c r="AQ408" i="2"/>
  <c r="AQ252" i="2"/>
  <c r="AQ21" i="2"/>
  <c r="AQ219" i="2"/>
  <c r="AQ41" i="2"/>
  <c r="AQ384" i="2"/>
  <c r="AQ710" i="2"/>
  <c r="AQ138" i="2"/>
  <c r="AQ78" i="2"/>
  <c r="AQ613" i="2"/>
  <c r="AQ7" i="2"/>
  <c r="AQ386" i="2"/>
  <c r="AQ93" i="2"/>
  <c r="AQ564" i="2"/>
  <c r="AQ425" i="2"/>
  <c r="AQ340" i="2"/>
  <c r="AQ57" i="2"/>
  <c r="AQ181" i="2"/>
  <c r="AQ629" i="2"/>
  <c r="AQ724" i="2"/>
  <c r="AQ485" i="2"/>
  <c r="AQ284" i="2"/>
  <c r="AQ534" i="2"/>
  <c r="AQ526" i="2"/>
  <c r="AQ495" i="2"/>
  <c r="AQ642" i="2"/>
  <c r="AQ280" i="2"/>
  <c r="AQ261" i="2"/>
  <c r="AQ529" i="2"/>
  <c r="AQ445" i="2"/>
  <c r="AQ80" i="2"/>
  <c r="AQ382" i="2"/>
  <c r="AQ205" i="2"/>
  <c r="AQ370" i="2"/>
  <c r="AQ532" i="2"/>
  <c r="AQ326" i="2"/>
  <c r="AQ85" i="2"/>
  <c r="AQ517" i="2"/>
  <c r="AQ587" i="2"/>
  <c r="AQ104" i="2"/>
  <c r="AQ226" i="2"/>
  <c r="AQ409" i="2"/>
  <c r="AQ28" i="2"/>
  <c r="AQ176" i="2"/>
  <c r="AQ389" i="2"/>
  <c r="AQ98" i="2"/>
  <c r="AQ443" i="2"/>
  <c r="AQ341" i="2"/>
  <c r="AQ482" i="2"/>
  <c r="AQ299" i="2"/>
  <c r="AQ621" i="2"/>
  <c r="AQ39" i="2"/>
  <c r="AQ29" i="2"/>
  <c r="AQ651" i="2"/>
  <c r="AQ262" i="2"/>
  <c r="AQ134" i="2"/>
  <c r="AQ10" i="2"/>
  <c r="AQ55" i="2"/>
  <c r="AQ478" i="2"/>
  <c r="AQ338" i="2"/>
  <c r="AQ535" i="2"/>
  <c r="AQ512" i="2"/>
  <c r="AQ352" i="2"/>
  <c r="AQ644" i="2"/>
  <c r="AQ103" i="2"/>
  <c r="AQ680" i="2"/>
  <c r="AQ271" i="2"/>
  <c r="AQ624" i="2"/>
  <c r="AQ567" i="2"/>
  <c r="AQ460" i="2"/>
  <c r="AQ287" i="2"/>
  <c r="AQ263" i="2"/>
  <c r="AQ374" i="2"/>
  <c r="AQ516" i="2"/>
  <c r="AQ449" i="2"/>
  <c r="AQ584" i="2"/>
  <c r="AQ487" i="2"/>
  <c r="AQ461" i="2"/>
  <c r="AQ433" i="2"/>
  <c r="AQ726" i="2"/>
  <c r="AQ635" i="2"/>
  <c r="AQ463" i="2"/>
  <c r="AQ244" i="2"/>
  <c r="AQ469" i="2"/>
  <c r="AQ231" i="2"/>
  <c r="AQ721" i="2"/>
  <c r="AQ611" i="2"/>
  <c r="AQ301" i="2"/>
  <c r="AQ418" i="2"/>
  <c r="AQ241" i="2"/>
  <c r="AQ381" i="2"/>
  <c r="AQ42" i="2"/>
  <c r="AQ75" i="2"/>
  <c r="AQ325" i="2"/>
  <c r="AQ201" i="2"/>
  <c r="AQ178" i="2"/>
  <c r="AQ354" i="2"/>
  <c r="AQ358" i="2"/>
  <c r="AQ717" i="2"/>
  <c r="AQ414" i="2"/>
  <c r="AQ288" i="2"/>
  <c r="AQ673" i="2"/>
  <c r="AQ339" i="2"/>
  <c r="AQ455" i="2"/>
  <c r="AQ628" i="2"/>
  <c r="AQ33" i="2"/>
  <c r="AQ289" i="2"/>
  <c r="AQ46" i="2"/>
  <c r="AQ276" i="2"/>
  <c r="AQ612" i="2"/>
  <c r="AQ640" i="2"/>
  <c r="AQ648" i="2"/>
  <c r="AQ666" i="2"/>
  <c r="AQ674" i="2"/>
  <c r="AQ363" i="2"/>
  <c r="AQ269" i="2"/>
  <c r="AQ590" i="2"/>
  <c r="AQ90" i="2"/>
  <c r="AQ606" i="2"/>
  <c r="AQ401" i="2"/>
  <c r="AQ153" i="2"/>
  <c r="AQ64" i="2"/>
  <c r="AQ324" i="2"/>
  <c r="AQ128" i="2"/>
  <c r="AQ548" i="2"/>
  <c r="AQ272" i="2"/>
  <c r="AQ440" i="2"/>
  <c r="AQ671" i="2"/>
  <c r="AQ419" i="2"/>
  <c r="AQ30" i="2"/>
  <c r="AQ290" i="2"/>
  <c r="AQ400" i="2"/>
  <c r="AQ52" i="2"/>
  <c r="AQ412" i="2"/>
  <c r="AQ524" i="2"/>
  <c r="AQ696" i="2"/>
  <c r="AQ214" i="2"/>
  <c r="AQ701" i="2"/>
  <c r="AQ195" i="2"/>
  <c r="AQ279" i="2"/>
  <c r="AQ156" i="2"/>
  <c r="AQ177" i="2"/>
  <c r="AQ66" i="2"/>
  <c r="AQ705" i="2"/>
  <c r="AQ71" i="2"/>
  <c r="AQ144" i="2"/>
  <c r="AQ212" i="2"/>
  <c r="AQ391" i="2"/>
  <c r="AQ273" i="2"/>
  <c r="AQ356" i="2"/>
  <c r="AQ467" i="2"/>
  <c r="AQ123" i="2"/>
  <c r="AQ274" i="2"/>
  <c r="AQ131" i="2"/>
  <c r="AQ602" i="2"/>
  <c r="AQ204" i="2"/>
  <c r="AQ601" i="2"/>
  <c r="AQ119" i="2"/>
  <c r="AQ702" i="2"/>
  <c r="AQ125" i="2"/>
  <c r="AQ557" i="2"/>
  <c r="AQ258" i="2"/>
  <c r="AQ614" i="2"/>
  <c r="AQ150" i="2"/>
  <c r="AQ376" i="2"/>
  <c r="AQ623" i="2"/>
  <c r="AQ113" i="2"/>
  <c r="AQ585" i="2"/>
  <c r="AQ496" i="2"/>
  <c r="AQ206" i="2"/>
  <c r="AQ209" i="2"/>
  <c r="AQ362" i="2"/>
  <c r="AQ502" i="2"/>
  <c r="AQ523" i="2"/>
  <c r="AQ681" i="2"/>
  <c r="AQ387" i="2"/>
  <c r="AQ368" i="2"/>
  <c r="AQ96" i="2"/>
  <c r="AQ608" i="2"/>
  <c r="AQ84" i="2"/>
  <c r="AQ711" i="2"/>
  <c r="AQ334" i="2"/>
  <c r="AQ636" i="2"/>
  <c r="AQ604" i="2"/>
  <c r="AQ618" i="2"/>
  <c r="AQ566" i="2"/>
  <c r="AQ713" i="2"/>
  <c r="AQ302" i="2"/>
  <c r="AQ471" i="2"/>
  <c r="AQ687" i="2"/>
  <c r="AQ294" i="2"/>
  <c r="AQ130" i="2"/>
  <c r="AQ620" i="2"/>
  <c r="AQ622" i="2"/>
  <c r="AQ615" i="2"/>
  <c r="AQ498" i="2"/>
  <c r="AQ501" i="2"/>
  <c r="AQ331" i="2"/>
  <c r="AQ190" i="2"/>
  <c r="AQ291" i="2"/>
  <c r="AQ647" i="2"/>
  <c r="AQ124" i="2"/>
  <c r="AQ254" i="2"/>
  <c r="AQ558" i="2"/>
  <c r="AQ109" i="2"/>
  <c r="AQ257" i="2"/>
  <c r="AQ312" i="2"/>
  <c r="AQ405" i="2"/>
  <c r="AQ328" i="2"/>
  <c r="AQ396" i="2"/>
  <c r="AQ695" i="2"/>
  <c r="AQ395" i="2"/>
  <c r="AQ691" i="2"/>
  <c r="AQ547" i="2"/>
  <c r="AQ569" i="2"/>
  <c r="AQ348" i="2"/>
  <c r="AQ184" i="2"/>
  <c r="AQ364" i="2"/>
  <c r="AQ283" i="2"/>
  <c r="AQ420" i="2"/>
  <c r="AQ658" i="2"/>
  <c r="AQ632" i="2"/>
  <c r="AQ492" i="2"/>
  <c r="AQ256" i="2"/>
  <c r="AQ576" i="2"/>
  <c r="AQ660" i="2"/>
  <c r="AQ139" i="2"/>
  <c r="AQ458" i="2"/>
  <c r="AQ520" i="2"/>
  <c r="AQ511" i="2"/>
  <c r="AQ699" i="2"/>
  <c r="AQ507" i="2"/>
  <c r="AQ306" i="2"/>
  <c r="AQ552" i="2"/>
  <c r="AQ493" i="2"/>
  <c r="AQ544" i="2"/>
  <c r="AQ679" i="2"/>
  <c r="AQ503" i="2"/>
  <c r="AQ248" i="2"/>
  <c r="AQ499" i="2"/>
  <c r="AQ373" i="2"/>
  <c r="AQ591" i="2"/>
  <c r="AQ366" i="2"/>
  <c r="AQ281" i="2"/>
  <c r="AQ633" i="2"/>
  <c r="AQ649" i="2"/>
  <c r="AQ541" i="2"/>
  <c r="AQ426" i="2"/>
  <c r="AQ677" i="2"/>
  <c r="AQ421" i="2"/>
  <c r="AQ715" i="2"/>
  <c r="AQ447" i="2"/>
  <c r="AQ359" i="2"/>
  <c r="AQ675" i="2"/>
  <c r="AQ251" i="2"/>
  <c r="AQ694" i="2"/>
  <c r="AQ643" i="2"/>
  <c r="AQ616" i="2"/>
  <c r="AQ416" i="2"/>
  <c r="AQ603" i="2"/>
  <c r="AQ617" i="2"/>
  <c r="AQ410" i="2"/>
  <c r="AQ232" i="2"/>
  <c r="AQ378" i="2"/>
  <c r="AQ697" i="2"/>
  <c r="AQ553" i="2"/>
  <c r="AQ480" i="2"/>
  <c r="AQ435" i="2"/>
  <c r="AQ678" i="2"/>
  <c r="AQ676" i="2"/>
  <c r="AQ626" i="2"/>
  <c r="AQ446" i="2"/>
  <c r="AQ662" i="2"/>
  <c r="AQ641" i="2"/>
  <c r="AQ625" i="2"/>
  <c r="AQ688" i="2"/>
  <c r="AQ571" i="2"/>
  <c r="AQ708" i="2"/>
  <c r="AQ665" i="2"/>
  <c r="AQ682" i="2"/>
  <c r="AQ528" i="2"/>
  <c r="AQ707" i="2"/>
  <c r="AQ627" i="2"/>
  <c r="AQ653" i="2"/>
  <c r="AQ659" i="2"/>
  <c r="AQ709" i="2"/>
  <c r="AQ638" i="2"/>
  <c r="AQ693" i="2"/>
  <c r="AQ725" i="2"/>
  <c r="AK406" i="2"/>
  <c r="AK582" i="2"/>
  <c r="AK686" i="2"/>
  <c r="AK319" i="2"/>
  <c r="AK170" i="2"/>
  <c r="AK249" i="2"/>
  <c r="AK596" i="2"/>
  <c r="AK402" i="2"/>
  <c r="AK670" i="2"/>
  <c r="AK518" i="2"/>
  <c r="AK355" i="2"/>
  <c r="AK689" i="2"/>
  <c r="AK494" i="2"/>
  <c r="AK428" i="2"/>
  <c r="AK390" i="2"/>
  <c r="AR390" i="2" s="1"/>
  <c r="AK185" i="2"/>
  <c r="AK16" i="2"/>
  <c r="AK292" i="2"/>
  <c r="AK668" i="2"/>
  <c r="AR668" i="2" s="1"/>
  <c r="AK211" i="2"/>
  <c r="AK182" i="2"/>
  <c r="AK439" i="2"/>
  <c r="AK69" i="2"/>
  <c r="AK415" i="2"/>
  <c r="AK220" i="2"/>
  <c r="AK429" i="2"/>
  <c r="AK169" i="2"/>
  <c r="AK147" i="2"/>
  <c r="AK126" i="2"/>
  <c r="AK521" i="2"/>
  <c r="AK562" i="2"/>
  <c r="AR562" i="2" s="1"/>
  <c r="AK367" i="2"/>
  <c r="AR367" i="2" s="1"/>
  <c r="AK712" i="2"/>
  <c r="AR712" i="2" s="1"/>
  <c r="AK48" i="2"/>
  <c r="AK81" i="2"/>
  <c r="AK160" i="2"/>
  <c r="AK13" i="2"/>
  <c r="AK593" i="2"/>
  <c r="AK655" i="2"/>
  <c r="AR655" i="2" s="1"/>
  <c r="AK25" i="2"/>
  <c r="AK208" i="2"/>
  <c r="AK550" i="2"/>
  <c r="AK365" i="2"/>
  <c r="AK380" i="2"/>
  <c r="AK133" i="2"/>
  <c r="AK314" i="2"/>
  <c r="AR314" i="2" s="1"/>
  <c r="AK11" i="2"/>
  <c r="AK267" i="2"/>
  <c r="AK53" i="2"/>
  <c r="AK67" i="2"/>
  <c r="AK140" i="2"/>
  <c r="AK213" i="2"/>
  <c r="AK295" i="2"/>
  <c r="AK207" i="2"/>
  <c r="AK45" i="2"/>
  <c r="AK650" i="2"/>
  <c r="AR650" i="2" s="1"/>
  <c r="AK538" i="2"/>
  <c r="AK318" i="2"/>
  <c r="AK121" i="2"/>
  <c r="AK166" i="2"/>
  <c r="AK560" i="2"/>
  <c r="AK146" i="2"/>
  <c r="AK436" i="2"/>
  <c r="AK465" i="2"/>
  <c r="AK154" i="2"/>
  <c r="AK167" i="2"/>
  <c r="AK311" i="2"/>
  <c r="AK514" i="2"/>
  <c r="AK168" i="2"/>
  <c r="AR168" i="2" s="1"/>
  <c r="AK698" i="2"/>
  <c r="AR698" i="2" s="1"/>
  <c r="AK321" i="2"/>
  <c r="AK345" i="2"/>
  <c r="AR345" i="2" s="1"/>
  <c r="AK87" i="2"/>
  <c r="AK407" i="2"/>
  <c r="AK372" i="2"/>
  <c r="AK563" i="2"/>
  <c r="AK285" i="2"/>
  <c r="AK5" i="2"/>
  <c r="AK63" i="2"/>
  <c r="AK117" i="2"/>
  <c r="AR117" i="2" s="1"/>
  <c r="AK172" i="2"/>
  <c r="AK34" i="2"/>
  <c r="AK173" i="2"/>
  <c r="AK3" i="2"/>
  <c r="AK320" i="2"/>
  <c r="AK634" i="2"/>
  <c r="AR634" i="2" s="1"/>
  <c r="AK578" i="2"/>
  <c r="AR578" i="2" s="1"/>
  <c r="AK37" i="2"/>
  <c r="AK17" i="2"/>
  <c r="AK605" i="2"/>
  <c r="AK315" i="2"/>
  <c r="AK233" i="2"/>
  <c r="AK504" i="2"/>
  <c r="AK543" i="2"/>
  <c r="AK266" i="2"/>
  <c r="AK175" i="2"/>
  <c r="AK73" i="2"/>
  <c r="AK152" i="2"/>
  <c r="AK202" i="2"/>
  <c r="AK253" i="2"/>
  <c r="AR253" i="2" s="1"/>
  <c r="AK132" i="2"/>
  <c r="AK161" i="2"/>
  <c r="AK637" i="2"/>
  <c r="AK307" i="2"/>
  <c r="AK556" i="2"/>
  <c r="AR556" i="2" s="1"/>
  <c r="AK158" i="2"/>
  <c r="AK580" i="2"/>
  <c r="AK488" i="2"/>
  <c r="AK437" i="2"/>
  <c r="AK298" i="2"/>
  <c r="AR298" i="2" s="1"/>
  <c r="AK237" i="2"/>
  <c r="AK70" i="2"/>
  <c r="AK361" i="2"/>
  <c r="AK337" i="2"/>
  <c r="AK174" i="2"/>
  <c r="AK305" i="2"/>
  <c r="AK322" i="2"/>
  <c r="AK536" i="2"/>
  <c r="AK572" i="2"/>
  <c r="AR572" i="2" s="1"/>
  <c r="AK35" i="2"/>
  <c r="AK270" i="2"/>
  <c r="AK397" i="2"/>
  <c r="AK332" i="2"/>
  <c r="AK62" i="2"/>
  <c r="AK199" i="2"/>
  <c r="AK369" i="2"/>
  <c r="AK100" i="2"/>
  <c r="AK60" i="2"/>
  <c r="AK159" i="2"/>
  <c r="AK2" i="2"/>
  <c r="AK250" i="2"/>
  <c r="AK180" i="2"/>
  <c r="AK107" i="2"/>
  <c r="AK470" i="2"/>
  <c r="AK74" i="2"/>
  <c r="AK186" i="2"/>
  <c r="AK91" i="2"/>
  <c r="AK565" i="2"/>
  <c r="AK210" i="2"/>
  <c r="AK706" i="2"/>
  <c r="AR706" i="2" s="1"/>
  <c r="AK162" i="2"/>
  <c r="AK360" i="2"/>
  <c r="AR360" i="2" s="1"/>
  <c r="AK102" i="2"/>
  <c r="AK51" i="2"/>
  <c r="AK9" i="2"/>
  <c r="AK342" i="2"/>
  <c r="AK155" i="2"/>
  <c r="AR155" i="2" s="1"/>
  <c r="AK333" i="2"/>
  <c r="AK112" i="2"/>
  <c r="AK56" i="2"/>
  <c r="AK377" i="2"/>
  <c r="AK296" i="2"/>
  <c r="AK399" i="2"/>
  <c r="AK464" i="2"/>
  <c r="AK14" i="2"/>
  <c r="AK451" i="2"/>
  <c r="AK357" i="2"/>
  <c r="AK193" i="2"/>
  <c r="AK609" i="2"/>
  <c r="AR609" i="2" s="1"/>
  <c r="AK718" i="2"/>
  <c r="AR718" i="2" s="1"/>
  <c r="AK468" i="2"/>
  <c r="AK509" i="2"/>
  <c r="AK12" i="2"/>
  <c r="AK589" i="2"/>
  <c r="AK40" i="2"/>
  <c r="AK448" i="2"/>
  <c r="AK427" i="2"/>
  <c r="AR427" i="2" s="1"/>
  <c r="AK631" i="2"/>
  <c r="AK527" i="2"/>
  <c r="AR527" i="2" s="1"/>
  <c r="AK540" i="2"/>
  <c r="AK196" i="2"/>
  <c r="AR196" i="2" s="1"/>
  <c r="AK542" i="2"/>
  <c r="AK82" i="2"/>
  <c r="AK300" i="2"/>
  <c r="AK394" i="2"/>
  <c r="AK304" i="2"/>
  <c r="AK652" i="2"/>
  <c r="AK456" i="2"/>
  <c r="AK568" i="2"/>
  <c r="AK68" i="2"/>
  <c r="AK245" i="2"/>
  <c r="AK704" i="2"/>
  <c r="AR704" i="2" s="1"/>
  <c r="AK247" i="2"/>
  <c r="AK393" i="2"/>
  <c r="AK313" i="2"/>
  <c r="AK235" i="2"/>
  <c r="AK255" i="2"/>
  <c r="AK476" i="2"/>
  <c r="AK148" i="2"/>
  <c r="AR148" i="2" s="1"/>
  <c r="AK129" i="2"/>
  <c r="AK404" i="2"/>
  <c r="AK685" i="2"/>
  <c r="AR685" i="2" s="1"/>
  <c r="AK610" i="2"/>
  <c r="AK452" i="2"/>
  <c r="AK630" i="2"/>
  <c r="AR630" i="2" s="1"/>
  <c r="AK230" i="2"/>
  <c r="AK490" i="2"/>
  <c r="AK309" i="2"/>
  <c r="AK700" i="2"/>
  <c r="AR700" i="2" s="1"/>
  <c r="AK228" i="2"/>
  <c r="AK89" i="2"/>
  <c r="AK101" i="2"/>
  <c r="AK346" i="2"/>
  <c r="AK489" i="2"/>
  <c r="AK586" i="2"/>
  <c r="AR586" i="2" s="1"/>
  <c r="AK61" i="2"/>
  <c r="AK164" i="2"/>
  <c r="AK110" i="2"/>
  <c r="AK599" i="2"/>
  <c r="AK308" i="2"/>
  <c r="AK513" i="2"/>
  <c r="AK149" i="2"/>
  <c r="AK575" i="2"/>
  <c r="AK474" i="2"/>
  <c r="AK118" i="2"/>
  <c r="AK506" i="2"/>
  <c r="AR506" i="2" s="1"/>
  <c r="AK38" i="2"/>
  <c r="AK411" i="2"/>
  <c r="AK714" i="2"/>
  <c r="AR714" i="2" s="1"/>
  <c r="AK143" i="2"/>
  <c r="AK417" i="2"/>
  <c r="AK36" i="2"/>
  <c r="AK600" i="2"/>
  <c r="AK49" i="2"/>
  <c r="AK669" i="2"/>
  <c r="AR669" i="2" s="1"/>
  <c r="AK343" i="2"/>
  <c r="AR343" i="2" s="1"/>
  <c r="AK388" i="2"/>
  <c r="AK157" i="2"/>
  <c r="AR157" i="2" s="1"/>
  <c r="AK720" i="2"/>
  <c r="AR720" i="2" s="1"/>
  <c r="AK59" i="2"/>
  <c r="AR59" i="2" s="1"/>
  <c r="AK122" i="2"/>
  <c r="AK310" i="2"/>
  <c r="AK316" i="2"/>
  <c r="AK505" i="2"/>
  <c r="AR505" i="2" s="1"/>
  <c r="AK530" i="2"/>
  <c r="AK282" i="2"/>
  <c r="AK222" i="2"/>
  <c r="AK192" i="2"/>
  <c r="AR192" i="2" s="1"/>
  <c r="AK450" i="2"/>
  <c r="AK327" i="2"/>
  <c r="AK303" i="2"/>
  <c r="AK537" i="2"/>
  <c r="AR537" i="2" s="1"/>
  <c r="AK508" i="2"/>
  <c r="AK22" i="2"/>
  <c r="AK413" i="2"/>
  <c r="AK88" i="2"/>
  <c r="AK24" i="2"/>
  <c r="AK375" i="2"/>
  <c r="AK475" i="2"/>
  <c r="AR475" i="2" s="1"/>
  <c r="AK277" i="2"/>
  <c r="AK727" i="2"/>
  <c r="AR727" i="2" s="1"/>
  <c r="AK99" i="2"/>
  <c r="AK379" i="2"/>
  <c r="AK510" i="2"/>
  <c r="AK462" i="2"/>
  <c r="AK6" i="2"/>
  <c r="AK4" i="2"/>
  <c r="AK479" i="2"/>
  <c r="AK657" i="2"/>
  <c r="AR657" i="2" s="1"/>
  <c r="AK684" i="2"/>
  <c r="AR684" i="2" s="1"/>
  <c r="AK444" i="2"/>
  <c r="AR444" i="2" s="1"/>
  <c r="AK200" i="2"/>
  <c r="AK217" i="2"/>
  <c r="AK588" i="2"/>
  <c r="AK221" i="2"/>
  <c r="AK430" i="2"/>
  <c r="AK95" i="2"/>
  <c r="AR95" i="2" s="1"/>
  <c r="AK441" i="2"/>
  <c r="AR441" i="2" s="1"/>
  <c r="AK194" i="2"/>
  <c r="AK690" i="2"/>
  <c r="AR690" i="2" s="1"/>
  <c r="AK472" i="2"/>
  <c r="AK574" i="2"/>
  <c r="AK335" i="2"/>
  <c r="AK422" i="2"/>
  <c r="AK594" i="2"/>
  <c r="AK459" i="2"/>
  <c r="AR459" i="2" s="1"/>
  <c r="AK114" i="2"/>
  <c r="AK561" i="2"/>
  <c r="AK224" i="2"/>
  <c r="AK97" i="2"/>
  <c r="AK8" i="2"/>
  <c r="AK76" i="2"/>
  <c r="AK135" i="2"/>
  <c r="AK551" i="2"/>
  <c r="AK297" i="2"/>
  <c r="AK531" i="2"/>
  <c r="AK259" i="2"/>
  <c r="AK350" i="2"/>
  <c r="AK225" i="2"/>
  <c r="AK546" i="2"/>
  <c r="AK554" i="2"/>
  <c r="AK188" i="2"/>
  <c r="AK466" i="2"/>
  <c r="AK58" i="2"/>
  <c r="AK723" i="2"/>
  <c r="AR723" i="2" s="1"/>
  <c r="AK105" i="2"/>
  <c r="AK595" i="2"/>
  <c r="AR595" i="2" s="1"/>
  <c r="AK47" i="2"/>
  <c r="AK65" i="2"/>
  <c r="AK336" i="2"/>
  <c r="AK242" i="2"/>
  <c r="AK92" i="2"/>
  <c r="AK50" i="2"/>
  <c r="AK18" i="2"/>
  <c r="AK545" i="2"/>
  <c r="AR545" i="2" s="1"/>
  <c r="AK619" i="2"/>
  <c r="AR619" i="2" s="1"/>
  <c r="AK683" i="2"/>
  <c r="AR683" i="2" s="1"/>
  <c r="AK86" i="2"/>
  <c r="AK434" i="2"/>
  <c r="AK83" i="2"/>
  <c r="AK522" i="2"/>
  <c r="AK19" i="2"/>
  <c r="AK432" i="2"/>
  <c r="AK198" i="2"/>
  <c r="AK229" i="2"/>
  <c r="AK371" i="2"/>
  <c r="AK20" i="2"/>
  <c r="AK692" i="2"/>
  <c r="AR692" i="2" s="1"/>
  <c r="AK183" i="2"/>
  <c r="AK141" i="2"/>
  <c r="AK145" i="2"/>
  <c r="AK515" i="2"/>
  <c r="AK639" i="2"/>
  <c r="AR639" i="2" s="1"/>
  <c r="AK330" i="2"/>
  <c r="AK577" i="2"/>
  <c r="AR577" i="2" s="1"/>
  <c r="AK703" i="2"/>
  <c r="AR703" i="2" s="1"/>
  <c r="AK240" i="2"/>
  <c r="AK385" i="2"/>
  <c r="AK457" i="2"/>
  <c r="AR457" i="2" s="1"/>
  <c r="AK137" i="2"/>
  <c r="AK453" i="2"/>
  <c r="AK570" i="2"/>
  <c r="AR570" i="2" s="1"/>
  <c r="AK500" i="2"/>
  <c r="AK234" i="2"/>
  <c r="AK722" i="2"/>
  <c r="AR722" i="2" s="1"/>
  <c r="AK106" i="2"/>
  <c r="AK151" i="2"/>
  <c r="AK31" i="2"/>
  <c r="AK329" i="2"/>
  <c r="AK197" i="2"/>
  <c r="AK664" i="2"/>
  <c r="AR664" i="2" s="1"/>
  <c r="AK223" i="2"/>
  <c r="AK293" i="2"/>
  <c r="AK424" i="2"/>
  <c r="AK663" i="2"/>
  <c r="AR663" i="2" s="1"/>
  <c r="AK483" i="2"/>
  <c r="AR483" i="2" s="1"/>
  <c r="AK442" i="2"/>
  <c r="AK392" i="2"/>
  <c r="AK559" i="2"/>
  <c r="AR559" i="2" s="1"/>
  <c r="AK43" i="2"/>
  <c r="AK142" i="2"/>
  <c r="AK344" i="2"/>
  <c r="AK77" i="2"/>
  <c r="AK383" i="2"/>
  <c r="AK26" i="2"/>
  <c r="AK525" i="2"/>
  <c r="AR525" i="2" s="1"/>
  <c r="AK72" i="2"/>
  <c r="AK477" i="2"/>
  <c r="AR477" i="2" s="1"/>
  <c r="AK32" i="2"/>
  <c r="AK264" i="2"/>
  <c r="AK519" i="2"/>
  <c r="AK592" i="2"/>
  <c r="AK238" i="2"/>
  <c r="AK54" i="2"/>
  <c r="AK323" i="2"/>
  <c r="AK533" i="2"/>
  <c r="AK403" i="2"/>
  <c r="AK497" i="2"/>
  <c r="AK120" i="2"/>
  <c r="AK165" i="2"/>
  <c r="AR165" i="2" s="1"/>
  <c r="AK581" i="2"/>
  <c r="AK438" i="2"/>
  <c r="AK236" i="2"/>
  <c r="AK23" i="2"/>
  <c r="AK645" i="2"/>
  <c r="AK191" i="2"/>
  <c r="AK116" i="2"/>
  <c r="AK656" i="2"/>
  <c r="AR656" i="2" s="1"/>
  <c r="AK317" i="2"/>
  <c r="AK227" i="2"/>
  <c r="AK573" i="2"/>
  <c r="AK136" i="2"/>
  <c r="AK646" i="2"/>
  <c r="AK243" i="2"/>
  <c r="AK246" i="2"/>
  <c r="AK163" i="2"/>
  <c r="AK398" i="2"/>
  <c r="AK353" i="2"/>
  <c r="AK286" i="2"/>
  <c r="AK111" i="2"/>
  <c r="AK598" i="2"/>
  <c r="AR598" i="2" s="1"/>
  <c r="AK454" i="2"/>
  <c r="AK115" i="2"/>
  <c r="AK719" i="2"/>
  <c r="AR719" i="2" s="1"/>
  <c r="AK79" i="2"/>
  <c r="AK661" i="2"/>
  <c r="AR661" i="2" s="1"/>
  <c r="AK597" i="2"/>
  <c r="AK127" i="2"/>
  <c r="AK486" i="2"/>
  <c r="AK203" i="2"/>
  <c r="AK549" i="2"/>
  <c r="AK268" i="2"/>
  <c r="AK108" i="2"/>
  <c r="AK260" i="2"/>
  <c r="AK491" i="2"/>
  <c r="AK216" i="2"/>
  <c r="AK171" i="2"/>
  <c r="AK351" i="2"/>
  <c r="AK473" i="2"/>
  <c r="AK583" i="2"/>
  <c r="AK431" i="2"/>
  <c r="AR431" i="2" s="1"/>
  <c r="AK275" i="2"/>
  <c r="AK278" i="2"/>
  <c r="AK672" i="2"/>
  <c r="AK15" i="2"/>
  <c r="AK239" i="2"/>
  <c r="AK179" i="2"/>
  <c r="AK667" i="2"/>
  <c r="AR667" i="2" s="1"/>
  <c r="AK607" i="2"/>
  <c r="AR607" i="2" s="1"/>
  <c r="AK94" i="2"/>
  <c r="AK187" i="2"/>
  <c r="AK347" i="2"/>
  <c r="AK215" i="2"/>
  <c r="AK218" i="2"/>
  <c r="AK716" i="2"/>
  <c r="AR716" i="2" s="1"/>
  <c r="AK539" i="2"/>
  <c r="AK579" i="2"/>
  <c r="AK555" i="2"/>
  <c r="AK189" i="2"/>
  <c r="AR189" i="2" s="1"/>
  <c r="AK484" i="2"/>
  <c r="AK654" i="2"/>
  <c r="AR654" i="2" s="1"/>
  <c r="AK27" i="2"/>
  <c r="AK265" i="2"/>
  <c r="AK349" i="2"/>
  <c r="AK481" i="2"/>
  <c r="AK44" i="2"/>
  <c r="AK423" i="2"/>
  <c r="AK408" i="2"/>
  <c r="AR408" i="2" s="1"/>
  <c r="AK252" i="2"/>
  <c r="AK21" i="2"/>
  <c r="AK219" i="2"/>
  <c r="AK41" i="2"/>
  <c r="AK384" i="2"/>
  <c r="AK710" i="2"/>
  <c r="AR710" i="2" s="1"/>
  <c r="AK138" i="2"/>
  <c r="AK78" i="2"/>
  <c r="AK613" i="2"/>
  <c r="AK7" i="2"/>
  <c r="AK386" i="2"/>
  <c r="AK93" i="2"/>
  <c r="AK564" i="2"/>
  <c r="AR564" i="2" s="1"/>
  <c r="AK425" i="2"/>
  <c r="AK340" i="2"/>
  <c r="AK57" i="2"/>
  <c r="AK181" i="2"/>
  <c r="AK629" i="2"/>
  <c r="AK724" i="2"/>
  <c r="AR724" i="2" s="1"/>
  <c r="AK485" i="2"/>
  <c r="AK284" i="2"/>
  <c r="AK534" i="2"/>
  <c r="AK526" i="2"/>
  <c r="AK495" i="2"/>
  <c r="AK642" i="2"/>
  <c r="AR642" i="2" s="1"/>
  <c r="AK280" i="2"/>
  <c r="AK261" i="2"/>
  <c r="AK529" i="2"/>
  <c r="AK445" i="2"/>
  <c r="AK80" i="2"/>
  <c r="AK382" i="2"/>
  <c r="AK205" i="2"/>
  <c r="AK370" i="2"/>
  <c r="AK532" i="2"/>
  <c r="AK326" i="2"/>
  <c r="AK85" i="2"/>
  <c r="AK517" i="2"/>
  <c r="AK587" i="2"/>
  <c r="AK104" i="2"/>
  <c r="AK226" i="2"/>
  <c r="AK409" i="2"/>
  <c r="AK28" i="2"/>
  <c r="AK176" i="2"/>
  <c r="AK389" i="2"/>
  <c r="AK98" i="2"/>
  <c r="AK443" i="2"/>
  <c r="AK341" i="2"/>
  <c r="AK482" i="2"/>
  <c r="AK299" i="2"/>
  <c r="AK621" i="2"/>
  <c r="AR621" i="2" s="1"/>
  <c r="AK39" i="2"/>
  <c r="AK29" i="2"/>
  <c r="AK651" i="2"/>
  <c r="AR651" i="2" s="1"/>
  <c r="AK262" i="2"/>
  <c r="AK134" i="2"/>
  <c r="AK10" i="2"/>
  <c r="AK55" i="2"/>
  <c r="AK478" i="2"/>
  <c r="AK338" i="2"/>
  <c r="AK535" i="2"/>
  <c r="AR535" i="2" s="1"/>
  <c r="AK512" i="2"/>
  <c r="AK352" i="2"/>
  <c r="AK644" i="2"/>
  <c r="AR644" i="2" s="1"/>
  <c r="AK103" i="2"/>
  <c r="AK680" i="2"/>
  <c r="AR680" i="2" s="1"/>
  <c r="AK271" i="2"/>
  <c r="AK624" i="2"/>
  <c r="AR624" i="2" s="1"/>
  <c r="AK567" i="2"/>
  <c r="AK460" i="2"/>
  <c r="AK287" i="2"/>
  <c r="AK263" i="2"/>
  <c r="AK374" i="2"/>
  <c r="AR374" i="2" s="1"/>
  <c r="AK516" i="2"/>
  <c r="AK449" i="2"/>
  <c r="AR449" i="2" s="1"/>
  <c r="AK584" i="2"/>
  <c r="AK487" i="2"/>
  <c r="AK461" i="2"/>
  <c r="AK433" i="2"/>
  <c r="AK726" i="2"/>
  <c r="AR726" i="2" s="1"/>
  <c r="AK635" i="2"/>
  <c r="AR635" i="2" s="1"/>
  <c r="AK463" i="2"/>
  <c r="AK244" i="2"/>
  <c r="AK469" i="2"/>
  <c r="AR469" i="2" s="1"/>
  <c r="AK231" i="2"/>
  <c r="AK721" i="2"/>
  <c r="AR721" i="2" s="1"/>
  <c r="AK611" i="2"/>
  <c r="AK301" i="2"/>
  <c r="AR301" i="2" s="1"/>
  <c r="AK418" i="2"/>
  <c r="AK241" i="2"/>
  <c r="AK381" i="2"/>
  <c r="AK42" i="2"/>
  <c r="AK75" i="2"/>
  <c r="AK325" i="2"/>
  <c r="AK201" i="2"/>
  <c r="AK178" i="2"/>
  <c r="AK354" i="2"/>
  <c r="AK358" i="2"/>
  <c r="AK717" i="2"/>
  <c r="AR717" i="2" s="1"/>
  <c r="AK414" i="2"/>
  <c r="AK288" i="2"/>
  <c r="AK673" i="2"/>
  <c r="AR673" i="2" s="1"/>
  <c r="AK339" i="2"/>
  <c r="AK455" i="2"/>
  <c r="AR455" i="2" s="1"/>
  <c r="AK628" i="2"/>
  <c r="AR628" i="2" s="1"/>
  <c r="AK33" i="2"/>
  <c r="AK289" i="2"/>
  <c r="AK46" i="2"/>
  <c r="AK276" i="2"/>
  <c r="AK612" i="2"/>
  <c r="AR612" i="2" s="1"/>
  <c r="AK640" i="2"/>
  <c r="AR640" i="2" s="1"/>
  <c r="AK648" i="2"/>
  <c r="AR648" i="2" s="1"/>
  <c r="AK666" i="2"/>
  <c r="AK674" i="2"/>
  <c r="AK363" i="2"/>
  <c r="AK269" i="2"/>
  <c r="AK590" i="2"/>
  <c r="AK90" i="2"/>
  <c r="AK606" i="2"/>
  <c r="AR606" i="2" s="1"/>
  <c r="AK401" i="2"/>
  <c r="AK153" i="2"/>
  <c r="AK64" i="2"/>
  <c r="AK324" i="2"/>
  <c r="AR324" i="2" s="1"/>
  <c r="AK128" i="2"/>
  <c r="AK548" i="2"/>
  <c r="AK272" i="2"/>
  <c r="AK440" i="2"/>
  <c r="AK671" i="2"/>
  <c r="AR671" i="2" s="1"/>
  <c r="AK419" i="2"/>
  <c r="AK30" i="2"/>
  <c r="AK290" i="2"/>
  <c r="AK400" i="2"/>
  <c r="AR400" i="2" s="1"/>
  <c r="AK52" i="2"/>
  <c r="AK412" i="2"/>
  <c r="AK524" i="2"/>
  <c r="AK696" i="2"/>
  <c r="AR696" i="2" s="1"/>
  <c r="AK214" i="2"/>
  <c r="AK701" i="2"/>
  <c r="AR701" i="2" s="1"/>
  <c r="AK195" i="2"/>
  <c r="AK279" i="2"/>
  <c r="AK156" i="2"/>
  <c r="AK177" i="2"/>
  <c r="AK66" i="2"/>
  <c r="AK705" i="2"/>
  <c r="AR705" i="2" s="1"/>
  <c r="AK71" i="2"/>
  <c r="AK144" i="2"/>
  <c r="AK212" i="2"/>
  <c r="AK391" i="2"/>
  <c r="AK273" i="2"/>
  <c r="AK356" i="2"/>
  <c r="AK467" i="2"/>
  <c r="AK123" i="2"/>
  <c r="AK274" i="2"/>
  <c r="AK131" i="2"/>
  <c r="AK602" i="2"/>
  <c r="AR602" i="2" s="1"/>
  <c r="AK204" i="2"/>
  <c r="AK601" i="2"/>
  <c r="AR601" i="2" s="1"/>
  <c r="AK119" i="2"/>
  <c r="AK702" i="2"/>
  <c r="AR702" i="2" s="1"/>
  <c r="AK125" i="2"/>
  <c r="AK557" i="2"/>
  <c r="AR557" i="2" s="1"/>
  <c r="AK258" i="2"/>
  <c r="AK614" i="2"/>
  <c r="AK150" i="2"/>
  <c r="AR150" i="2" s="1"/>
  <c r="AK376" i="2"/>
  <c r="AK623" i="2"/>
  <c r="AR623" i="2" s="1"/>
  <c r="AK113" i="2"/>
  <c r="AK585" i="2"/>
  <c r="AR585" i="2" s="1"/>
  <c r="AK496" i="2"/>
  <c r="AR496" i="2" s="1"/>
  <c r="AK206" i="2"/>
  <c r="AK209" i="2"/>
  <c r="AK362" i="2"/>
  <c r="AR362" i="2" s="1"/>
  <c r="AK502" i="2"/>
  <c r="AK523" i="2"/>
  <c r="AK681" i="2"/>
  <c r="AR681" i="2" s="1"/>
  <c r="AK387" i="2"/>
  <c r="AR387" i="2" s="1"/>
  <c r="AK368" i="2"/>
  <c r="AK96" i="2"/>
  <c r="AK608" i="2"/>
  <c r="AK84" i="2"/>
  <c r="AK711" i="2"/>
  <c r="AR711" i="2" s="1"/>
  <c r="AK334" i="2"/>
  <c r="AK636" i="2"/>
  <c r="AR636" i="2" s="1"/>
  <c r="AK604" i="2"/>
  <c r="AR604" i="2" s="1"/>
  <c r="AK618" i="2"/>
  <c r="AK566" i="2"/>
  <c r="AK713" i="2"/>
  <c r="AR713" i="2" s="1"/>
  <c r="AK302" i="2"/>
  <c r="AR302" i="2" s="1"/>
  <c r="AK471" i="2"/>
  <c r="AK687" i="2"/>
  <c r="AR687" i="2" s="1"/>
  <c r="AK294" i="2"/>
  <c r="AK130" i="2"/>
  <c r="AK620" i="2"/>
  <c r="AK622" i="2"/>
  <c r="AR622" i="2" s="1"/>
  <c r="AK615" i="2"/>
  <c r="AK498" i="2"/>
  <c r="AK501" i="2"/>
  <c r="AR501" i="2" s="1"/>
  <c r="AK331" i="2"/>
  <c r="AK190" i="2"/>
  <c r="AK291" i="2"/>
  <c r="AK647" i="2"/>
  <c r="AR647" i="2" s="1"/>
  <c r="AK124" i="2"/>
  <c r="AR124" i="2" s="1"/>
  <c r="AK254" i="2"/>
  <c r="AK558" i="2"/>
  <c r="AK109" i="2"/>
  <c r="AK257" i="2"/>
  <c r="AK312" i="2"/>
  <c r="AK405" i="2"/>
  <c r="AK328" i="2"/>
  <c r="AK396" i="2"/>
  <c r="AK695" i="2"/>
  <c r="AR695" i="2" s="1"/>
  <c r="AK395" i="2"/>
  <c r="AK691" i="2"/>
  <c r="AK547" i="2"/>
  <c r="AK569" i="2"/>
  <c r="AK348" i="2"/>
  <c r="AK184" i="2"/>
  <c r="AK364" i="2"/>
  <c r="AK283" i="2"/>
  <c r="AK420" i="2"/>
  <c r="AR420" i="2" s="1"/>
  <c r="AK658" i="2"/>
  <c r="AR658" i="2" s="1"/>
  <c r="AK632" i="2"/>
  <c r="AK492" i="2"/>
  <c r="AK256" i="2"/>
  <c r="AK576" i="2"/>
  <c r="AK660" i="2"/>
  <c r="AR660" i="2" s="1"/>
  <c r="AK139" i="2"/>
  <c r="AK458" i="2"/>
  <c r="AK520" i="2"/>
  <c r="AR520" i="2" s="1"/>
  <c r="AK511" i="2"/>
  <c r="AK699" i="2"/>
  <c r="AR699" i="2" s="1"/>
  <c r="AK507" i="2"/>
  <c r="AK306" i="2"/>
  <c r="AK552" i="2"/>
  <c r="AR552" i="2" s="1"/>
  <c r="AK493" i="2"/>
  <c r="AK544" i="2"/>
  <c r="AR544" i="2" s="1"/>
  <c r="AK679" i="2"/>
  <c r="AR679" i="2" s="1"/>
  <c r="AK503" i="2"/>
  <c r="AR503" i="2" s="1"/>
  <c r="AK248" i="2"/>
  <c r="AK499" i="2"/>
  <c r="AK373" i="2"/>
  <c r="AK591" i="2"/>
  <c r="AK366" i="2"/>
  <c r="AK281" i="2"/>
  <c r="AK633" i="2"/>
  <c r="AR633" i="2" s="1"/>
  <c r="AK649" i="2"/>
  <c r="AK541" i="2"/>
  <c r="AK426" i="2"/>
  <c r="AK677" i="2"/>
  <c r="AR677" i="2" s="1"/>
  <c r="AK421" i="2"/>
  <c r="AK715" i="2"/>
  <c r="AR715" i="2" s="1"/>
  <c r="AK447" i="2"/>
  <c r="AK359" i="2"/>
  <c r="AK675" i="2"/>
  <c r="AR675" i="2" s="1"/>
  <c r="AK251" i="2"/>
  <c r="AK694" i="2"/>
  <c r="AR694" i="2" s="1"/>
  <c r="AK643" i="2"/>
  <c r="AK616" i="2"/>
  <c r="AK416" i="2"/>
  <c r="AK603" i="2"/>
  <c r="AR603" i="2" s="1"/>
  <c r="AK617" i="2"/>
  <c r="AK410" i="2"/>
  <c r="AR410" i="2" s="1"/>
  <c r="AK232" i="2"/>
  <c r="AK378" i="2"/>
  <c r="AK697" i="2"/>
  <c r="AR697" i="2" s="1"/>
  <c r="AK553" i="2"/>
  <c r="AK480" i="2"/>
  <c r="AK435" i="2"/>
  <c r="AK678" i="2"/>
  <c r="AR678" i="2" s="1"/>
  <c r="AK676" i="2"/>
  <c r="AR676" i="2" s="1"/>
  <c r="AK626" i="2"/>
  <c r="AR626" i="2" s="1"/>
  <c r="AK446" i="2"/>
  <c r="AK662" i="2"/>
  <c r="AK641" i="2"/>
  <c r="AR641" i="2" s="1"/>
  <c r="AK625" i="2"/>
  <c r="AR625" i="2" s="1"/>
  <c r="AK688" i="2"/>
  <c r="AR688" i="2" s="1"/>
  <c r="AK571" i="2"/>
  <c r="AK708" i="2"/>
  <c r="AR708" i="2" s="1"/>
  <c r="AK665" i="2"/>
  <c r="AR665" i="2" s="1"/>
  <c r="AK682" i="2"/>
  <c r="AR682" i="2" s="1"/>
  <c r="AK528" i="2"/>
  <c r="AR528" i="2" s="1"/>
  <c r="AK707" i="2"/>
  <c r="AR707" i="2" s="1"/>
  <c r="AK627" i="2"/>
  <c r="AR627" i="2" s="1"/>
  <c r="AK653" i="2"/>
  <c r="AR653" i="2" s="1"/>
  <c r="AK659" i="2"/>
  <c r="AR659" i="2" s="1"/>
  <c r="AK709" i="2"/>
  <c r="AR709" i="2" s="1"/>
  <c r="AK638" i="2"/>
  <c r="AK693" i="2"/>
  <c r="AR693" i="2" s="1"/>
  <c r="AK725" i="2"/>
  <c r="AR725" i="2" s="1"/>
  <c r="AH406" i="2"/>
  <c r="AH582" i="2"/>
  <c r="AH686" i="2"/>
  <c r="AH319" i="2"/>
  <c r="AH170" i="2"/>
  <c r="AH249" i="2"/>
  <c r="AH596" i="2"/>
  <c r="AH402" i="2"/>
  <c r="AH670" i="2"/>
  <c r="AH518" i="2"/>
  <c r="AH355" i="2"/>
  <c r="AH689" i="2"/>
  <c r="AH494" i="2"/>
  <c r="AH428" i="2"/>
  <c r="AH390" i="2"/>
  <c r="AH185" i="2"/>
  <c r="AH16" i="2"/>
  <c r="AH292" i="2"/>
  <c r="AH668" i="2"/>
  <c r="AH211" i="2"/>
  <c r="AH182" i="2"/>
  <c r="AH439" i="2"/>
  <c r="AH69" i="2"/>
  <c r="AH415" i="2"/>
  <c r="AH220" i="2"/>
  <c r="AH429" i="2"/>
  <c r="AH169" i="2"/>
  <c r="AH147" i="2"/>
  <c r="AH126" i="2"/>
  <c r="AH521" i="2"/>
  <c r="AH562" i="2"/>
  <c r="AH367" i="2"/>
  <c r="AH712" i="2"/>
  <c r="AH48" i="2"/>
  <c r="AH81" i="2"/>
  <c r="AH160" i="2"/>
  <c r="AH13" i="2"/>
  <c r="AH593" i="2"/>
  <c r="AH655" i="2"/>
  <c r="AH25" i="2"/>
  <c r="AH208" i="2"/>
  <c r="AH550" i="2"/>
  <c r="AH365" i="2"/>
  <c r="AH380" i="2"/>
  <c r="AH133" i="2"/>
  <c r="AH314" i="2"/>
  <c r="AH11" i="2"/>
  <c r="AH267" i="2"/>
  <c r="AH53" i="2"/>
  <c r="AH67" i="2"/>
  <c r="AH140" i="2"/>
  <c r="AH213" i="2"/>
  <c r="AH295" i="2"/>
  <c r="AH207" i="2"/>
  <c r="AH45" i="2"/>
  <c r="AH650" i="2"/>
  <c r="AH538" i="2"/>
  <c r="AH318" i="2"/>
  <c r="AH121" i="2"/>
  <c r="AH166" i="2"/>
  <c r="AH560" i="2"/>
  <c r="AH146" i="2"/>
  <c r="AH436" i="2"/>
  <c r="AH465" i="2"/>
  <c r="AH154" i="2"/>
  <c r="AH167" i="2"/>
  <c r="AH311" i="2"/>
  <c r="AH514" i="2"/>
  <c r="AH168" i="2"/>
  <c r="AH698" i="2"/>
  <c r="AH321" i="2"/>
  <c r="AH345" i="2"/>
  <c r="AH87" i="2"/>
  <c r="AH407" i="2"/>
  <c r="AH372" i="2"/>
  <c r="AH563" i="2"/>
  <c r="AH285" i="2"/>
  <c r="AH5" i="2"/>
  <c r="AH63" i="2"/>
  <c r="AH117" i="2"/>
  <c r="AH172" i="2"/>
  <c r="AH34" i="2"/>
  <c r="AH173" i="2"/>
  <c r="AH3" i="2"/>
  <c r="AH320" i="2"/>
  <c r="AH634" i="2"/>
  <c r="AH578" i="2"/>
  <c r="AH37" i="2"/>
  <c r="AH17" i="2"/>
  <c r="AH605" i="2"/>
  <c r="AH315" i="2"/>
  <c r="AH233" i="2"/>
  <c r="AH504" i="2"/>
  <c r="AH543" i="2"/>
  <c r="AH266" i="2"/>
  <c r="AH175" i="2"/>
  <c r="AH73" i="2"/>
  <c r="AH152" i="2"/>
  <c r="AH202" i="2"/>
  <c r="AH253" i="2"/>
  <c r="AH132" i="2"/>
  <c r="AH161" i="2"/>
  <c r="AH637" i="2"/>
  <c r="AH307" i="2"/>
  <c r="AH556" i="2"/>
  <c r="AH158" i="2"/>
  <c r="AH580" i="2"/>
  <c r="AH488" i="2"/>
  <c r="AH437" i="2"/>
  <c r="AH298" i="2"/>
  <c r="AH237" i="2"/>
  <c r="AH70" i="2"/>
  <c r="AH361" i="2"/>
  <c r="AH337" i="2"/>
  <c r="AH174" i="2"/>
  <c r="AH305" i="2"/>
  <c r="AH322" i="2"/>
  <c r="AH536" i="2"/>
  <c r="AH572" i="2"/>
  <c r="AH35" i="2"/>
  <c r="AH270" i="2"/>
  <c r="AH397" i="2"/>
  <c r="AH332" i="2"/>
  <c r="AH62" i="2"/>
  <c r="AH199" i="2"/>
  <c r="AH369" i="2"/>
  <c r="AH100" i="2"/>
  <c r="AH60" i="2"/>
  <c r="AH159" i="2"/>
  <c r="AH2" i="2"/>
  <c r="AH250" i="2"/>
  <c r="AH180" i="2"/>
  <c r="AH107" i="2"/>
  <c r="AH470" i="2"/>
  <c r="AH74" i="2"/>
  <c r="AH186" i="2"/>
  <c r="AH91" i="2"/>
  <c r="AH565" i="2"/>
  <c r="AH210" i="2"/>
  <c r="AH706" i="2"/>
  <c r="AH162" i="2"/>
  <c r="AH360" i="2"/>
  <c r="AH102" i="2"/>
  <c r="AH51" i="2"/>
  <c r="AH9" i="2"/>
  <c r="AH342" i="2"/>
  <c r="AH155" i="2"/>
  <c r="AH333" i="2"/>
  <c r="AH112" i="2"/>
  <c r="AH56" i="2"/>
  <c r="AH377" i="2"/>
  <c r="AH296" i="2"/>
  <c r="AH399" i="2"/>
  <c r="AH464" i="2"/>
  <c r="AH14" i="2"/>
  <c r="AH451" i="2"/>
  <c r="AH357" i="2"/>
  <c r="AH193" i="2"/>
  <c r="AH609" i="2"/>
  <c r="AH718" i="2"/>
  <c r="AH468" i="2"/>
  <c r="AH509" i="2"/>
  <c r="AH12" i="2"/>
  <c r="AH589" i="2"/>
  <c r="AH40" i="2"/>
  <c r="AH448" i="2"/>
  <c r="AH427" i="2"/>
  <c r="AH631" i="2"/>
  <c r="AH527" i="2"/>
  <c r="AH540" i="2"/>
  <c r="AH196" i="2"/>
  <c r="AH542" i="2"/>
  <c r="AH82" i="2"/>
  <c r="AH300" i="2"/>
  <c r="AH394" i="2"/>
  <c r="AH304" i="2"/>
  <c r="AH652" i="2"/>
  <c r="AH456" i="2"/>
  <c r="AH568" i="2"/>
  <c r="AH68" i="2"/>
  <c r="AH245" i="2"/>
  <c r="AH704" i="2"/>
  <c r="AH247" i="2"/>
  <c r="AH393" i="2"/>
  <c r="AH313" i="2"/>
  <c r="AH235" i="2"/>
  <c r="AH255" i="2"/>
  <c r="AH476" i="2"/>
  <c r="AH148" i="2"/>
  <c r="AH129" i="2"/>
  <c r="AH404" i="2"/>
  <c r="AH685" i="2"/>
  <c r="AH610" i="2"/>
  <c r="AH452" i="2"/>
  <c r="AH630" i="2"/>
  <c r="AH230" i="2"/>
  <c r="AH490" i="2"/>
  <c r="AH309" i="2"/>
  <c r="AH700" i="2"/>
  <c r="AH228" i="2"/>
  <c r="AH89" i="2"/>
  <c r="AH101" i="2"/>
  <c r="AH346" i="2"/>
  <c r="AH489" i="2"/>
  <c r="AH586" i="2"/>
  <c r="AH61" i="2"/>
  <c r="AH164" i="2"/>
  <c r="AH110" i="2"/>
  <c r="AH599" i="2"/>
  <c r="AH308" i="2"/>
  <c r="AH513" i="2"/>
  <c r="AH149" i="2"/>
  <c r="AH575" i="2"/>
  <c r="AH474" i="2"/>
  <c r="AH118" i="2"/>
  <c r="AH506" i="2"/>
  <c r="AH38" i="2"/>
  <c r="AH411" i="2"/>
  <c r="AH714" i="2"/>
  <c r="AH143" i="2"/>
  <c r="AH417" i="2"/>
  <c r="AH36" i="2"/>
  <c r="AH600" i="2"/>
  <c r="AH49" i="2"/>
  <c r="AH669" i="2"/>
  <c r="AH343" i="2"/>
  <c r="AH388" i="2"/>
  <c r="AH157" i="2"/>
  <c r="AH720" i="2"/>
  <c r="AH59" i="2"/>
  <c r="AH122" i="2"/>
  <c r="AH310" i="2"/>
  <c r="AH316" i="2"/>
  <c r="AH505" i="2"/>
  <c r="AH530" i="2"/>
  <c r="AH282" i="2"/>
  <c r="AH222" i="2"/>
  <c r="AH192" i="2"/>
  <c r="AH450" i="2"/>
  <c r="AH327" i="2"/>
  <c r="AH303" i="2"/>
  <c r="AH537" i="2"/>
  <c r="AH508" i="2"/>
  <c r="AH22" i="2"/>
  <c r="AH413" i="2"/>
  <c r="AH88" i="2"/>
  <c r="AH24" i="2"/>
  <c r="AH375" i="2"/>
  <c r="AH475" i="2"/>
  <c r="AH277" i="2"/>
  <c r="AH727" i="2"/>
  <c r="AH99" i="2"/>
  <c r="AH379" i="2"/>
  <c r="AH510" i="2"/>
  <c r="AH462" i="2"/>
  <c r="AH6" i="2"/>
  <c r="AH4" i="2"/>
  <c r="AH479" i="2"/>
  <c r="AH657" i="2"/>
  <c r="AH684" i="2"/>
  <c r="AH444" i="2"/>
  <c r="AH200" i="2"/>
  <c r="AH217" i="2"/>
  <c r="AH588" i="2"/>
  <c r="AH221" i="2"/>
  <c r="AH430" i="2"/>
  <c r="AH95" i="2"/>
  <c r="AH441" i="2"/>
  <c r="AH194" i="2"/>
  <c r="AH690" i="2"/>
  <c r="AH472" i="2"/>
  <c r="AH574" i="2"/>
  <c r="AH335" i="2"/>
  <c r="AH422" i="2"/>
  <c r="AH594" i="2"/>
  <c r="AH459" i="2"/>
  <c r="AH114" i="2"/>
  <c r="AH561" i="2"/>
  <c r="AH224" i="2"/>
  <c r="AH97" i="2"/>
  <c r="AH8" i="2"/>
  <c r="AH76" i="2"/>
  <c r="AH135" i="2"/>
  <c r="AH551" i="2"/>
  <c r="AH297" i="2"/>
  <c r="AH531" i="2"/>
  <c r="AH259" i="2"/>
  <c r="AH350" i="2"/>
  <c r="AH225" i="2"/>
  <c r="AH546" i="2"/>
  <c r="AH554" i="2"/>
  <c r="AH188" i="2"/>
  <c r="AH466" i="2"/>
  <c r="AH58" i="2"/>
  <c r="AH723" i="2"/>
  <c r="AH105" i="2"/>
  <c r="AH595" i="2"/>
  <c r="AH47" i="2"/>
  <c r="AH65" i="2"/>
  <c r="AH336" i="2"/>
  <c r="AH242" i="2"/>
  <c r="AH92" i="2"/>
  <c r="AH50" i="2"/>
  <c r="AH18" i="2"/>
  <c r="AH545" i="2"/>
  <c r="AH619" i="2"/>
  <c r="AH683" i="2"/>
  <c r="AH86" i="2"/>
  <c r="AH434" i="2"/>
  <c r="AH83" i="2"/>
  <c r="AH522" i="2"/>
  <c r="AH19" i="2"/>
  <c r="AH432" i="2"/>
  <c r="AH198" i="2"/>
  <c r="AH229" i="2"/>
  <c r="AH371" i="2"/>
  <c r="AH20" i="2"/>
  <c r="AH692" i="2"/>
  <c r="AH183" i="2"/>
  <c r="AH141" i="2"/>
  <c r="AH145" i="2"/>
  <c r="AH515" i="2"/>
  <c r="AH639" i="2"/>
  <c r="AH330" i="2"/>
  <c r="AH577" i="2"/>
  <c r="AH703" i="2"/>
  <c r="AH240" i="2"/>
  <c r="AH385" i="2"/>
  <c r="AH457" i="2"/>
  <c r="AH137" i="2"/>
  <c r="AH453" i="2"/>
  <c r="AH570" i="2"/>
  <c r="AH500" i="2"/>
  <c r="AH234" i="2"/>
  <c r="AH722" i="2"/>
  <c r="AH106" i="2"/>
  <c r="AH151" i="2"/>
  <c r="AH31" i="2"/>
  <c r="AH329" i="2"/>
  <c r="AH197" i="2"/>
  <c r="AH664" i="2"/>
  <c r="AH223" i="2"/>
  <c r="AH293" i="2"/>
  <c r="AH424" i="2"/>
  <c r="AH663" i="2"/>
  <c r="AH483" i="2"/>
  <c r="AH442" i="2"/>
  <c r="AH392" i="2"/>
  <c r="AH559" i="2"/>
  <c r="AH43" i="2"/>
  <c r="AH142" i="2"/>
  <c r="AH344" i="2"/>
  <c r="AH77" i="2"/>
  <c r="AH383" i="2"/>
  <c r="AH26" i="2"/>
  <c r="AH525" i="2"/>
  <c r="AH72" i="2"/>
  <c r="AH477" i="2"/>
  <c r="AH32" i="2"/>
  <c r="AH264" i="2"/>
  <c r="AH519" i="2"/>
  <c r="AH592" i="2"/>
  <c r="AH238" i="2"/>
  <c r="AH54" i="2"/>
  <c r="AH323" i="2"/>
  <c r="AH533" i="2"/>
  <c r="AH403" i="2"/>
  <c r="AH497" i="2"/>
  <c r="AH120" i="2"/>
  <c r="AH165" i="2"/>
  <c r="AH581" i="2"/>
  <c r="AH438" i="2"/>
  <c r="AH236" i="2"/>
  <c r="AH23" i="2"/>
  <c r="AH645" i="2"/>
  <c r="AH191" i="2"/>
  <c r="AH116" i="2"/>
  <c r="AH656" i="2"/>
  <c r="AH317" i="2"/>
  <c r="AH227" i="2"/>
  <c r="AH573" i="2"/>
  <c r="AH136" i="2"/>
  <c r="AH646" i="2"/>
  <c r="AH243" i="2"/>
  <c r="AH246" i="2"/>
  <c r="AH163" i="2"/>
  <c r="AH398" i="2"/>
  <c r="AH353" i="2"/>
  <c r="AH286" i="2"/>
  <c r="AH111" i="2"/>
  <c r="AH598" i="2"/>
  <c r="AH454" i="2"/>
  <c r="AH115" i="2"/>
  <c r="AH719" i="2"/>
  <c r="AH79" i="2"/>
  <c r="AH661" i="2"/>
  <c r="AH597" i="2"/>
  <c r="AH127" i="2"/>
  <c r="AH486" i="2"/>
  <c r="AH203" i="2"/>
  <c r="AH549" i="2"/>
  <c r="AH268" i="2"/>
  <c r="AH108" i="2"/>
  <c r="AH260" i="2"/>
  <c r="AH491" i="2"/>
  <c r="AH216" i="2"/>
  <c r="AH171" i="2"/>
  <c r="AH351" i="2"/>
  <c r="AH473" i="2"/>
  <c r="AH583" i="2"/>
  <c r="AH431" i="2"/>
  <c r="AH275" i="2"/>
  <c r="AH278" i="2"/>
  <c r="AH672" i="2"/>
  <c r="AH15" i="2"/>
  <c r="AH239" i="2"/>
  <c r="AH179" i="2"/>
  <c r="AH667" i="2"/>
  <c r="AH607" i="2"/>
  <c r="AH94" i="2"/>
  <c r="AH187" i="2"/>
  <c r="AH347" i="2"/>
  <c r="AH215" i="2"/>
  <c r="AH218" i="2"/>
  <c r="AH716" i="2"/>
  <c r="AH539" i="2"/>
  <c r="AH579" i="2"/>
  <c r="AH555" i="2"/>
  <c r="AH189" i="2"/>
  <c r="AH484" i="2"/>
  <c r="AH654" i="2"/>
  <c r="AH27" i="2"/>
  <c r="AH265" i="2"/>
  <c r="AH349" i="2"/>
  <c r="AH481" i="2"/>
  <c r="AH44" i="2"/>
  <c r="AH423" i="2"/>
  <c r="AH408" i="2"/>
  <c r="AH252" i="2"/>
  <c r="AH21" i="2"/>
  <c r="AH219" i="2"/>
  <c r="AH41" i="2"/>
  <c r="AH384" i="2"/>
  <c r="AH710" i="2"/>
  <c r="AH138" i="2"/>
  <c r="AH78" i="2"/>
  <c r="AH613" i="2"/>
  <c r="AH7" i="2"/>
  <c r="AH386" i="2"/>
  <c r="AH93" i="2"/>
  <c r="AH564" i="2"/>
  <c r="AH425" i="2"/>
  <c r="AH340" i="2"/>
  <c r="AH57" i="2"/>
  <c r="AH181" i="2"/>
  <c r="AH629" i="2"/>
  <c r="AH724" i="2"/>
  <c r="AH485" i="2"/>
  <c r="AH284" i="2"/>
  <c r="AH534" i="2"/>
  <c r="AH526" i="2"/>
  <c r="AH495" i="2"/>
  <c r="AH642" i="2"/>
  <c r="AH280" i="2"/>
  <c r="AH261" i="2"/>
  <c r="AH529" i="2"/>
  <c r="AH445" i="2"/>
  <c r="AH80" i="2"/>
  <c r="AH382" i="2"/>
  <c r="AH205" i="2"/>
  <c r="AH370" i="2"/>
  <c r="AH532" i="2"/>
  <c r="AH326" i="2"/>
  <c r="AH85" i="2"/>
  <c r="AH517" i="2"/>
  <c r="AH587" i="2"/>
  <c r="AH104" i="2"/>
  <c r="AH226" i="2"/>
  <c r="AH409" i="2"/>
  <c r="AH28" i="2"/>
  <c r="AH176" i="2"/>
  <c r="AH389" i="2"/>
  <c r="AH98" i="2"/>
  <c r="AH443" i="2"/>
  <c r="AH341" i="2"/>
  <c r="AH482" i="2"/>
  <c r="AH299" i="2"/>
  <c r="AH621" i="2"/>
  <c r="AH39" i="2"/>
  <c r="AH29" i="2"/>
  <c r="AH651" i="2"/>
  <c r="AH262" i="2"/>
  <c r="AH134" i="2"/>
  <c r="AH10" i="2"/>
  <c r="AH55" i="2"/>
  <c r="AH478" i="2"/>
  <c r="AH338" i="2"/>
  <c r="AH535" i="2"/>
  <c r="AH512" i="2"/>
  <c r="AH352" i="2"/>
  <c r="AH644" i="2"/>
  <c r="AH103" i="2"/>
  <c r="AH680" i="2"/>
  <c r="AH271" i="2"/>
  <c r="AH624" i="2"/>
  <c r="AH567" i="2"/>
  <c r="AH460" i="2"/>
  <c r="AH287" i="2"/>
  <c r="AH263" i="2"/>
  <c r="AH374" i="2"/>
  <c r="AH516" i="2"/>
  <c r="AH449" i="2"/>
  <c r="AH584" i="2"/>
  <c r="AH487" i="2"/>
  <c r="AH461" i="2"/>
  <c r="AH433" i="2"/>
  <c r="AH726" i="2"/>
  <c r="AH635" i="2"/>
  <c r="AH463" i="2"/>
  <c r="AH244" i="2"/>
  <c r="AH469" i="2"/>
  <c r="AH231" i="2"/>
  <c r="AH721" i="2"/>
  <c r="AH611" i="2"/>
  <c r="AH301" i="2"/>
  <c r="AH418" i="2"/>
  <c r="AH241" i="2"/>
  <c r="AH381" i="2"/>
  <c r="AH42" i="2"/>
  <c r="AH75" i="2"/>
  <c r="AH325" i="2"/>
  <c r="AH201" i="2"/>
  <c r="AH178" i="2"/>
  <c r="AH354" i="2"/>
  <c r="AH358" i="2"/>
  <c r="AH717" i="2"/>
  <c r="AH414" i="2"/>
  <c r="AH288" i="2"/>
  <c r="AH673" i="2"/>
  <c r="AH339" i="2"/>
  <c r="AH455" i="2"/>
  <c r="AH628" i="2"/>
  <c r="AH33" i="2"/>
  <c r="AH289" i="2"/>
  <c r="AH46" i="2"/>
  <c r="AH276" i="2"/>
  <c r="AH612" i="2"/>
  <c r="AH640" i="2"/>
  <c r="AH648" i="2"/>
  <c r="AH666" i="2"/>
  <c r="AH674" i="2"/>
  <c r="AH363" i="2"/>
  <c r="AH269" i="2"/>
  <c r="AH590" i="2"/>
  <c r="AH90" i="2"/>
  <c r="AH606" i="2"/>
  <c r="AH401" i="2"/>
  <c r="AH153" i="2"/>
  <c r="AH64" i="2"/>
  <c r="AH324" i="2"/>
  <c r="AH128" i="2"/>
  <c r="AH548" i="2"/>
  <c r="AH272" i="2"/>
  <c r="AH440" i="2"/>
  <c r="AH671" i="2"/>
  <c r="AH419" i="2"/>
  <c r="AH30" i="2"/>
  <c r="AH290" i="2"/>
  <c r="AH400" i="2"/>
  <c r="AH52" i="2"/>
  <c r="AH412" i="2"/>
  <c r="AH524" i="2"/>
  <c r="AH696" i="2"/>
  <c r="AH214" i="2"/>
  <c r="AH701" i="2"/>
  <c r="AH195" i="2"/>
  <c r="AH279" i="2"/>
  <c r="AH156" i="2"/>
  <c r="AH177" i="2"/>
  <c r="AH66" i="2"/>
  <c r="AH705" i="2"/>
  <c r="AH71" i="2"/>
  <c r="AH144" i="2"/>
  <c r="AH212" i="2"/>
  <c r="AH391" i="2"/>
  <c r="AH273" i="2"/>
  <c r="AH356" i="2"/>
  <c r="AH467" i="2"/>
  <c r="AH123" i="2"/>
  <c r="AH274" i="2"/>
  <c r="AH131" i="2"/>
  <c r="AH602" i="2"/>
  <c r="AH204" i="2"/>
  <c r="AH601" i="2"/>
  <c r="AH119" i="2"/>
  <c r="AH702" i="2"/>
  <c r="AH125" i="2"/>
  <c r="AH557" i="2"/>
  <c r="AH258" i="2"/>
  <c r="AH614" i="2"/>
  <c r="AH150" i="2"/>
  <c r="AH376" i="2"/>
  <c r="AH623" i="2"/>
  <c r="AH113" i="2"/>
  <c r="AH585" i="2"/>
  <c r="AH496" i="2"/>
  <c r="AH206" i="2"/>
  <c r="AH209" i="2"/>
  <c r="AH362" i="2"/>
  <c r="AH502" i="2"/>
  <c r="AH523" i="2"/>
  <c r="AH681" i="2"/>
  <c r="AH387" i="2"/>
  <c r="AH368" i="2"/>
  <c r="AH96" i="2"/>
  <c r="AH608" i="2"/>
  <c r="AH84" i="2"/>
  <c r="AH711" i="2"/>
  <c r="AH334" i="2"/>
  <c r="AH636" i="2"/>
  <c r="AH604" i="2"/>
  <c r="AH618" i="2"/>
  <c r="AH566" i="2"/>
  <c r="AH713" i="2"/>
  <c r="AH302" i="2"/>
  <c r="AH471" i="2"/>
  <c r="AH687" i="2"/>
  <c r="AH294" i="2"/>
  <c r="AH130" i="2"/>
  <c r="AH620" i="2"/>
  <c r="AH622" i="2"/>
  <c r="AH615" i="2"/>
  <c r="AH498" i="2"/>
  <c r="AH501" i="2"/>
  <c r="AH331" i="2"/>
  <c r="AH190" i="2"/>
  <c r="AH291" i="2"/>
  <c r="AH647" i="2"/>
  <c r="AH124" i="2"/>
  <c r="AH254" i="2"/>
  <c r="AH558" i="2"/>
  <c r="AH109" i="2"/>
  <c r="AH257" i="2"/>
  <c r="AH312" i="2"/>
  <c r="AH405" i="2"/>
  <c r="AH328" i="2"/>
  <c r="AH396" i="2"/>
  <c r="AH695" i="2"/>
  <c r="AH395" i="2"/>
  <c r="AH691" i="2"/>
  <c r="AH547" i="2"/>
  <c r="AH569" i="2"/>
  <c r="AH348" i="2"/>
  <c r="AH184" i="2"/>
  <c r="AH364" i="2"/>
  <c r="AH283" i="2"/>
  <c r="AH420" i="2"/>
  <c r="AH658" i="2"/>
  <c r="AH632" i="2"/>
  <c r="AH492" i="2"/>
  <c r="AH256" i="2"/>
  <c r="AH576" i="2"/>
  <c r="AH660" i="2"/>
  <c r="AH139" i="2"/>
  <c r="AH458" i="2"/>
  <c r="AH520" i="2"/>
  <c r="AH511" i="2"/>
  <c r="AH699" i="2"/>
  <c r="AH507" i="2"/>
  <c r="AH306" i="2"/>
  <c r="AH552" i="2"/>
  <c r="AH493" i="2"/>
  <c r="AH544" i="2"/>
  <c r="AH679" i="2"/>
  <c r="AH503" i="2"/>
  <c r="AH248" i="2"/>
  <c r="AH499" i="2"/>
  <c r="AH373" i="2"/>
  <c r="AH591" i="2"/>
  <c r="AH366" i="2"/>
  <c r="AH281" i="2"/>
  <c r="AH633" i="2"/>
  <c r="AH649" i="2"/>
  <c r="AH541" i="2"/>
  <c r="AH426" i="2"/>
  <c r="AH677" i="2"/>
  <c r="AH421" i="2"/>
  <c r="AH715" i="2"/>
  <c r="AH447" i="2"/>
  <c r="AH359" i="2"/>
  <c r="AH675" i="2"/>
  <c r="AH251" i="2"/>
  <c r="AH694" i="2"/>
  <c r="AH643" i="2"/>
  <c r="AH616" i="2"/>
  <c r="AH416" i="2"/>
  <c r="AH603" i="2"/>
  <c r="AH617" i="2"/>
  <c r="AH410" i="2"/>
  <c r="AH232" i="2"/>
  <c r="AH378" i="2"/>
  <c r="AH697" i="2"/>
  <c r="AH553" i="2"/>
  <c r="AH480" i="2"/>
  <c r="AH435" i="2"/>
  <c r="AH678" i="2"/>
  <c r="AH676" i="2"/>
  <c r="AH626" i="2"/>
  <c r="AH446" i="2"/>
  <c r="AH662" i="2"/>
  <c r="AH641" i="2"/>
  <c r="AH625" i="2"/>
  <c r="AH688" i="2"/>
  <c r="AH571" i="2"/>
  <c r="AH708" i="2"/>
  <c r="AH665" i="2"/>
  <c r="AH682" i="2"/>
  <c r="AH528" i="2"/>
  <c r="AH707" i="2"/>
  <c r="AH627" i="2"/>
  <c r="AH653" i="2"/>
  <c r="AH659" i="2"/>
  <c r="AH709" i="2"/>
  <c r="AH638" i="2"/>
  <c r="AH693" i="2"/>
  <c r="AH725" i="2"/>
  <c r="AG406" i="2"/>
  <c r="AG582" i="2"/>
  <c r="AG686" i="2"/>
  <c r="AG319" i="2"/>
  <c r="AG170" i="2"/>
  <c r="AG249" i="2"/>
  <c r="AG596" i="2"/>
  <c r="AG402" i="2"/>
  <c r="AG670" i="2"/>
  <c r="AG518" i="2"/>
  <c r="AG355" i="2"/>
  <c r="AG689" i="2"/>
  <c r="AG494" i="2"/>
  <c r="AG428" i="2"/>
  <c r="AG390" i="2"/>
  <c r="AG185" i="2"/>
  <c r="AG16" i="2"/>
  <c r="AG292" i="2"/>
  <c r="AG668" i="2"/>
  <c r="AG211" i="2"/>
  <c r="AG182" i="2"/>
  <c r="AG439" i="2"/>
  <c r="AG69" i="2"/>
  <c r="AG415" i="2"/>
  <c r="AG220" i="2"/>
  <c r="AG429" i="2"/>
  <c r="AG169" i="2"/>
  <c r="AG147" i="2"/>
  <c r="AG126" i="2"/>
  <c r="AG521" i="2"/>
  <c r="AG562" i="2"/>
  <c r="AG367" i="2"/>
  <c r="AG712" i="2"/>
  <c r="AG48" i="2"/>
  <c r="AG81" i="2"/>
  <c r="AG160" i="2"/>
  <c r="AG13" i="2"/>
  <c r="AG593" i="2"/>
  <c r="AG655" i="2"/>
  <c r="AG25" i="2"/>
  <c r="AG208" i="2"/>
  <c r="AG550" i="2"/>
  <c r="AG365" i="2"/>
  <c r="AG380" i="2"/>
  <c r="AG133" i="2"/>
  <c r="AG314" i="2"/>
  <c r="AG11" i="2"/>
  <c r="AG267" i="2"/>
  <c r="AG53" i="2"/>
  <c r="AG67" i="2"/>
  <c r="AG140" i="2"/>
  <c r="AG213" i="2"/>
  <c r="AG295" i="2"/>
  <c r="AG207" i="2"/>
  <c r="AG45" i="2"/>
  <c r="AG650" i="2"/>
  <c r="AG538" i="2"/>
  <c r="AG318" i="2"/>
  <c r="AG121" i="2"/>
  <c r="AG166" i="2"/>
  <c r="AG560" i="2"/>
  <c r="AG146" i="2"/>
  <c r="AG436" i="2"/>
  <c r="AG465" i="2"/>
  <c r="AG154" i="2"/>
  <c r="AG167" i="2"/>
  <c r="AG311" i="2"/>
  <c r="AG514" i="2"/>
  <c r="AG168" i="2"/>
  <c r="AG698" i="2"/>
  <c r="AG321" i="2"/>
  <c r="AG345" i="2"/>
  <c r="AG87" i="2"/>
  <c r="AG407" i="2"/>
  <c r="AG372" i="2"/>
  <c r="AG563" i="2"/>
  <c r="AG285" i="2"/>
  <c r="AG5" i="2"/>
  <c r="AG63" i="2"/>
  <c r="AG117" i="2"/>
  <c r="AG172" i="2"/>
  <c r="AG34" i="2"/>
  <c r="AG173" i="2"/>
  <c r="AG3" i="2"/>
  <c r="AG320" i="2"/>
  <c r="AG634" i="2"/>
  <c r="AG578" i="2"/>
  <c r="AG37" i="2"/>
  <c r="AG17" i="2"/>
  <c r="AG605" i="2"/>
  <c r="AG315" i="2"/>
  <c r="AG233" i="2"/>
  <c r="AG504" i="2"/>
  <c r="AG543" i="2"/>
  <c r="AG266" i="2"/>
  <c r="AG175" i="2"/>
  <c r="AG73" i="2"/>
  <c r="AG152" i="2"/>
  <c r="AG202" i="2"/>
  <c r="AG253" i="2"/>
  <c r="AG132" i="2"/>
  <c r="AG161" i="2"/>
  <c r="AG637" i="2"/>
  <c r="AG307" i="2"/>
  <c r="AG556" i="2"/>
  <c r="AG158" i="2"/>
  <c r="AG580" i="2"/>
  <c r="AG488" i="2"/>
  <c r="AG437" i="2"/>
  <c r="AG298" i="2"/>
  <c r="N78" i="3" s="1"/>
  <c r="AG237" i="2"/>
  <c r="AG70" i="2"/>
  <c r="AG361" i="2"/>
  <c r="AG337" i="2"/>
  <c r="AG174" i="2"/>
  <c r="AG305" i="2"/>
  <c r="AG322" i="2"/>
  <c r="AG536" i="2"/>
  <c r="AG572" i="2"/>
  <c r="AG35" i="2"/>
  <c r="AG270" i="2"/>
  <c r="AG397" i="2"/>
  <c r="AG332" i="2"/>
  <c r="AG62" i="2"/>
  <c r="AG199" i="2"/>
  <c r="AG369" i="2"/>
  <c r="AG100" i="2"/>
  <c r="AG60" i="2"/>
  <c r="AG159" i="2"/>
  <c r="AG2" i="2"/>
  <c r="AG250" i="2"/>
  <c r="AG180" i="2"/>
  <c r="AG107" i="2"/>
  <c r="AG470" i="2"/>
  <c r="AG74" i="2"/>
  <c r="AG186" i="2"/>
  <c r="AG91" i="2"/>
  <c r="AG565" i="2"/>
  <c r="AG210" i="2"/>
  <c r="AG706" i="2"/>
  <c r="AG162" i="2"/>
  <c r="AG360" i="2"/>
  <c r="AG102" i="2"/>
  <c r="AG51" i="2"/>
  <c r="AG9" i="2"/>
  <c r="AG342" i="2"/>
  <c r="AG155" i="2"/>
  <c r="AG333" i="2"/>
  <c r="AG112" i="2"/>
  <c r="AG56" i="2"/>
  <c r="AG377" i="2"/>
  <c r="AG296" i="2"/>
  <c r="AG399" i="2"/>
  <c r="AG464" i="2"/>
  <c r="AG14" i="2"/>
  <c r="AG451" i="2"/>
  <c r="AG357" i="2"/>
  <c r="AG193" i="2"/>
  <c r="AG609" i="2"/>
  <c r="AG718" i="2"/>
  <c r="AG468" i="2"/>
  <c r="AG509" i="2"/>
  <c r="AG12" i="2"/>
  <c r="AG589" i="2"/>
  <c r="AG40" i="2"/>
  <c r="AG448" i="2"/>
  <c r="AG427" i="2"/>
  <c r="AG631" i="2"/>
  <c r="AG527" i="2"/>
  <c r="AG540" i="2"/>
  <c r="AG196" i="2"/>
  <c r="AG542" i="2"/>
  <c r="AG82" i="2"/>
  <c r="AG300" i="2"/>
  <c r="AG394" i="2"/>
  <c r="AG304" i="2"/>
  <c r="AG652" i="2"/>
  <c r="AG456" i="2"/>
  <c r="AG568" i="2"/>
  <c r="AG68" i="2"/>
  <c r="AG245" i="2"/>
  <c r="AG704" i="2"/>
  <c r="AG247" i="2"/>
  <c r="AG393" i="2"/>
  <c r="AG313" i="2"/>
  <c r="AG235" i="2"/>
  <c r="AG255" i="2"/>
  <c r="AG476" i="2"/>
  <c r="AG148" i="2"/>
  <c r="AG129" i="2"/>
  <c r="AG404" i="2"/>
  <c r="AG685" i="2"/>
  <c r="AG610" i="2"/>
  <c r="AG452" i="2"/>
  <c r="AG630" i="2"/>
  <c r="AG230" i="2"/>
  <c r="AG490" i="2"/>
  <c r="AG309" i="2"/>
  <c r="AG700" i="2"/>
  <c r="AG228" i="2"/>
  <c r="AG89" i="2"/>
  <c r="AG101" i="2"/>
  <c r="AG346" i="2"/>
  <c r="AG489" i="2"/>
  <c r="AG586" i="2"/>
  <c r="AG61" i="2"/>
  <c r="AG164" i="2"/>
  <c r="AG110" i="2"/>
  <c r="AG599" i="2"/>
  <c r="AG308" i="2"/>
  <c r="AG513" i="2"/>
  <c r="AG149" i="2"/>
  <c r="AG575" i="2"/>
  <c r="AG474" i="2"/>
  <c r="AG118" i="2"/>
  <c r="AG506" i="2"/>
  <c r="AG38" i="2"/>
  <c r="AG411" i="2"/>
  <c r="AG714" i="2"/>
  <c r="AG143" i="2"/>
  <c r="AG417" i="2"/>
  <c r="AG36" i="2"/>
  <c r="AG600" i="2"/>
  <c r="AG49" i="2"/>
  <c r="AG669" i="2"/>
  <c r="AG343" i="2"/>
  <c r="AG388" i="2"/>
  <c r="AG157" i="2"/>
  <c r="AG720" i="2"/>
  <c r="AG59" i="2"/>
  <c r="AG122" i="2"/>
  <c r="AG310" i="2"/>
  <c r="AG316" i="2"/>
  <c r="AG505" i="2"/>
  <c r="AG530" i="2"/>
  <c r="AG282" i="2"/>
  <c r="AG222" i="2"/>
  <c r="AG192" i="2"/>
  <c r="AG450" i="2"/>
  <c r="AG327" i="2"/>
  <c r="AG303" i="2"/>
  <c r="AG537" i="2"/>
  <c r="AG508" i="2"/>
  <c r="AG22" i="2"/>
  <c r="AG413" i="2"/>
  <c r="AG88" i="2"/>
  <c r="AG24" i="2"/>
  <c r="AG375" i="2"/>
  <c r="AG475" i="2"/>
  <c r="AG277" i="2"/>
  <c r="AG727" i="2"/>
  <c r="AG99" i="2"/>
  <c r="AG379" i="2"/>
  <c r="AG510" i="2"/>
  <c r="AG462" i="2"/>
  <c r="AG6" i="2"/>
  <c r="AG4" i="2"/>
  <c r="AG479" i="2"/>
  <c r="AG657" i="2"/>
  <c r="AG684" i="2"/>
  <c r="AG444" i="2"/>
  <c r="AG200" i="2"/>
  <c r="AG217" i="2"/>
  <c r="AG588" i="2"/>
  <c r="AG221" i="2"/>
  <c r="AG430" i="2"/>
  <c r="AG95" i="2"/>
  <c r="AG441" i="2"/>
  <c r="AG194" i="2"/>
  <c r="AG690" i="2"/>
  <c r="AG472" i="2"/>
  <c r="AG574" i="2"/>
  <c r="AG335" i="2"/>
  <c r="AG422" i="2"/>
  <c r="AG594" i="2"/>
  <c r="AG459" i="2"/>
  <c r="AG114" i="2"/>
  <c r="AG561" i="2"/>
  <c r="AG224" i="2"/>
  <c r="AG97" i="2"/>
  <c r="AG8" i="2"/>
  <c r="AG76" i="2"/>
  <c r="AG135" i="2"/>
  <c r="AG551" i="2"/>
  <c r="AG297" i="2"/>
  <c r="AG531" i="2"/>
  <c r="AG259" i="2"/>
  <c r="AG350" i="2"/>
  <c r="AG225" i="2"/>
  <c r="AG546" i="2"/>
  <c r="AG554" i="2"/>
  <c r="AG188" i="2"/>
  <c r="AG466" i="2"/>
  <c r="AG58" i="2"/>
  <c r="AG723" i="2"/>
  <c r="AG105" i="2"/>
  <c r="AG595" i="2"/>
  <c r="AG47" i="2"/>
  <c r="AG65" i="2"/>
  <c r="AG336" i="2"/>
  <c r="AG242" i="2"/>
  <c r="AG92" i="2"/>
  <c r="AG50" i="2"/>
  <c r="AG18" i="2"/>
  <c r="AG545" i="2"/>
  <c r="AG619" i="2"/>
  <c r="AG683" i="2"/>
  <c r="AG86" i="2"/>
  <c r="AG434" i="2"/>
  <c r="AG83" i="2"/>
  <c r="AG522" i="2"/>
  <c r="AG19" i="2"/>
  <c r="AG432" i="2"/>
  <c r="AG198" i="2"/>
  <c r="AG229" i="2"/>
  <c r="AG371" i="2"/>
  <c r="AG20" i="2"/>
  <c r="AG692" i="2"/>
  <c r="AG183" i="2"/>
  <c r="AG141" i="2"/>
  <c r="AG145" i="2"/>
  <c r="AG515" i="2"/>
  <c r="AG639" i="2"/>
  <c r="AG330" i="2"/>
  <c r="AG577" i="2"/>
  <c r="AG703" i="2"/>
  <c r="AG240" i="2"/>
  <c r="AG385" i="2"/>
  <c r="AG457" i="2"/>
  <c r="AG137" i="2"/>
  <c r="AG453" i="2"/>
  <c r="N13" i="3" s="1"/>
  <c r="AG570" i="2"/>
  <c r="AG500" i="2"/>
  <c r="AG234" i="2"/>
  <c r="AG722" i="2"/>
  <c r="AG106" i="2"/>
  <c r="AG151" i="2"/>
  <c r="AG31" i="2"/>
  <c r="AG329" i="2"/>
  <c r="AG197" i="2"/>
  <c r="AG664" i="2"/>
  <c r="AG223" i="2"/>
  <c r="AG293" i="2"/>
  <c r="AG424" i="2"/>
  <c r="AG663" i="2"/>
  <c r="AG483" i="2"/>
  <c r="AG442" i="2"/>
  <c r="AG392" i="2"/>
  <c r="AG559" i="2"/>
  <c r="AG43" i="2"/>
  <c r="AG142" i="2"/>
  <c r="AG344" i="2"/>
  <c r="AG77" i="2"/>
  <c r="AG383" i="2"/>
  <c r="AG26" i="2"/>
  <c r="AG525" i="2"/>
  <c r="AG72" i="2"/>
  <c r="AG477" i="2"/>
  <c r="AG32" i="2"/>
  <c r="AG264" i="2"/>
  <c r="AG519" i="2"/>
  <c r="AG592" i="2"/>
  <c r="AG238" i="2"/>
  <c r="AG54" i="2"/>
  <c r="AG323" i="2"/>
  <c r="AG533" i="2"/>
  <c r="AG403" i="2"/>
  <c r="AG497" i="2"/>
  <c r="AG120" i="2"/>
  <c r="AG165" i="2"/>
  <c r="AG581" i="2"/>
  <c r="AG438" i="2"/>
  <c r="AG236" i="2"/>
  <c r="AG23" i="2"/>
  <c r="AG645" i="2"/>
  <c r="AG191" i="2"/>
  <c r="AG116" i="2"/>
  <c r="AG656" i="2"/>
  <c r="AG317" i="2"/>
  <c r="AG227" i="2"/>
  <c r="AG573" i="2"/>
  <c r="AG136" i="2"/>
  <c r="AG646" i="2"/>
  <c r="AG243" i="2"/>
  <c r="AG246" i="2"/>
  <c r="AG163" i="2"/>
  <c r="AG398" i="2"/>
  <c r="AG353" i="2"/>
  <c r="AG286" i="2"/>
  <c r="AG111" i="2"/>
  <c r="AG598" i="2"/>
  <c r="AG454" i="2"/>
  <c r="AG115" i="2"/>
  <c r="AG719" i="2"/>
  <c r="AG79" i="2"/>
  <c r="AG661" i="2"/>
  <c r="AG597" i="2"/>
  <c r="AG127" i="2"/>
  <c r="AG486" i="2"/>
  <c r="AG203" i="2"/>
  <c r="AG549" i="2"/>
  <c r="AG268" i="2"/>
  <c r="AG108" i="2"/>
  <c r="AG260" i="2"/>
  <c r="AG491" i="2"/>
  <c r="AG216" i="2"/>
  <c r="AG171" i="2"/>
  <c r="AG351" i="2"/>
  <c r="AG473" i="2"/>
  <c r="AG583" i="2"/>
  <c r="AG431" i="2"/>
  <c r="AG275" i="2"/>
  <c r="AG278" i="2"/>
  <c r="AG672" i="2"/>
  <c r="AG15" i="2"/>
  <c r="AG239" i="2"/>
  <c r="AG179" i="2"/>
  <c r="AG667" i="2"/>
  <c r="AG607" i="2"/>
  <c r="AG94" i="2"/>
  <c r="AG187" i="2"/>
  <c r="AG347" i="2"/>
  <c r="AG215" i="2"/>
  <c r="AG218" i="2"/>
  <c r="AG716" i="2"/>
  <c r="AG539" i="2"/>
  <c r="AG579" i="2"/>
  <c r="AG555" i="2"/>
  <c r="AG189" i="2"/>
  <c r="AG484" i="2"/>
  <c r="AG654" i="2"/>
  <c r="AG27" i="2"/>
  <c r="AG265" i="2"/>
  <c r="AG349" i="2"/>
  <c r="AG481" i="2"/>
  <c r="AG44" i="2"/>
  <c r="AG423" i="2"/>
  <c r="AG408" i="2"/>
  <c r="AG252" i="2"/>
  <c r="AG21" i="2"/>
  <c r="AG219" i="2"/>
  <c r="AG41" i="2"/>
  <c r="AG384" i="2"/>
  <c r="AG710" i="2"/>
  <c r="AG138" i="2"/>
  <c r="AG78" i="2"/>
  <c r="AG613" i="2"/>
  <c r="AG7" i="2"/>
  <c r="AG386" i="2"/>
  <c r="AG93" i="2"/>
  <c r="AG564" i="2"/>
  <c r="AG425" i="2"/>
  <c r="AG340" i="2"/>
  <c r="AG57" i="2"/>
  <c r="AG181" i="2"/>
  <c r="AG629" i="2"/>
  <c r="AG724" i="2"/>
  <c r="AG485" i="2"/>
  <c r="AG284" i="2"/>
  <c r="AG534" i="2"/>
  <c r="AG526" i="2"/>
  <c r="AG495" i="2"/>
  <c r="AG642" i="2"/>
  <c r="AG280" i="2"/>
  <c r="AG261" i="2"/>
  <c r="AG529" i="2"/>
  <c r="AG445" i="2"/>
  <c r="AG80" i="2"/>
  <c r="AG382" i="2"/>
  <c r="AG205" i="2"/>
  <c r="AG370" i="2"/>
  <c r="AG532" i="2"/>
  <c r="AG326" i="2"/>
  <c r="AG85" i="2"/>
  <c r="AG517" i="2"/>
  <c r="AG587" i="2"/>
  <c r="AG104" i="2"/>
  <c r="AG226" i="2"/>
  <c r="AG409" i="2"/>
  <c r="AG28" i="2"/>
  <c r="AG176" i="2"/>
  <c r="AG389" i="2"/>
  <c r="AG98" i="2"/>
  <c r="AG443" i="2"/>
  <c r="AG341" i="2"/>
  <c r="AG482" i="2"/>
  <c r="AG299" i="2"/>
  <c r="AG621" i="2"/>
  <c r="AG39" i="2"/>
  <c r="AG29" i="2"/>
  <c r="AG651" i="2"/>
  <c r="AG262" i="2"/>
  <c r="AG134" i="2"/>
  <c r="AG10" i="2"/>
  <c r="AG55" i="2"/>
  <c r="AG478" i="2"/>
  <c r="AG338" i="2"/>
  <c r="AG535" i="2"/>
  <c r="AG512" i="2"/>
  <c r="AG352" i="2"/>
  <c r="AG644" i="2"/>
  <c r="AG103" i="2"/>
  <c r="AG680" i="2"/>
  <c r="AG271" i="2"/>
  <c r="AG624" i="2"/>
  <c r="AG567" i="2"/>
  <c r="AG460" i="2"/>
  <c r="AG287" i="2"/>
  <c r="AG263" i="2"/>
  <c r="AG374" i="2"/>
  <c r="AG516" i="2"/>
  <c r="AG449" i="2"/>
  <c r="AG584" i="2"/>
  <c r="AG487" i="2"/>
  <c r="AG461" i="2"/>
  <c r="AG433" i="2"/>
  <c r="AG726" i="2"/>
  <c r="AG635" i="2"/>
  <c r="AG463" i="2"/>
  <c r="AG244" i="2"/>
  <c r="AG469" i="2"/>
  <c r="AG231" i="2"/>
  <c r="AG721" i="2"/>
  <c r="AG611" i="2"/>
  <c r="AG301" i="2"/>
  <c r="AG418" i="2"/>
  <c r="AG241" i="2"/>
  <c r="AG381" i="2"/>
  <c r="AG42" i="2"/>
  <c r="AG75" i="2"/>
  <c r="AG325" i="2"/>
  <c r="AG201" i="2"/>
  <c r="AG178" i="2"/>
  <c r="AG354" i="2"/>
  <c r="AG358" i="2"/>
  <c r="AG717" i="2"/>
  <c r="AG414" i="2"/>
  <c r="AG288" i="2"/>
  <c r="AG673" i="2"/>
  <c r="AG339" i="2"/>
  <c r="AG455" i="2"/>
  <c r="AG628" i="2"/>
  <c r="AG33" i="2"/>
  <c r="AG289" i="2"/>
  <c r="AG46" i="2"/>
  <c r="AG276" i="2"/>
  <c r="AG612" i="2"/>
  <c r="AG640" i="2"/>
  <c r="AG648" i="2"/>
  <c r="AG666" i="2"/>
  <c r="AG674" i="2"/>
  <c r="AG363" i="2"/>
  <c r="AG269" i="2"/>
  <c r="AG590" i="2"/>
  <c r="AG90" i="2"/>
  <c r="AG606" i="2"/>
  <c r="AG401" i="2"/>
  <c r="AG153" i="2"/>
  <c r="AG64" i="2"/>
  <c r="AG324" i="2"/>
  <c r="AG128" i="2"/>
  <c r="AG548" i="2"/>
  <c r="AG272" i="2"/>
  <c r="AG440" i="2"/>
  <c r="AG671" i="2"/>
  <c r="AG419" i="2"/>
  <c r="AG30" i="2"/>
  <c r="AG290" i="2"/>
  <c r="AG400" i="2"/>
  <c r="AG52" i="2"/>
  <c r="AG412" i="2"/>
  <c r="AG524" i="2"/>
  <c r="AG696" i="2"/>
  <c r="AG214" i="2"/>
  <c r="AG701" i="2"/>
  <c r="AG195" i="2"/>
  <c r="AG279" i="2"/>
  <c r="AG156" i="2"/>
  <c r="AG177" i="2"/>
  <c r="AG66" i="2"/>
  <c r="AG705" i="2"/>
  <c r="AG71" i="2"/>
  <c r="AG144" i="2"/>
  <c r="AG212" i="2"/>
  <c r="AG391" i="2"/>
  <c r="AG273" i="2"/>
  <c r="AG356" i="2"/>
  <c r="AG467" i="2"/>
  <c r="AG123" i="2"/>
  <c r="AG274" i="2"/>
  <c r="AG131" i="2"/>
  <c r="AG602" i="2"/>
  <c r="AG204" i="2"/>
  <c r="AG601" i="2"/>
  <c r="AG119" i="2"/>
  <c r="AG702" i="2"/>
  <c r="AG125" i="2"/>
  <c r="AG557" i="2"/>
  <c r="AG258" i="2"/>
  <c r="AG614" i="2"/>
  <c r="AG150" i="2"/>
  <c r="AG376" i="2"/>
  <c r="AG623" i="2"/>
  <c r="AG113" i="2"/>
  <c r="AG585" i="2"/>
  <c r="AG496" i="2"/>
  <c r="AG206" i="2"/>
  <c r="AG209" i="2"/>
  <c r="AG362" i="2"/>
  <c r="AG502" i="2"/>
  <c r="AG523" i="2"/>
  <c r="AG681" i="2"/>
  <c r="AG387" i="2"/>
  <c r="AG368" i="2"/>
  <c r="AG96" i="2"/>
  <c r="AG608" i="2"/>
  <c r="AG84" i="2"/>
  <c r="AG711" i="2"/>
  <c r="AG334" i="2"/>
  <c r="AG636" i="2"/>
  <c r="AG604" i="2"/>
  <c r="AG618" i="2"/>
  <c r="AG566" i="2"/>
  <c r="AG713" i="2"/>
  <c r="AG302" i="2"/>
  <c r="AG471" i="2"/>
  <c r="AG687" i="2"/>
  <c r="AG294" i="2"/>
  <c r="AG130" i="2"/>
  <c r="AG620" i="2"/>
  <c r="AG622" i="2"/>
  <c r="AG615" i="2"/>
  <c r="AG498" i="2"/>
  <c r="AG501" i="2"/>
  <c r="AG331" i="2"/>
  <c r="AG190" i="2"/>
  <c r="AG291" i="2"/>
  <c r="AG647" i="2"/>
  <c r="AG124" i="2"/>
  <c r="AG254" i="2"/>
  <c r="AG558" i="2"/>
  <c r="AG109" i="2"/>
  <c r="AG257" i="2"/>
  <c r="AG312" i="2"/>
  <c r="AG405" i="2"/>
  <c r="AG328" i="2"/>
  <c r="AG396" i="2"/>
  <c r="AG695" i="2"/>
  <c r="AG395" i="2"/>
  <c r="AG691" i="2"/>
  <c r="AG547" i="2"/>
  <c r="AG569" i="2"/>
  <c r="AG348" i="2"/>
  <c r="AG184" i="2"/>
  <c r="AG364" i="2"/>
  <c r="AG283" i="2"/>
  <c r="AG420" i="2"/>
  <c r="AG658" i="2"/>
  <c r="AG632" i="2"/>
  <c r="AG492" i="2"/>
  <c r="AG256" i="2"/>
  <c r="AG576" i="2"/>
  <c r="AG660" i="2"/>
  <c r="AG139" i="2"/>
  <c r="AG458" i="2"/>
  <c r="AG520" i="2"/>
  <c r="AG511" i="2"/>
  <c r="AG699" i="2"/>
  <c r="AG507" i="2"/>
  <c r="AG306" i="2"/>
  <c r="AG552" i="2"/>
  <c r="AG493" i="2"/>
  <c r="AG544" i="2"/>
  <c r="AG679" i="2"/>
  <c r="AG503" i="2"/>
  <c r="AG248" i="2"/>
  <c r="AG499" i="2"/>
  <c r="AG373" i="2"/>
  <c r="AG591" i="2"/>
  <c r="AG366" i="2"/>
  <c r="AG281" i="2"/>
  <c r="AG633" i="2"/>
  <c r="AG649" i="2"/>
  <c r="AG541" i="2"/>
  <c r="AG426" i="2"/>
  <c r="AG677" i="2"/>
  <c r="AG421" i="2"/>
  <c r="AG715" i="2"/>
  <c r="AG447" i="2"/>
  <c r="AG359" i="2"/>
  <c r="AG675" i="2"/>
  <c r="AG251" i="2"/>
  <c r="AG694" i="2"/>
  <c r="AG643" i="2"/>
  <c r="AG616" i="2"/>
  <c r="AG416" i="2"/>
  <c r="AG603" i="2"/>
  <c r="AG617" i="2"/>
  <c r="AG410" i="2"/>
  <c r="AG232" i="2"/>
  <c r="AG378" i="2"/>
  <c r="AG697" i="2"/>
  <c r="AG553" i="2"/>
  <c r="AG480" i="2"/>
  <c r="AG435" i="2"/>
  <c r="AG678" i="2"/>
  <c r="AG676" i="2"/>
  <c r="AG626" i="2"/>
  <c r="AG446" i="2"/>
  <c r="AG662" i="2"/>
  <c r="AG641" i="2"/>
  <c r="AG625" i="2"/>
  <c r="AG688" i="2"/>
  <c r="AG571" i="2"/>
  <c r="AG708" i="2"/>
  <c r="AG665" i="2"/>
  <c r="AG682" i="2"/>
  <c r="AG528" i="2"/>
  <c r="AG707" i="2"/>
  <c r="AG627" i="2"/>
  <c r="AG653" i="2"/>
  <c r="AG659" i="2"/>
  <c r="AG709" i="2"/>
  <c r="AG638" i="2"/>
  <c r="AG693" i="2"/>
  <c r="AG725" i="2"/>
  <c r="AF406" i="2"/>
  <c r="AF582" i="2"/>
  <c r="AF686" i="2"/>
  <c r="AF319" i="2"/>
  <c r="AF170" i="2"/>
  <c r="AF249" i="2"/>
  <c r="AF596" i="2"/>
  <c r="AF402" i="2"/>
  <c r="AF670" i="2"/>
  <c r="AF518" i="2"/>
  <c r="AF355" i="2"/>
  <c r="AF689" i="2"/>
  <c r="AF494" i="2"/>
  <c r="AF428" i="2"/>
  <c r="AF390" i="2"/>
  <c r="AF185" i="2"/>
  <c r="AF16" i="2"/>
  <c r="AF292" i="2"/>
  <c r="AF668" i="2"/>
  <c r="AF211" i="2"/>
  <c r="AF182" i="2"/>
  <c r="AF439" i="2"/>
  <c r="AF69" i="2"/>
  <c r="AF415" i="2"/>
  <c r="AF220" i="2"/>
  <c r="AF429" i="2"/>
  <c r="AF169" i="2"/>
  <c r="AF147" i="2"/>
  <c r="AF126" i="2"/>
  <c r="AF521" i="2"/>
  <c r="AF562" i="2"/>
  <c r="AF367" i="2"/>
  <c r="AF712" i="2"/>
  <c r="AF48" i="2"/>
  <c r="AF81" i="2"/>
  <c r="AF160" i="2"/>
  <c r="AF13" i="2"/>
  <c r="AF593" i="2"/>
  <c r="AF655" i="2"/>
  <c r="AF25" i="2"/>
  <c r="AF208" i="2"/>
  <c r="AF550" i="2"/>
  <c r="AF365" i="2"/>
  <c r="AF380" i="2"/>
  <c r="AF133" i="2"/>
  <c r="AF314" i="2"/>
  <c r="AF11" i="2"/>
  <c r="AF267" i="2"/>
  <c r="AF53" i="2"/>
  <c r="AF67" i="2"/>
  <c r="AF140" i="2"/>
  <c r="AF213" i="2"/>
  <c r="AF295" i="2"/>
  <c r="AF207" i="2"/>
  <c r="AF45" i="2"/>
  <c r="AF650" i="2"/>
  <c r="AF538" i="2"/>
  <c r="AF318" i="2"/>
  <c r="AF121" i="2"/>
  <c r="AF166" i="2"/>
  <c r="AF560" i="2"/>
  <c r="AF146" i="2"/>
  <c r="AF436" i="2"/>
  <c r="AF465" i="2"/>
  <c r="AF154" i="2"/>
  <c r="AF167" i="2"/>
  <c r="AF311" i="2"/>
  <c r="AF514" i="2"/>
  <c r="AF168" i="2"/>
  <c r="AF698" i="2"/>
  <c r="AF321" i="2"/>
  <c r="AF345" i="2"/>
  <c r="AF87" i="2"/>
  <c r="AF407" i="2"/>
  <c r="AF372" i="2"/>
  <c r="AF563" i="2"/>
  <c r="AF285" i="2"/>
  <c r="AF5" i="2"/>
  <c r="AF63" i="2"/>
  <c r="AF117" i="2"/>
  <c r="AF172" i="2"/>
  <c r="AF34" i="2"/>
  <c r="AF173" i="2"/>
  <c r="AF3" i="2"/>
  <c r="AF320" i="2"/>
  <c r="AF634" i="2"/>
  <c r="AF578" i="2"/>
  <c r="AF37" i="2"/>
  <c r="AF17" i="2"/>
  <c r="AF605" i="2"/>
  <c r="AF315" i="2"/>
  <c r="AF233" i="2"/>
  <c r="AF504" i="2"/>
  <c r="AF543" i="2"/>
  <c r="AF266" i="2"/>
  <c r="AF175" i="2"/>
  <c r="AF73" i="2"/>
  <c r="AF152" i="2"/>
  <c r="AF202" i="2"/>
  <c r="AF253" i="2"/>
  <c r="AF132" i="2"/>
  <c r="AF161" i="2"/>
  <c r="AF637" i="2"/>
  <c r="AF307" i="2"/>
  <c r="AF556" i="2"/>
  <c r="AF158" i="2"/>
  <c r="AF580" i="2"/>
  <c r="AF488" i="2"/>
  <c r="AF437" i="2"/>
  <c r="AF298" i="2"/>
  <c r="AF237" i="2"/>
  <c r="AF70" i="2"/>
  <c r="AF361" i="2"/>
  <c r="AF337" i="2"/>
  <c r="AF174" i="2"/>
  <c r="AF305" i="2"/>
  <c r="AF322" i="2"/>
  <c r="AF536" i="2"/>
  <c r="AF572" i="2"/>
  <c r="AF35" i="2"/>
  <c r="AF270" i="2"/>
  <c r="AF397" i="2"/>
  <c r="AF332" i="2"/>
  <c r="AF62" i="2"/>
  <c r="AF199" i="2"/>
  <c r="AF369" i="2"/>
  <c r="AF100" i="2"/>
  <c r="AF60" i="2"/>
  <c r="AF159" i="2"/>
  <c r="AF2" i="2"/>
  <c r="AF250" i="2"/>
  <c r="AF180" i="2"/>
  <c r="AF107" i="2"/>
  <c r="AF470" i="2"/>
  <c r="AF74" i="2"/>
  <c r="AF186" i="2"/>
  <c r="AF91" i="2"/>
  <c r="AF565" i="2"/>
  <c r="AF210" i="2"/>
  <c r="AF706" i="2"/>
  <c r="AF162" i="2"/>
  <c r="AF360" i="2"/>
  <c r="AF102" i="2"/>
  <c r="AF51" i="2"/>
  <c r="AF9" i="2"/>
  <c r="AF342" i="2"/>
  <c r="AF155" i="2"/>
  <c r="AF333" i="2"/>
  <c r="AF112" i="2"/>
  <c r="AF56" i="2"/>
  <c r="AF377" i="2"/>
  <c r="AF296" i="2"/>
  <c r="AF399" i="2"/>
  <c r="AF464" i="2"/>
  <c r="AF14" i="2"/>
  <c r="AF451" i="2"/>
  <c r="AF357" i="2"/>
  <c r="AF193" i="2"/>
  <c r="AF609" i="2"/>
  <c r="AF718" i="2"/>
  <c r="AF468" i="2"/>
  <c r="AF509" i="2"/>
  <c r="AF12" i="2"/>
  <c r="AF589" i="2"/>
  <c r="AF40" i="2"/>
  <c r="AF448" i="2"/>
  <c r="AF427" i="2"/>
  <c r="AF631" i="2"/>
  <c r="AF527" i="2"/>
  <c r="AF540" i="2"/>
  <c r="AF196" i="2"/>
  <c r="AF542" i="2"/>
  <c r="AF82" i="2"/>
  <c r="AF300" i="2"/>
  <c r="AF394" i="2"/>
  <c r="AF304" i="2"/>
  <c r="AF652" i="2"/>
  <c r="AF456" i="2"/>
  <c r="AF568" i="2"/>
  <c r="AF68" i="2"/>
  <c r="AF245" i="2"/>
  <c r="AF704" i="2"/>
  <c r="AF247" i="2"/>
  <c r="AF393" i="2"/>
  <c r="AF313" i="2"/>
  <c r="AF235" i="2"/>
  <c r="AF255" i="2"/>
  <c r="AF476" i="2"/>
  <c r="AF148" i="2"/>
  <c r="AF129" i="2"/>
  <c r="AF404" i="2"/>
  <c r="AF685" i="2"/>
  <c r="AF610" i="2"/>
  <c r="AF452" i="2"/>
  <c r="AF630" i="2"/>
  <c r="AF230" i="2"/>
  <c r="AF490" i="2"/>
  <c r="AF309" i="2"/>
  <c r="AF700" i="2"/>
  <c r="AF228" i="2"/>
  <c r="AF89" i="2"/>
  <c r="AF101" i="2"/>
  <c r="AF346" i="2"/>
  <c r="AF489" i="2"/>
  <c r="AF586" i="2"/>
  <c r="AF61" i="2"/>
  <c r="AF164" i="2"/>
  <c r="AF110" i="2"/>
  <c r="AF599" i="2"/>
  <c r="AF308" i="2"/>
  <c r="AF513" i="2"/>
  <c r="AF149" i="2"/>
  <c r="AF575" i="2"/>
  <c r="AF474" i="2"/>
  <c r="AF118" i="2"/>
  <c r="AF506" i="2"/>
  <c r="AF38" i="2"/>
  <c r="AF411" i="2"/>
  <c r="AF714" i="2"/>
  <c r="AF143" i="2"/>
  <c r="AF417" i="2"/>
  <c r="AF36" i="2"/>
  <c r="AF600" i="2"/>
  <c r="AF49" i="2"/>
  <c r="AF669" i="2"/>
  <c r="AF343" i="2"/>
  <c r="AF388" i="2"/>
  <c r="AF157" i="2"/>
  <c r="AF720" i="2"/>
  <c r="AF59" i="2"/>
  <c r="AF122" i="2"/>
  <c r="AF310" i="2"/>
  <c r="AF316" i="2"/>
  <c r="AF505" i="2"/>
  <c r="AF530" i="2"/>
  <c r="AF282" i="2"/>
  <c r="AF222" i="2"/>
  <c r="AF192" i="2"/>
  <c r="AF450" i="2"/>
  <c r="AF327" i="2"/>
  <c r="AF303" i="2"/>
  <c r="AF537" i="2"/>
  <c r="AF508" i="2"/>
  <c r="AF22" i="2"/>
  <c r="AF413" i="2"/>
  <c r="AF88" i="2"/>
  <c r="AF24" i="2"/>
  <c r="AF375" i="2"/>
  <c r="AF475" i="2"/>
  <c r="AF277" i="2"/>
  <c r="AF727" i="2"/>
  <c r="AF99" i="2"/>
  <c r="AF379" i="2"/>
  <c r="AF510" i="2"/>
  <c r="AF462" i="2"/>
  <c r="AF6" i="2"/>
  <c r="AF4" i="2"/>
  <c r="AF479" i="2"/>
  <c r="AF657" i="2"/>
  <c r="AF684" i="2"/>
  <c r="AF444" i="2"/>
  <c r="AF200" i="2"/>
  <c r="AF217" i="2"/>
  <c r="AF588" i="2"/>
  <c r="AF221" i="2"/>
  <c r="AF430" i="2"/>
  <c r="AF95" i="2"/>
  <c r="AF441" i="2"/>
  <c r="AF194" i="2"/>
  <c r="AF690" i="2"/>
  <c r="AF472" i="2"/>
  <c r="AF574" i="2"/>
  <c r="AF335" i="2"/>
  <c r="AF422" i="2"/>
  <c r="AF594" i="2"/>
  <c r="AF459" i="2"/>
  <c r="AF114" i="2"/>
  <c r="AF561" i="2"/>
  <c r="AF224" i="2"/>
  <c r="AF97" i="2"/>
  <c r="AF8" i="2"/>
  <c r="AF76" i="2"/>
  <c r="AF135" i="2"/>
  <c r="AF551" i="2"/>
  <c r="AF297" i="2"/>
  <c r="AF531" i="2"/>
  <c r="AF259" i="2"/>
  <c r="AF350" i="2"/>
  <c r="AF225" i="2"/>
  <c r="AF546" i="2"/>
  <c r="AF554" i="2"/>
  <c r="AF188" i="2"/>
  <c r="AF466" i="2"/>
  <c r="AF58" i="2"/>
  <c r="AF723" i="2"/>
  <c r="AF105" i="2"/>
  <c r="AF595" i="2"/>
  <c r="AF47" i="2"/>
  <c r="AF65" i="2"/>
  <c r="AF336" i="2"/>
  <c r="AF242" i="2"/>
  <c r="AF92" i="2"/>
  <c r="AF50" i="2"/>
  <c r="AF18" i="2"/>
  <c r="AF545" i="2"/>
  <c r="AF619" i="2"/>
  <c r="AF683" i="2"/>
  <c r="AF86" i="2"/>
  <c r="AF434" i="2"/>
  <c r="AF83" i="2"/>
  <c r="AF522" i="2"/>
  <c r="AF19" i="2"/>
  <c r="AF432" i="2"/>
  <c r="AF198" i="2"/>
  <c r="AF229" i="2"/>
  <c r="AF371" i="2"/>
  <c r="AF20" i="2"/>
  <c r="AF692" i="2"/>
  <c r="AF183" i="2"/>
  <c r="AF141" i="2"/>
  <c r="AF145" i="2"/>
  <c r="AF515" i="2"/>
  <c r="AF639" i="2"/>
  <c r="AF330" i="2"/>
  <c r="AF577" i="2"/>
  <c r="AF703" i="2"/>
  <c r="AF240" i="2"/>
  <c r="AF385" i="2"/>
  <c r="AF457" i="2"/>
  <c r="AF137" i="2"/>
  <c r="AF453" i="2"/>
  <c r="M13" i="3" s="1"/>
  <c r="AF570" i="2"/>
  <c r="AF500" i="2"/>
  <c r="AF234" i="2"/>
  <c r="AF722" i="2"/>
  <c r="AF106" i="2"/>
  <c r="AF151" i="2"/>
  <c r="AF31" i="2"/>
  <c r="AF329" i="2"/>
  <c r="AF197" i="2"/>
  <c r="AF664" i="2"/>
  <c r="AF223" i="2"/>
  <c r="AF293" i="2"/>
  <c r="AF424" i="2"/>
  <c r="AF663" i="2"/>
  <c r="AF483" i="2"/>
  <c r="AF442" i="2"/>
  <c r="AF392" i="2"/>
  <c r="AF559" i="2"/>
  <c r="AF43" i="2"/>
  <c r="AF142" i="2"/>
  <c r="AF344" i="2"/>
  <c r="AF77" i="2"/>
  <c r="AF383" i="2"/>
  <c r="AF26" i="2"/>
  <c r="AF525" i="2"/>
  <c r="AF72" i="2"/>
  <c r="AF477" i="2"/>
  <c r="AF32" i="2"/>
  <c r="AF264" i="2"/>
  <c r="AF519" i="2"/>
  <c r="AF592" i="2"/>
  <c r="AF238" i="2"/>
  <c r="AF54" i="2"/>
  <c r="AF323" i="2"/>
  <c r="AF533" i="2"/>
  <c r="AF403" i="2"/>
  <c r="AF497" i="2"/>
  <c r="AF120" i="2"/>
  <c r="AF165" i="2"/>
  <c r="AF581" i="2"/>
  <c r="AF438" i="2"/>
  <c r="AF236" i="2"/>
  <c r="AF23" i="2"/>
  <c r="AF645" i="2"/>
  <c r="AF191" i="2"/>
  <c r="AF116" i="2"/>
  <c r="AF656" i="2"/>
  <c r="AF317" i="2"/>
  <c r="AF227" i="2"/>
  <c r="AF573" i="2"/>
  <c r="AF136" i="2"/>
  <c r="AF646" i="2"/>
  <c r="AF243" i="2"/>
  <c r="AF246" i="2"/>
  <c r="AF163" i="2"/>
  <c r="AF398" i="2"/>
  <c r="AF353" i="2"/>
  <c r="AF286" i="2"/>
  <c r="AF111" i="2"/>
  <c r="AF598" i="2"/>
  <c r="AF454" i="2"/>
  <c r="AF115" i="2"/>
  <c r="AF719" i="2"/>
  <c r="AF79" i="2"/>
  <c r="AF661" i="2"/>
  <c r="AF597" i="2"/>
  <c r="AF127" i="2"/>
  <c r="AF486" i="2"/>
  <c r="AF203" i="2"/>
  <c r="AF549" i="2"/>
  <c r="AF268" i="2"/>
  <c r="AF108" i="2"/>
  <c r="AF260" i="2"/>
  <c r="AF491" i="2"/>
  <c r="AF216" i="2"/>
  <c r="AF171" i="2"/>
  <c r="AF351" i="2"/>
  <c r="AF473" i="2"/>
  <c r="AF583" i="2"/>
  <c r="AF431" i="2"/>
  <c r="AF275" i="2"/>
  <c r="AF278" i="2"/>
  <c r="AF672" i="2"/>
  <c r="AF15" i="2"/>
  <c r="AF239" i="2"/>
  <c r="AF179" i="2"/>
  <c r="AF667" i="2"/>
  <c r="AF607" i="2"/>
  <c r="AF94" i="2"/>
  <c r="AF187" i="2"/>
  <c r="AF347" i="2"/>
  <c r="AF215" i="2"/>
  <c r="AF218" i="2"/>
  <c r="AF716" i="2"/>
  <c r="AF539" i="2"/>
  <c r="AF579" i="2"/>
  <c r="AF555" i="2"/>
  <c r="AF189" i="2"/>
  <c r="AF484" i="2"/>
  <c r="AF654" i="2"/>
  <c r="AF27" i="2"/>
  <c r="AF265" i="2"/>
  <c r="AF349" i="2"/>
  <c r="AF481" i="2"/>
  <c r="AF44" i="2"/>
  <c r="AF423" i="2"/>
  <c r="AF408" i="2"/>
  <c r="AF252" i="2"/>
  <c r="AF21" i="2"/>
  <c r="AF219" i="2"/>
  <c r="AF41" i="2"/>
  <c r="AF384" i="2"/>
  <c r="AF710" i="2"/>
  <c r="AF138" i="2"/>
  <c r="AF78" i="2"/>
  <c r="AF613" i="2"/>
  <c r="AF7" i="2"/>
  <c r="AF386" i="2"/>
  <c r="AF93" i="2"/>
  <c r="AF564" i="2"/>
  <c r="AF425" i="2"/>
  <c r="AF340" i="2"/>
  <c r="AF57" i="2"/>
  <c r="AF181" i="2"/>
  <c r="AF629" i="2"/>
  <c r="AF724" i="2"/>
  <c r="AF485" i="2"/>
  <c r="AF284" i="2"/>
  <c r="AF534" i="2"/>
  <c r="AF526" i="2"/>
  <c r="AF495" i="2"/>
  <c r="AF642" i="2"/>
  <c r="AF280" i="2"/>
  <c r="AF261" i="2"/>
  <c r="AF529" i="2"/>
  <c r="AF445" i="2"/>
  <c r="AF80" i="2"/>
  <c r="AF382" i="2"/>
  <c r="AF205" i="2"/>
  <c r="AF370" i="2"/>
  <c r="AF532" i="2"/>
  <c r="AF326" i="2"/>
  <c r="AF85" i="2"/>
  <c r="AF517" i="2"/>
  <c r="AF587" i="2"/>
  <c r="AF104" i="2"/>
  <c r="AF226" i="2"/>
  <c r="AF409" i="2"/>
  <c r="AF28" i="2"/>
  <c r="AF176" i="2"/>
  <c r="AF389" i="2"/>
  <c r="AF98" i="2"/>
  <c r="AF443" i="2"/>
  <c r="AF341" i="2"/>
  <c r="AF482" i="2"/>
  <c r="AF299" i="2"/>
  <c r="AF621" i="2"/>
  <c r="AF39" i="2"/>
  <c r="AF29" i="2"/>
  <c r="AF651" i="2"/>
  <c r="AF262" i="2"/>
  <c r="AF134" i="2"/>
  <c r="AF10" i="2"/>
  <c r="AF55" i="2"/>
  <c r="AF478" i="2"/>
  <c r="AF338" i="2"/>
  <c r="AF535" i="2"/>
  <c r="AF512" i="2"/>
  <c r="AF352" i="2"/>
  <c r="AF644" i="2"/>
  <c r="AF103" i="2"/>
  <c r="AF680" i="2"/>
  <c r="AF271" i="2"/>
  <c r="AF624" i="2"/>
  <c r="AF567" i="2"/>
  <c r="AF460" i="2"/>
  <c r="AF287" i="2"/>
  <c r="AF263" i="2"/>
  <c r="AF374" i="2"/>
  <c r="AF516" i="2"/>
  <c r="AF449" i="2"/>
  <c r="AF584" i="2"/>
  <c r="AF487" i="2"/>
  <c r="AF461" i="2"/>
  <c r="AF433" i="2"/>
  <c r="AF726" i="2"/>
  <c r="AF635" i="2"/>
  <c r="AF463" i="2"/>
  <c r="AF244" i="2"/>
  <c r="AF469" i="2"/>
  <c r="AF231" i="2"/>
  <c r="AF721" i="2"/>
  <c r="AF611" i="2"/>
  <c r="AF301" i="2"/>
  <c r="AF418" i="2"/>
  <c r="AF241" i="2"/>
  <c r="AF381" i="2"/>
  <c r="AF42" i="2"/>
  <c r="AF75" i="2"/>
  <c r="AF325" i="2"/>
  <c r="AF201" i="2"/>
  <c r="AF178" i="2"/>
  <c r="AF354" i="2"/>
  <c r="AF358" i="2"/>
  <c r="AF717" i="2"/>
  <c r="AF414" i="2"/>
  <c r="AF288" i="2"/>
  <c r="AF673" i="2"/>
  <c r="AF339" i="2"/>
  <c r="AF455" i="2"/>
  <c r="AF628" i="2"/>
  <c r="AF33" i="2"/>
  <c r="AF289" i="2"/>
  <c r="AF46" i="2"/>
  <c r="AF276" i="2"/>
  <c r="AF612" i="2"/>
  <c r="AF640" i="2"/>
  <c r="AF648" i="2"/>
  <c r="AF666" i="2"/>
  <c r="AF674" i="2"/>
  <c r="AF363" i="2"/>
  <c r="AF269" i="2"/>
  <c r="AF590" i="2"/>
  <c r="AF90" i="2"/>
  <c r="AF606" i="2"/>
  <c r="AF401" i="2"/>
  <c r="AF153" i="2"/>
  <c r="AF64" i="2"/>
  <c r="AF324" i="2"/>
  <c r="AF128" i="2"/>
  <c r="AF548" i="2"/>
  <c r="AF272" i="2"/>
  <c r="AF440" i="2"/>
  <c r="AF671" i="2"/>
  <c r="AF419" i="2"/>
  <c r="AF30" i="2"/>
  <c r="AF290" i="2"/>
  <c r="AF400" i="2"/>
  <c r="AF52" i="2"/>
  <c r="AF412" i="2"/>
  <c r="AF524" i="2"/>
  <c r="AF696" i="2"/>
  <c r="AF214" i="2"/>
  <c r="AF701" i="2"/>
  <c r="AF195" i="2"/>
  <c r="AF279" i="2"/>
  <c r="AF156" i="2"/>
  <c r="AF177" i="2"/>
  <c r="AF66" i="2"/>
  <c r="AF705" i="2"/>
  <c r="AF71" i="2"/>
  <c r="AF144" i="2"/>
  <c r="AF212" i="2"/>
  <c r="AF391" i="2"/>
  <c r="AF273" i="2"/>
  <c r="AF356" i="2"/>
  <c r="AF467" i="2"/>
  <c r="AF123" i="2"/>
  <c r="AF274" i="2"/>
  <c r="AF131" i="2"/>
  <c r="AF602" i="2"/>
  <c r="AF204" i="2"/>
  <c r="AF601" i="2"/>
  <c r="AF119" i="2"/>
  <c r="AF702" i="2"/>
  <c r="AF125" i="2"/>
  <c r="AF557" i="2"/>
  <c r="AF258" i="2"/>
  <c r="AF614" i="2"/>
  <c r="AF150" i="2"/>
  <c r="AF376" i="2"/>
  <c r="AF623" i="2"/>
  <c r="AF113" i="2"/>
  <c r="AF585" i="2"/>
  <c r="AF496" i="2"/>
  <c r="AF206" i="2"/>
  <c r="AF209" i="2"/>
  <c r="AF362" i="2"/>
  <c r="AF502" i="2"/>
  <c r="AF523" i="2"/>
  <c r="AF681" i="2"/>
  <c r="AF387" i="2"/>
  <c r="AF368" i="2"/>
  <c r="AF96" i="2"/>
  <c r="AF608" i="2"/>
  <c r="AF84" i="2"/>
  <c r="AF711" i="2"/>
  <c r="AF334" i="2"/>
  <c r="AF636" i="2"/>
  <c r="AF604" i="2"/>
  <c r="AF618" i="2"/>
  <c r="AF566" i="2"/>
  <c r="AF713" i="2"/>
  <c r="AF302" i="2"/>
  <c r="AF471" i="2"/>
  <c r="AF687" i="2"/>
  <c r="AF294" i="2"/>
  <c r="AF130" i="2"/>
  <c r="AF620" i="2"/>
  <c r="AF622" i="2"/>
  <c r="AF615" i="2"/>
  <c r="AF498" i="2"/>
  <c r="AF501" i="2"/>
  <c r="AF331" i="2"/>
  <c r="AF190" i="2"/>
  <c r="AF291" i="2"/>
  <c r="AF647" i="2"/>
  <c r="AF124" i="2"/>
  <c r="AF254" i="2"/>
  <c r="AF558" i="2"/>
  <c r="AF109" i="2"/>
  <c r="AF257" i="2"/>
  <c r="AF312" i="2"/>
  <c r="AF405" i="2"/>
  <c r="AF328" i="2"/>
  <c r="AF396" i="2"/>
  <c r="AF695" i="2"/>
  <c r="AF395" i="2"/>
  <c r="AF691" i="2"/>
  <c r="AF547" i="2"/>
  <c r="AF569" i="2"/>
  <c r="AF348" i="2"/>
  <c r="AF184" i="2"/>
  <c r="AF364" i="2"/>
  <c r="AF283" i="2"/>
  <c r="AF420" i="2"/>
  <c r="AF658" i="2"/>
  <c r="AF632" i="2"/>
  <c r="AF492" i="2"/>
  <c r="AF256" i="2"/>
  <c r="AF576" i="2"/>
  <c r="AF660" i="2"/>
  <c r="AF139" i="2"/>
  <c r="AF458" i="2"/>
  <c r="AF520" i="2"/>
  <c r="AF511" i="2"/>
  <c r="AF699" i="2"/>
  <c r="AF507" i="2"/>
  <c r="AF306" i="2"/>
  <c r="AF552" i="2"/>
  <c r="AF493" i="2"/>
  <c r="AF544" i="2"/>
  <c r="AF679" i="2"/>
  <c r="AF503" i="2"/>
  <c r="AF248" i="2"/>
  <c r="AF499" i="2"/>
  <c r="AF373" i="2"/>
  <c r="AF591" i="2"/>
  <c r="AF366" i="2"/>
  <c r="AF281" i="2"/>
  <c r="AF633" i="2"/>
  <c r="AF649" i="2"/>
  <c r="AF541" i="2"/>
  <c r="AF426" i="2"/>
  <c r="AF677" i="2"/>
  <c r="AF421" i="2"/>
  <c r="AF715" i="2"/>
  <c r="AF447" i="2"/>
  <c r="AF359" i="2"/>
  <c r="AF675" i="2"/>
  <c r="AF251" i="2"/>
  <c r="AF694" i="2"/>
  <c r="AF643" i="2"/>
  <c r="AF616" i="2"/>
  <c r="AF416" i="2"/>
  <c r="AF603" i="2"/>
  <c r="AF617" i="2"/>
  <c r="AF410" i="2"/>
  <c r="AF232" i="2"/>
  <c r="AF378" i="2"/>
  <c r="AF697" i="2"/>
  <c r="AF553" i="2"/>
  <c r="AF480" i="2"/>
  <c r="AF435" i="2"/>
  <c r="AF678" i="2"/>
  <c r="AF676" i="2"/>
  <c r="AF626" i="2"/>
  <c r="AF446" i="2"/>
  <c r="AF662" i="2"/>
  <c r="AF641" i="2"/>
  <c r="AF625" i="2"/>
  <c r="AF688" i="2"/>
  <c r="AF571" i="2"/>
  <c r="AF708" i="2"/>
  <c r="AF665" i="2"/>
  <c r="AF682" i="2"/>
  <c r="AF528" i="2"/>
  <c r="AF707" i="2"/>
  <c r="AF627" i="2"/>
  <c r="AF653" i="2"/>
  <c r="AF659" i="2"/>
  <c r="AF709" i="2"/>
  <c r="AF638" i="2"/>
  <c r="AF693" i="2"/>
  <c r="AF725" i="2"/>
  <c r="AE406" i="2"/>
  <c r="AE582" i="2"/>
  <c r="AE686" i="2"/>
  <c r="AE319" i="2"/>
  <c r="AE170" i="2"/>
  <c r="AE249" i="2"/>
  <c r="AE596" i="2"/>
  <c r="AE402" i="2"/>
  <c r="AE670" i="2"/>
  <c r="AE518" i="2"/>
  <c r="AE355" i="2"/>
  <c r="AE689" i="2"/>
  <c r="AE494" i="2"/>
  <c r="AE428" i="2"/>
  <c r="AE390" i="2"/>
  <c r="AE185" i="2"/>
  <c r="AE16" i="2"/>
  <c r="AE292" i="2"/>
  <c r="AE668" i="2"/>
  <c r="AE211" i="2"/>
  <c r="AE182" i="2"/>
  <c r="AE439" i="2"/>
  <c r="AE69" i="2"/>
  <c r="AE415" i="2"/>
  <c r="AE220" i="2"/>
  <c r="AE429" i="2"/>
  <c r="AE169" i="2"/>
  <c r="AE147" i="2"/>
  <c r="AE126" i="2"/>
  <c r="AE521" i="2"/>
  <c r="AE562" i="2"/>
  <c r="AE367" i="2"/>
  <c r="AE712" i="2"/>
  <c r="AE48" i="2"/>
  <c r="AE81" i="2"/>
  <c r="AE160" i="2"/>
  <c r="AE13" i="2"/>
  <c r="AE593" i="2"/>
  <c r="AE655" i="2"/>
  <c r="AE25" i="2"/>
  <c r="AE208" i="2"/>
  <c r="AE550" i="2"/>
  <c r="AE365" i="2"/>
  <c r="AE380" i="2"/>
  <c r="AE133" i="2"/>
  <c r="AE314" i="2"/>
  <c r="AE11" i="2"/>
  <c r="AE267" i="2"/>
  <c r="AE53" i="2"/>
  <c r="AE67" i="2"/>
  <c r="AE140" i="2"/>
  <c r="AE213" i="2"/>
  <c r="AE295" i="2"/>
  <c r="AE207" i="2"/>
  <c r="AE45" i="2"/>
  <c r="AE650" i="2"/>
  <c r="AE538" i="2"/>
  <c r="AE318" i="2"/>
  <c r="AE121" i="2"/>
  <c r="AE166" i="2"/>
  <c r="AE560" i="2"/>
  <c r="AE146" i="2"/>
  <c r="AE436" i="2"/>
  <c r="AE465" i="2"/>
  <c r="AE154" i="2"/>
  <c r="AE167" i="2"/>
  <c r="AE311" i="2"/>
  <c r="AE514" i="2"/>
  <c r="AE168" i="2"/>
  <c r="AE698" i="2"/>
  <c r="AE321" i="2"/>
  <c r="AE345" i="2"/>
  <c r="AE87" i="2"/>
  <c r="AE407" i="2"/>
  <c r="AE372" i="2"/>
  <c r="AE563" i="2"/>
  <c r="AE285" i="2"/>
  <c r="AE5" i="2"/>
  <c r="AE63" i="2"/>
  <c r="AE117" i="2"/>
  <c r="AE172" i="2"/>
  <c r="AE34" i="2"/>
  <c r="AE173" i="2"/>
  <c r="AE3" i="2"/>
  <c r="AE320" i="2"/>
  <c r="AE634" i="2"/>
  <c r="AE578" i="2"/>
  <c r="AE37" i="2"/>
  <c r="AE17" i="2"/>
  <c r="AE605" i="2"/>
  <c r="AE315" i="2"/>
  <c r="AE233" i="2"/>
  <c r="AE504" i="2"/>
  <c r="AE543" i="2"/>
  <c r="AE266" i="2"/>
  <c r="AE175" i="2"/>
  <c r="AE73" i="2"/>
  <c r="AE152" i="2"/>
  <c r="AE202" i="2"/>
  <c r="AE253" i="2"/>
  <c r="AE132" i="2"/>
  <c r="AE161" i="2"/>
  <c r="AE637" i="2"/>
  <c r="AE307" i="2"/>
  <c r="AE556" i="2"/>
  <c r="AE158" i="2"/>
  <c r="AE580" i="2"/>
  <c r="AE488" i="2"/>
  <c r="AE437" i="2"/>
  <c r="AE298" i="2"/>
  <c r="L78" i="3" s="1"/>
  <c r="AE237" i="2"/>
  <c r="AE70" i="2"/>
  <c r="AE361" i="2"/>
  <c r="AE337" i="2"/>
  <c r="AE174" i="2"/>
  <c r="AE305" i="2"/>
  <c r="AE322" i="2"/>
  <c r="AE536" i="2"/>
  <c r="AE572" i="2"/>
  <c r="AE35" i="2"/>
  <c r="AE270" i="2"/>
  <c r="AE397" i="2"/>
  <c r="AE332" i="2"/>
  <c r="AE62" i="2"/>
  <c r="AE199" i="2"/>
  <c r="AE369" i="2"/>
  <c r="AE100" i="2"/>
  <c r="AE60" i="2"/>
  <c r="AE159" i="2"/>
  <c r="AE2" i="2"/>
  <c r="AE250" i="2"/>
  <c r="AE180" i="2"/>
  <c r="AE107" i="2"/>
  <c r="AE470" i="2"/>
  <c r="AE74" i="2"/>
  <c r="AE186" i="2"/>
  <c r="AE91" i="2"/>
  <c r="AE565" i="2"/>
  <c r="AE210" i="2"/>
  <c r="AE706" i="2"/>
  <c r="AE162" i="2"/>
  <c r="AE360" i="2"/>
  <c r="AE102" i="2"/>
  <c r="AE51" i="2"/>
  <c r="AE9" i="2"/>
  <c r="AE342" i="2"/>
  <c r="AE155" i="2"/>
  <c r="AE333" i="2"/>
  <c r="AE112" i="2"/>
  <c r="AE56" i="2"/>
  <c r="AE377" i="2"/>
  <c r="AE296" i="2"/>
  <c r="AE399" i="2"/>
  <c r="AE464" i="2"/>
  <c r="AE14" i="2"/>
  <c r="AE451" i="2"/>
  <c r="AE357" i="2"/>
  <c r="AE193" i="2"/>
  <c r="AE609" i="2"/>
  <c r="AE718" i="2"/>
  <c r="AE468" i="2"/>
  <c r="AE509" i="2"/>
  <c r="AE12" i="2"/>
  <c r="AE589" i="2"/>
  <c r="AE40" i="2"/>
  <c r="AE448" i="2"/>
  <c r="AE427" i="2"/>
  <c r="AE631" i="2"/>
  <c r="AE527" i="2"/>
  <c r="AE540" i="2"/>
  <c r="AE196" i="2"/>
  <c r="AE542" i="2"/>
  <c r="AE82" i="2"/>
  <c r="AE300" i="2"/>
  <c r="AE394" i="2"/>
  <c r="AE304" i="2"/>
  <c r="AE652" i="2"/>
  <c r="AE456" i="2"/>
  <c r="AE568" i="2"/>
  <c r="AE68" i="2"/>
  <c r="AE245" i="2"/>
  <c r="AE704" i="2"/>
  <c r="AE247" i="2"/>
  <c r="AE393" i="2"/>
  <c r="AE313" i="2"/>
  <c r="AE235" i="2"/>
  <c r="AE255" i="2"/>
  <c r="AE476" i="2"/>
  <c r="AE148" i="2"/>
  <c r="AE129" i="2"/>
  <c r="AE404" i="2"/>
  <c r="AE685" i="2"/>
  <c r="AE610" i="2"/>
  <c r="AE452" i="2"/>
  <c r="AE630" i="2"/>
  <c r="AE230" i="2"/>
  <c r="AE490" i="2"/>
  <c r="AE309" i="2"/>
  <c r="AE700" i="2"/>
  <c r="AE228" i="2"/>
  <c r="AE89" i="2"/>
  <c r="AE101" i="2"/>
  <c r="AE346" i="2"/>
  <c r="AE489" i="2"/>
  <c r="AE586" i="2"/>
  <c r="AE61" i="2"/>
  <c r="AE164" i="2"/>
  <c r="AE110" i="2"/>
  <c r="AE599" i="2"/>
  <c r="AE308" i="2"/>
  <c r="AE513" i="2"/>
  <c r="AE149" i="2"/>
  <c r="AE575" i="2"/>
  <c r="AE474" i="2"/>
  <c r="AE118" i="2"/>
  <c r="AE506" i="2"/>
  <c r="AE38" i="2"/>
  <c r="AE411" i="2"/>
  <c r="AE714" i="2"/>
  <c r="AE143" i="2"/>
  <c r="AE417" i="2"/>
  <c r="AE36" i="2"/>
  <c r="AE600" i="2"/>
  <c r="AE49" i="2"/>
  <c r="AE669" i="2"/>
  <c r="AE343" i="2"/>
  <c r="AE388" i="2"/>
  <c r="AE157" i="2"/>
  <c r="AE720" i="2"/>
  <c r="AE59" i="2"/>
  <c r="AE122" i="2"/>
  <c r="AE310" i="2"/>
  <c r="AE316" i="2"/>
  <c r="AE505" i="2"/>
  <c r="AE530" i="2"/>
  <c r="AE282" i="2"/>
  <c r="AE222" i="2"/>
  <c r="AE192" i="2"/>
  <c r="AE450" i="2"/>
  <c r="AE327" i="2"/>
  <c r="AE303" i="2"/>
  <c r="AE537" i="2"/>
  <c r="AE508" i="2"/>
  <c r="AE22" i="2"/>
  <c r="AE413" i="2"/>
  <c r="AE88" i="2"/>
  <c r="AE24" i="2"/>
  <c r="AE375" i="2"/>
  <c r="AE475" i="2"/>
  <c r="AE277" i="2"/>
  <c r="AE727" i="2"/>
  <c r="AE99" i="2"/>
  <c r="AE379" i="2"/>
  <c r="AE510" i="2"/>
  <c r="AE462" i="2"/>
  <c r="AE6" i="2"/>
  <c r="AE4" i="2"/>
  <c r="AE479" i="2"/>
  <c r="AE657" i="2"/>
  <c r="AE684" i="2"/>
  <c r="AE444" i="2"/>
  <c r="AE200" i="2"/>
  <c r="AE217" i="2"/>
  <c r="AE588" i="2"/>
  <c r="AE221" i="2"/>
  <c r="AE430" i="2"/>
  <c r="AE95" i="2"/>
  <c r="AE441" i="2"/>
  <c r="AE194" i="2"/>
  <c r="AE690" i="2"/>
  <c r="AE472" i="2"/>
  <c r="AE574" i="2"/>
  <c r="AE335" i="2"/>
  <c r="AE422" i="2"/>
  <c r="AE594" i="2"/>
  <c r="AE459" i="2"/>
  <c r="AE114" i="2"/>
  <c r="AE561" i="2"/>
  <c r="AE224" i="2"/>
  <c r="AE97" i="2"/>
  <c r="AE8" i="2"/>
  <c r="AE76" i="2"/>
  <c r="AE135" i="2"/>
  <c r="AE551" i="2"/>
  <c r="AE297" i="2"/>
  <c r="AE531" i="2"/>
  <c r="AE259" i="2"/>
  <c r="AE350" i="2"/>
  <c r="AE225" i="2"/>
  <c r="AE546" i="2"/>
  <c r="AE554" i="2"/>
  <c r="AE188" i="2"/>
  <c r="AE466" i="2"/>
  <c r="AE58" i="2"/>
  <c r="AE723" i="2"/>
  <c r="AE105" i="2"/>
  <c r="AE595" i="2"/>
  <c r="AE47" i="2"/>
  <c r="AE65" i="2"/>
  <c r="AE336" i="2"/>
  <c r="AE242" i="2"/>
  <c r="AE92" i="2"/>
  <c r="AE50" i="2"/>
  <c r="AE18" i="2"/>
  <c r="AE545" i="2"/>
  <c r="AE619" i="2"/>
  <c r="AE683" i="2"/>
  <c r="AE86" i="2"/>
  <c r="AE434" i="2"/>
  <c r="AE83" i="2"/>
  <c r="AE522" i="2"/>
  <c r="AE19" i="2"/>
  <c r="AE432" i="2"/>
  <c r="AE198" i="2"/>
  <c r="AE229" i="2"/>
  <c r="AE371" i="2"/>
  <c r="AE20" i="2"/>
  <c r="AE692" i="2"/>
  <c r="AE183" i="2"/>
  <c r="AE141" i="2"/>
  <c r="AE145" i="2"/>
  <c r="AE515" i="2"/>
  <c r="AE639" i="2"/>
  <c r="AE330" i="2"/>
  <c r="AE577" i="2"/>
  <c r="AE703" i="2"/>
  <c r="AE240" i="2"/>
  <c r="AE385" i="2"/>
  <c r="AE457" i="2"/>
  <c r="AE137" i="2"/>
  <c r="AE453" i="2"/>
  <c r="L13" i="3" s="1"/>
  <c r="AE570" i="2"/>
  <c r="AE500" i="2"/>
  <c r="AE234" i="2"/>
  <c r="AE722" i="2"/>
  <c r="AE106" i="2"/>
  <c r="AE151" i="2"/>
  <c r="AE31" i="2"/>
  <c r="AE329" i="2"/>
  <c r="AE197" i="2"/>
  <c r="AE664" i="2"/>
  <c r="AE223" i="2"/>
  <c r="AE293" i="2"/>
  <c r="AE424" i="2"/>
  <c r="AE663" i="2"/>
  <c r="AE483" i="2"/>
  <c r="AE442" i="2"/>
  <c r="AE392" i="2"/>
  <c r="AE559" i="2"/>
  <c r="AE43" i="2"/>
  <c r="AE142" i="2"/>
  <c r="AE344" i="2"/>
  <c r="AE77" i="2"/>
  <c r="AE383" i="2"/>
  <c r="AE26" i="2"/>
  <c r="AE525" i="2"/>
  <c r="AE72" i="2"/>
  <c r="AE477" i="2"/>
  <c r="AE32" i="2"/>
  <c r="AE264" i="2"/>
  <c r="AE519" i="2"/>
  <c r="AE592" i="2"/>
  <c r="AE238" i="2"/>
  <c r="AE54" i="2"/>
  <c r="AE323" i="2"/>
  <c r="AE533" i="2"/>
  <c r="AE403" i="2"/>
  <c r="AE497" i="2"/>
  <c r="AE120" i="2"/>
  <c r="AE165" i="2"/>
  <c r="AE581" i="2"/>
  <c r="AE438" i="2"/>
  <c r="AE236" i="2"/>
  <c r="AE23" i="2"/>
  <c r="AE645" i="2"/>
  <c r="AE191" i="2"/>
  <c r="AE116" i="2"/>
  <c r="AE656" i="2"/>
  <c r="AE317" i="2"/>
  <c r="AE227" i="2"/>
  <c r="AE573" i="2"/>
  <c r="AE136" i="2"/>
  <c r="AE646" i="2"/>
  <c r="AE243" i="2"/>
  <c r="AE246" i="2"/>
  <c r="AE163" i="2"/>
  <c r="AE398" i="2"/>
  <c r="AE353" i="2"/>
  <c r="AE286" i="2"/>
  <c r="AE111" i="2"/>
  <c r="AE598" i="2"/>
  <c r="AE454" i="2"/>
  <c r="AE115" i="2"/>
  <c r="AE719" i="2"/>
  <c r="AE79" i="2"/>
  <c r="AE661" i="2"/>
  <c r="AE597" i="2"/>
  <c r="AE127" i="2"/>
  <c r="AE486" i="2"/>
  <c r="AE203" i="2"/>
  <c r="AE549" i="2"/>
  <c r="AE268" i="2"/>
  <c r="AE108" i="2"/>
  <c r="AE260" i="2"/>
  <c r="AE491" i="2"/>
  <c r="AE216" i="2"/>
  <c r="AE171" i="2"/>
  <c r="AE351" i="2"/>
  <c r="AE473" i="2"/>
  <c r="AE583" i="2"/>
  <c r="AE431" i="2"/>
  <c r="AE275" i="2"/>
  <c r="AE278" i="2"/>
  <c r="AE672" i="2"/>
  <c r="AE15" i="2"/>
  <c r="AE239" i="2"/>
  <c r="AE179" i="2"/>
  <c r="AE667" i="2"/>
  <c r="AE607" i="2"/>
  <c r="AE94" i="2"/>
  <c r="AE187" i="2"/>
  <c r="AE347" i="2"/>
  <c r="AE215" i="2"/>
  <c r="AE218" i="2"/>
  <c r="AE716" i="2"/>
  <c r="AE539" i="2"/>
  <c r="AE579" i="2"/>
  <c r="AE555" i="2"/>
  <c r="AE189" i="2"/>
  <c r="AE484" i="2"/>
  <c r="AE654" i="2"/>
  <c r="AE27" i="2"/>
  <c r="AE265" i="2"/>
  <c r="AE349" i="2"/>
  <c r="AE481" i="2"/>
  <c r="AE44" i="2"/>
  <c r="AE423" i="2"/>
  <c r="AE408" i="2"/>
  <c r="AE252" i="2"/>
  <c r="AE21" i="2"/>
  <c r="AE219" i="2"/>
  <c r="AE41" i="2"/>
  <c r="AE384" i="2"/>
  <c r="AE710" i="2"/>
  <c r="AE138" i="2"/>
  <c r="AE78" i="2"/>
  <c r="AE613" i="2"/>
  <c r="AE7" i="2"/>
  <c r="AE386" i="2"/>
  <c r="AE93" i="2"/>
  <c r="AE564" i="2"/>
  <c r="AE425" i="2"/>
  <c r="AE340" i="2"/>
  <c r="AE57" i="2"/>
  <c r="AE181" i="2"/>
  <c r="AE629" i="2"/>
  <c r="AE724" i="2"/>
  <c r="AE485" i="2"/>
  <c r="AE284" i="2"/>
  <c r="AE534" i="2"/>
  <c r="AE526" i="2"/>
  <c r="AE495" i="2"/>
  <c r="AE642" i="2"/>
  <c r="AE280" i="2"/>
  <c r="AE261" i="2"/>
  <c r="AE529" i="2"/>
  <c r="AE445" i="2"/>
  <c r="AE80" i="2"/>
  <c r="AE382" i="2"/>
  <c r="AE205" i="2"/>
  <c r="AE370" i="2"/>
  <c r="AE532" i="2"/>
  <c r="AE326" i="2"/>
  <c r="AE85" i="2"/>
  <c r="AE517" i="2"/>
  <c r="AE587" i="2"/>
  <c r="AE104" i="2"/>
  <c r="AE226" i="2"/>
  <c r="AE409" i="2"/>
  <c r="AE28" i="2"/>
  <c r="AE176" i="2"/>
  <c r="AE389" i="2"/>
  <c r="AE98" i="2"/>
  <c r="AE443" i="2"/>
  <c r="AE341" i="2"/>
  <c r="AE482" i="2"/>
  <c r="AE299" i="2"/>
  <c r="AE621" i="2"/>
  <c r="AE39" i="2"/>
  <c r="AE29" i="2"/>
  <c r="AE651" i="2"/>
  <c r="AE262" i="2"/>
  <c r="AE134" i="2"/>
  <c r="AE10" i="2"/>
  <c r="AE55" i="2"/>
  <c r="AE478" i="2"/>
  <c r="AE338" i="2"/>
  <c r="AE535" i="2"/>
  <c r="AE512" i="2"/>
  <c r="AE352" i="2"/>
  <c r="AE644" i="2"/>
  <c r="AE103" i="2"/>
  <c r="AE680" i="2"/>
  <c r="AE271" i="2"/>
  <c r="AE624" i="2"/>
  <c r="AE567" i="2"/>
  <c r="AE460" i="2"/>
  <c r="AE287" i="2"/>
  <c r="AE263" i="2"/>
  <c r="AE374" i="2"/>
  <c r="AE516" i="2"/>
  <c r="AE449" i="2"/>
  <c r="AE584" i="2"/>
  <c r="AE487" i="2"/>
  <c r="AE461" i="2"/>
  <c r="AE433" i="2"/>
  <c r="AE726" i="2"/>
  <c r="AE635" i="2"/>
  <c r="AE463" i="2"/>
  <c r="AE244" i="2"/>
  <c r="AE469" i="2"/>
  <c r="AE231" i="2"/>
  <c r="AE721" i="2"/>
  <c r="AE611" i="2"/>
  <c r="AE301" i="2"/>
  <c r="AE418" i="2"/>
  <c r="AE241" i="2"/>
  <c r="AE381" i="2"/>
  <c r="AE42" i="2"/>
  <c r="AE75" i="2"/>
  <c r="AE325" i="2"/>
  <c r="AE201" i="2"/>
  <c r="AE178" i="2"/>
  <c r="AE354" i="2"/>
  <c r="AE358" i="2"/>
  <c r="AE717" i="2"/>
  <c r="AE414" i="2"/>
  <c r="AE288" i="2"/>
  <c r="AE673" i="2"/>
  <c r="AE339" i="2"/>
  <c r="AE455" i="2"/>
  <c r="AE628" i="2"/>
  <c r="AE33" i="2"/>
  <c r="AE289" i="2"/>
  <c r="AE46" i="2"/>
  <c r="AE276" i="2"/>
  <c r="AE612" i="2"/>
  <c r="AE640" i="2"/>
  <c r="AE648" i="2"/>
  <c r="AE666" i="2"/>
  <c r="AE674" i="2"/>
  <c r="AE363" i="2"/>
  <c r="AE269" i="2"/>
  <c r="AE590" i="2"/>
  <c r="AE90" i="2"/>
  <c r="AE606" i="2"/>
  <c r="AE401" i="2"/>
  <c r="AE153" i="2"/>
  <c r="AE64" i="2"/>
  <c r="AE324" i="2"/>
  <c r="AE128" i="2"/>
  <c r="AE548" i="2"/>
  <c r="AE272" i="2"/>
  <c r="AE440" i="2"/>
  <c r="AE671" i="2"/>
  <c r="AE419" i="2"/>
  <c r="AE30" i="2"/>
  <c r="AE290" i="2"/>
  <c r="AE400" i="2"/>
  <c r="AE52" i="2"/>
  <c r="AE412" i="2"/>
  <c r="AE524" i="2"/>
  <c r="AE696" i="2"/>
  <c r="AE214" i="2"/>
  <c r="AE701" i="2"/>
  <c r="AE195" i="2"/>
  <c r="AE279" i="2"/>
  <c r="AE156" i="2"/>
  <c r="AE177" i="2"/>
  <c r="AE66" i="2"/>
  <c r="AE705" i="2"/>
  <c r="AE71" i="2"/>
  <c r="AE144" i="2"/>
  <c r="AE212" i="2"/>
  <c r="AE391" i="2"/>
  <c r="AE273" i="2"/>
  <c r="AE356" i="2"/>
  <c r="AE467" i="2"/>
  <c r="AE123" i="2"/>
  <c r="AE274" i="2"/>
  <c r="AE131" i="2"/>
  <c r="AE602" i="2"/>
  <c r="AE204" i="2"/>
  <c r="AE601" i="2"/>
  <c r="AE119" i="2"/>
  <c r="AE702" i="2"/>
  <c r="AE125" i="2"/>
  <c r="AE557" i="2"/>
  <c r="AE258" i="2"/>
  <c r="AE614" i="2"/>
  <c r="AE150" i="2"/>
  <c r="AE376" i="2"/>
  <c r="AE623" i="2"/>
  <c r="AE113" i="2"/>
  <c r="AE585" i="2"/>
  <c r="AE496" i="2"/>
  <c r="AE206" i="2"/>
  <c r="AE209" i="2"/>
  <c r="AE362" i="2"/>
  <c r="AE502" i="2"/>
  <c r="AE523" i="2"/>
  <c r="AE681" i="2"/>
  <c r="AE387" i="2"/>
  <c r="AE368" i="2"/>
  <c r="AE96" i="2"/>
  <c r="AE608" i="2"/>
  <c r="AE84" i="2"/>
  <c r="AE711" i="2"/>
  <c r="AE334" i="2"/>
  <c r="AE636" i="2"/>
  <c r="AE604" i="2"/>
  <c r="AE618" i="2"/>
  <c r="AE566" i="2"/>
  <c r="AE713" i="2"/>
  <c r="AE302" i="2"/>
  <c r="AE471" i="2"/>
  <c r="AE687" i="2"/>
  <c r="AE294" i="2"/>
  <c r="AE130" i="2"/>
  <c r="AE620" i="2"/>
  <c r="AE622" i="2"/>
  <c r="AE615" i="2"/>
  <c r="AE498" i="2"/>
  <c r="AE501" i="2"/>
  <c r="AE331" i="2"/>
  <c r="AE190" i="2"/>
  <c r="AE291" i="2"/>
  <c r="AE647" i="2"/>
  <c r="AE124" i="2"/>
  <c r="AE254" i="2"/>
  <c r="AE558" i="2"/>
  <c r="AE109" i="2"/>
  <c r="AE257" i="2"/>
  <c r="AE312" i="2"/>
  <c r="AE405" i="2"/>
  <c r="AE328" i="2"/>
  <c r="AE396" i="2"/>
  <c r="AE695" i="2"/>
  <c r="AE395" i="2"/>
  <c r="AE691" i="2"/>
  <c r="AE547" i="2"/>
  <c r="AE569" i="2"/>
  <c r="AE348" i="2"/>
  <c r="AE184" i="2"/>
  <c r="AE364" i="2"/>
  <c r="AE283" i="2"/>
  <c r="AE420" i="2"/>
  <c r="AE658" i="2"/>
  <c r="AE632" i="2"/>
  <c r="AE492" i="2"/>
  <c r="AE256" i="2"/>
  <c r="AE576" i="2"/>
  <c r="AE660" i="2"/>
  <c r="AE139" i="2"/>
  <c r="AE458" i="2"/>
  <c r="AE520" i="2"/>
  <c r="AE511" i="2"/>
  <c r="AE699" i="2"/>
  <c r="AE507" i="2"/>
  <c r="AE306" i="2"/>
  <c r="AE552" i="2"/>
  <c r="AE493" i="2"/>
  <c r="AE544" i="2"/>
  <c r="AE679" i="2"/>
  <c r="AE503" i="2"/>
  <c r="AE248" i="2"/>
  <c r="AE499" i="2"/>
  <c r="AE373" i="2"/>
  <c r="AE591" i="2"/>
  <c r="AE366" i="2"/>
  <c r="AE281" i="2"/>
  <c r="AE633" i="2"/>
  <c r="AE649" i="2"/>
  <c r="AE541" i="2"/>
  <c r="AE426" i="2"/>
  <c r="AE677" i="2"/>
  <c r="AE421" i="2"/>
  <c r="AE715" i="2"/>
  <c r="AE447" i="2"/>
  <c r="AE359" i="2"/>
  <c r="AE675" i="2"/>
  <c r="AE251" i="2"/>
  <c r="AE694" i="2"/>
  <c r="AE643" i="2"/>
  <c r="AE616" i="2"/>
  <c r="AE416" i="2"/>
  <c r="AE603" i="2"/>
  <c r="AE617" i="2"/>
  <c r="AE410" i="2"/>
  <c r="AE232" i="2"/>
  <c r="AE378" i="2"/>
  <c r="AE697" i="2"/>
  <c r="AE553" i="2"/>
  <c r="AE480" i="2"/>
  <c r="AE435" i="2"/>
  <c r="AE678" i="2"/>
  <c r="AE676" i="2"/>
  <c r="AE626" i="2"/>
  <c r="AE446" i="2"/>
  <c r="AE662" i="2"/>
  <c r="AE641" i="2"/>
  <c r="AE625" i="2"/>
  <c r="AE688" i="2"/>
  <c r="AE571" i="2"/>
  <c r="AE708" i="2"/>
  <c r="AE665" i="2"/>
  <c r="AE682" i="2"/>
  <c r="AE528" i="2"/>
  <c r="AE707" i="2"/>
  <c r="AE627" i="2"/>
  <c r="AE653" i="2"/>
  <c r="AE659" i="2"/>
  <c r="AE709" i="2"/>
  <c r="AE638" i="2"/>
  <c r="AE693" i="2"/>
  <c r="AE725" i="2"/>
  <c r="AD406" i="2"/>
  <c r="AD582" i="2"/>
  <c r="AD686" i="2"/>
  <c r="AD319" i="2"/>
  <c r="AD170" i="2"/>
  <c r="AD249" i="2"/>
  <c r="AD596" i="2"/>
  <c r="AD402" i="2"/>
  <c r="AD670" i="2"/>
  <c r="AD518" i="2"/>
  <c r="AD355" i="2"/>
  <c r="AD689" i="2"/>
  <c r="AD494" i="2"/>
  <c r="AD428" i="2"/>
  <c r="AD390" i="2"/>
  <c r="AD185" i="2"/>
  <c r="AD16" i="2"/>
  <c r="AD292" i="2"/>
  <c r="AD668" i="2"/>
  <c r="AD211" i="2"/>
  <c r="AD182" i="2"/>
  <c r="AD439" i="2"/>
  <c r="AD69" i="2"/>
  <c r="AD415" i="2"/>
  <c r="AD220" i="2"/>
  <c r="AD429" i="2"/>
  <c r="AD169" i="2"/>
  <c r="AD147" i="2"/>
  <c r="AD126" i="2"/>
  <c r="AD521" i="2"/>
  <c r="AD562" i="2"/>
  <c r="AD367" i="2"/>
  <c r="AD712" i="2"/>
  <c r="AD48" i="2"/>
  <c r="AD81" i="2"/>
  <c r="AD160" i="2"/>
  <c r="AD13" i="2"/>
  <c r="AD593" i="2"/>
  <c r="AD655" i="2"/>
  <c r="AD25" i="2"/>
  <c r="AD208" i="2"/>
  <c r="AD550" i="2"/>
  <c r="AD365" i="2"/>
  <c r="AD380" i="2"/>
  <c r="AD133" i="2"/>
  <c r="AD314" i="2"/>
  <c r="AD11" i="2"/>
  <c r="AD267" i="2"/>
  <c r="AD53" i="2"/>
  <c r="AD67" i="2"/>
  <c r="AD140" i="2"/>
  <c r="AD213" i="2"/>
  <c r="AD295" i="2"/>
  <c r="AD207" i="2"/>
  <c r="AD45" i="2"/>
  <c r="AD650" i="2"/>
  <c r="AD538" i="2"/>
  <c r="AD318" i="2"/>
  <c r="AD121" i="2"/>
  <c r="AD166" i="2"/>
  <c r="AD560" i="2"/>
  <c r="AD146" i="2"/>
  <c r="AD436" i="2"/>
  <c r="AD465" i="2"/>
  <c r="AD154" i="2"/>
  <c r="AD167" i="2"/>
  <c r="AD311" i="2"/>
  <c r="AD514" i="2"/>
  <c r="AD168" i="2"/>
  <c r="AD698" i="2"/>
  <c r="AD321" i="2"/>
  <c r="AD345" i="2"/>
  <c r="AD87" i="2"/>
  <c r="AD407" i="2"/>
  <c r="AD372" i="2"/>
  <c r="AD563" i="2"/>
  <c r="AD285" i="2"/>
  <c r="AD5" i="2"/>
  <c r="AD63" i="2"/>
  <c r="AD117" i="2"/>
  <c r="AD172" i="2"/>
  <c r="AD34" i="2"/>
  <c r="AD173" i="2"/>
  <c r="AD3" i="2"/>
  <c r="AD320" i="2"/>
  <c r="AD634" i="2"/>
  <c r="AD578" i="2"/>
  <c r="AD37" i="2"/>
  <c r="AD17" i="2"/>
  <c r="AD605" i="2"/>
  <c r="AD315" i="2"/>
  <c r="AD233" i="2"/>
  <c r="AD504" i="2"/>
  <c r="AD543" i="2"/>
  <c r="AD266" i="2"/>
  <c r="AD175" i="2"/>
  <c r="AD73" i="2"/>
  <c r="AD152" i="2"/>
  <c r="AD202" i="2"/>
  <c r="AD253" i="2"/>
  <c r="AD132" i="2"/>
  <c r="AD161" i="2"/>
  <c r="AD637" i="2"/>
  <c r="AD307" i="2"/>
  <c r="AD556" i="2"/>
  <c r="AD158" i="2"/>
  <c r="AD580" i="2"/>
  <c r="AD488" i="2"/>
  <c r="AD437" i="2"/>
  <c r="AD298" i="2"/>
  <c r="AD237" i="2"/>
  <c r="AD70" i="2"/>
  <c r="AD361" i="2"/>
  <c r="AD337" i="2"/>
  <c r="AD174" i="2"/>
  <c r="AD305" i="2"/>
  <c r="AD322" i="2"/>
  <c r="AD536" i="2"/>
  <c r="AD572" i="2"/>
  <c r="AD35" i="2"/>
  <c r="AD270" i="2"/>
  <c r="AD397" i="2"/>
  <c r="AD332" i="2"/>
  <c r="AD62" i="2"/>
  <c r="AD199" i="2"/>
  <c r="AD369" i="2"/>
  <c r="AD100" i="2"/>
  <c r="AD60" i="2"/>
  <c r="AD159" i="2"/>
  <c r="AD2" i="2"/>
  <c r="AD250" i="2"/>
  <c r="AD180" i="2"/>
  <c r="AD107" i="2"/>
  <c r="AD470" i="2"/>
  <c r="AD74" i="2"/>
  <c r="AD186" i="2"/>
  <c r="AD91" i="2"/>
  <c r="AD565" i="2"/>
  <c r="AD210" i="2"/>
  <c r="AD706" i="2"/>
  <c r="AD162" i="2"/>
  <c r="AD360" i="2"/>
  <c r="AD102" i="2"/>
  <c r="AD51" i="2"/>
  <c r="AD9" i="2"/>
  <c r="AD342" i="2"/>
  <c r="AD155" i="2"/>
  <c r="AD333" i="2"/>
  <c r="AD112" i="2"/>
  <c r="AD56" i="2"/>
  <c r="AD377" i="2"/>
  <c r="AD296" i="2"/>
  <c r="AD399" i="2"/>
  <c r="AD464" i="2"/>
  <c r="AD14" i="2"/>
  <c r="AD451" i="2"/>
  <c r="AD357" i="2"/>
  <c r="AD193" i="2"/>
  <c r="AD609" i="2"/>
  <c r="AD718" i="2"/>
  <c r="AD468" i="2"/>
  <c r="AD509" i="2"/>
  <c r="AD12" i="2"/>
  <c r="AD589" i="2"/>
  <c r="AD40" i="2"/>
  <c r="AD448" i="2"/>
  <c r="AD427" i="2"/>
  <c r="AD631" i="2"/>
  <c r="AD527" i="2"/>
  <c r="AD540" i="2"/>
  <c r="AD196" i="2"/>
  <c r="AD542" i="2"/>
  <c r="AD82" i="2"/>
  <c r="AD300" i="2"/>
  <c r="AD394" i="2"/>
  <c r="AD304" i="2"/>
  <c r="AD652" i="2"/>
  <c r="AD456" i="2"/>
  <c r="AD568" i="2"/>
  <c r="AD68" i="2"/>
  <c r="AD245" i="2"/>
  <c r="AD704" i="2"/>
  <c r="AD247" i="2"/>
  <c r="AD393" i="2"/>
  <c r="AD313" i="2"/>
  <c r="AD235" i="2"/>
  <c r="AD255" i="2"/>
  <c r="AD476" i="2"/>
  <c r="AD148" i="2"/>
  <c r="AD129" i="2"/>
  <c r="AD404" i="2"/>
  <c r="AD685" i="2"/>
  <c r="AD610" i="2"/>
  <c r="AD452" i="2"/>
  <c r="AD630" i="2"/>
  <c r="AD230" i="2"/>
  <c r="AD490" i="2"/>
  <c r="AD309" i="2"/>
  <c r="AD700" i="2"/>
  <c r="AD228" i="2"/>
  <c r="AD89" i="2"/>
  <c r="AD101" i="2"/>
  <c r="AD346" i="2"/>
  <c r="AD489" i="2"/>
  <c r="AD586" i="2"/>
  <c r="AD61" i="2"/>
  <c r="AD164" i="2"/>
  <c r="AD110" i="2"/>
  <c r="AD599" i="2"/>
  <c r="AD308" i="2"/>
  <c r="AD513" i="2"/>
  <c r="AD149" i="2"/>
  <c r="AD575" i="2"/>
  <c r="AD474" i="2"/>
  <c r="AD118" i="2"/>
  <c r="AD506" i="2"/>
  <c r="AD38" i="2"/>
  <c r="AD411" i="2"/>
  <c r="AD714" i="2"/>
  <c r="AD143" i="2"/>
  <c r="AD417" i="2"/>
  <c r="AD36" i="2"/>
  <c r="AD600" i="2"/>
  <c r="AD49" i="2"/>
  <c r="AD669" i="2"/>
  <c r="AD343" i="2"/>
  <c r="AD388" i="2"/>
  <c r="AD157" i="2"/>
  <c r="AD720" i="2"/>
  <c r="AD59" i="2"/>
  <c r="AD122" i="2"/>
  <c r="AD310" i="2"/>
  <c r="AD316" i="2"/>
  <c r="AD505" i="2"/>
  <c r="AD530" i="2"/>
  <c r="AD282" i="2"/>
  <c r="AD222" i="2"/>
  <c r="AD192" i="2"/>
  <c r="AD450" i="2"/>
  <c r="AD327" i="2"/>
  <c r="AD303" i="2"/>
  <c r="AD537" i="2"/>
  <c r="AD508" i="2"/>
  <c r="AD22" i="2"/>
  <c r="AD413" i="2"/>
  <c r="AD88" i="2"/>
  <c r="AD24" i="2"/>
  <c r="AD375" i="2"/>
  <c r="AD475" i="2"/>
  <c r="AD277" i="2"/>
  <c r="AD727" i="2"/>
  <c r="AD99" i="2"/>
  <c r="AD379" i="2"/>
  <c r="AD510" i="2"/>
  <c r="AD462" i="2"/>
  <c r="AD6" i="2"/>
  <c r="AD4" i="2"/>
  <c r="AD479" i="2"/>
  <c r="AD657" i="2"/>
  <c r="AD684" i="2"/>
  <c r="AD444" i="2"/>
  <c r="AD200" i="2"/>
  <c r="AD217" i="2"/>
  <c r="AD588" i="2"/>
  <c r="AD221" i="2"/>
  <c r="AD430" i="2"/>
  <c r="AD95" i="2"/>
  <c r="AD441" i="2"/>
  <c r="AD194" i="2"/>
  <c r="AD690" i="2"/>
  <c r="AD472" i="2"/>
  <c r="AD574" i="2"/>
  <c r="AD335" i="2"/>
  <c r="AD422" i="2"/>
  <c r="AD594" i="2"/>
  <c r="AD459" i="2"/>
  <c r="AD114" i="2"/>
  <c r="AD561" i="2"/>
  <c r="AD224" i="2"/>
  <c r="AD97" i="2"/>
  <c r="AD8" i="2"/>
  <c r="AD76" i="2"/>
  <c r="AD135" i="2"/>
  <c r="AD551" i="2"/>
  <c r="AD297" i="2"/>
  <c r="AD531" i="2"/>
  <c r="AD259" i="2"/>
  <c r="AD350" i="2"/>
  <c r="AD225" i="2"/>
  <c r="AD546" i="2"/>
  <c r="AD554" i="2"/>
  <c r="AD188" i="2"/>
  <c r="AD466" i="2"/>
  <c r="AD58" i="2"/>
  <c r="AD723" i="2"/>
  <c r="AD105" i="2"/>
  <c r="AD595" i="2"/>
  <c r="AD47" i="2"/>
  <c r="AD65" i="2"/>
  <c r="AD336" i="2"/>
  <c r="AD242" i="2"/>
  <c r="AD92" i="2"/>
  <c r="AD50" i="2"/>
  <c r="AD18" i="2"/>
  <c r="AD545" i="2"/>
  <c r="AD619" i="2"/>
  <c r="AD683" i="2"/>
  <c r="AD86" i="2"/>
  <c r="AD434" i="2"/>
  <c r="AD83" i="2"/>
  <c r="AD522" i="2"/>
  <c r="AD19" i="2"/>
  <c r="AD432" i="2"/>
  <c r="AD198" i="2"/>
  <c r="AD229" i="2"/>
  <c r="AD371" i="2"/>
  <c r="AD20" i="2"/>
  <c r="AD692" i="2"/>
  <c r="AD183" i="2"/>
  <c r="AD141" i="2"/>
  <c r="AD145" i="2"/>
  <c r="AD515" i="2"/>
  <c r="AD639" i="2"/>
  <c r="AD330" i="2"/>
  <c r="AD577" i="2"/>
  <c r="AD703" i="2"/>
  <c r="AD240" i="2"/>
  <c r="AD385" i="2"/>
  <c r="AD457" i="2"/>
  <c r="AD137" i="2"/>
  <c r="AD453" i="2"/>
  <c r="K13" i="3" s="1"/>
  <c r="AD570" i="2"/>
  <c r="AD500" i="2"/>
  <c r="AD234" i="2"/>
  <c r="AD722" i="2"/>
  <c r="AD106" i="2"/>
  <c r="AD151" i="2"/>
  <c r="AD31" i="2"/>
  <c r="AD329" i="2"/>
  <c r="AD197" i="2"/>
  <c r="AD664" i="2"/>
  <c r="AD223" i="2"/>
  <c r="AD293" i="2"/>
  <c r="AD424" i="2"/>
  <c r="AD663" i="2"/>
  <c r="AD483" i="2"/>
  <c r="AD442" i="2"/>
  <c r="AD392" i="2"/>
  <c r="AD559" i="2"/>
  <c r="AD43" i="2"/>
  <c r="AD142" i="2"/>
  <c r="AD344" i="2"/>
  <c r="AD77" i="2"/>
  <c r="AD383" i="2"/>
  <c r="AD26" i="2"/>
  <c r="AD525" i="2"/>
  <c r="AD72" i="2"/>
  <c r="AD477" i="2"/>
  <c r="AD32" i="2"/>
  <c r="AD264" i="2"/>
  <c r="AD519" i="2"/>
  <c r="AD592" i="2"/>
  <c r="AD238" i="2"/>
  <c r="AD54" i="2"/>
  <c r="AD323" i="2"/>
  <c r="AD533" i="2"/>
  <c r="AD403" i="2"/>
  <c r="AD497" i="2"/>
  <c r="AD120" i="2"/>
  <c r="AD165" i="2"/>
  <c r="AD581" i="2"/>
  <c r="AD438" i="2"/>
  <c r="AD236" i="2"/>
  <c r="AD23" i="2"/>
  <c r="AD645" i="2"/>
  <c r="AD191" i="2"/>
  <c r="AD116" i="2"/>
  <c r="AD656" i="2"/>
  <c r="AD317" i="2"/>
  <c r="AD227" i="2"/>
  <c r="AD573" i="2"/>
  <c r="AD136" i="2"/>
  <c r="AD646" i="2"/>
  <c r="AD243" i="2"/>
  <c r="AD246" i="2"/>
  <c r="AD163" i="2"/>
  <c r="AD398" i="2"/>
  <c r="AD353" i="2"/>
  <c r="AD286" i="2"/>
  <c r="AD111" i="2"/>
  <c r="AD598" i="2"/>
  <c r="AD454" i="2"/>
  <c r="AD115" i="2"/>
  <c r="AD719" i="2"/>
  <c r="AD79" i="2"/>
  <c r="AD661" i="2"/>
  <c r="AD597" i="2"/>
  <c r="AD127" i="2"/>
  <c r="AD486" i="2"/>
  <c r="AD203" i="2"/>
  <c r="AD549" i="2"/>
  <c r="AD268" i="2"/>
  <c r="AD108" i="2"/>
  <c r="AD260" i="2"/>
  <c r="AD491" i="2"/>
  <c r="AD216" i="2"/>
  <c r="AD171" i="2"/>
  <c r="AD351" i="2"/>
  <c r="AD473" i="2"/>
  <c r="AD583" i="2"/>
  <c r="AD431" i="2"/>
  <c r="AD275" i="2"/>
  <c r="AD278" i="2"/>
  <c r="AD672" i="2"/>
  <c r="AD15" i="2"/>
  <c r="AD239" i="2"/>
  <c r="AD179" i="2"/>
  <c r="AD667" i="2"/>
  <c r="AD607" i="2"/>
  <c r="AD94" i="2"/>
  <c r="AD187" i="2"/>
  <c r="AD347" i="2"/>
  <c r="AD215" i="2"/>
  <c r="AD218" i="2"/>
  <c r="AD716" i="2"/>
  <c r="AD539" i="2"/>
  <c r="AD579" i="2"/>
  <c r="AD555" i="2"/>
  <c r="AD189" i="2"/>
  <c r="AD484" i="2"/>
  <c r="AD654" i="2"/>
  <c r="AD27" i="2"/>
  <c r="AD265" i="2"/>
  <c r="AD349" i="2"/>
  <c r="AD481" i="2"/>
  <c r="AD44" i="2"/>
  <c r="AD423" i="2"/>
  <c r="AD408" i="2"/>
  <c r="AD252" i="2"/>
  <c r="AD21" i="2"/>
  <c r="AD219" i="2"/>
  <c r="AD41" i="2"/>
  <c r="AD384" i="2"/>
  <c r="AD710" i="2"/>
  <c r="AD138" i="2"/>
  <c r="AD78" i="2"/>
  <c r="AD613" i="2"/>
  <c r="AD7" i="2"/>
  <c r="AD386" i="2"/>
  <c r="AD93" i="2"/>
  <c r="AD564" i="2"/>
  <c r="AD425" i="2"/>
  <c r="AD340" i="2"/>
  <c r="AD57" i="2"/>
  <c r="AD181" i="2"/>
  <c r="AD629" i="2"/>
  <c r="AD724" i="2"/>
  <c r="AD485" i="2"/>
  <c r="AD284" i="2"/>
  <c r="AD534" i="2"/>
  <c r="AD526" i="2"/>
  <c r="AD495" i="2"/>
  <c r="AD642" i="2"/>
  <c r="AD280" i="2"/>
  <c r="AD261" i="2"/>
  <c r="AD529" i="2"/>
  <c r="AD445" i="2"/>
  <c r="AD80" i="2"/>
  <c r="AD382" i="2"/>
  <c r="AD205" i="2"/>
  <c r="AD370" i="2"/>
  <c r="AD532" i="2"/>
  <c r="AD326" i="2"/>
  <c r="AD85" i="2"/>
  <c r="AD517" i="2"/>
  <c r="AD587" i="2"/>
  <c r="AD104" i="2"/>
  <c r="AD226" i="2"/>
  <c r="AD409" i="2"/>
  <c r="AD28" i="2"/>
  <c r="AD176" i="2"/>
  <c r="AD389" i="2"/>
  <c r="AD98" i="2"/>
  <c r="AD443" i="2"/>
  <c r="AD341" i="2"/>
  <c r="AD482" i="2"/>
  <c r="AD299" i="2"/>
  <c r="AD621" i="2"/>
  <c r="AD39" i="2"/>
  <c r="AD29" i="2"/>
  <c r="AD651" i="2"/>
  <c r="AD262" i="2"/>
  <c r="AD134" i="2"/>
  <c r="AD10" i="2"/>
  <c r="AD55" i="2"/>
  <c r="AD478" i="2"/>
  <c r="AD338" i="2"/>
  <c r="AD535" i="2"/>
  <c r="AD512" i="2"/>
  <c r="AD352" i="2"/>
  <c r="AD644" i="2"/>
  <c r="AD103" i="2"/>
  <c r="AD680" i="2"/>
  <c r="AD271" i="2"/>
  <c r="AD624" i="2"/>
  <c r="AD567" i="2"/>
  <c r="AD460" i="2"/>
  <c r="AD287" i="2"/>
  <c r="AD263" i="2"/>
  <c r="AD374" i="2"/>
  <c r="AD516" i="2"/>
  <c r="AD449" i="2"/>
  <c r="AD584" i="2"/>
  <c r="AD487" i="2"/>
  <c r="AD461" i="2"/>
  <c r="AD433" i="2"/>
  <c r="AD726" i="2"/>
  <c r="AD635" i="2"/>
  <c r="AD463" i="2"/>
  <c r="AD244" i="2"/>
  <c r="AD469" i="2"/>
  <c r="AD231" i="2"/>
  <c r="AD721" i="2"/>
  <c r="AD611" i="2"/>
  <c r="AD301" i="2"/>
  <c r="AD418" i="2"/>
  <c r="AD241" i="2"/>
  <c r="AD381" i="2"/>
  <c r="AD42" i="2"/>
  <c r="AD75" i="2"/>
  <c r="AD325" i="2"/>
  <c r="AD201" i="2"/>
  <c r="AD178" i="2"/>
  <c r="AD354" i="2"/>
  <c r="AD358" i="2"/>
  <c r="AD717" i="2"/>
  <c r="AD414" i="2"/>
  <c r="AD288" i="2"/>
  <c r="AD673" i="2"/>
  <c r="AD339" i="2"/>
  <c r="AD455" i="2"/>
  <c r="AD628" i="2"/>
  <c r="AD33" i="2"/>
  <c r="AD289" i="2"/>
  <c r="AD46" i="2"/>
  <c r="AD276" i="2"/>
  <c r="AD612" i="2"/>
  <c r="AD640" i="2"/>
  <c r="AD648" i="2"/>
  <c r="AD666" i="2"/>
  <c r="AD674" i="2"/>
  <c r="AD363" i="2"/>
  <c r="AD269" i="2"/>
  <c r="AD590" i="2"/>
  <c r="AD90" i="2"/>
  <c r="AD606" i="2"/>
  <c r="AD401" i="2"/>
  <c r="AD153" i="2"/>
  <c r="AD64" i="2"/>
  <c r="AD324" i="2"/>
  <c r="AD128" i="2"/>
  <c r="AD548" i="2"/>
  <c r="AD272" i="2"/>
  <c r="AD440" i="2"/>
  <c r="AD671" i="2"/>
  <c r="AD419" i="2"/>
  <c r="AD30" i="2"/>
  <c r="AD290" i="2"/>
  <c r="AD400" i="2"/>
  <c r="AD52" i="2"/>
  <c r="AD412" i="2"/>
  <c r="AD524" i="2"/>
  <c r="AD696" i="2"/>
  <c r="AD214" i="2"/>
  <c r="AD701" i="2"/>
  <c r="AD195" i="2"/>
  <c r="AD279" i="2"/>
  <c r="AD156" i="2"/>
  <c r="AD177" i="2"/>
  <c r="AD66" i="2"/>
  <c r="AD705" i="2"/>
  <c r="AD71" i="2"/>
  <c r="AD144" i="2"/>
  <c r="AD212" i="2"/>
  <c r="AD391" i="2"/>
  <c r="AD273" i="2"/>
  <c r="AD356" i="2"/>
  <c r="AD467" i="2"/>
  <c r="AD123" i="2"/>
  <c r="AD274" i="2"/>
  <c r="AD131" i="2"/>
  <c r="AD602" i="2"/>
  <c r="AD204" i="2"/>
  <c r="AD601" i="2"/>
  <c r="AD119" i="2"/>
  <c r="AD702" i="2"/>
  <c r="AD125" i="2"/>
  <c r="AD557" i="2"/>
  <c r="AD258" i="2"/>
  <c r="AD614" i="2"/>
  <c r="AD150" i="2"/>
  <c r="AD376" i="2"/>
  <c r="AD623" i="2"/>
  <c r="AD113" i="2"/>
  <c r="AD585" i="2"/>
  <c r="AD496" i="2"/>
  <c r="AD206" i="2"/>
  <c r="AD209" i="2"/>
  <c r="AD362" i="2"/>
  <c r="AD502" i="2"/>
  <c r="AD523" i="2"/>
  <c r="AD681" i="2"/>
  <c r="AD387" i="2"/>
  <c r="AD368" i="2"/>
  <c r="AD96" i="2"/>
  <c r="AD608" i="2"/>
  <c r="AD84" i="2"/>
  <c r="AD711" i="2"/>
  <c r="AD334" i="2"/>
  <c r="AD636" i="2"/>
  <c r="AD604" i="2"/>
  <c r="AD618" i="2"/>
  <c r="AD566" i="2"/>
  <c r="AD713" i="2"/>
  <c r="AD302" i="2"/>
  <c r="AD471" i="2"/>
  <c r="AD687" i="2"/>
  <c r="AD294" i="2"/>
  <c r="AD130" i="2"/>
  <c r="AD620" i="2"/>
  <c r="AD622" i="2"/>
  <c r="AD615" i="2"/>
  <c r="AD498" i="2"/>
  <c r="AD501" i="2"/>
  <c r="AD331" i="2"/>
  <c r="AD190" i="2"/>
  <c r="AD291" i="2"/>
  <c r="AD647" i="2"/>
  <c r="AD124" i="2"/>
  <c r="AD254" i="2"/>
  <c r="AD558" i="2"/>
  <c r="AD109" i="2"/>
  <c r="AD257" i="2"/>
  <c r="AD312" i="2"/>
  <c r="AD405" i="2"/>
  <c r="AD328" i="2"/>
  <c r="AD396" i="2"/>
  <c r="AD695" i="2"/>
  <c r="AD395" i="2"/>
  <c r="AD691" i="2"/>
  <c r="AD547" i="2"/>
  <c r="AD569" i="2"/>
  <c r="AD348" i="2"/>
  <c r="AD184" i="2"/>
  <c r="AD364" i="2"/>
  <c r="AD283" i="2"/>
  <c r="AD420" i="2"/>
  <c r="AD658" i="2"/>
  <c r="AD632" i="2"/>
  <c r="AD492" i="2"/>
  <c r="AD256" i="2"/>
  <c r="AD576" i="2"/>
  <c r="AD660" i="2"/>
  <c r="AD139" i="2"/>
  <c r="AD458" i="2"/>
  <c r="AD520" i="2"/>
  <c r="AD511" i="2"/>
  <c r="AD699" i="2"/>
  <c r="AD507" i="2"/>
  <c r="AD306" i="2"/>
  <c r="AD552" i="2"/>
  <c r="AD493" i="2"/>
  <c r="AD544" i="2"/>
  <c r="AD679" i="2"/>
  <c r="AD503" i="2"/>
  <c r="AD248" i="2"/>
  <c r="AD499" i="2"/>
  <c r="AD373" i="2"/>
  <c r="AD591" i="2"/>
  <c r="AD366" i="2"/>
  <c r="AD281" i="2"/>
  <c r="AD633" i="2"/>
  <c r="AD649" i="2"/>
  <c r="AD541" i="2"/>
  <c r="AD426" i="2"/>
  <c r="AD677" i="2"/>
  <c r="AD421" i="2"/>
  <c r="AD715" i="2"/>
  <c r="AD447" i="2"/>
  <c r="AD359" i="2"/>
  <c r="AD675" i="2"/>
  <c r="AD251" i="2"/>
  <c r="AD694" i="2"/>
  <c r="AD643" i="2"/>
  <c r="AD616" i="2"/>
  <c r="AD416" i="2"/>
  <c r="AD603" i="2"/>
  <c r="AD617" i="2"/>
  <c r="AD410" i="2"/>
  <c r="AD232" i="2"/>
  <c r="AD378" i="2"/>
  <c r="AD697" i="2"/>
  <c r="AD553" i="2"/>
  <c r="AD480" i="2"/>
  <c r="AD435" i="2"/>
  <c r="AD678" i="2"/>
  <c r="K122" i="3" s="1"/>
  <c r="AD676" i="2"/>
  <c r="AD626" i="2"/>
  <c r="AD446" i="2"/>
  <c r="AD662" i="2"/>
  <c r="AD641" i="2"/>
  <c r="AD625" i="2"/>
  <c r="AD688" i="2"/>
  <c r="AD571" i="2"/>
  <c r="AD708" i="2"/>
  <c r="AD665" i="2"/>
  <c r="AD682" i="2"/>
  <c r="AD528" i="2"/>
  <c r="AD707" i="2"/>
  <c r="AD627" i="2"/>
  <c r="AD653" i="2"/>
  <c r="AD659" i="2"/>
  <c r="AD709" i="2"/>
  <c r="AD638" i="2"/>
  <c r="AD693" i="2"/>
  <c r="AD725" i="2"/>
  <c r="AC406" i="2"/>
  <c r="AC582" i="2"/>
  <c r="AC686" i="2"/>
  <c r="AC319" i="2"/>
  <c r="AC170" i="2"/>
  <c r="AC249" i="2"/>
  <c r="AC596" i="2"/>
  <c r="AC402" i="2"/>
  <c r="AC670" i="2"/>
  <c r="AC518" i="2"/>
  <c r="AC355" i="2"/>
  <c r="AC689" i="2"/>
  <c r="AC494" i="2"/>
  <c r="AC428" i="2"/>
  <c r="AC390" i="2"/>
  <c r="AC185" i="2"/>
  <c r="AC16" i="2"/>
  <c r="AC292" i="2"/>
  <c r="AC668" i="2"/>
  <c r="AC211" i="2"/>
  <c r="AC182" i="2"/>
  <c r="AC439" i="2"/>
  <c r="AC69" i="2"/>
  <c r="AC415" i="2"/>
  <c r="AC220" i="2"/>
  <c r="AC429" i="2"/>
  <c r="AC169" i="2"/>
  <c r="AC147" i="2"/>
  <c r="AC126" i="2"/>
  <c r="AC521" i="2"/>
  <c r="AC562" i="2"/>
  <c r="AC367" i="2"/>
  <c r="AC712" i="2"/>
  <c r="AC48" i="2"/>
  <c r="AC81" i="2"/>
  <c r="AC160" i="2"/>
  <c r="AC13" i="2"/>
  <c r="AC593" i="2"/>
  <c r="AC655" i="2"/>
  <c r="AC25" i="2"/>
  <c r="AC208" i="2"/>
  <c r="AC550" i="2"/>
  <c r="AC365" i="2"/>
  <c r="AC380" i="2"/>
  <c r="AC133" i="2"/>
  <c r="AC314" i="2"/>
  <c r="AC11" i="2"/>
  <c r="AC267" i="2"/>
  <c r="AC53" i="2"/>
  <c r="AC67" i="2"/>
  <c r="AC140" i="2"/>
  <c r="AC213" i="2"/>
  <c r="AC295" i="2"/>
  <c r="AC207" i="2"/>
  <c r="AC45" i="2"/>
  <c r="AC650" i="2"/>
  <c r="AC538" i="2"/>
  <c r="AC318" i="2"/>
  <c r="AC121" i="2"/>
  <c r="AC166" i="2"/>
  <c r="AC560" i="2"/>
  <c r="AC146" i="2"/>
  <c r="AC436" i="2"/>
  <c r="AC465" i="2"/>
  <c r="AC154" i="2"/>
  <c r="AC167" i="2"/>
  <c r="AC311" i="2"/>
  <c r="AC514" i="2"/>
  <c r="AC168" i="2"/>
  <c r="AC698" i="2"/>
  <c r="AC321" i="2"/>
  <c r="AC345" i="2"/>
  <c r="AC87" i="2"/>
  <c r="AC407" i="2"/>
  <c r="AC372" i="2"/>
  <c r="AC563" i="2"/>
  <c r="AC285" i="2"/>
  <c r="AC5" i="2"/>
  <c r="AC63" i="2"/>
  <c r="AC117" i="2"/>
  <c r="AC172" i="2"/>
  <c r="AC34" i="2"/>
  <c r="AC173" i="2"/>
  <c r="AC3" i="2"/>
  <c r="AC320" i="2"/>
  <c r="AC634" i="2"/>
  <c r="AC578" i="2"/>
  <c r="AC37" i="2"/>
  <c r="AC17" i="2"/>
  <c r="AC605" i="2"/>
  <c r="AC315" i="2"/>
  <c r="AC233" i="2"/>
  <c r="AC504" i="2"/>
  <c r="AC543" i="2"/>
  <c r="AC266" i="2"/>
  <c r="AC175" i="2"/>
  <c r="AC73" i="2"/>
  <c r="AC152" i="2"/>
  <c r="AC202" i="2"/>
  <c r="AC253" i="2"/>
  <c r="AC132" i="2"/>
  <c r="AC161" i="2"/>
  <c r="AC637" i="2"/>
  <c r="AC307" i="2"/>
  <c r="AC556" i="2"/>
  <c r="AC158" i="2"/>
  <c r="AC580" i="2"/>
  <c r="AC488" i="2"/>
  <c r="AC437" i="2"/>
  <c r="AC298" i="2"/>
  <c r="J78" i="3" s="1"/>
  <c r="AC237" i="2"/>
  <c r="AC70" i="2"/>
  <c r="AC361" i="2"/>
  <c r="AC337" i="2"/>
  <c r="AC174" i="2"/>
  <c r="AC305" i="2"/>
  <c r="AC322" i="2"/>
  <c r="AC536" i="2"/>
  <c r="AC572" i="2"/>
  <c r="AC35" i="2"/>
  <c r="AC270" i="2"/>
  <c r="AC397" i="2"/>
  <c r="AC332" i="2"/>
  <c r="AC62" i="2"/>
  <c r="AC199" i="2"/>
  <c r="AC369" i="2"/>
  <c r="AC100" i="2"/>
  <c r="AC60" i="2"/>
  <c r="AC159" i="2"/>
  <c r="AC2" i="2"/>
  <c r="AC250" i="2"/>
  <c r="AC180" i="2"/>
  <c r="AC107" i="2"/>
  <c r="AC470" i="2"/>
  <c r="AC74" i="2"/>
  <c r="AC186" i="2"/>
  <c r="AC91" i="2"/>
  <c r="AC565" i="2"/>
  <c r="AC210" i="2"/>
  <c r="AC706" i="2"/>
  <c r="AC162" i="2"/>
  <c r="AC360" i="2"/>
  <c r="AC102" i="2"/>
  <c r="AC51" i="2"/>
  <c r="AC9" i="2"/>
  <c r="AC342" i="2"/>
  <c r="AC155" i="2"/>
  <c r="AC333" i="2"/>
  <c r="AC112" i="2"/>
  <c r="AC56" i="2"/>
  <c r="AC377" i="2"/>
  <c r="AC296" i="2"/>
  <c r="AC399" i="2"/>
  <c r="AC464" i="2"/>
  <c r="AC14" i="2"/>
  <c r="AC451" i="2"/>
  <c r="AC357" i="2"/>
  <c r="AC193" i="2"/>
  <c r="AC609" i="2"/>
  <c r="AC718" i="2"/>
  <c r="AC468" i="2"/>
  <c r="AC509" i="2"/>
  <c r="AC12" i="2"/>
  <c r="AC589" i="2"/>
  <c r="AC40" i="2"/>
  <c r="AC448" i="2"/>
  <c r="AC427" i="2"/>
  <c r="AC631" i="2"/>
  <c r="AC527" i="2"/>
  <c r="AC540" i="2"/>
  <c r="AC196" i="2"/>
  <c r="AC542" i="2"/>
  <c r="AC82" i="2"/>
  <c r="AC300" i="2"/>
  <c r="AC394" i="2"/>
  <c r="AC304" i="2"/>
  <c r="AC652" i="2"/>
  <c r="AC456" i="2"/>
  <c r="AC568" i="2"/>
  <c r="AC68" i="2"/>
  <c r="AC245" i="2"/>
  <c r="AC704" i="2"/>
  <c r="AC247" i="2"/>
  <c r="AC393" i="2"/>
  <c r="AC313" i="2"/>
  <c r="AC235" i="2"/>
  <c r="AC255" i="2"/>
  <c r="AC476" i="2"/>
  <c r="AC148" i="2"/>
  <c r="AC129" i="2"/>
  <c r="AC404" i="2"/>
  <c r="AC685" i="2"/>
  <c r="AC610" i="2"/>
  <c r="AC452" i="2"/>
  <c r="AC630" i="2"/>
  <c r="AC230" i="2"/>
  <c r="AC490" i="2"/>
  <c r="AC309" i="2"/>
  <c r="AC700" i="2"/>
  <c r="AC228" i="2"/>
  <c r="AC89" i="2"/>
  <c r="AC101" i="2"/>
  <c r="AC346" i="2"/>
  <c r="AC489" i="2"/>
  <c r="AC586" i="2"/>
  <c r="AC61" i="2"/>
  <c r="AC164" i="2"/>
  <c r="AC110" i="2"/>
  <c r="AC599" i="2"/>
  <c r="AC308" i="2"/>
  <c r="AC513" i="2"/>
  <c r="AC149" i="2"/>
  <c r="AC575" i="2"/>
  <c r="AC474" i="2"/>
  <c r="AC118" i="2"/>
  <c r="AC506" i="2"/>
  <c r="AC38" i="2"/>
  <c r="AC411" i="2"/>
  <c r="AC714" i="2"/>
  <c r="AC143" i="2"/>
  <c r="AC417" i="2"/>
  <c r="AC36" i="2"/>
  <c r="AC600" i="2"/>
  <c r="AC49" i="2"/>
  <c r="AC669" i="2"/>
  <c r="AC343" i="2"/>
  <c r="AC388" i="2"/>
  <c r="AC157" i="2"/>
  <c r="AC720" i="2"/>
  <c r="AC59" i="2"/>
  <c r="AC122" i="2"/>
  <c r="AC310" i="2"/>
  <c r="AC316" i="2"/>
  <c r="AC505" i="2"/>
  <c r="AC530" i="2"/>
  <c r="AC282" i="2"/>
  <c r="AC222" i="2"/>
  <c r="AC192" i="2"/>
  <c r="AC450" i="2"/>
  <c r="AC327" i="2"/>
  <c r="AC303" i="2"/>
  <c r="AC537" i="2"/>
  <c r="AC508" i="2"/>
  <c r="AC22" i="2"/>
  <c r="AC413" i="2"/>
  <c r="AC88" i="2"/>
  <c r="AC24" i="2"/>
  <c r="AC375" i="2"/>
  <c r="AC475" i="2"/>
  <c r="AC277" i="2"/>
  <c r="AC727" i="2"/>
  <c r="AC99" i="2"/>
  <c r="AC379" i="2"/>
  <c r="AC510" i="2"/>
  <c r="AC462" i="2"/>
  <c r="AC6" i="2"/>
  <c r="AC4" i="2"/>
  <c r="AC479" i="2"/>
  <c r="AC657" i="2"/>
  <c r="AC684" i="2"/>
  <c r="AC444" i="2"/>
  <c r="AC200" i="2"/>
  <c r="AC217" i="2"/>
  <c r="AC588" i="2"/>
  <c r="AC221" i="2"/>
  <c r="AC430" i="2"/>
  <c r="AC95" i="2"/>
  <c r="AC441" i="2"/>
  <c r="AC194" i="2"/>
  <c r="AC690" i="2"/>
  <c r="AC472" i="2"/>
  <c r="AC574" i="2"/>
  <c r="AC335" i="2"/>
  <c r="AC422" i="2"/>
  <c r="AC594" i="2"/>
  <c r="AC459" i="2"/>
  <c r="AC114" i="2"/>
  <c r="AC561" i="2"/>
  <c r="AC224" i="2"/>
  <c r="AC97" i="2"/>
  <c r="AC8" i="2"/>
  <c r="AC76" i="2"/>
  <c r="AC135" i="2"/>
  <c r="AC551" i="2"/>
  <c r="AC297" i="2"/>
  <c r="AC531" i="2"/>
  <c r="AC259" i="2"/>
  <c r="AC350" i="2"/>
  <c r="AC225" i="2"/>
  <c r="AC546" i="2"/>
  <c r="AC554" i="2"/>
  <c r="AC188" i="2"/>
  <c r="AC466" i="2"/>
  <c r="AC58" i="2"/>
  <c r="AC723" i="2"/>
  <c r="AC105" i="2"/>
  <c r="AC595" i="2"/>
  <c r="AC47" i="2"/>
  <c r="AC65" i="2"/>
  <c r="AC336" i="2"/>
  <c r="AC242" i="2"/>
  <c r="AC92" i="2"/>
  <c r="AC50" i="2"/>
  <c r="AC18" i="2"/>
  <c r="AC545" i="2"/>
  <c r="AC619" i="2"/>
  <c r="AC683" i="2"/>
  <c r="AC86" i="2"/>
  <c r="AC434" i="2"/>
  <c r="AC83" i="2"/>
  <c r="AC522" i="2"/>
  <c r="AC19" i="2"/>
  <c r="AC432" i="2"/>
  <c r="AC198" i="2"/>
  <c r="AC229" i="2"/>
  <c r="AC371" i="2"/>
  <c r="AC20" i="2"/>
  <c r="AC692" i="2"/>
  <c r="AC183" i="2"/>
  <c r="AC141" i="2"/>
  <c r="AC145" i="2"/>
  <c r="AC515" i="2"/>
  <c r="AC639" i="2"/>
  <c r="AC330" i="2"/>
  <c r="AC577" i="2"/>
  <c r="AC703" i="2"/>
  <c r="AC240" i="2"/>
  <c r="AC385" i="2"/>
  <c r="AC457" i="2"/>
  <c r="AC137" i="2"/>
  <c r="AC453" i="2"/>
  <c r="J13" i="3" s="1"/>
  <c r="AC570" i="2"/>
  <c r="AC500" i="2"/>
  <c r="AC234" i="2"/>
  <c r="AC722" i="2"/>
  <c r="AC106" i="2"/>
  <c r="AC151" i="2"/>
  <c r="AC31" i="2"/>
  <c r="AC329" i="2"/>
  <c r="AC197" i="2"/>
  <c r="AC664" i="2"/>
  <c r="AC223" i="2"/>
  <c r="AC293" i="2"/>
  <c r="AC424" i="2"/>
  <c r="AC663" i="2"/>
  <c r="AC483" i="2"/>
  <c r="AC442" i="2"/>
  <c r="AC392" i="2"/>
  <c r="AC559" i="2"/>
  <c r="AC43" i="2"/>
  <c r="AC142" i="2"/>
  <c r="AC344" i="2"/>
  <c r="AC77" i="2"/>
  <c r="AC383" i="2"/>
  <c r="AC26" i="2"/>
  <c r="AC525" i="2"/>
  <c r="AC72" i="2"/>
  <c r="AC477" i="2"/>
  <c r="AC32" i="2"/>
  <c r="AC264" i="2"/>
  <c r="AC519" i="2"/>
  <c r="AC592" i="2"/>
  <c r="AC238" i="2"/>
  <c r="AC54" i="2"/>
  <c r="AC323" i="2"/>
  <c r="AC533" i="2"/>
  <c r="AC403" i="2"/>
  <c r="AC497" i="2"/>
  <c r="AC120" i="2"/>
  <c r="AC165" i="2"/>
  <c r="AC581" i="2"/>
  <c r="AC438" i="2"/>
  <c r="AC236" i="2"/>
  <c r="AC23" i="2"/>
  <c r="AC645" i="2"/>
  <c r="AC191" i="2"/>
  <c r="AC116" i="2"/>
  <c r="AC656" i="2"/>
  <c r="AC317" i="2"/>
  <c r="AC227" i="2"/>
  <c r="AC573" i="2"/>
  <c r="AC136" i="2"/>
  <c r="AC646" i="2"/>
  <c r="AC243" i="2"/>
  <c r="AC246" i="2"/>
  <c r="AC163" i="2"/>
  <c r="AC398" i="2"/>
  <c r="AC353" i="2"/>
  <c r="AC286" i="2"/>
  <c r="AC111" i="2"/>
  <c r="AC598" i="2"/>
  <c r="AC454" i="2"/>
  <c r="AC115" i="2"/>
  <c r="AC719" i="2"/>
  <c r="AC79" i="2"/>
  <c r="AC661" i="2"/>
  <c r="AC597" i="2"/>
  <c r="AC127" i="2"/>
  <c r="AC486" i="2"/>
  <c r="AC203" i="2"/>
  <c r="AC549" i="2"/>
  <c r="AC268" i="2"/>
  <c r="AC108" i="2"/>
  <c r="AC260" i="2"/>
  <c r="AC491" i="2"/>
  <c r="AC216" i="2"/>
  <c r="AC171" i="2"/>
  <c r="AC351" i="2"/>
  <c r="AC473" i="2"/>
  <c r="AC583" i="2"/>
  <c r="AC431" i="2"/>
  <c r="AC275" i="2"/>
  <c r="AC278" i="2"/>
  <c r="AC672" i="2"/>
  <c r="AC15" i="2"/>
  <c r="AC239" i="2"/>
  <c r="AC179" i="2"/>
  <c r="AC667" i="2"/>
  <c r="AC607" i="2"/>
  <c r="AC94" i="2"/>
  <c r="AC187" i="2"/>
  <c r="AC347" i="2"/>
  <c r="AC215" i="2"/>
  <c r="AC218" i="2"/>
  <c r="AC716" i="2"/>
  <c r="AC539" i="2"/>
  <c r="AC579" i="2"/>
  <c r="AC555" i="2"/>
  <c r="AC189" i="2"/>
  <c r="AC484" i="2"/>
  <c r="AC654" i="2"/>
  <c r="AC27" i="2"/>
  <c r="AC265" i="2"/>
  <c r="AC349" i="2"/>
  <c r="AC481" i="2"/>
  <c r="AC44" i="2"/>
  <c r="AC423" i="2"/>
  <c r="AC408" i="2"/>
  <c r="AC252" i="2"/>
  <c r="AC21" i="2"/>
  <c r="AC219" i="2"/>
  <c r="AC41" i="2"/>
  <c r="AC384" i="2"/>
  <c r="AC710" i="2"/>
  <c r="AC138" i="2"/>
  <c r="AC78" i="2"/>
  <c r="AC613" i="2"/>
  <c r="AC7" i="2"/>
  <c r="AC386" i="2"/>
  <c r="AC93" i="2"/>
  <c r="AC564" i="2"/>
  <c r="AC425" i="2"/>
  <c r="AC340" i="2"/>
  <c r="AC57" i="2"/>
  <c r="AC181" i="2"/>
  <c r="AC629" i="2"/>
  <c r="AC724" i="2"/>
  <c r="AC485" i="2"/>
  <c r="AC284" i="2"/>
  <c r="AC534" i="2"/>
  <c r="AC526" i="2"/>
  <c r="AC495" i="2"/>
  <c r="AC642" i="2"/>
  <c r="AC280" i="2"/>
  <c r="AC261" i="2"/>
  <c r="AC529" i="2"/>
  <c r="AC445" i="2"/>
  <c r="AC80" i="2"/>
  <c r="AC382" i="2"/>
  <c r="AC205" i="2"/>
  <c r="AC370" i="2"/>
  <c r="AC532" i="2"/>
  <c r="AC326" i="2"/>
  <c r="AC85" i="2"/>
  <c r="AC517" i="2"/>
  <c r="AC587" i="2"/>
  <c r="AC104" i="2"/>
  <c r="AC226" i="2"/>
  <c r="AC409" i="2"/>
  <c r="AC28" i="2"/>
  <c r="AC176" i="2"/>
  <c r="AC389" i="2"/>
  <c r="AC98" i="2"/>
  <c r="AC443" i="2"/>
  <c r="AC341" i="2"/>
  <c r="AC482" i="2"/>
  <c r="AC299" i="2"/>
  <c r="AC621" i="2"/>
  <c r="AC39" i="2"/>
  <c r="AC29" i="2"/>
  <c r="AC651" i="2"/>
  <c r="AC262" i="2"/>
  <c r="AC134" i="2"/>
  <c r="AC10" i="2"/>
  <c r="AC55" i="2"/>
  <c r="AC478" i="2"/>
  <c r="AC338" i="2"/>
  <c r="AC535" i="2"/>
  <c r="AC512" i="2"/>
  <c r="AC352" i="2"/>
  <c r="AC644" i="2"/>
  <c r="AC103" i="2"/>
  <c r="AC680" i="2"/>
  <c r="AC271" i="2"/>
  <c r="AC624" i="2"/>
  <c r="AC567" i="2"/>
  <c r="AC460" i="2"/>
  <c r="AC287" i="2"/>
  <c r="AC263" i="2"/>
  <c r="AC374" i="2"/>
  <c r="AC516" i="2"/>
  <c r="AC449" i="2"/>
  <c r="AC584" i="2"/>
  <c r="AC487" i="2"/>
  <c r="AC461" i="2"/>
  <c r="AC433" i="2"/>
  <c r="AC726" i="2"/>
  <c r="AC635" i="2"/>
  <c r="AC463" i="2"/>
  <c r="AC244" i="2"/>
  <c r="AC469" i="2"/>
  <c r="AC231" i="2"/>
  <c r="AC721" i="2"/>
  <c r="AC611" i="2"/>
  <c r="AC301" i="2"/>
  <c r="AC418" i="2"/>
  <c r="AC241" i="2"/>
  <c r="AC381" i="2"/>
  <c r="AC42" i="2"/>
  <c r="AC75" i="2"/>
  <c r="AC325" i="2"/>
  <c r="AC201" i="2"/>
  <c r="AC178" i="2"/>
  <c r="AC354" i="2"/>
  <c r="AC358" i="2"/>
  <c r="AC717" i="2"/>
  <c r="AC414" i="2"/>
  <c r="AC288" i="2"/>
  <c r="AC673" i="2"/>
  <c r="AC339" i="2"/>
  <c r="AC455" i="2"/>
  <c r="AC628" i="2"/>
  <c r="AC33" i="2"/>
  <c r="AC289" i="2"/>
  <c r="AC46" i="2"/>
  <c r="AC276" i="2"/>
  <c r="AC612" i="2"/>
  <c r="AC640" i="2"/>
  <c r="AC648" i="2"/>
  <c r="AC666" i="2"/>
  <c r="AC674" i="2"/>
  <c r="AC363" i="2"/>
  <c r="AC269" i="2"/>
  <c r="AC590" i="2"/>
  <c r="AC90" i="2"/>
  <c r="AC606" i="2"/>
  <c r="AC401" i="2"/>
  <c r="AC153" i="2"/>
  <c r="AC64" i="2"/>
  <c r="AC324" i="2"/>
  <c r="AC128" i="2"/>
  <c r="AC548" i="2"/>
  <c r="AC272" i="2"/>
  <c r="AC440" i="2"/>
  <c r="AC671" i="2"/>
  <c r="AC419" i="2"/>
  <c r="AC30" i="2"/>
  <c r="AC290" i="2"/>
  <c r="AC400" i="2"/>
  <c r="AC52" i="2"/>
  <c r="AC412" i="2"/>
  <c r="AC524" i="2"/>
  <c r="AC696" i="2"/>
  <c r="AC214" i="2"/>
  <c r="AC701" i="2"/>
  <c r="AC195" i="2"/>
  <c r="AC279" i="2"/>
  <c r="AC156" i="2"/>
  <c r="AC177" i="2"/>
  <c r="AC66" i="2"/>
  <c r="AC705" i="2"/>
  <c r="AC71" i="2"/>
  <c r="AC144" i="2"/>
  <c r="AC212" i="2"/>
  <c r="AC391" i="2"/>
  <c r="AC273" i="2"/>
  <c r="AC356" i="2"/>
  <c r="AC467" i="2"/>
  <c r="AC123" i="2"/>
  <c r="AC274" i="2"/>
  <c r="AC131" i="2"/>
  <c r="AC602" i="2"/>
  <c r="AC204" i="2"/>
  <c r="AC601" i="2"/>
  <c r="AC119" i="2"/>
  <c r="AC702" i="2"/>
  <c r="AC125" i="2"/>
  <c r="AC557" i="2"/>
  <c r="AC258" i="2"/>
  <c r="AC614" i="2"/>
  <c r="AC150" i="2"/>
  <c r="AC376" i="2"/>
  <c r="AC623" i="2"/>
  <c r="AC113" i="2"/>
  <c r="AC585" i="2"/>
  <c r="AC496" i="2"/>
  <c r="AC206" i="2"/>
  <c r="AC209" i="2"/>
  <c r="AC362" i="2"/>
  <c r="AC502" i="2"/>
  <c r="AC523" i="2"/>
  <c r="AC681" i="2"/>
  <c r="AC387" i="2"/>
  <c r="AC368" i="2"/>
  <c r="AC96" i="2"/>
  <c r="AC608" i="2"/>
  <c r="AC84" i="2"/>
  <c r="AC711" i="2"/>
  <c r="AC334" i="2"/>
  <c r="AC636" i="2"/>
  <c r="AC604" i="2"/>
  <c r="AC618" i="2"/>
  <c r="AC566" i="2"/>
  <c r="AC713" i="2"/>
  <c r="AC302" i="2"/>
  <c r="AC471" i="2"/>
  <c r="AC687" i="2"/>
  <c r="AC294" i="2"/>
  <c r="AC130" i="2"/>
  <c r="AC620" i="2"/>
  <c r="AC622" i="2"/>
  <c r="AC615" i="2"/>
  <c r="AC498" i="2"/>
  <c r="AC501" i="2"/>
  <c r="AC331" i="2"/>
  <c r="AC190" i="2"/>
  <c r="AC291" i="2"/>
  <c r="AC647" i="2"/>
  <c r="AC124" i="2"/>
  <c r="AC254" i="2"/>
  <c r="AC558" i="2"/>
  <c r="AC109" i="2"/>
  <c r="AC257" i="2"/>
  <c r="AC312" i="2"/>
  <c r="AC405" i="2"/>
  <c r="AC328" i="2"/>
  <c r="AC396" i="2"/>
  <c r="AC695" i="2"/>
  <c r="AC395" i="2"/>
  <c r="AC691" i="2"/>
  <c r="AC547" i="2"/>
  <c r="AC569" i="2"/>
  <c r="AC348" i="2"/>
  <c r="AC184" i="2"/>
  <c r="AC364" i="2"/>
  <c r="AC283" i="2"/>
  <c r="AC420" i="2"/>
  <c r="AC658" i="2"/>
  <c r="AC632" i="2"/>
  <c r="AC492" i="2"/>
  <c r="AC256" i="2"/>
  <c r="AC576" i="2"/>
  <c r="AC660" i="2"/>
  <c r="AC139" i="2"/>
  <c r="AC458" i="2"/>
  <c r="AC520" i="2"/>
  <c r="AC511" i="2"/>
  <c r="AC699" i="2"/>
  <c r="AC507" i="2"/>
  <c r="AC306" i="2"/>
  <c r="AC552" i="2"/>
  <c r="AC493" i="2"/>
  <c r="AC544" i="2"/>
  <c r="AC679" i="2"/>
  <c r="AC503" i="2"/>
  <c r="AC248" i="2"/>
  <c r="AC499" i="2"/>
  <c r="AC373" i="2"/>
  <c r="AC591" i="2"/>
  <c r="AC366" i="2"/>
  <c r="AC281" i="2"/>
  <c r="AC633" i="2"/>
  <c r="AC649" i="2"/>
  <c r="AC541" i="2"/>
  <c r="AC426" i="2"/>
  <c r="AC677" i="2"/>
  <c r="AC421" i="2"/>
  <c r="AC715" i="2"/>
  <c r="AC447" i="2"/>
  <c r="AC359" i="2"/>
  <c r="AC675" i="2"/>
  <c r="AC251" i="2"/>
  <c r="AC694" i="2"/>
  <c r="AC643" i="2"/>
  <c r="AC616" i="2"/>
  <c r="AC416" i="2"/>
  <c r="AC603" i="2"/>
  <c r="AC617" i="2"/>
  <c r="AC410" i="2"/>
  <c r="AC232" i="2"/>
  <c r="AC378" i="2"/>
  <c r="AC697" i="2"/>
  <c r="AC553" i="2"/>
  <c r="AC480" i="2"/>
  <c r="AC435" i="2"/>
  <c r="AC678" i="2"/>
  <c r="AC676" i="2"/>
  <c r="AC626" i="2"/>
  <c r="AC446" i="2"/>
  <c r="AC662" i="2"/>
  <c r="AC641" i="2"/>
  <c r="AC625" i="2"/>
  <c r="AC688" i="2"/>
  <c r="AC571" i="2"/>
  <c r="AC708" i="2"/>
  <c r="AC665" i="2"/>
  <c r="AC682" i="2"/>
  <c r="AC528" i="2"/>
  <c r="AC707" i="2"/>
  <c r="AC627" i="2"/>
  <c r="AC653" i="2"/>
  <c r="AC659" i="2"/>
  <c r="AC709" i="2"/>
  <c r="AC638" i="2"/>
  <c r="AC693" i="2"/>
  <c r="AC725" i="2"/>
  <c r="U406" i="2"/>
  <c r="U582" i="2"/>
  <c r="U686" i="2"/>
  <c r="U319" i="2"/>
  <c r="U170" i="2"/>
  <c r="U249" i="2"/>
  <c r="U596" i="2"/>
  <c r="U402" i="2"/>
  <c r="U670" i="2"/>
  <c r="U518" i="2"/>
  <c r="U355" i="2"/>
  <c r="U689" i="2"/>
  <c r="U494" i="2"/>
  <c r="U428" i="2"/>
  <c r="U390" i="2"/>
  <c r="U185" i="2"/>
  <c r="U16" i="2"/>
  <c r="U292" i="2"/>
  <c r="U668" i="2"/>
  <c r="U211" i="2"/>
  <c r="U182" i="2"/>
  <c r="U439" i="2"/>
  <c r="U69" i="2"/>
  <c r="U415" i="2"/>
  <c r="U220" i="2"/>
  <c r="U429" i="2"/>
  <c r="U169" i="2"/>
  <c r="U147" i="2"/>
  <c r="U126" i="2"/>
  <c r="U521" i="2"/>
  <c r="U562" i="2"/>
  <c r="U367" i="2"/>
  <c r="U712" i="2"/>
  <c r="U48" i="2"/>
  <c r="U81" i="2"/>
  <c r="U160" i="2"/>
  <c r="U13" i="2"/>
  <c r="U593" i="2"/>
  <c r="U655" i="2"/>
  <c r="U25" i="2"/>
  <c r="U208" i="2"/>
  <c r="U550" i="2"/>
  <c r="U365" i="2"/>
  <c r="U380" i="2"/>
  <c r="U133" i="2"/>
  <c r="U314" i="2"/>
  <c r="U11" i="2"/>
  <c r="U267" i="2"/>
  <c r="U53" i="2"/>
  <c r="U67" i="2"/>
  <c r="U140" i="2"/>
  <c r="U213" i="2"/>
  <c r="U295" i="2"/>
  <c r="U207" i="2"/>
  <c r="U45" i="2"/>
  <c r="U650" i="2"/>
  <c r="U538" i="2"/>
  <c r="U318" i="2"/>
  <c r="U121" i="2"/>
  <c r="U166" i="2"/>
  <c r="U560" i="2"/>
  <c r="U146" i="2"/>
  <c r="U436" i="2"/>
  <c r="U465" i="2"/>
  <c r="U154" i="2"/>
  <c r="U167" i="2"/>
  <c r="U311" i="2"/>
  <c r="U514" i="2"/>
  <c r="U168" i="2"/>
  <c r="U698" i="2"/>
  <c r="U321" i="2"/>
  <c r="U345" i="2"/>
  <c r="U87" i="2"/>
  <c r="U407" i="2"/>
  <c r="U372" i="2"/>
  <c r="U563" i="2"/>
  <c r="U285" i="2"/>
  <c r="U5" i="2"/>
  <c r="U63" i="2"/>
  <c r="U117" i="2"/>
  <c r="U172" i="2"/>
  <c r="U34" i="2"/>
  <c r="U173" i="2"/>
  <c r="U3" i="2"/>
  <c r="U320" i="2"/>
  <c r="U634" i="2"/>
  <c r="U578" i="2"/>
  <c r="U37" i="2"/>
  <c r="U17" i="2"/>
  <c r="U605" i="2"/>
  <c r="U315" i="2"/>
  <c r="U233" i="2"/>
  <c r="U504" i="2"/>
  <c r="U543" i="2"/>
  <c r="U266" i="2"/>
  <c r="U175" i="2"/>
  <c r="U73" i="2"/>
  <c r="U152" i="2"/>
  <c r="U202" i="2"/>
  <c r="U253" i="2"/>
  <c r="U132" i="2"/>
  <c r="U161" i="2"/>
  <c r="U637" i="2"/>
  <c r="U307" i="2"/>
  <c r="U556" i="2"/>
  <c r="U158" i="2"/>
  <c r="U580" i="2"/>
  <c r="U488" i="2"/>
  <c r="U437" i="2"/>
  <c r="U298" i="2"/>
  <c r="U237" i="2"/>
  <c r="U70" i="2"/>
  <c r="U361" i="2"/>
  <c r="U337" i="2"/>
  <c r="U174" i="2"/>
  <c r="U305" i="2"/>
  <c r="U322" i="2"/>
  <c r="U536" i="2"/>
  <c r="U572" i="2"/>
  <c r="U35" i="2"/>
  <c r="U270" i="2"/>
  <c r="U397" i="2"/>
  <c r="U332" i="2"/>
  <c r="U62" i="2"/>
  <c r="U199" i="2"/>
  <c r="U369" i="2"/>
  <c r="U100" i="2"/>
  <c r="U60" i="2"/>
  <c r="U159" i="2"/>
  <c r="U2" i="2"/>
  <c r="U250" i="2"/>
  <c r="U180" i="2"/>
  <c r="U107" i="2"/>
  <c r="U470" i="2"/>
  <c r="U74" i="2"/>
  <c r="U186" i="2"/>
  <c r="U91" i="2"/>
  <c r="U565" i="2"/>
  <c r="U210" i="2"/>
  <c r="U706" i="2"/>
  <c r="U162" i="2"/>
  <c r="U360" i="2"/>
  <c r="U102" i="2"/>
  <c r="U51" i="2"/>
  <c r="U9" i="2"/>
  <c r="U342" i="2"/>
  <c r="U155" i="2"/>
  <c r="U333" i="2"/>
  <c r="U112" i="2"/>
  <c r="U56" i="2"/>
  <c r="U377" i="2"/>
  <c r="U296" i="2"/>
  <c r="U399" i="2"/>
  <c r="U464" i="2"/>
  <c r="U14" i="2"/>
  <c r="U451" i="2"/>
  <c r="U357" i="2"/>
  <c r="U193" i="2"/>
  <c r="U609" i="2"/>
  <c r="U718" i="2"/>
  <c r="U468" i="2"/>
  <c r="U509" i="2"/>
  <c r="U12" i="2"/>
  <c r="U589" i="2"/>
  <c r="U40" i="2"/>
  <c r="U448" i="2"/>
  <c r="U427" i="2"/>
  <c r="U631" i="2"/>
  <c r="U527" i="2"/>
  <c r="U540" i="2"/>
  <c r="U196" i="2"/>
  <c r="U542" i="2"/>
  <c r="U82" i="2"/>
  <c r="U300" i="2"/>
  <c r="U394" i="2"/>
  <c r="U304" i="2"/>
  <c r="U652" i="2"/>
  <c r="U456" i="2"/>
  <c r="U568" i="2"/>
  <c r="U68" i="2"/>
  <c r="U245" i="2"/>
  <c r="U704" i="2"/>
  <c r="U247" i="2"/>
  <c r="U393" i="2"/>
  <c r="U313" i="2"/>
  <c r="U235" i="2"/>
  <c r="U255" i="2"/>
  <c r="U476" i="2"/>
  <c r="U148" i="2"/>
  <c r="U129" i="2"/>
  <c r="U404" i="2"/>
  <c r="U685" i="2"/>
  <c r="U610" i="2"/>
  <c r="U452" i="2"/>
  <c r="U630" i="2"/>
  <c r="U230" i="2"/>
  <c r="U490" i="2"/>
  <c r="U309" i="2"/>
  <c r="U700" i="2"/>
  <c r="U228" i="2"/>
  <c r="U89" i="2"/>
  <c r="U101" i="2"/>
  <c r="U346" i="2"/>
  <c r="U489" i="2"/>
  <c r="U586" i="2"/>
  <c r="U61" i="2"/>
  <c r="U164" i="2"/>
  <c r="U110" i="2"/>
  <c r="U599" i="2"/>
  <c r="U308" i="2"/>
  <c r="U513" i="2"/>
  <c r="U149" i="2"/>
  <c r="U575" i="2"/>
  <c r="U474" i="2"/>
  <c r="U118" i="2"/>
  <c r="U506" i="2"/>
  <c r="U38" i="2"/>
  <c r="U411" i="2"/>
  <c r="U714" i="2"/>
  <c r="U143" i="2"/>
  <c r="U417" i="2"/>
  <c r="U36" i="2"/>
  <c r="U600" i="2"/>
  <c r="U49" i="2"/>
  <c r="U669" i="2"/>
  <c r="U343" i="2"/>
  <c r="U388" i="2"/>
  <c r="U157" i="2"/>
  <c r="U720" i="2"/>
  <c r="U59" i="2"/>
  <c r="U122" i="2"/>
  <c r="U310" i="2"/>
  <c r="U316" i="2"/>
  <c r="U505" i="2"/>
  <c r="U530" i="2"/>
  <c r="U282" i="2"/>
  <c r="U222" i="2"/>
  <c r="U192" i="2"/>
  <c r="U450" i="2"/>
  <c r="U327" i="2"/>
  <c r="U303" i="2"/>
  <c r="U537" i="2"/>
  <c r="U508" i="2"/>
  <c r="U22" i="2"/>
  <c r="U413" i="2"/>
  <c r="U88" i="2"/>
  <c r="U24" i="2"/>
  <c r="U375" i="2"/>
  <c r="U475" i="2"/>
  <c r="U277" i="2"/>
  <c r="U727" i="2"/>
  <c r="U99" i="2"/>
  <c r="U379" i="2"/>
  <c r="U510" i="2"/>
  <c r="U462" i="2"/>
  <c r="U6" i="2"/>
  <c r="U4" i="2"/>
  <c r="U479" i="2"/>
  <c r="U657" i="2"/>
  <c r="U684" i="2"/>
  <c r="U444" i="2"/>
  <c r="U200" i="2"/>
  <c r="U217" i="2"/>
  <c r="U588" i="2"/>
  <c r="U221" i="2"/>
  <c r="U430" i="2"/>
  <c r="U95" i="2"/>
  <c r="U441" i="2"/>
  <c r="U194" i="2"/>
  <c r="U690" i="2"/>
  <c r="U472" i="2"/>
  <c r="U574" i="2"/>
  <c r="U335" i="2"/>
  <c r="U422" i="2"/>
  <c r="U594" i="2"/>
  <c r="U459" i="2"/>
  <c r="U114" i="2"/>
  <c r="U561" i="2"/>
  <c r="U224" i="2"/>
  <c r="U97" i="2"/>
  <c r="U8" i="2"/>
  <c r="U76" i="2"/>
  <c r="U135" i="2"/>
  <c r="U551" i="2"/>
  <c r="U297" i="2"/>
  <c r="U531" i="2"/>
  <c r="U259" i="2"/>
  <c r="U350" i="2"/>
  <c r="U225" i="2"/>
  <c r="U546" i="2"/>
  <c r="U554" i="2"/>
  <c r="U188" i="2"/>
  <c r="U466" i="2"/>
  <c r="U58" i="2"/>
  <c r="U723" i="2"/>
  <c r="U105" i="2"/>
  <c r="U595" i="2"/>
  <c r="U47" i="2"/>
  <c r="U65" i="2"/>
  <c r="U336" i="2"/>
  <c r="U242" i="2"/>
  <c r="U92" i="2"/>
  <c r="U50" i="2"/>
  <c r="U18" i="2"/>
  <c r="U545" i="2"/>
  <c r="U619" i="2"/>
  <c r="U683" i="2"/>
  <c r="U86" i="2"/>
  <c r="U434" i="2"/>
  <c r="U83" i="2"/>
  <c r="U522" i="2"/>
  <c r="U19" i="2"/>
  <c r="U432" i="2"/>
  <c r="U198" i="2"/>
  <c r="U229" i="2"/>
  <c r="U371" i="2"/>
  <c r="U20" i="2"/>
  <c r="U692" i="2"/>
  <c r="U183" i="2"/>
  <c r="U141" i="2"/>
  <c r="U145" i="2"/>
  <c r="U515" i="2"/>
  <c r="U639" i="2"/>
  <c r="U330" i="2"/>
  <c r="U577" i="2"/>
  <c r="U703" i="2"/>
  <c r="U240" i="2"/>
  <c r="U385" i="2"/>
  <c r="U457" i="2"/>
  <c r="U137" i="2"/>
  <c r="U453" i="2"/>
  <c r="T13" i="3" s="1"/>
  <c r="U570" i="2"/>
  <c r="U500" i="2"/>
  <c r="U234" i="2"/>
  <c r="U722" i="2"/>
  <c r="U106" i="2"/>
  <c r="U151" i="2"/>
  <c r="U31" i="2"/>
  <c r="U329" i="2"/>
  <c r="U197" i="2"/>
  <c r="U664" i="2"/>
  <c r="U223" i="2"/>
  <c r="U293" i="2"/>
  <c r="U424" i="2"/>
  <c r="U663" i="2"/>
  <c r="U483" i="2"/>
  <c r="U442" i="2"/>
  <c r="U392" i="2"/>
  <c r="U559" i="2"/>
  <c r="U43" i="2"/>
  <c r="U142" i="2"/>
  <c r="U344" i="2"/>
  <c r="U77" i="2"/>
  <c r="U383" i="2"/>
  <c r="U26" i="2"/>
  <c r="U525" i="2"/>
  <c r="U72" i="2"/>
  <c r="U477" i="2"/>
  <c r="U32" i="2"/>
  <c r="U264" i="2"/>
  <c r="U519" i="2"/>
  <c r="U592" i="2"/>
  <c r="U238" i="2"/>
  <c r="U54" i="2"/>
  <c r="U323" i="2"/>
  <c r="U533" i="2"/>
  <c r="U403" i="2"/>
  <c r="U497" i="2"/>
  <c r="U120" i="2"/>
  <c r="U165" i="2"/>
  <c r="U581" i="2"/>
  <c r="U438" i="2"/>
  <c r="U236" i="2"/>
  <c r="U23" i="2"/>
  <c r="U645" i="2"/>
  <c r="U191" i="2"/>
  <c r="U116" i="2"/>
  <c r="U656" i="2"/>
  <c r="U317" i="2"/>
  <c r="U227" i="2"/>
  <c r="U573" i="2"/>
  <c r="U136" i="2"/>
  <c r="U646" i="2"/>
  <c r="U243" i="2"/>
  <c r="U246" i="2"/>
  <c r="U163" i="2"/>
  <c r="U398" i="2"/>
  <c r="U353" i="2"/>
  <c r="U286" i="2"/>
  <c r="U111" i="2"/>
  <c r="U598" i="2"/>
  <c r="U454" i="2"/>
  <c r="U115" i="2"/>
  <c r="U719" i="2"/>
  <c r="U79" i="2"/>
  <c r="U661" i="2"/>
  <c r="U597" i="2"/>
  <c r="U127" i="2"/>
  <c r="U486" i="2"/>
  <c r="U203" i="2"/>
  <c r="U549" i="2"/>
  <c r="U268" i="2"/>
  <c r="U108" i="2"/>
  <c r="U260" i="2"/>
  <c r="U491" i="2"/>
  <c r="U216" i="2"/>
  <c r="U171" i="2"/>
  <c r="U351" i="2"/>
  <c r="U473" i="2"/>
  <c r="U583" i="2"/>
  <c r="U431" i="2"/>
  <c r="U275" i="2"/>
  <c r="U278" i="2"/>
  <c r="U672" i="2"/>
  <c r="U15" i="2"/>
  <c r="U239" i="2"/>
  <c r="U179" i="2"/>
  <c r="U667" i="2"/>
  <c r="U607" i="2"/>
  <c r="U94" i="2"/>
  <c r="U187" i="2"/>
  <c r="U347" i="2"/>
  <c r="U215" i="2"/>
  <c r="U218" i="2"/>
  <c r="U716" i="2"/>
  <c r="U539" i="2"/>
  <c r="U579" i="2"/>
  <c r="U555" i="2"/>
  <c r="U189" i="2"/>
  <c r="U484" i="2"/>
  <c r="U654" i="2"/>
  <c r="U27" i="2"/>
  <c r="U265" i="2"/>
  <c r="U349" i="2"/>
  <c r="U481" i="2"/>
  <c r="U44" i="2"/>
  <c r="U423" i="2"/>
  <c r="U408" i="2"/>
  <c r="U252" i="2"/>
  <c r="U21" i="2"/>
  <c r="U219" i="2"/>
  <c r="U41" i="2"/>
  <c r="U384" i="2"/>
  <c r="U710" i="2"/>
  <c r="U138" i="2"/>
  <c r="U78" i="2"/>
  <c r="U613" i="2"/>
  <c r="U7" i="2"/>
  <c r="U386" i="2"/>
  <c r="U93" i="2"/>
  <c r="U564" i="2"/>
  <c r="U425" i="2"/>
  <c r="U340" i="2"/>
  <c r="U57" i="2"/>
  <c r="U181" i="2"/>
  <c r="U629" i="2"/>
  <c r="U724" i="2"/>
  <c r="U485" i="2"/>
  <c r="U284" i="2"/>
  <c r="U534" i="2"/>
  <c r="U526" i="2"/>
  <c r="U495" i="2"/>
  <c r="U642" i="2"/>
  <c r="U280" i="2"/>
  <c r="U261" i="2"/>
  <c r="U529" i="2"/>
  <c r="U445" i="2"/>
  <c r="U80" i="2"/>
  <c r="U382" i="2"/>
  <c r="U205" i="2"/>
  <c r="U370" i="2"/>
  <c r="U532" i="2"/>
  <c r="U326" i="2"/>
  <c r="U85" i="2"/>
  <c r="U517" i="2"/>
  <c r="U587" i="2"/>
  <c r="U104" i="2"/>
  <c r="U226" i="2"/>
  <c r="U409" i="2"/>
  <c r="U28" i="2"/>
  <c r="U176" i="2"/>
  <c r="U389" i="2"/>
  <c r="U98" i="2"/>
  <c r="U443" i="2"/>
  <c r="U341" i="2"/>
  <c r="U482" i="2"/>
  <c r="U299" i="2"/>
  <c r="U621" i="2"/>
  <c r="U39" i="2"/>
  <c r="U29" i="2"/>
  <c r="U651" i="2"/>
  <c r="U262" i="2"/>
  <c r="U134" i="2"/>
  <c r="U10" i="2"/>
  <c r="U55" i="2"/>
  <c r="U478" i="2"/>
  <c r="U338" i="2"/>
  <c r="U535" i="2"/>
  <c r="U512" i="2"/>
  <c r="U352" i="2"/>
  <c r="U644" i="2"/>
  <c r="U103" i="2"/>
  <c r="U680" i="2"/>
  <c r="U271" i="2"/>
  <c r="U624" i="2"/>
  <c r="U567" i="2"/>
  <c r="U460" i="2"/>
  <c r="U287" i="2"/>
  <c r="U263" i="2"/>
  <c r="U374" i="2"/>
  <c r="U516" i="2"/>
  <c r="U449" i="2"/>
  <c r="U584" i="2"/>
  <c r="U487" i="2"/>
  <c r="U461" i="2"/>
  <c r="U433" i="2"/>
  <c r="U726" i="2"/>
  <c r="U635" i="2"/>
  <c r="U463" i="2"/>
  <c r="U244" i="2"/>
  <c r="U469" i="2"/>
  <c r="U231" i="2"/>
  <c r="U721" i="2"/>
  <c r="U611" i="2"/>
  <c r="U301" i="2"/>
  <c r="U418" i="2"/>
  <c r="U241" i="2"/>
  <c r="U381" i="2"/>
  <c r="U42" i="2"/>
  <c r="U75" i="2"/>
  <c r="U325" i="2"/>
  <c r="U201" i="2"/>
  <c r="U178" i="2"/>
  <c r="U354" i="2"/>
  <c r="U358" i="2"/>
  <c r="U717" i="2"/>
  <c r="U414" i="2"/>
  <c r="U288" i="2"/>
  <c r="U673" i="2"/>
  <c r="U339" i="2"/>
  <c r="U455" i="2"/>
  <c r="U628" i="2"/>
  <c r="U33" i="2"/>
  <c r="U289" i="2"/>
  <c r="U46" i="2"/>
  <c r="U276" i="2"/>
  <c r="U612" i="2"/>
  <c r="U640" i="2"/>
  <c r="U648" i="2"/>
  <c r="U666" i="2"/>
  <c r="U674" i="2"/>
  <c r="U363" i="2"/>
  <c r="U269" i="2"/>
  <c r="U590" i="2"/>
  <c r="U90" i="2"/>
  <c r="U606" i="2"/>
  <c r="U401" i="2"/>
  <c r="U153" i="2"/>
  <c r="U64" i="2"/>
  <c r="U324" i="2"/>
  <c r="U128" i="2"/>
  <c r="U548" i="2"/>
  <c r="U272" i="2"/>
  <c r="U440" i="2"/>
  <c r="U671" i="2"/>
  <c r="U419" i="2"/>
  <c r="U30" i="2"/>
  <c r="U290" i="2"/>
  <c r="U400" i="2"/>
  <c r="U52" i="2"/>
  <c r="U412" i="2"/>
  <c r="U524" i="2"/>
  <c r="U696" i="2"/>
  <c r="U214" i="2"/>
  <c r="U701" i="2"/>
  <c r="U195" i="2"/>
  <c r="U279" i="2"/>
  <c r="U156" i="2"/>
  <c r="U177" i="2"/>
  <c r="U66" i="2"/>
  <c r="U705" i="2"/>
  <c r="U71" i="2"/>
  <c r="U144" i="2"/>
  <c r="U212" i="2"/>
  <c r="U391" i="2"/>
  <c r="U273" i="2"/>
  <c r="U356" i="2"/>
  <c r="U467" i="2"/>
  <c r="U123" i="2"/>
  <c r="U274" i="2"/>
  <c r="U131" i="2"/>
  <c r="U602" i="2"/>
  <c r="U204" i="2"/>
  <c r="U601" i="2"/>
  <c r="U119" i="2"/>
  <c r="U702" i="2"/>
  <c r="U125" i="2"/>
  <c r="U557" i="2"/>
  <c r="U258" i="2"/>
  <c r="U614" i="2"/>
  <c r="U150" i="2"/>
  <c r="U376" i="2"/>
  <c r="U623" i="2"/>
  <c r="U113" i="2"/>
  <c r="U585" i="2"/>
  <c r="U496" i="2"/>
  <c r="U206" i="2"/>
  <c r="U209" i="2"/>
  <c r="U362" i="2"/>
  <c r="U502" i="2"/>
  <c r="U523" i="2"/>
  <c r="U681" i="2"/>
  <c r="U387" i="2"/>
  <c r="U368" i="2"/>
  <c r="U96" i="2"/>
  <c r="U608" i="2"/>
  <c r="U84" i="2"/>
  <c r="U711" i="2"/>
  <c r="U334" i="2"/>
  <c r="U636" i="2"/>
  <c r="U604" i="2"/>
  <c r="U618" i="2"/>
  <c r="U566" i="2"/>
  <c r="U713" i="2"/>
  <c r="U302" i="2"/>
  <c r="U471" i="2"/>
  <c r="U687" i="2"/>
  <c r="U294" i="2"/>
  <c r="U130" i="2"/>
  <c r="U620" i="2"/>
  <c r="U622" i="2"/>
  <c r="U615" i="2"/>
  <c r="U498" i="2"/>
  <c r="U501" i="2"/>
  <c r="U331" i="2"/>
  <c r="U190" i="2"/>
  <c r="U291" i="2"/>
  <c r="U647" i="2"/>
  <c r="U124" i="2"/>
  <c r="U254" i="2"/>
  <c r="U558" i="2"/>
  <c r="U109" i="2"/>
  <c r="U257" i="2"/>
  <c r="U312" i="2"/>
  <c r="U405" i="2"/>
  <c r="U328" i="2"/>
  <c r="U396" i="2"/>
  <c r="U695" i="2"/>
  <c r="U395" i="2"/>
  <c r="U691" i="2"/>
  <c r="U547" i="2"/>
  <c r="U569" i="2"/>
  <c r="U348" i="2"/>
  <c r="U184" i="2"/>
  <c r="U364" i="2"/>
  <c r="U283" i="2"/>
  <c r="U420" i="2"/>
  <c r="U658" i="2"/>
  <c r="U632" i="2"/>
  <c r="U492" i="2"/>
  <c r="U256" i="2"/>
  <c r="U576" i="2"/>
  <c r="U660" i="2"/>
  <c r="U139" i="2"/>
  <c r="U458" i="2"/>
  <c r="U520" i="2"/>
  <c r="U511" i="2"/>
  <c r="U699" i="2"/>
  <c r="U507" i="2"/>
  <c r="U306" i="2"/>
  <c r="U552" i="2"/>
  <c r="U493" i="2"/>
  <c r="U544" i="2"/>
  <c r="U679" i="2"/>
  <c r="U503" i="2"/>
  <c r="U248" i="2"/>
  <c r="U499" i="2"/>
  <c r="U373" i="2"/>
  <c r="U591" i="2"/>
  <c r="U366" i="2"/>
  <c r="U281" i="2"/>
  <c r="U633" i="2"/>
  <c r="U649" i="2"/>
  <c r="U541" i="2"/>
  <c r="U426" i="2"/>
  <c r="U677" i="2"/>
  <c r="U421" i="2"/>
  <c r="U715" i="2"/>
  <c r="U447" i="2"/>
  <c r="U359" i="2"/>
  <c r="U675" i="2"/>
  <c r="U251" i="2"/>
  <c r="U694" i="2"/>
  <c r="U643" i="2"/>
  <c r="U616" i="2"/>
  <c r="U416" i="2"/>
  <c r="U603" i="2"/>
  <c r="U617" i="2"/>
  <c r="U410" i="2"/>
  <c r="U232" i="2"/>
  <c r="U378" i="2"/>
  <c r="U697" i="2"/>
  <c r="U553" i="2"/>
  <c r="U480" i="2"/>
  <c r="U435" i="2"/>
  <c r="U678" i="2"/>
  <c r="T122" i="3" s="1"/>
  <c r="U676" i="2"/>
  <c r="U626" i="2"/>
  <c r="U446" i="2"/>
  <c r="U662" i="2"/>
  <c r="U641" i="2"/>
  <c r="U625" i="2"/>
  <c r="U688" i="2"/>
  <c r="U571" i="2"/>
  <c r="U708" i="2"/>
  <c r="U665" i="2"/>
  <c r="U682" i="2"/>
  <c r="U528" i="2"/>
  <c r="U707" i="2"/>
  <c r="U627" i="2"/>
  <c r="U653" i="2"/>
  <c r="U659" i="2"/>
  <c r="U709" i="2"/>
  <c r="U638" i="2"/>
  <c r="U693" i="2"/>
  <c r="U725" i="2"/>
  <c r="T406" i="2"/>
  <c r="T582" i="2"/>
  <c r="T686" i="2"/>
  <c r="T319" i="2"/>
  <c r="T170" i="2"/>
  <c r="T249" i="2"/>
  <c r="T596" i="2"/>
  <c r="T402" i="2"/>
  <c r="T670" i="2"/>
  <c r="T518" i="2"/>
  <c r="T355" i="2"/>
  <c r="T689" i="2"/>
  <c r="T494" i="2"/>
  <c r="T428" i="2"/>
  <c r="T390" i="2"/>
  <c r="T185" i="2"/>
  <c r="T16" i="2"/>
  <c r="T292" i="2"/>
  <c r="T668" i="2"/>
  <c r="T211" i="2"/>
  <c r="T182" i="2"/>
  <c r="T439" i="2"/>
  <c r="T69" i="2"/>
  <c r="T415" i="2"/>
  <c r="T220" i="2"/>
  <c r="T429" i="2"/>
  <c r="T169" i="2"/>
  <c r="T147" i="2"/>
  <c r="T126" i="2"/>
  <c r="T521" i="2"/>
  <c r="T562" i="2"/>
  <c r="T367" i="2"/>
  <c r="T712" i="2"/>
  <c r="T48" i="2"/>
  <c r="T81" i="2"/>
  <c r="T160" i="2"/>
  <c r="T13" i="2"/>
  <c r="T593" i="2"/>
  <c r="T655" i="2"/>
  <c r="T25" i="2"/>
  <c r="T208" i="2"/>
  <c r="T550" i="2"/>
  <c r="T365" i="2"/>
  <c r="T380" i="2"/>
  <c r="T133" i="2"/>
  <c r="T314" i="2"/>
  <c r="T11" i="2"/>
  <c r="T267" i="2"/>
  <c r="T53" i="2"/>
  <c r="T67" i="2"/>
  <c r="T140" i="2"/>
  <c r="T213" i="2"/>
  <c r="T295" i="2"/>
  <c r="T207" i="2"/>
  <c r="T45" i="2"/>
  <c r="T650" i="2"/>
  <c r="T538" i="2"/>
  <c r="T318" i="2"/>
  <c r="T121" i="2"/>
  <c r="T166" i="2"/>
  <c r="T560" i="2"/>
  <c r="T146" i="2"/>
  <c r="T436" i="2"/>
  <c r="T465" i="2"/>
  <c r="T154" i="2"/>
  <c r="T167" i="2"/>
  <c r="T311" i="2"/>
  <c r="T514" i="2"/>
  <c r="T168" i="2"/>
  <c r="T698" i="2"/>
  <c r="T321" i="2"/>
  <c r="T345" i="2"/>
  <c r="T87" i="2"/>
  <c r="T407" i="2"/>
  <c r="T372" i="2"/>
  <c r="T563" i="2"/>
  <c r="T285" i="2"/>
  <c r="T5" i="2"/>
  <c r="T63" i="2"/>
  <c r="T117" i="2"/>
  <c r="T172" i="2"/>
  <c r="T34" i="2"/>
  <c r="T173" i="2"/>
  <c r="T3" i="2"/>
  <c r="T320" i="2"/>
  <c r="T634" i="2"/>
  <c r="T578" i="2"/>
  <c r="T37" i="2"/>
  <c r="T17" i="2"/>
  <c r="T605" i="2"/>
  <c r="T315" i="2"/>
  <c r="T233" i="2"/>
  <c r="T504" i="2"/>
  <c r="T543" i="2"/>
  <c r="T266" i="2"/>
  <c r="T175" i="2"/>
  <c r="T73" i="2"/>
  <c r="T152" i="2"/>
  <c r="T202" i="2"/>
  <c r="T253" i="2"/>
  <c r="T132" i="2"/>
  <c r="T161" i="2"/>
  <c r="T637" i="2"/>
  <c r="T307" i="2"/>
  <c r="T556" i="2"/>
  <c r="T158" i="2"/>
  <c r="T580" i="2"/>
  <c r="T488" i="2"/>
  <c r="T437" i="2"/>
  <c r="T298" i="2"/>
  <c r="S78" i="3" s="1"/>
  <c r="T237" i="2"/>
  <c r="T70" i="2"/>
  <c r="T361" i="2"/>
  <c r="T337" i="2"/>
  <c r="T174" i="2"/>
  <c r="T305" i="2"/>
  <c r="T322" i="2"/>
  <c r="T536" i="2"/>
  <c r="T572" i="2"/>
  <c r="T35" i="2"/>
  <c r="T270" i="2"/>
  <c r="T397" i="2"/>
  <c r="T332" i="2"/>
  <c r="T62" i="2"/>
  <c r="T199" i="2"/>
  <c r="T369" i="2"/>
  <c r="T100" i="2"/>
  <c r="T60" i="2"/>
  <c r="T159" i="2"/>
  <c r="T2" i="2"/>
  <c r="T250" i="2"/>
  <c r="T180" i="2"/>
  <c r="T107" i="2"/>
  <c r="T470" i="2"/>
  <c r="T74" i="2"/>
  <c r="T186" i="2"/>
  <c r="T91" i="2"/>
  <c r="T565" i="2"/>
  <c r="T210" i="2"/>
  <c r="T706" i="2"/>
  <c r="T162" i="2"/>
  <c r="T360" i="2"/>
  <c r="T102" i="2"/>
  <c r="T51" i="2"/>
  <c r="T9" i="2"/>
  <c r="T342" i="2"/>
  <c r="T155" i="2"/>
  <c r="T333" i="2"/>
  <c r="T112" i="2"/>
  <c r="T56" i="2"/>
  <c r="T377" i="2"/>
  <c r="T296" i="2"/>
  <c r="T399" i="2"/>
  <c r="T464" i="2"/>
  <c r="T14" i="2"/>
  <c r="T451" i="2"/>
  <c r="T357" i="2"/>
  <c r="T193" i="2"/>
  <c r="T609" i="2"/>
  <c r="T718" i="2"/>
  <c r="T468" i="2"/>
  <c r="T509" i="2"/>
  <c r="T12" i="2"/>
  <c r="T589" i="2"/>
  <c r="T40" i="2"/>
  <c r="T448" i="2"/>
  <c r="T427" i="2"/>
  <c r="T631" i="2"/>
  <c r="T527" i="2"/>
  <c r="T540" i="2"/>
  <c r="T196" i="2"/>
  <c r="T542" i="2"/>
  <c r="T82" i="2"/>
  <c r="T300" i="2"/>
  <c r="T394" i="2"/>
  <c r="T304" i="2"/>
  <c r="T652" i="2"/>
  <c r="T456" i="2"/>
  <c r="T568" i="2"/>
  <c r="T68" i="2"/>
  <c r="T245" i="2"/>
  <c r="T704" i="2"/>
  <c r="T247" i="2"/>
  <c r="T393" i="2"/>
  <c r="T313" i="2"/>
  <c r="T235" i="2"/>
  <c r="T255" i="2"/>
  <c r="T476" i="2"/>
  <c r="T148" i="2"/>
  <c r="T129" i="2"/>
  <c r="T404" i="2"/>
  <c r="T685" i="2"/>
  <c r="T610" i="2"/>
  <c r="T452" i="2"/>
  <c r="T630" i="2"/>
  <c r="T230" i="2"/>
  <c r="T490" i="2"/>
  <c r="T309" i="2"/>
  <c r="T700" i="2"/>
  <c r="T228" i="2"/>
  <c r="T89" i="2"/>
  <c r="T101" i="2"/>
  <c r="T346" i="2"/>
  <c r="T489" i="2"/>
  <c r="T586" i="2"/>
  <c r="T61" i="2"/>
  <c r="T164" i="2"/>
  <c r="T110" i="2"/>
  <c r="T599" i="2"/>
  <c r="T308" i="2"/>
  <c r="T513" i="2"/>
  <c r="T149" i="2"/>
  <c r="T575" i="2"/>
  <c r="T474" i="2"/>
  <c r="T118" i="2"/>
  <c r="T506" i="2"/>
  <c r="T38" i="2"/>
  <c r="T411" i="2"/>
  <c r="T714" i="2"/>
  <c r="T143" i="2"/>
  <c r="T417" i="2"/>
  <c r="T36" i="2"/>
  <c r="T600" i="2"/>
  <c r="T49" i="2"/>
  <c r="T669" i="2"/>
  <c r="T343" i="2"/>
  <c r="T388" i="2"/>
  <c r="T157" i="2"/>
  <c r="T720" i="2"/>
  <c r="T59" i="2"/>
  <c r="T122" i="2"/>
  <c r="T310" i="2"/>
  <c r="T316" i="2"/>
  <c r="T505" i="2"/>
  <c r="T530" i="2"/>
  <c r="T282" i="2"/>
  <c r="T222" i="2"/>
  <c r="T192" i="2"/>
  <c r="T450" i="2"/>
  <c r="T327" i="2"/>
  <c r="T303" i="2"/>
  <c r="T537" i="2"/>
  <c r="T508" i="2"/>
  <c r="T22" i="2"/>
  <c r="T413" i="2"/>
  <c r="T88" i="2"/>
  <c r="T24" i="2"/>
  <c r="T375" i="2"/>
  <c r="T475" i="2"/>
  <c r="T277" i="2"/>
  <c r="T727" i="2"/>
  <c r="T99" i="2"/>
  <c r="T379" i="2"/>
  <c r="T510" i="2"/>
  <c r="T462" i="2"/>
  <c r="T6" i="2"/>
  <c r="T4" i="2"/>
  <c r="T479" i="2"/>
  <c r="T657" i="2"/>
  <c r="T684" i="2"/>
  <c r="T444" i="2"/>
  <c r="T200" i="2"/>
  <c r="T217" i="2"/>
  <c r="T588" i="2"/>
  <c r="T221" i="2"/>
  <c r="T430" i="2"/>
  <c r="T95" i="2"/>
  <c r="T441" i="2"/>
  <c r="T194" i="2"/>
  <c r="T690" i="2"/>
  <c r="T472" i="2"/>
  <c r="T574" i="2"/>
  <c r="T335" i="2"/>
  <c r="T422" i="2"/>
  <c r="T594" i="2"/>
  <c r="T459" i="2"/>
  <c r="T114" i="2"/>
  <c r="T561" i="2"/>
  <c r="T224" i="2"/>
  <c r="T97" i="2"/>
  <c r="T8" i="2"/>
  <c r="T76" i="2"/>
  <c r="T135" i="2"/>
  <c r="T551" i="2"/>
  <c r="T297" i="2"/>
  <c r="T531" i="2"/>
  <c r="T259" i="2"/>
  <c r="T350" i="2"/>
  <c r="T225" i="2"/>
  <c r="T546" i="2"/>
  <c r="T554" i="2"/>
  <c r="T188" i="2"/>
  <c r="T466" i="2"/>
  <c r="T58" i="2"/>
  <c r="T723" i="2"/>
  <c r="T105" i="2"/>
  <c r="T595" i="2"/>
  <c r="T47" i="2"/>
  <c r="T65" i="2"/>
  <c r="T336" i="2"/>
  <c r="T242" i="2"/>
  <c r="T92" i="2"/>
  <c r="T50" i="2"/>
  <c r="T18" i="2"/>
  <c r="T545" i="2"/>
  <c r="T619" i="2"/>
  <c r="T683" i="2"/>
  <c r="T86" i="2"/>
  <c r="T434" i="2"/>
  <c r="T83" i="2"/>
  <c r="T522" i="2"/>
  <c r="T19" i="2"/>
  <c r="T432" i="2"/>
  <c r="T198" i="2"/>
  <c r="T229" i="2"/>
  <c r="T371" i="2"/>
  <c r="T20" i="2"/>
  <c r="T692" i="2"/>
  <c r="T183" i="2"/>
  <c r="T141" i="2"/>
  <c r="T145" i="2"/>
  <c r="T515" i="2"/>
  <c r="T639" i="2"/>
  <c r="T330" i="2"/>
  <c r="T577" i="2"/>
  <c r="T703" i="2"/>
  <c r="T240" i="2"/>
  <c r="T385" i="2"/>
  <c r="T457" i="2"/>
  <c r="T137" i="2"/>
  <c r="T453" i="2"/>
  <c r="S13" i="3" s="1"/>
  <c r="T570" i="2"/>
  <c r="T500" i="2"/>
  <c r="T234" i="2"/>
  <c r="T722" i="2"/>
  <c r="T106" i="2"/>
  <c r="T151" i="2"/>
  <c r="T31" i="2"/>
  <c r="T329" i="2"/>
  <c r="T197" i="2"/>
  <c r="T664" i="2"/>
  <c r="T223" i="2"/>
  <c r="T293" i="2"/>
  <c r="T424" i="2"/>
  <c r="T663" i="2"/>
  <c r="T483" i="2"/>
  <c r="T442" i="2"/>
  <c r="T392" i="2"/>
  <c r="T559" i="2"/>
  <c r="T43" i="2"/>
  <c r="T142" i="2"/>
  <c r="T344" i="2"/>
  <c r="T77" i="2"/>
  <c r="T383" i="2"/>
  <c r="T26" i="2"/>
  <c r="T525" i="2"/>
  <c r="T72" i="2"/>
  <c r="T477" i="2"/>
  <c r="T32" i="2"/>
  <c r="T264" i="2"/>
  <c r="T519" i="2"/>
  <c r="T592" i="2"/>
  <c r="T238" i="2"/>
  <c r="T54" i="2"/>
  <c r="T323" i="2"/>
  <c r="T533" i="2"/>
  <c r="T403" i="2"/>
  <c r="T497" i="2"/>
  <c r="T120" i="2"/>
  <c r="T165" i="2"/>
  <c r="T581" i="2"/>
  <c r="T438" i="2"/>
  <c r="T236" i="2"/>
  <c r="T23" i="2"/>
  <c r="T645" i="2"/>
  <c r="T191" i="2"/>
  <c r="T116" i="2"/>
  <c r="T656" i="2"/>
  <c r="T317" i="2"/>
  <c r="T227" i="2"/>
  <c r="T573" i="2"/>
  <c r="T136" i="2"/>
  <c r="T646" i="2"/>
  <c r="T243" i="2"/>
  <c r="T246" i="2"/>
  <c r="T163" i="2"/>
  <c r="T398" i="2"/>
  <c r="T353" i="2"/>
  <c r="T286" i="2"/>
  <c r="T111" i="2"/>
  <c r="T598" i="2"/>
  <c r="T454" i="2"/>
  <c r="T115" i="2"/>
  <c r="T719" i="2"/>
  <c r="T79" i="2"/>
  <c r="T661" i="2"/>
  <c r="T597" i="2"/>
  <c r="T127" i="2"/>
  <c r="T486" i="2"/>
  <c r="T203" i="2"/>
  <c r="T549" i="2"/>
  <c r="T268" i="2"/>
  <c r="T108" i="2"/>
  <c r="T260" i="2"/>
  <c r="T491" i="2"/>
  <c r="T216" i="2"/>
  <c r="T171" i="2"/>
  <c r="T351" i="2"/>
  <c r="T473" i="2"/>
  <c r="T583" i="2"/>
  <c r="T431" i="2"/>
  <c r="T275" i="2"/>
  <c r="T278" i="2"/>
  <c r="T672" i="2"/>
  <c r="T15" i="2"/>
  <c r="T239" i="2"/>
  <c r="T179" i="2"/>
  <c r="T667" i="2"/>
  <c r="T607" i="2"/>
  <c r="T94" i="2"/>
  <c r="T187" i="2"/>
  <c r="T347" i="2"/>
  <c r="T215" i="2"/>
  <c r="T218" i="2"/>
  <c r="T716" i="2"/>
  <c r="T539" i="2"/>
  <c r="T579" i="2"/>
  <c r="T555" i="2"/>
  <c r="T189" i="2"/>
  <c r="T484" i="2"/>
  <c r="T654" i="2"/>
  <c r="T27" i="2"/>
  <c r="T265" i="2"/>
  <c r="T349" i="2"/>
  <c r="T481" i="2"/>
  <c r="T44" i="2"/>
  <c r="T423" i="2"/>
  <c r="T408" i="2"/>
  <c r="T252" i="2"/>
  <c r="T21" i="2"/>
  <c r="T219" i="2"/>
  <c r="T41" i="2"/>
  <c r="T384" i="2"/>
  <c r="T710" i="2"/>
  <c r="T138" i="2"/>
  <c r="T78" i="2"/>
  <c r="T613" i="2"/>
  <c r="T7" i="2"/>
  <c r="T386" i="2"/>
  <c r="T93" i="2"/>
  <c r="T564" i="2"/>
  <c r="T425" i="2"/>
  <c r="T340" i="2"/>
  <c r="T57" i="2"/>
  <c r="T181" i="2"/>
  <c r="T629" i="2"/>
  <c r="T724" i="2"/>
  <c r="T485" i="2"/>
  <c r="T284" i="2"/>
  <c r="T534" i="2"/>
  <c r="T526" i="2"/>
  <c r="T495" i="2"/>
  <c r="T642" i="2"/>
  <c r="T280" i="2"/>
  <c r="T261" i="2"/>
  <c r="T529" i="2"/>
  <c r="T445" i="2"/>
  <c r="T80" i="2"/>
  <c r="T382" i="2"/>
  <c r="T205" i="2"/>
  <c r="T370" i="2"/>
  <c r="T532" i="2"/>
  <c r="T326" i="2"/>
  <c r="T85" i="2"/>
  <c r="T517" i="2"/>
  <c r="T587" i="2"/>
  <c r="T104" i="2"/>
  <c r="T226" i="2"/>
  <c r="T409" i="2"/>
  <c r="T28" i="2"/>
  <c r="T176" i="2"/>
  <c r="T389" i="2"/>
  <c r="T98" i="2"/>
  <c r="T443" i="2"/>
  <c r="T341" i="2"/>
  <c r="T482" i="2"/>
  <c r="T299" i="2"/>
  <c r="T621" i="2"/>
  <c r="T39" i="2"/>
  <c r="T29" i="2"/>
  <c r="T651" i="2"/>
  <c r="T262" i="2"/>
  <c r="T134" i="2"/>
  <c r="T10" i="2"/>
  <c r="T55" i="2"/>
  <c r="T478" i="2"/>
  <c r="T338" i="2"/>
  <c r="T535" i="2"/>
  <c r="T512" i="2"/>
  <c r="T352" i="2"/>
  <c r="T644" i="2"/>
  <c r="T103" i="2"/>
  <c r="T680" i="2"/>
  <c r="T271" i="2"/>
  <c r="T624" i="2"/>
  <c r="T567" i="2"/>
  <c r="T460" i="2"/>
  <c r="T287" i="2"/>
  <c r="T263" i="2"/>
  <c r="T374" i="2"/>
  <c r="T516" i="2"/>
  <c r="T449" i="2"/>
  <c r="T584" i="2"/>
  <c r="T487" i="2"/>
  <c r="T461" i="2"/>
  <c r="T433" i="2"/>
  <c r="T726" i="2"/>
  <c r="T635" i="2"/>
  <c r="T463" i="2"/>
  <c r="T244" i="2"/>
  <c r="T469" i="2"/>
  <c r="T231" i="2"/>
  <c r="T721" i="2"/>
  <c r="T611" i="2"/>
  <c r="T301" i="2"/>
  <c r="T418" i="2"/>
  <c r="T241" i="2"/>
  <c r="T381" i="2"/>
  <c r="T42" i="2"/>
  <c r="T75" i="2"/>
  <c r="T325" i="2"/>
  <c r="T201" i="2"/>
  <c r="T178" i="2"/>
  <c r="T354" i="2"/>
  <c r="T358" i="2"/>
  <c r="T717" i="2"/>
  <c r="T414" i="2"/>
  <c r="T288" i="2"/>
  <c r="T673" i="2"/>
  <c r="T339" i="2"/>
  <c r="T455" i="2"/>
  <c r="T628" i="2"/>
  <c r="T33" i="2"/>
  <c r="T289" i="2"/>
  <c r="T46" i="2"/>
  <c r="T276" i="2"/>
  <c r="T612" i="2"/>
  <c r="T640" i="2"/>
  <c r="T648" i="2"/>
  <c r="T666" i="2"/>
  <c r="T674" i="2"/>
  <c r="T363" i="2"/>
  <c r="T269" i="2"/>
  <c r="T590" i="2"/>
  <c r="T90" i="2"/>
  <c r="T606" i="2"/>
  <c r="T401" i="2"/>
  <c r="T153" i="2"/>
  <c r="T64" i="2"/>
  <c r="T324" i="2"/>
  <c r="T128" i="2"/>
  <c r="T548" i="2"/>
  <c r="T272" i="2"/>
  <c r="T440" i="2"/>
  <c r="T671" i="2"/>
  <c r="T419" i="2"/>
  <c r="T30" i="2"/>
  <c r="T290" i="2"/>
  <c r="T400" i="2"/>
  <c r="T52" i="2"/>
  <c r="T412" i="2"/>
  <c r="T524" i="2"/>
  <c r="T696" i="2"/>
  <c r="T214" i="2"/>
  <c r="T701" i="2"/>
  <c r="T195" i="2"/>
  <c r="T279" i="2"/>
  <c r="T156" i="2"/>
  <c r="T177" i="2"/>
  <c r="T66" i="2"/>
  <c r="T705" i="2"/>
  <c r="T71" i="2"/>
  <c r="T144" i="2"/>
  <c r="T212" i="2"/>
  <c r="T391" i="2"/>
  <c r="T273" i="2"/>
  <c r="T356" i="2"/>
  <c r="T467" i="2"/>
  <c r="T123" i="2"/>
  <c r="T274" i="2"/>
  <c r="T131" i="2"/>
  <c r="T602" i="2"/>
  <c r="T204" i="2"/>
  <c r="T601" i="2"/>
  <c r="T119" i="2"/>
  <c r="T702" i="2"/>
  <c r="T125" i="2"/>
  <c r="T557" i="2"/>
  <c r="T258" i="2"/>
  <c r="T614" i="2"/>
  <c r="T150" i="2"/>
  <c r="T376" i="2"/>
  <c r="T623" i="2"/>
  <c r="T113" i="2"/>
  <c r="T585" i="2"/>
  <c r="T496" i="2"/>
  <c r="T206" i="2"/>
  <c r="T209" i="2"/>
  <c r="T362" i="2"/>
  <c r="T502" i="2"/>
  <c r="T523" i="2"/>
  <c r="T681" i="2"/>
  <c r="T387" i="2"/>
  <c r="T368" i="2"/>
  <c r="T96" i="2"/>
  <c r="T608" i="2"/>
  <c r="T84" i="2"/>
  <c r="T711" i="2"/>
  <c r="T334" i="2"/>
  <c r="T636" i="2"/>
  <c r="T604" i="2"/>
  <c r="T618" i="2"/>
  <c r="T566" i="2"/>
  <c r="T713" i="2"/>
  <c r="T302" i="2"/>
  <c r="T471" i="2"/>
  <c r="T687" i="2"/>
  <c r="T294" i="2"/>
  <c r="T130" i="2"/>
  <c r="T620" i="2"/>
  <c r="T622" i="2"/>
  <c r="T615" i="2"/>
  <c r="T498" i="2"/>
  <c r="T501" i="2"/>
  <c r="T331" i="2"/>
  <c r="T190" i="2"/>
  <c r="T291" i="2"/>
  <c r="T647" i="2"/>
  <c r="T124" i="2"/>
  <c r="T254" i="2"/>
  <c r="T558" i="2"/>
  <c r="T109" i="2"/>
  <c r="T257" i="2"/>
  <c r="T312" i="2"/>
  <c r="T405" i="2"/>
  <c r="T328" i="2"/>
  <c r="T396" i="2"/>
  <c r="T695" i="2"/>
  <c r="T395" i="2"/>
  <c r="T691" i="2"/>
  <c r="T547" i="2"/>
  <c r="T569" i="2"/>
  <c r="T348" i="2"/>
  <c r="T184" i="2"/>
  <c r="T364" i="2"/>
  <c r="T283" i="2"/>
  <c r="T420" i="2"/>
  <c r="T658" i="2"/>
  <c r="T632" i="2"/>
  <c r="T492" i="2"/>
  <c r="T256" i="2"/>
  <c r="T576" i="2"/>
  <c r="T660" i="2"/>
  <c r="T139" i="2"/>
  <c r="T458" i="2"/>
  <c r="T520" i="2"/>
  <c r="T511" i="2"/>
  <c r="T699" i="2"/>
  <c r="T507" i="2"/>
  <c r="T306" i="2"/>
  <c r="T552" i="2"/>
  <c r="T493" i="2"/>
  <c r="T544" i="2"/>
  <c r="T679" i="2"/>
  <c r="T503" i="2"/>
  <c r="T248" i="2"/>
  <c r="T499" i="2"/>
  <c r="T373" i="2"/>
  <c r="T591" i="2"/>
  <c r="T366" i="2"/>
  <c r="T281" i="2"/>
  <c r="T633" i="2"/>
  <c r="T649" i="2"/>
  <c r="T541" i="2"/>
  <c r="T426" i="2"/>
  <c r="T677" i="2"/>
  <c r="T421" i="2"/>
  <c r="T715" i="2"/>
  <c r="T447" i="2"/>
  <c r="T359" i="2"/>
  <c r="T675" i="2"/>
  <c r="T251" i="2"/>
  <c r="T694" i="2"/>
  <c r="T643" i="2"/>
  <c r="T616" i="2"/>
  <c r="T416" i="2"/>
  <c r="T603" i="2"/>
  <c r="T617" i="2"/>
  <c r="T410" i="2"/>
  <c r="T232" i="2"/>
  <c r="T378" i="2"/>
  <c r="T697" i="2"/>
  <c r="T553" i="2"/>
  <c r="T480" i="2"/>
  <c r="T435" i="2"/>
  <c r="T678" i="2"/>
  <c r="T676" i="2"/>
  <c r="T626" i="2"/>
  <c r="T446" i="2"/>
  <c r="T662" i="2"/>
  <c r="T641" i="2"/>
  <c r="T625" i="2"/>
  <c r="T688" i="2"/>
  <c r="T571" i="2"/>
  <c r="T708" i="2"/>
  <c r="T665" i="2"/>
  <c r="T682" i="2"/>
  <c r="T528" i="2"/>
  <c r="T707" i="2"/>
  <c r="T627" i="2"/>
  <c r="T653" i="2"/>
  <c r="T659" i="2"/>
  <c r="T709" i="2"/>
  <c r="T638" i="2"/>
  <c r="T693" i="2"/>
  <c r="T725" i="2"/>
  <c r="S406" i="2"/>
  <c r="S582" i="2"/>
  <c r="S686" i="2"/>
  <c r="S319" i="2"/>
  <c r="S170" i="2"/>
  <c r="S249" i="2"/>
  <c r="S596" i="2"/>
  <c r="S402" i="2"/>
  <c r="S670" i="2"/>
  <c r="S518" i="2"/>
  <c r="S355" i="2"/>
  <c r="S689" i="2"/>
  <c r="S494" i="2"/>
  <c r="S428" i="2"/>
  <c r="S390" i="2"/>
  <c r="S185" i="2"/>
  <c r="S16" i="2"/>
  <c r="S292" i="2"/>
  <c r="S668" i="2"/>
  <c r="S211" i="2"/>
  <c r="S182" i="2"/>
  <c r="S439" i="2"/>
  <c r="S69" i="2"/>
  <c r="S415" i="2"/>
  <c r="S220" i="2"/>
  <c r="S429" i="2"/>
  <c r="S169" i="2"/>
  <c r="S147" i="2"/>
  <c r="S126" i="2"/>
  <c r="S521" i="2"/>
  <c r="S562" i="2"/>
  <c r="S367" i="2"/>
  <c r="S712" i="2"/>
  <c r="S48" i="2"/>
  <c r="S81" i="2"/>
  <c r="S160" i="2"/>
  <c r="S13" i="2"/>
  <c r="S593" i="2"/>
  <c r="S655" i="2"/>
  <c r="S25" i="2"/>
  <c r="S208" i="2"/>
  <c r="S550" i="2"/>
  <c r="S365" i="2"/>
  <c r="S380" i="2"/>
  <c r="S133" i="2"/>
  <c r="S314" i="2"/>
  <c r="S11" i="2"/>
  <c r="S267" i="2"/>
  <c r="S53" i="2"/>
  <c r="S67" i="2"/>
  <c r="S140" i="2"/>
  <c r="S213" i="2"/>
  <c r="S295" i="2"/>
  <c r="S207" i="2"/>
  <c r="S45" i="2"/>
  <c r="S650" i="2"/>
  <c r="S538" i="2"/>
  <c r="S318" i="2"/>
  <c r="S121" i="2"/>
  <c r="S166" i="2"/>
  <c r="S560" i="2"/>
  <c r="S146" i="2"/>
  <c r="S436" i="2"/>
  <c r="S465" i="2"/>
  <c r="S154" i="2"/>
  <c r="S167" i="2"/>
  <c r="S311" i="2"/>
  <c r="S514" i="2"/>
  <c r="S168" i="2"/>
  <c r="S698" i="2"/>
  <c r="S321" i="2"/>
  <c r="S345" i="2"/>
  <c r="S87" i="2"/>
  <c r="S407" i="2"/>
  <c r="S372" i="2"/>
  <c r="S563" i="2"/>
  <c r="S285" i="2"/>
  <c r="S5" i="2"/>
  <c r="S63" i="2"/>
  <c r="S117" i="2"/>
  <c r="S172" i="2"/>
  <c r="S34" i="2"/>
  <c r="S173" i="2"/>
  <c r="S3" i="2"/>
  <c r="S320" i="2"/>
  <c r="S634" i="2"/>
  <c r="S578" i="2"/>
  <c r="S37" i="2"/>
  <c r="S17" i="2"/>
  <c r="S605" i="2"/>
  <c r="S315" i="2"/>
  <c r="S233" i="2"/>
  <c r="S504" i="2"/>
  <c r="S543" i="2"/>
  <c r="S266" i="2"/>
  <c r="S175" i="2"/>
  <c r="S73" i="2"/>
  <c r="S152" i="2"/>
  <c r="S202" i="2"/>
  <c r="S253" i="2"/>
  <c r="S132" i="2"/>
  <c r="S161" i="2"/>
  <c r="S637" i="2"/>
  <c r="S307" i="2"/>
  <c r="S556" i="2"/>
  <c r="S158" i="2"/>
  <c r="S580" i="2"/>
  <c r="S488" i="2"/>
  <c r="S437" i="2"/>
  <c r="S298" i="2"/>
  <c r="S237" i="2"/>
  <c r="S70" i="2"/>
  <c r="S361" i="2"/>
  <c r="S337" i="2"/>
  <c r="S174" i="2"/>
  <c r="S305" i="2"/>
  <c r="S322" i="2"/>
  <c r="S536" i="2"/>
  <c r="S572" i="2"/>
  <c r="S35" i="2"/>
  <c r="S270" i="2"/>
  <c r="S397" i="2"/>
  <c r="S332" i="2"/>
  <c r="S62" i="2"/>
  <c r="S199" i="2"/>
  <c r="S369" i="2"/>
  <c r="S100" i="2"/>
  <c r="S60" i="2"/>
  <c r="S159" i="2"/>
  <c r="S2" i="2"/>
  <c r="S250" i="2"/>
  <c r="S180" i="2"/>
  <c r="S107" i="2"/>
  <c r="S470" i="2"/>
  <c r="S74" i="2"/>
  <c r="S186" i="2"/>
  <c r="S91" i="2"/>
  <c r="S565" i="2"/>
  <c r="S210" i="2"/>
  <c r="S706" i="2"/>
  <c r="S162" i="2"/>
  <c r="S360" i="2"/>
  <c r="S102" i="2"/>
  <c r="S51" i="2"/>
  <c r="S9" i="2"/>
  <c r="S342" i="2"/>
  <c r="S155" i="2"/>
  <c r="S333" i="2"/>
  <c r="S112" i="2"/>
  <c r="S56" i="2"/>
  <c r="S377" i="2"/>
  <c r="S296" i="2"/>
  <c r="S399" i="2"/>
  <c r="S464" i="2"/>
  <c r="S14" i="2"/>
  <c r="S451" i="2"/>
  <c r="S357" i="2"/>
  <c r="S193" i="2"/>
  <c r="S609" i="2"/>
  <c r="S718" i="2"/>
  <c r="S468" i="2"/>
  <c r="S509" i="2"/>
  <c r="S12" i="2"/>
  <c r="S589" i="2"/>
  <c r="S40" i="2"/>
  <c r="S448" i="2"/>
  <c r="S427" i="2"/>
  <c r="S631" i="2"/>
  <c r="S527" i="2"/>
  <c r="S540" i="2"/>
  <c r="S196" i="2"/>
  <c r="S542" i="2"/>
  <c r="S82" i="2"/>
  <c r="S300" i="2"/>
  <c r="S394" i="2"/>
  <c r="S304" i="2"/>
  <c r="S652" i="2"/>
  <c r="S456" i="2"/>
  <c r="S568" i="2"/>
  <c r="S68" i="2"/>
  <c r="S245" i="2"/>
  <c r="S704" i="2"/>
  <c r="S247" i="2"/>
  <c r="S393" i="2"/>
  <c r="S313" i="2"/>
  <c r="S235" i="2"/>
  <c r="S255" i="2"/>
  <c r="S476" i="2"/>
  <c r="S148" i="2"/>
  <c r="S129" i="2"/>
  <c r="S404" i="2"/>
  <c r="S685" i="2"/>
  <c r="S610" i="2"/>
  <c r="S452" i="2"/>
  <c r="S630" i="2"/>
  <c r="S230" i="2"/>
  <c r="S490" i="2"/>
  <c r="S309" i="2"/>
  <c r="S700" i="2"/>
  <c r="S228" i="2"/>
  <c r="S89" i="2"/>
  <c r="S101" i="2"/>
  <c r="S346" i="2"/>
  <c r="S489" i="2"/>
  <c r="S586" i="2"/>
  <c r="S61" i="2"/>
  <c r="S164" i="2"/>
  <c r="S110" i="2"/>
  <c r="S599" i="2"/>
  <c r="S308" i="2"/>
  <c r="S513" i="2"/>
  <c r="S149" i="2"/>
  <c r="S575" i="2"/>
  <c r="S474" i="2"/>
  <c r="S118" i="2"/>
  <c r="S506" i="2"/>
  <c r="S38" i="2"/>
  <c r="S411" i="2"/>
  <c r="S714" i="2"/>
  <c r="S143" i="2"/>
  <c r="S417" i="2"/>
  <c r="S36" i="2"/>
  <c r="S600" i="2"/>
  <c r="S49" i="2"/>
  <c r="S669" i="2"/>
  <c r="S343" i="2"/>
  <c r="S388" i="2"/>
  <c r="S157" i="2"/>
  <c r="S720" i="2"/>
  <c r="S59" i="2"/>
  <c r="S122" i="2"/>
  <c r="S310" i="2"/>
  <c r="S316" i="2"/>
  <c r="S505" i="2"/>
  <c r="S530" i="2"/>
  <c r="S282" i="2"/>
  <c r="S222" i="2"/>
  <c r="S192" i="2"/>
  <c r="S450" i="2"/>
  <c r="S327" i="2"/>
  <c r="S303" i="2"/>
  <c r="S537" i="2"/>
  <c r="S508" i="2"/>
  <c r="S22" i="2"/>
  <c r="S413" i="2"/>
  <c r="S88" i="2"/>
  <c r="S24" i="2"/>
  <c r="S375" i="2"/>
  <c r="S475" i="2"/>
  <c r="S277" i="2"/>
  <c r="S727" i="2"/>
  <c r="S99" i="2"/>
  <c r="S379" i="2"/>
  <c r="S510" i="2"/>
  <c r="S462" i="2"/>
  <c r="S6" i="2"/>
  <c r="S4" i="2"/>
  <c r="S479" i="2"/>
  <c r="S657" i="2"/>
  <c r="S684" i="2"/>
  <c r="S444" i="2"/>
  <c r="S200" i="2"/>
  <c r="S217" i="2"/>
  <c r="S588" i="2"/>
  <c r="S221" i="2"/>
  <c r="S430" i="2"/>
  <c r="S95" i="2"/>
  <c r="S441" i="2"/>
  <c r="S194" i="2"/>
  <c r="S690" i="2"/>
  <c r="S472" i="2"/>
  <c r="S574" i="2"/>
  <c r="S335" i="2"/>
  <c r="S422" i="2"/>
  <c r="S594" i="2"/>
  <c r="S459" i="2"/>
  <c r="S114" i="2"/>
  <c r="S561" i="2"/>
  <c r="S224" i="2"/>
  <c r="S97" i="2"/>
  <c r="S8" i="2"/>
  <c r="S76" i="2"/>
  <c r="S135" i="2"/>
  <c r="S551" i="2"/>
  <c r="S297" i="2"/>
  <c r="S531" i="2"/>
  <c r="S259" i="2"/>
  <c r="S350" i="2"/>
  <c r="S225" i="2"/>
  <c r="S546" i="2"/>
  <c r="S554" i="2"/>
  <c r="S188" i="2"/>
  <c r="S466" i="2"/>
  <c r="S58" i="2"/>
  <c r="S723" i="2"/>
  <c r="S105" i="2"/>
  <c r="S595" i="2"/>
  <c r="S47" i="2"/>
  <c r="S65" i="2"/>
  <c r="S336" i="2"/>
  <c r="S242" i="2"/>
  <c r="S92" i="2"/>
  <c r="S50" i="2"/>
  <c r="S18" i="2"/>
  <c r="S545" i="2"/>
  <c r="S619" i="2"/>
  <c r="S683" i="2"/>
  <c r="S86" i="2"/>
  <c r="S434" i="2"/>
  <c r="S83" i="2"/>
  <c r="S522" i="2"/>
  <c r="S19" i="2"/>
  <c r="S432" i="2"/>
  <c r="S198" i="2"/>
  <c r="S229" i="2"/>
  <c r="S371" i="2"/>
  <c r="S20" i="2"/>
  <c r="S692" i="2"/>
  <c r="S183" i="2"/>
  <c r="S141" i="2"/>
  <c r="S145" i="2"/>
  <c r="S515" i="2"/>
  <c r="S639" i="2"/>
  <c r="S330" i="2"/>
  <c r="S577" i="2"/>
  <c r="S703" i="2"/>
  <c r="S240" i="2"/>
  <c r="S385" i="2"/>
  <c r="S457" i="2"/>
  <c r="S137" i="2"/>
  <c r="S453" i="2"/>
  <c r="S570" i="2"/>
  <c r="S500" i="2"/>
  <c r="S234" i="2"/>
  <c r="S722" i="2"/>
  <c r="S106" i="2"/>
  <c r="S151" i="2"/>
  <c r="S31" i="2"/>
  <c r="S329" i="2"/>
  <c r="S197" i="2"/>
  <c r="S664" i="2"/>
  <c r="S223" i="2"/>
  <c r="S293" i="2"/>
  <c r="S424" i="2"/>
  <c r="S663" i="2"/>
  <c r="S483" i="2"/>
  <c r="S442" i="2"/>
  <c r="S392" i="2"/>
  <c r="S559" i="2"/>
  <c r="S43" i="2"/>
  <c r="S142" i="2"/>
  <c r="S344" i="2"/>
  <c r="S77" i="2"/>
  <c r="S383" i="2"/>
  <c r="S26" i="2"/>
  <c r="S525" i="2"/>
  <c r="S72" i="2"/>
  <c r="S477" i="2"/>
  <c r="S32" i="2"/>
  <c r="S264" i="2"/>
  <c r="S519" i="2"/>
  <c r="S592" i="2"/>
  <c r="S238" i="2"/>
  <c r="S54" i="2"/>
  <c r="S323" i="2"/>
  <c r="S533" i="2"/>
  <c r="S403" i="2"/>
  <c r="S497" i="2"/>
  <c r="S120" i="2"/>
  <c r="S165" i="2"/>
  <c r="S581" i="2"/>
  <c r="S438" i="2"/>
  <c r="S236" i="2"/>
  <c r="S23" i="2"/>
  <c r="S645" i="2"/>
  <c r="S191" i="2"/>
  <c r="S116" i="2"/>
  <c r="S656" i="2"/>
  <c r="S317" i="2"/>
  <c r="S227" i="2"/>
  <c r="S573" i="2"/>
  <c r="S136" i="2"/>
  <c r="S646" i="2"/>
  <c r="S243" i="2"/>
  <c r="S246" i="2"/>
  <c r="S163" i="2"/>
  <c r="S398" i="2"/>
  <c r="S353" i="2"/>
  <c r="S286" i="2"/>
  <c r="S111" i="2"/>
  <c r="S598" i="2"/>
  <c r="S454" i="2"/>
  <c r="S115" i="2"/>
  <c r="S719" i="2"/>
  <c r="S79" i="2"/>
  <c r="S661" i="2"/>
  <c r="S597" i="2"/>
  <c r="S127" i="2"/>
  <c r="S486" i="2"/>
  <c r="S203" i="2"/>
  <c r="S549" i="2"/>
  <c r="S268" i="2"/>
  <c r="S108" i="2"/>
  <c r="S260" i="2"/>
  <c r="S491" i="2"/>
  <c r="S216" i="2"/>
  <c r="S171" i="2"/>
  <c r="S351" i="2"/>
  <c r="S473" i="2"/>
  <c r="S583" i="2"/>
  <c r="S431" i="2"/>
  <c r="S275" i="2"/>
  <c r="S278" i="2"/>
  <c r="S672" i="2"/>
  <c r="S15" i="2"/>
  <c r="S239" i="2"/>
  <c r="S179" i="2"/>
  <c r="S667" i="2"/>
  <c r="S607" i="2"/>
  <c r="S94" i="2"/>
  <c r="S187" i="2"/>
  <c r="S347" i="2"/>
  <c r="S215" i="2"/>
  <c r="S218" i="2"/>
  <c r="S716" i="2"/>
  <c r="S539" i="2"/>
  <c r="S579" i="2"/>
  <c r="S555" i="2"/>
  <c r="S189" i="2"/>
  <c r="S484" i="2"/>
  <c r="S654" i="2"/>
  <c r="S27" i="2"/>
  <c r="S265" i="2"/>
  <c r="S349" i="2"/>
  <c r="S481" i="2"/>
  <c r="S44" i="2"/>
  <c r="S423" i="2"/>
  <c r="S408" i="2"/>
  <c r="S252" i="2"/>
  <c r="S21" i="2"/>
  <c r="S219" i="2"/>
  <c r="S41" i="2"/>
  <c r="S384" i="2"/>
  <c r="S710" i="2"/>
  <c r="S138" i="2"/>
  <c r="S78" i="2"/>
  <c r="S613" i="2"/>
  <c r="S7" i="2"/>
  <c r="S386" i="2"/>
  <c r="S93" i="2"/>
  <c r="S564" i="2"/>
  <c r="S425" i="2"/>
  <c r="S340" i="2"/>
  <c r="S57" i="2"/>
  <c r="S181" i="2"/>
  <c r="S629" i="2"/>
  <c r="S724" i="2"/>
  <c r="S485" i="2"/>
  <c r="S284" i="2"/>
  <c r="S534" i="2"/>
  <c r="S526" i="2"/>
  <c r="S495" i="2"/>
  <c r="S642" i="2"/>
  <c r="S280" i="2"/>
  <c r="S261" i="2"/>
  <c r="S529" i="2"/>
  <c r="S445" i="2"/>
  <c r="S80" i="2"/>
  <c r="S382" i="2"/>
  <c r="S205" i="2"/>
  <c r="S370" i="2"/>
  <c r="S532" i="2"/>
  <c r="S326" i="2"/>
  <c r="S85" i="2"/>
  <c r="S517" i="2"/>
  <c r="S587" i="2"/>
  <c r="S104" i="2"/>
  <c r="S226" i="2"/>
  <c r="S409" i="2"/>
  <c r="S28" i="2"/>
  <c r="S176" i="2"/>
  <c r="S389" i="2"/>
  <c r="S98" i="2"/>
  <c r="S443" i="2"/>
  <c r="S341" i="2"/>
  <c r="S482" i="2"/>
  <c r="S299" i="2"/>
  <c r="S621" i="2"/>
  <c r="S39" i="2"/>
  <c r="S29" i="2"/>
  <c r="S651" i="2"/>
  <c r="S262" i="2"/>
  <c r="S134" i="2"/>
  <c r="S10" i="2"/>
  <c r="S55" i="2"/>
  <c r="S478" i="2"/>
  <c r="S338" i="2"/>
  <c r="S535" i="2"/>
  <c r="S512" i="2"/>
  <c r="S352" i="2"/>
  <c r="S644" i="2"/>
  <c r="S103" i="2"/>
  <c r="S680" i="2"/>
  <c r="S271" i="2"/>
  <c r="S624" i="2"/>
  <c r="S567" i="2"/>
  <c r="S460" i="2"/>
  <c r="S287" i="2"/>
  <c r="S263" i="2"/>
  <c r="S374" i="2"/>
  <c r="S516" i="2"/>
  <c r="S449" i="2"/>
  <c r="S584" i="2"/>
  <c r="S487" i="2"/>
  <c r="S461" i="2"/>
  <c r="S433" i="2"/>
  <c r="S726" i="2"/>
  <c r="S635" i="2"/>
  <c r="S463" i="2"/>
  <c r="S244" i="2"/>
  <c r="S469" i="2"/>
  <c r="S231" i="2"/>
  <c r="S721" i="2"/>
  <c r="S611" i="2"/>
  <c r="S301" i="2"/>
  <c r="S418" i="2"/>
  <c r="S241" i="2"/>
  <c r="S381" i="2"/>
  <c r="S42" i="2"/>
  <c r="S75" i="2"/>
  <c r="S325" i="2"/>
  <c r="S201" i="2"/>
  <c r="S178" i="2"/>
  <c r="S354" i="2"/>
  <c r="S358" i="2"/>
  <c r="S717" i="2"/>
  <c r="S414" i="2"/>
  <c r="S288" i="2"/>
  <c r="S673" i="2"/>
  <c r="S339" i="2"/>
  <c r="S455" i="2"/>
  <c r="S628" i="2"/>
  <c r="S33" i="2"/>
  <c r="S289" i="2"/>
  <c r="S46" i="2"/>
  <c r="S276" i="2"/>
  <c r="S612" i="2"/>
  <c r="S640" i="2"/>
  <c r="S648" i="2"/>
  <c r="S666" i="2"/>
  <c r="S674" i="2"/>
  <c r="S363" i="2"/>
  <c r="S269" i="2"/>
  <c r="S590" i="2"/>
  <c r="S90" i="2"/>
  <c r="S606" i="2"/>
  <c r="S401" i="2"/>
  <c r="S153" i="2"/>
  <c r="S64" i="2"/>
  <c r="S324" i="2"/>
  <c r="S128" i="2"/>
  <c r="S548" i="2"/>
  <c r="S272" i="2"/>
  <c r="S440" i="2"/>
  <c r="S671" i="2"/>
  <c r="S419" i="2"/>
  <c r="S30" i="2"/>
  <c r="S290" i="2"/>
  <c r="S400" i="2"/>
  <c r="S52" i="2"/>
  <c r="S412" i="2"/>
  <c r="S524" i="2"/>
  <c r="S696" i="2"/>
  <c r="S214" i="2"/>
  <c r="S701" i="2"/>
  <c r="S195" i="2"/>
  <c r="S279" i="2"/>
  <c r="S156" i="2"/>
  <c r="S177" i="2"/>
  <c r="S66" i="2"/>
  <c r="S705" i="2"/>
  <c r="S71" i="2"/>
  <c r="S144" i="2"/>
  <c r="S212" i="2"/>
  <c r="S391" i="2"/>
  <c r="S273" i="2"/>
  <c r="S356" i="2"/>
  <c r="S467" i="2"/>
  <c r="S123" i="2"/>
  <c r="S274" i="2"/>
  <c r="S131" i="2"/>
  <c r="S602" i="2"/>
  <c r="S204" i="2"/>
  <c r="S601" i="2"/>
  <c r="S119" i="2"/>
  <c r="S702" i="2"/>
  <c r="S125" i="2"/>
  <c r="S557" i="2"/>
  <c r="S258" i="2"/>
  <c r="S614" i="2"/>
  <c r="S150" i="2"/>
  <c r="S376" i="2"/>
  <c r="S623" i="2"/>
  <c r="S113" i="2"/>
  <c r="S585" i="2"/>
  <c r="S496" i="2"/>
  <c r="S206" i="2"/>
  <c r="S209" i="2"/>
  <c r="S362" i="2"/>
  <c r="S502" i="2"/>
  <c r="S523" i="2"/>
  <c r="S681" i="2"/>
  <c r="S387" i="2"/>
  <c r="S368" i="2"/>
  <c r="S96" i="2"/>
  <c r="S608" i="2"/>
  <c r="S84" i="2"/>
  <c r="S711" i="2"/>
  <c r="S334" i="2"/>
  <c r="S636" i="2"/>
  <c r="S604" i="2"/>
  <c r="S618" i="2"/>
  <c r="S566" i="2"/>
  <c r="S713" i="2"/>
  <c r="S302" i="2"/>
  <c r="S471" i="2"/>
  <c r="S687" i="2"/>
  <c r="S294" i="2"/>
  <c r="S130" i="2"/>
  <c r="S620" i="2"/>
  <c r="S622" i="2"/>
  <c r="S615" i="2"/>
  <c r="S498" i="2"/>
  <c r="S501" i="2"/>
  <c r="S331" i="2"/>
  <c r="S190" i="2"/>
  <c r="S291" i="2"/>
  <c r="S647" i="2"/>
  <c r="S124" i="2"/>
  <c r="S254" i="2"/>
  <c r="S558" i="2"/>
  <c r="S109" i="2"/>
  <c r="S257" i="2"/>
  <c r="S312" i="2"/>
  <c r="S405" i="2"/>
  <c r="S328" i="2"/>
  <c r="S396" i="2"/>
  <c r="S695" i="2"/>
  <c r="S395" i="2"/>
  <c r="S691" i="2"/>
  <c r="S547" i="2"/>
  <c r="S569" i="2"/>
  <c r="S348" i="2"/>
  <c r="S184" i="2"/>
  <c r="S364" i="2"/>
  <c r="S283" i="2"/>
  <c r="S420" i="2"/>
  <c r="S658" i="2"/>
  <c r="S632" i="2"/>
  <c r="S492" i="2"/>
  <c r="S256" i="2"/>
  <c r="S576" i="2"/>
  <c r="S660" i="2"/>
  <c r="S139" i="2"/>
  <c r="S458" i="2"/>
  <c r="S520" i="2"/>
  <c r="S511" i="2"/>
  <c r="S699" i="2"/>
  <c r="S507" i="2"/>
  <c r="S306" i="2"/>
  <c r="S552" i="2"/>
  <c r="S493" i="2"/>
  <c r="S544" i="2"/>
  <c r="S679" i="2"/>
  <c r="S503" i="2"/>
  <c r="S248" i="2"/>
  <c r="S499" i="2"/>
  <c r="S373" i="2"/>
  <c r="S591" i="2"/>
  <c r="S366" i="2"/>
  <c r="S281" i="2"/>
  <c r="S633" i="2"/>
  <c r="S649" i="2"/>
  <c r="S541" i="2"/>
  <c r="S426" i="2"/>
  <c r="S677" i="2"/>
  <c r="S421" i="2"/>
  <c r="S715" i="2"/>
  <c r="S447" i="2"/>
  <c r="S359" i="2"/>
  <c r="S675" i="2"/>
  <c r="S251" i="2"/>
  <c r="S694" i="2"/>
  <c r="S643" i="2"/>
  <c r="S616" i="2"/>
  <c r="S416" i="2"/>
  <c r="S603" i="2"/>
  <c r="S617" i="2"/>
  <c r="S410" i="2"/>
  <c r="S232" i="2"/>
  <c r="S378" i="2"/>
  <c r="S697" i="2"/>
  <c r="S553" i="2"/>
  <c r="S480" i="2"/>
  <c r="S435" i="2"/>
  <c r="S678" i="2"/>
  <c r="S676" i="2"/>
  <c r="S626" i="2"/>
  <c r="S446" i="2"/>
  <c r="S662" i="2"/>
  <c r="S641" i="2"/>
  <c r="S625" i="2"/>
  <c r="S688" i="2"/>
  <c r="S571" i="2"/>
  <c r="S708" i="2"/>
  <c r="S665" i="2"/>
  <c r="S682" i="2"/>
  <c r="S528" i="2"/>
  <c r="S707" i="2"/>
  <c r="S627" i="2"/>
  <c r="S653" i="2"/>
  <c r="S659" i="2"/>
  <c r="S709" i="2"/>
  <c r="S638" i="2"/>
  <c r="S693" i="2"/>
  <c r="S725" i="2"/>
  <c r="N406" i="2"/>
  <c r="N582" i="2"/>
  <c r="N686" i="2"/>
  <c r="N319" i="2"/>
  <c r="N170" i="2"/>
  <c r="N249" i="2"/>
  <c r="N596" i="2"/>
  <c r="N402" i="2"/>
  <c r="N670" i="2"/>
  <c r="N518" i="2"/>
  <c r="N355" i="2"/>
  <c r="N689" i="2"/>
  <c r="N494" i="2"/>
  <c r="N428" i="2"/>
  <c r="N390" i="2"/>
  <c r="N185" i="2"/>
  <c r="N16" i="2"/>
  <c r="N292" i="2"/>
  <c r="N668" i="2"/>
  <c r="N211" i="2"/>
  <c r="N182" i="2"/>
  <c r="N439" i="2"/>
  <c r="N69" i="2"/>
  <c r="N415" i="2"/>
  <c r="N220" i="2"/>
  <c r="N429" i="2"/>
  <c r="N169" i="2"/>
  <c r="N147" i="2"/>
  <c r="N126" i="2"/>
  <c r="N521" i="2"/>
  <c r="N562" i="2"/>
  <c r="N367" i="2"/>
  <c r="N712" i="2"/>
  <c r="N48" i="2"/>
  <c r="N81" i="2"/>
  <c r="N160" i="2"/>
  <c r="N13" i="2"/>
  <c r="N593" i="2"/>
  <c r="N655" i="2"/>
  <c r="N25" i="2"/>
  <c r="N208" i="2"/>
  <c r="N550" i="2"/>
  <c r="N365" i="2"/>
  <c r="N380" i="2"/>
  <c r="N133" i="2"/>
  <c r="N314" i="2"/>
  <c r="N11" i="2"/>
  <c r="N267" i="2"/>
  <c r="N53" i="2"/>
  <c r="N67" i="2"/>
  <c r="N140" i="2"/>
  <c r="N213" i="2"/>
  <c r="N295" i="2"/>
  <c r="N207" i="2"/>
  <c r="N45" i="2"/>
  <c r="N650" i="2"/>
  <c r="N538" i="2"/>
  <c r="N318" i="2"/>
  <c r="N121" i="2"/>
  <c r="N166" i="2"/>
  <c r="N560" i="2"/>
  <c r="N146" i="2"/>
  <c r="N436" i="2"/>
  <c r="N465" i="2"/>
  <c r="N154" i="2"/>
  <c r="N167" i="2"/>
  <c r="N311" i="2"/>
  <c r="N514" i="2"/>
  <c r="N168" i="2"/>
  <c r="N698" i="2"/>
  <c r="N321" i="2"/>
  <c r="N345" i="2"/>
  <c r="N87" i="2"/>
  <c r="N407" i="2"/>
  <c r="N372" i="2"/>
  <c r="N563" i="2"/>
  <c r="N285" i="2"/>
  <c r="N5" i="2"/>
  <c r="N63" i="2"/>
  <c r="N117" i="2"/>
  <c r="N172" i="2"/>
  <c r="N34" i="2"/>
  <c r="N173" i="2"/>
  <c r="N3" i="2"/>
  <c r="N320" i="2"/>
  <c r="N634" i="2"/>
  <c r="N578" i="2"/>
  <c r="N37" i="2"/>
  <c r="N17" i="2"/>
  <c r="N605" i="2"/>
  <c r="N315" i="2"/>
  <c r="N233" i="2"/>
  <c r="N504" i="2"/>
  <c r="N543" i="2"/>
  <c r="N266" i="2"/>
  <c r="N175" i="2"/>
  <c r="N73" i="2"/>
  <c r="N152" i="2"/>
  <c r="N202" i="2"/>
  <c r="N253" i="2"/>
  <c r="N132" i="2"/>
  <c r="N161" i="2"/>
  <c r="N637" i="2"/>
  <c r="N307" i="2"/>
  <c r="N556" i="2"/>
  <c r="N158" i="2"/>
  <c r="N580" i="2"/>
  <c r="N488" i="2"/>
  <c r="N437" i="2"/>
  <c r="N298" i="2"/>
  <c r="N237" i="2"/>
  <c r="N70" i="2"/>
  <c r="N361" i="2"/>
  <c r="N337" i="2"/>
  <c r="N174" i="2"/>
  <c r="N305" i="2"/>
  <c r="N322" i="2"/>
  <c r="N536" i="2"/>
  <c r="N572" i="2"/>
  <c r="N35" i="2"/>
  <c r="N270" i="2"/>
  <c r="N397" i="2"/>
  <c r="N332" i="2"/>
  <c r="N62" i="2"/>
  <c r="N199" i="2"/>
  <c r="N369" i="2"/>
  <c r="N100" i="2"/>
  <c r="N60" i="2"/>
  <c r="N159" i="2"/>
  <c r="N2" i="2"/>
  <c r="N250" i="2"/>
  <c r="N180" i="2"/>
  <c r="N107" i="2"/>
  <c r="N470" i="2"/>
  <c r="N74" i="2"/>
  <c r="N186" i="2"/>
  <c r="N91" i="2"/>
  <c r="N565" i="2"/>
  <c r="N210" i="2"/>
  <c r="N706" i="2"/>
  <c r="N162" i="2"/>
  <c r="N360" i="2"/>
  <c r="N102" i="2"/>
  <c r="N51" i="2"/>
  <c r="N9" i="2"/>
  <c r="N342" i="2"/>
  <c r="N155" i="2"/>
  <c r="N333" i="2"/>
  <c r="N112" i="2"/>
  <c r="N56" i="2"/>
  <c r="N377" i="2"/>
  <c r="N296" i="2"/>
  <c r="N399" i="2"/>
  <c r="N464" i="2"/>
  <c r="N14" i="2"/>
  <c r="N451" i="2"/>
  <c r="N357" i="2"/>
  <c r="N193" i="2"/>
  <c r="N609" i="2"/>
  <c r="N718" i="2"/>
  <c r="N468" i="2"/>
  <c r="N509" i="2"/>
  <c r="N12" i="2"/>
  <c r="N589" i="2"/>
  <c r="N40" i="2"/>
  <c r="N448" i="2"/>
  <c r="N427" i="2"/>
  <c r="N631" i="2"/>
  <c r="N527" i="2"/>
  <c r="N540" i="2"/>
  <c r="N196" i="2"/>
  <c r="N542" i="2"/>
  <c r="N82" i="2"/>
  <c r="N300" i="2"/>
  <c r="N394" i="2"/>
  <c r="N304" i="2"/>
  <c r="N652" i="2"/>
  <c r="N456" i="2"/>
  <c r="N568" i="2"/>
  <c r="N68" i="2"/>
  <c r="N245" i="2"/>
  <c r="N704" i="2"/>
  <c r="N247" i="2"/>
  <c r="N393" i="2"/>
  <c r="N313" i="2"/>
  <c r="N235" i="2"/>
  <c r="N255" i="2"/>
  <c r="N476" i="2"/>
  <c r="N148" i="2"/>
  <c r="N129" i="2"/>
  <c r="N404" i="2"/>
  <c r="N685" i="2"/>
  <c r="N610" i="2"/>
  <c r="N452" i="2"/>
  <c r="N630" i="2"/>
  <c r="N230" i="2"/>
  <c r="N490" i="2"/>
  <c r="N309" i="2"/>
  <c r="N700" i="2"/>
  <c r="N228" i="2"/>
  <c r="N89" i="2"/>
  <c r="N101" i="2"/>
  <c r="N346" i="2"/>
  <c r="N489" i="2"/>
  <c r="N586" i="2"/>
  <c r="N61" i="2"/>
  <c r="N164" i="2"/>
  <c r="N110" i="2"/>
  <c r="N599" i="2"/>
  <c r="N308" i="2"/>
  <c r="N513" i="2"/>
  <c r="N149" i="2"/>
  <c r="N575" i="2"/>
  <c r="N474" i="2"/>
  <c r="N118" i="2"/>
  <c r="N506" i="2"/>
  <c r="N38" i="2"/>
  <c r="N411" i="2"/>
  <c r="N714" i="2"/>
  <c r="N143" i="2"/>
  <c r="N417" i="2"/>
  <c r="N36" i="2"/>
  <c r="N600" i="2"/>
  <c r="N49" i="2"/>
  <c r="N669" i="2"/>
  <c r="N343" i="2"/>
  <c r="N388" i="2"/>
  <c r="N157" i="2"/>
  <c r="N720" i="2"/>
  <c r="N59" i="2"/>
  <c r="N122" i="2"/>
  <c r="N310" i="2"/>
  <c r="N316" i="2"/>
  <c r="N505" i="2"/>
  <c r="N530" i="2"/>
  <c r="N282" i="2"/>
  <c r="N222" i="2"/>
  <c r="N192" i="2"/>
  <c r="N450" i="2"/>
  <c r="N327" i="2"/>
  <c r="N303" i="2"/>
  <c r="N537" i="2"/>
  <c r="N508" i="2"/>
  <c r="N22" i="2"/>
  <c r="N413" i="2"/>
  <c r="N88" i="2"/>
  <c r="N24" i="2"/>
  <c r="N375" i="2"/>
  <c r="N475" i="2"/>
  <c r="N277" i="2"/>
  <c r="N727" i="2"/>
  <c r="N99" i="2"/>
  <c r="N379" i="2"/>
  <c r="N510" i="2"/>
  <c r="N462" i="2"/>
  <c r="N6" i="2"/>
  <c r="N4" i="2"/>
  <c r="N479" i="2"/>
  <c r="N657" i="2"/>
  <c r="N684" i="2"/>
  <c r="N444" i="2"/>
  <c r="N200" i="2"/>
  <c r="N217" i="2"/>
  <c r="N588" i="2"/>
  <c r="N221" i="2"/>
  <c r="N430" i="2"/>
  <c r="N95" i="2"/>
  <c r="N441" i="2"/>
  <c r="N194" i="2"/>
  <c r="N690" i="2"/>
  <c r="N472" i="2"/>
  <c r="N574" i="2"/>
  <c r="N335" i="2"/>
  <c r="N422" i="2"/>
  <c r="N594" i="2"/>
  <c r="N459" i="2"/>
  <c r="N114" i="2"/>
  <c r="N561" i="2"/>
  <c r="N224" i="2"/>
  <c r="N97" i="2"/>
  <c r="N8" i="2"/>
  <c r="N76" i="2"/>
  <c r="N135" i="2"/>
  <c r="N551" i="2"/>
  <c r="N297" i="2"/>
  <c r="N531" i="2"/>
  <c r="N259" i="2"/>
  <c r="N350" i="2"/>
  <c r="N225" i="2"/>
  <c r="N546" i="2"/>
  <c r="N554" i="2"/>
  <c r="N188" i="2"/>
  <c r="N466" i="2"/>
  <c r="N58" i="2"/>
  <c r="N723" i="2"/>
  <c r="N105" i="2"/>
  <c r="N595" i="2"/>
  <c r="N47" i="2"/>
  <c r="N65" i="2"/>
  <c r="N336" i="2"/>
  <c r="N242" i="2"/>
  <c r="N92" i="2"/>
  <c r="N50" i="2"/>
  <c r="N18" i="2"/>
  <c r="N545" i="2"/>
  <c r="N619" i="2"/>
  <c r="N683" i="2"/>
  <c r="N86" i="2"/>
  <c r="N434" i="2"/>
  <c r="N83" i="2"/>
  <c r="N522" i="2"/>
  <c r="N19" i="2"/>
  <c r="N432" i="2"/>
  <c r="N198" i="2"/>
  <c r="N229" i="2"/>
  <c r="N371" i="2"/>
  <c r="N20" i="2"/>
  <c r="N692" i="2"/>
  <c r="N183" i="2"/>
  <c r="N141" i="2"/>
  <c r="N145" i="2"/>
  <c r="N515" i="2"/>
  <c r="N639" i="2"/>
  <c r="N330" i="2"/>
  <c r="N577" i="2"/>
  <c r="N703" i="2"/>
  <c r="N240" i="2"/>
  <c r="N385" i="2"/>
  <c r="N457" i="2"/>
  <c r="N137" i="2"/>
  <c r="N453" i="2"/>
  <c r="N570" i="2"/>
  <c r="N500" i="2"/>
  <c r="N234" i="2"/>
  <c r="N722" i="2"/>
  <c r="N106" i="2"/>
  <c r="N151" i="2"/>
  <c r="N31" i="2"/>
  <c r="N329" i="2"/>
  <c r="N197" i="2"/>
  <c r="N664" i="2"/>
  <c r="N223" i="2"/>
  <c r="N293" i="2"/>
  <c r="N424" i="2"/>
  <c r="N663" i="2"/>
  <c r="N483" i="2"/>
  <c r="N442" i="2"/>
  <c r="N392" i="2"/>
  <c r="N559" i="2"/>
  <c r="N43" i="2"/>
  <c r="N142" i="2"/>
  <c r="N344" i="2"/>
  <c r="N77" i="2"/>
  <c r="N383" i="2"/>
  <c r="N26" i="2"/>
  <c r="N525" i="2"/>
  <c r="N72" i="2"/>
  <c r="N477" i="2"/>
  <c r="N32" i="2"/>
  <c r="N264" i="2"/>
  <c r="N519" i="2"/>
  <c r="N592" i="2"/>
  <c r="N238" i="2"/>
  <c r="N54" i="2"/>
  <c r="N323" i="2"/>
  <c r="N533" i="2"/>
  <c r="N403" i="2"/>
  <c r="N497" i="2"/>
  <c r="N120" i="2"/>
  <c r="N165" i="2"/>
  <c r="N581" i="2"/>
  <c r="N438" i="2"/>
  <c r="N236" i="2"/>
  <c r="N23" i="2"/>
  <c r="N645" i="2"/>
  <c r="N191" i="2"/>
  <c r="N116" i="2"/>
  <c r="N656" i="2"/>
  <c r="N317" i="2"/>
  <c r="N227" i="2"/>
  <c r="N573" i="2"/>
  <c r="N136" i="2"/>
  <c r="N646" i="2"/>
  <c r="N243" i="2"/>
  <c r="N246" i="2"/>
  <c r="N163" i="2"/>
  <c r="N398" i="2"/>
  <c r="N353" i="2"/>
  <c r="N286" i="2"/>
  <c r="N111" i="2"/>
  <c r="N598" i="2"/>
  <c r="N454" i="2"/>
  <c r="N115" i="2"/>
  <c r="N719" i="2"/>
  <c r="N79" i="2"/>
  <c r="N661" i="2"/>
  <c r="N597" i="2"/>
  <c r="N127" i="2"/>
  <c r="N486" i="2"/>
  <c r="N203" i="2"/>
  <c r="N549" i="2"/>
  <c r="N268" i="2"/>
  <c r="N108" i="2"/>
  <c r="N260" i="2"/>
  <c r="N491" i="2"/>
  <c r="N216" i="2"/>
  <c r="N171" i="2"/>
  <c r="N351" i="2"/>
  <c r="N473" i="2"/>
  <c r="N583" i="2"/>
  <c r="N431" i="2"/>
  <c r="N275" i="2"/>
  <c r="N278" i="2"/>
  <c r="N672" i="2"/>
  <c r="N15" i="2"/>
  <c r="N239" i="2"/>
  <c r="N179" i="2"/>
  <c r="N667" i="2"/>
  <c r="N607" i="2"/>
  <c r="N94" i="2"/>
  <c r="N187" i="2"/>
  <c r="N347" i="2"/>
  <c r="N215" i="2"/>
  <c r="N218" i="2"/>
  <c r="N716" i="2"/>
  <c r="N539" i="2"/>
  <c r="N579" i="2"/>
  <c r="N555" i="2"/>
  <c r="N189" i="2"/>
  <c r="N484" i="2"/>
  <c r="N654" i="2"/>
  <c r="N27" i="2"/>
  <c r="N265" i="2"/>
  <c r="N349" i="2"/>
  <c r="N481" i="2"/>
  <c r="N44" i="2"/>
  <c r="N423" i="2"/>
  <c r="N408" i="2"/>
  <c r="N252" i="2"/>
  <c r="N21" i="2"/>
  <c r="N219" i="2"/>
  <c r="N41" i="2"/>
  <c r="N384" i="2"/>
  <c r="N710" i="2"/>
  <c r="N138" i="2"/>
  <c r="N78" i="2"/>
  <c r="N613" i="2"/>
  <c r="N7" i="2"/>
  <c r="N386" i="2"/>
  <c r="N93" i="2"/>
  <c r="N564" i="2"/>
  <c r="N425" i="2"/>
  <c r="N340" i="2"/>
  <c r="N57" i="2"/>
  <c r="N181" i="2"/>
  <c r="N629" i="2"/>
  <c r="N724" i="2"/>
  <c r="N485" i="2"/>
  <c r="N284" i="2"/>
  <c r="N534" i="2"/>
  <c r="N526" i="2"/>
  <c r="N495" i="2"/>
  <c r="N642" i="2"/>
  <c r="N280" i="2"/>
  <c r="N261" i="2"/>
  <c r="N529" i="2"/>
  <c r="N445" i="2"/>
  <c r="N80" i="2"/>
  <c r="N382" i="2"/>
  <c r="N205" i="2"/>
  <c r="N370" i="2"/>
  <c r="N532" i="2"/>
  <c r="N326" i="2"/>
  <c r="N85" i="2"/>
  <c r="N517" i="2"/>
  <c r="N587" i="2"/>
  <c r="N104" i="2"/>
  <c r="N226" i="2"/>
  <c r="N409" i="2"/>
  <c r="N28" i="2"/>
  <c r="N176" i="2"/>
  <c r="N389" i="2"/>
  <c r="N98" i="2"/>
  <c r="N443" i="2"/>
  <c r="N341" i="2"/>
  <c r="N482" i="2"/>
  <c r="N299" i="2"/>
  <c r="N621" i="2"/>
  <c r="N39" i="2"/>
  <c r="N29" i="2"/>
  <c r="N651" i="2"/>
  <c r="N262" i="2"/>
  <c r="N134" i="2"/>
  <c r="N10" i="2"/>
  <c r="N55" i="2"/>
  <c r="N478" i="2"/>
  <c r="N338" i="2"/>
  <c r="N535" i="2"/>
  <c r="N512" i="2"/>
  <c r="N352" i="2"/>
  <c r="N644" i="2"/>
  <c r="N103" i="2"/>
  <c r="N680" i="2"/>
  <c r="N271" i="2"/>
  <c r="N624" i="2"/>
  <c r="N567" i="2"/>
  <c r="N460" i="2"/>
  <c r="N287" i="2"/>
  <c r="N263" i="2"/>
  <c r="N374" i="2"/>
  <c r="N516" i="2"/>
  <c r="N449" i="2"/>
  <c r="N584" i="2"/>
  <c r="N487" i="2"/>
  <c r="N461" i="2"/>
  <c r="N433" i="2"/>
  <c r="N726" i="2"/>
  <c r="N635" i="2"/>
  <c r="N463" i="2"/>
  <c r="N244" i="2"/>
  <c r="N469" i="2"/>
  <c r="N231" i="2"/>
  <c r="N721" i="2"/>
  <c r="N611" i="2"/>
  <c r="N301" i="2"/>
  <c r="N418" i="2"/>
  <c r="N241" i="2"/>
  <c r="N381" i="2"/>
  <c r="N42" i="2"/>
  <c r="N75" i="2"/>
  <c r="N325" i="2"/>
  <c r="N201" i="2"/>
  <c r="N178" i="2"/>
  <c r="N354" i="2"/>
  <c r="N358" i="2"/>
  <c r="N717" i="2"/>
  <c r="N414" i="2"/>
  <c r="N288" i="2"/>
  <c r="N673" i="2"/>
  <c r="N339" i="2"/>
  <c r="N455" i="2"/>
  <c r="N628" i="2"/>
  <c r="N33" i="2"/>
  <c r="N289" i="2"/>
  <c r="N46" i="2"/>
  <c r="N276" i="2"/>
  <c r="N612" i="2"/>
  <c r="N640" i="2"/>
  <c r="N648" i="2"/>
  <c r="N666" i="2"/>
  <c r="N674" i="2"/>
  <c r="N363" i="2"/>
  <c r="N269" i="2"/>
  <c r="N590" i="2"/>
  <c r="N90" i="2"/>
  <c r="N606" i="2"/>
  <c r="N401" i="2"/>
  <c r="N153" i="2"/>
  <c r="N64" i="2"/>
  <c r="N324" i="2"/>
  <c r="N128" i="2"/>
  <c r="N548" i="2"/>
  <c r="N272" i="2"/>
  <c r="N440" i="2"/>
  <c r="N671" i="2"/>
  <c r="N419" i="2"/>
  <c r="N30" i="2"/>
  <c r="N290" i="2"/>
  <c r="N400" i="2"/>
  <c r="N52" i="2"/>
  <c r="N412" i="2"/>
  <c r="N524" i="2"/>
  <c r="N696" i="2"/>
  <c r="N214" i="2"/>
  <c r="N701" i="2"/>
  <c r="N195" i="2"/>
  <c r="N279" i="2"/>
  <c r="N156" i="2"/>
  <c r="N177" i="2"/>
  <c r="N66" i="2"/>
  <c r="N705" i="2"/>
  <c r="N71" i="2"/>
  <c r="N144" i="2"/>
  <c r="N212" i="2"/>
  <c r="N391" i="2"/>
  <c r="N273" i="2"/>
  <c r="N356" i="2"/>
  <c r="N467" i="2"/>
  <c r="N123" i="2"/>
  <c r="N274" i="2"/>
  <c r="N131" i="2"/>
  <c r="N602" i="2"/>
  <c r="N204" i="2"/>
  <c r="N601" i="2"/>
  <c r="N119" i="2"/>
  <c r="N702" i="2"/>
  <c r="N125" i="2"/>
  <c r="N557" i="2"/>
  <c r="N258" i="2"/>
  <c r="N614" i="2"/>
  <c r="N150" i="2"/>
  <c r="N376" i="2"/>
  <c r="N623" i="2"/>
  <c r="N113" i="2"/>
  <c r="N585" i="2"/>
  <c r="N496" i="2"/>
  <c r="N206" i="2"/>
  <c r="N209" i="2"/>
  <c r="N362" i="2"/>
  <c r="N502" i="2"/>
  <c r="N523" i="2"/>
  <c r="N681" i="2"/>
  <c r="N387" i="2"/>
  <c r="N368" i="2"/>
  <c r="N96" i="2"/>
  <c r="N608" i="2"/>
  <c r="N84" i="2"/>
  <c r="N711" i="2"/>
  <c r="N334" i="2"/>
  <c r="N636" i="2"/>
  <c r="N604" i="2"/>
  <c r="N618" i="2"/>
  <c r="N566" i="2"/>
  <c r="N713" i="2"/>
  <c r="N302" i="2"/>
  <c r="N471" i="2"/>
  <c r="N687" i="2"/>
  <c r="N294" i="2"/>
  <c r="N130" i="2"/>
  <c r="N620" i="2"/>
  <c r="N622" i="2"/>
  <c r="N615" i="2"/>
  <c r="N498" i="2"/>
  <c r="N501" i="2"/>
  <c r="N331" i="2"/>
  <c r="N190" i="2"/>
  <c r="N291" i="2"/>
  <c r="N647" i="2"/>
  <c r="N124" i="2"/>
  <c r="N254" i="2"/>
  <c r="N558" i="2"/>
  <c r="N109" i="2"/>
  <c r="N257" i="2"/>
  <c r="N312" i="2"/>
  <c r="N405" i="2"/>
  <c r="N328" i="2"/>
  <c r="N396" i="2"/>
  <c r="N695" i="2"/>
  <c r="N395" i="2"/>
  <c r="N691" i="2"/>
  <c r="N547" i="2"/>
  <c r="N569" i="2"/>
  <c r="N348" i="2"/>
  <c r="N184" i="2"/>
  <c r="N364" i="2"/>
  <c r="N283" i="2"/>
  <c r="N420" i="2"/>
  <c r="N658" i="2"/>
  <c r="N632" i="2"/>
  <c r="N492" i="2"/>
  <c r="N256" i="2"/>
  <c r="N576" i="2"/>
  <c r="N660" i="2"/>
  <c r="N139" i="2"/>
  <c r="N458" i="2"/>
  <c r="N520" i="2"/>
  <c r="N511" i="2"/>
  <c r="N699" i="2"/>
  <c r="N507" i="2"/>
  <c r="N306" i="2"/>
  <c r="N552" i="2"/>
  <c r="N493" i="2"/>
  <c r="N544" i="2"/>
  <c r="N679" i="2"/>
  <c r="N503" i="2"/>
  <c r="N248" i="2"/>
  <c r="N499" i="2"/>
  <c r="N373" i="2"/>
  <c r="N591" i="2"/>
  <c r="N366" i="2"/>
  <c r="N281" i="2"/>
  <c r="N633" i="2"/>
  <c r="N649" i="2"/>
  <c r="N541" i="2"/>
  <c r="N426" i="2"/>
  <c r="N677" i="2"/>
  <c r="N421" i="2"/>
  <c r="N715" i="2"/>
  <c r="N447" i="2"/>
  <c r="N359" i="2"/>
  <c r="N675" i="2"/>
  <c r="N251" i="2"/>
  <c r="N694" i="2"/>
  <c r="N643" i="2"/>
  <c r="N616" i="2"/>
  <c r="N416" i="2"/>
  <c r="N603" i="2"/>
  <c r="N617" i="2"/>
  <c r="N410" i="2"/>
  <c r="N232" i="2"/>
  <c r="N378" i="2"/>
  <c r="N697" i="2"/>
  <c r="N553" i="2"/>
  <c r="N480" i="2"/>
  <c r="N435" i="2"/>
  <c r="N678" i="2"/>
  <c r="N676" i="2"/>
  <c r="N626" i="2"/>
  <c r="N446" i="2"/>
  <c r="N662" i="2"/>
  <c r="N641" i="2"/>
  <c r="N625" i="2"/>
  <c r="N688" i="2"/>
  <c r="N571" i="2"/>
  <c r="N708" i="2"/>
  <c r="N665" i="2"/>
  <c r="N682" i="2"/>
  <c r="N528" i="2"/>
  <c r="N707" i="2"/>
  <c r="N627" i="2"/>
  <c r="N653" i="2"/>
  <c r="N659" i="2"/>
  <c r="N709" i="2"/>
  <c r="N638" i="2"/>
  <c r="N693" i="2"/>
  <c r="N725" i="2"/>
  <c r="L406" i="2"/>
  <c r="L582" i="2"/>
  <c r="L686" i="2"/>
  <c r="L319" i="2"/>
  <c r="L170" i="2"/>
  <c r="L249" i="2"/>
  <c r="L596" i="2"/>
  <c r="L402" i="2"/>
  <c r="L670" i="2"/>
  <c r="L518" i="2"/>
  <c r="L355" i="2"/>
  <c r="L689" i="2"/>
  <c r="L494" i="2"/>
  <c r="L428" i="2"/>
  <c r="L390" i="2"/>
  <c r="L185" i="2"/>
  <c r="L16" i="2"/>
  <c r="L292" i="2"/>
  <c r="L668" i="2"/>
  <c r="L211" i="2"/>
  <c r="L182" i="2"/>
  <c r="L439" i="2"/>
  <c r="L69" i="2"/>
  <c r="L415" i="2"/>
  <c r="L220" i="2"/>
  <c r="L429" i="2"/>
  <c r="L169" i="2"/>
  <c r="L147" i="2"/>
  <c r="L126" i="2"/>
  <c r="L521" i="2"/>
  <c r="L562" i="2"/>
  <c r="L367" i="2"/>
  <c r="L712" i="2"/>
  <c r="L48" i="2"/>
  <c r="L81" i="2"/>
  <c r="L160" i="2"/>
  <c r="L13" i="2"/>
  <c r="L593" i="2"/>
  <c r="L655" i="2"/>
  <c r="L25" i="2"/>
  <c r="L208" i="2"/>
  <c r="L550" i="2"/>
  <c r="L365" i="2"/>
  <c r="L380" i="2"/>
  <c r="L133" i="2"/>
  <c r="L314" i="2"/>
  <c r="L11" i="2"/>
  <c r="L267" i="2"/>
  <c r="L53" i="2"/>
  <c r="L67" i="2"/>
  <c r="L140" i="2"/>
  <c r="L213" i="2"/>
  <c r="L295" i="2"/>
  <c r="L207" i="2"/>
  <c r="L45" i="2"/>
  <c r="L650" i="2"/>
  <c r="L538" i="2"/>
  <c r="L318" i="2"/>
  <c r="L121" i="2"/>
  <c r="L166" i="2"/>
  <c r="L560" i="2"/>
  <c r="L146" i="2"/>
  <c r="L436" i="2"/>
  <c r="L465" i="2"/>
  <c r="L154" i="2"/>
  <c r="L167" i="2"/>
  <c r="L311" i="2"/>
  <c r="L514" i="2"/>
  <c r="L168" i="2"/>
  <c r="L698" i="2"/>
  <c r="L321" i="2"/>
  <c r="L345" i="2"/>
  <c r="L87" i="2"/>
  <c r="L407" i="2"/>
  <c r="L372" i="2"/>
  <c r="L563" i="2"/>
  <c r="L285" i="2"/>
  <c r="L5" i="2"/>
  <c r="L63" i="2"/>
  <c r="L117" i="2"/>
  <c r="L172" i="2"/>
  <c r="L34" i="2"/>
  <c r="L173" i="2"/>
  <c r="L3" i="2"/>
  <c r="L320" i="2"/>
  <c r="L634" i="2"/>
  <c r="L578" i="2"/>
  <c r="L37" i="2"/>
  <c r="L17" i="2"/>
  <c r="L605" i="2"/>
  <c r="L315" i="2"/>
  <c r="L233" i="2"/>
  <c r="L504" i="2"/>
  <c r="L543" i="2"/>
  <c r="L266" i="2"/>
  <c r="L175" i="2"/>
  <c r="L73" i="2"/>
  <c r="L152" i="2"/>
  <c r="L202" i="2"/>
  <c r="L253" i="2"/>
  <c r="L132" i="2"/>
  <c r="L161" i="2"/>
  <c r="L637" i="2"/>
  <c r="L307" i="2"/>
  <c r="L556" i="2"/>
  <c r="L158" i="2"/>
  <c r="L580" i="2"/>
  <c r="L488" i="2"/>
  <c r="L437" i="2"/>
  <c r="L298" i="2"/>
  <c r="L237" i="2"/>
  <c r="L70" i="2"/>
  <c r="L361" i="2"/>
  <c r="L337" i="2"/>
  <c r="L174" i="2"/>
  <c r="L305" i="2"/>
  <c r="L322" i="2"/>
  <c r="L536" i="2"/>
  <c r="L572" i="2"/>
  <c r="L35" i="2"/>
  <c r="L270" i="2"/>
  <c r="L397" i="2"/>
  <c r="L332" i="2"/>
  <c r="L62" i="2"/>
  <c r="L199" i="2"/>
  <c r="L369" i="2"/>
  <c r="L100" i="2"/>
  <c r="L60" i="2"/>
  <c r="L159" i="2"/>
  <c r="L2" i="2"/>
  <c r="L250" i="2"/>
  <c r="L180" i="2"/>
  <c r="L107" i="2"/>
  <c r="L470" i="2"/>
  <c r="L74" i="2"/>
  <c r="L186" i="2"/>
  <c r="L91" i="2"/>
  <c r="L565" i="2"/>
  <c r="L210" i="2"/>
  <c r="L706" i="2"/>
  <c r="L162" i="2"/>
  <c r="L360" i="2"/>
  <c r="L102" i="2"/>
  <c r="L51" i="2"/>
  <c r="L9" i="2"/>
  <c r="L342" i="2"/>
  <c r="L155" i="2"/>
  <c r="L333" i="2"/>
  <c r="L112" i="2"/>
  <c r="L56" i="2"/>
  <c r="L377" i="2"/>
  <c r="L296" i="2"/>
  <c r="L399" i="2"/>
  <c r="L464" i="2"/>
  <c r="L14" i="2"/>
  <c r="L451" i="2"/>
  <c r="L357" i="2"/>
  <c r="L193" i="2"/>
  <c r="L609" i="2"/>
  <c r="L718" i="2"/>
  <c r="L468" i="2"/>
  <c r="L509" i="2"/>
  <c r="L12" i="2"/>
  <c r="L589" i="2"/>
  <c r="L40" i="2"/>
  <c r="L448" i="2"/>
  <c r="L427" i="2"/>
  <c r="L631" i="2"/>
  <c r="L527" i="2"/>
  <c r="L540" i="2"/>
  <c r="L196" i="2"/>
  <c r="L542" i="2"/>
  <c r="L82" i="2"/>
  <c r="L300" i="2"/>
  <c r="L394" i="2"/>
  <c r="L304" i="2"/>
  <c r="L652" i="2"/>
  <c r="L456" i="2"/>
  <c r="L568" i="2"/>
  <c r="L68" i="2"/>
  <c r="L245" i="2"/>
  <c r="L704" i="2"/>
  <c r="L247" i="2"/>
  <c r="L393" i="2"/>
  <c r="L313" i="2"/>
  <c r="L235" i="2"/>
  <c r="L255" i="2"/>
  <c r="L476" i="2"/>
  <c r="L148" i="2"/>
  <c r="L129" i="2"/>
  <c r="L404" i="2"/>
  <c r="L685" i="2"/>
  <c r="L610" i="2"/>
  <c r="L452" i="2"/>
  <c r="L630" i="2"/>
  <c r="L230" i="2"/>
  <c r="L490" i="2"/>
  <c r="L309" i="2"/>
  <c r="L700" i="2"/>
  <c r="L228" i="2"/>
  <c r="L89" i="2"/>
  <c r="L101" i="2"/>
  <c r="L346" i="2"/>
  <c r="L489" i="2"/>
  <c r="L586" i="2"/>
  <c r="L61" i="2"/>
  <c r="L164" i="2"/>
  <c r="L110" i="2"/>
  <c r="L599" i="2"/>
  <c r="L308" i="2"/>
  <c r="L513" i="2"/>
  <c r="L149" i="2"/>
  <c r="L575" i="2"/>
  <c r="L474" i="2"/>
  <c r="L118" i="2"/>
  <c r="L506" i="2"/>
  <c r="L38" i="2"/>
  <c r="L411" i="2"/>
  <c r="L714" i="2"/>
  <c r="L143" i="2"/>
  <c r="L417" i="2"/>
  <c r="L36" i="2"/>
  <c r="L600" i="2"/>
  <c r="L49" i="2"/>
  <c r="L669" i="2"/>
  <c r="L343" i="2"/>
  <c r="L388" i="2"/>
  <c r="L157" i="2"/>
  <c r="L720" i="2"/>
  <c r="L59" i="2"/>
  <c r="L122" i="2"/>
  <c r="L310" i="2"/>
  <c r="L316" i="2"/>
  <c r="L505" i="2"/>
  <c r="L530" i="2"/>
  <c r="L282" i="2"/>
  <c r="L222" i="2"/>
  <c r="L192" i="2"/>
  <c r="L450" i="2"/>
  <c r="L327" i="2"/>
  <c r="L303" i="2"/>
  <c r="L537" i="2"/>
  <c r="L508" i="2"/>
  <c r="L22" i="2"/>
  <c r="L413" i="2"/>
  <c r="L88" i="2"/>
  <c r="L24" i="2"/>
  <c r="L375" i="2"/>
  <c r="L475" i="2"/>
  <c r="L277" i="2"/>
  <c r="L727" i="2"/>
  <c r="L99" i="2"/>
  <c r="L379" i="2"/>
  <c r="L510" i="2"/>
  <c r="L462" i="2"/>
  <c r="L6" i="2"/>
  <c r="L4" i="2"/>
  <c r="L479" i="2"/>
  <c r="L657" i="2"/>
  <c r="L684" i="2"/>
  <c r="L444" i="2"/>
  <c r="L200" i="2"/>
  <c r="L217" i="2"/>
  <c r="L588" i="2"/>
  <c r="L221" i="2"/>
  <c r="L430" i="2"/>
  <c r="L95" i="2"/>
  <c r="L441" i="2"/>
  <c r="L194" i="2"/>
  <c r="L690" i="2"/>
  <c r="L472" i="2"/>
  <c r="L574" i="2"/>
  <c r="L335" i="2"/>
  <c r="L422" i="2"/>
  <c r="L594" i="2"/>
  <c r="L459" i="2"/>
  <c r="L114" i="2"/>
  <c r="L561" i="2"/>
  <c r="L224" i="2"/>
  <c r="L97" i="2"/>
  <c r="L8" i="2"/>
  <c r="L76" i="2"/>
  <c r="L135" i="2"/>
  <c r="L551" i="2"/>
  <c r="L297" i="2"/>
  <c r="L531" i="2"/>
  <c r="L259" i="2"/>
  <c r="L350" i="2"/>
  <c r="L225" i="2"/>
  <c r="L546" i="2"/>
  <c r="L554" i="2"/>
  <c r="L188" i="2"/>
  <c r="L466" i="2"/>
  <c r="L58" i="2"/>
  <c r="L723" i="2"/>
  <c r="L105" i="2"/>
  <c r="L595" i="2"/>
  <c r="L47" i="2"/>
  <c r="L65" i="2"/>
  <c r="L336" i="2"/>
  <c r="L242" i="2"/>
  <c r="L92" i="2"/>
  <c r="L50" i="2"/>
  <c r="L18" i="2"/>
  <c r="L545" i="2"/>
  <c r="L619" i="2"/>
  <c r="L683" i="2"/>
  <c r="L86" i="2"/>
  <c r="L434" i="2"/>
  <c r="L83" i="2"/>
  <c r="L522" i="2"/>
  <c r="L19" i="2"/>
  <c r="L432" i="2"/>
  <c r="L198" i="2"/>
  <c r="L229" i="2"/>
  <c r="L371" i="2"/>
  <c r="L20" i="2"/>
  <c r="L692" i="2"/>
  <c r="L183" i="2"/>
  <c r="L141" i="2"/>
  <c r="L145" i="2"/>
  <c r="L515" i="2"/>
  <c r="L639" i="2"/>
  <c r="L330" i="2"/>
  <c r="L577" i="2"/>
  <c r="L703" i="2"/>
  <c r="L240" i="2"/>
  <c r="L385" i="2"/>
  <c r="L457" i="2"/>
  <c r="L137" i="2"/>
  <c r="L453" i="2"/>
  <c r="L570" i="2"/>
  <c r="L500" i="2"/>
  <c r="L234" i="2"/>
  <c r="L722" i="2"/>
  <c r="L106" i="2"/>
  <c r="L151" i="2"/>
  <c r="L31" i="2"/>
  <c r="L329" i="2"/>
  <c r="L197" i="2"/>
  <c r="L664" i="2"/>
  <c r="L223" i="2"/>
  <c r="L293" i="2"/>
  <c r="L424" i="2"/>
  <c r="L663" i="2"/>
  <c r="L483" i="2"/>
  <c r="L442" i="2"/>
  <c r="L392" i="2"/>
  <c r="L559" i="2"/>
  <c r="L43" i="2"/>
  <c r="L142" i="2"/>
  <c r="L344" i="2"/>
  <c r="L77" i="2"/>
  <c r="L383" i="2"/>
  <c r="L26" i="2"/>
  <c r="L525" i="2"/>
  <c r="L72" i="2"/>
  <c r="L477" i="2"/>
  <c r="L32" i="2"/>
  <c r="L264" i="2"/>
  <c r="L519" i="2"/>
  <c r="L592" i="2"/>
  <c r="L238" i="2"/>
  <c r="L54" i="2"/>
  <c r="L323" i="2"/>
  <c r="L533" i="2"/>
  <c r="L403" i="2"/>
  <c r="L497" i="2"/>
  <c r="L120" i="2"/>
  <c r="L165" i="2"/>
  <c r="L581" i="2"/>
  <c r="L438" i="2"/>
  <c r="L236" i="2"/>
  <c r="L23" i="2"/>
  <c r="L645" i="2"/>
  <c r="L191" i="2"/>
  <c r="L116" i="2"/>
  <c r="L656" i="2"/>
  <c r="L317" i="2"/>
  <c r="L227" i="2"/>
  <c r="L573" i="2"/>
  <c r="L136" i="2"/>
  <c r="L646" i="2"/>
  <c r="L243" i="2"/>
  <c r="L246" i="2"/>
  <c r="L163" i="2"/>
  <c r="L398" i="2"/>
  <c r="L353" i="2"/>
  <c r="L286" i="2"/>
  <c r="L111" i="2"/>
  <c r="L598" i="2"/>
  <c r="L454" i="2"/>
  <c r="L115" i="2"/>
  <c r="L719" i="2"/>
  <c r="L79" i="2"/>
  <c r="L661" i="2"/>
  <c r="L597" i="2"/>
  <c r="L127" i="2"/>
  <c r="L486" i="2"/>
  <c r="L203" i="2"/>
  <c r="L549" i="2"/>
  <c r="L268" i="2"/>
  <c r="L108" i="2"/>
  <c r="L260" i="2"/>
  <c r="L491" i="2"/>
  <c r="L216" i="2"/>
  <c r="L171" i="2"/>
  <c r="L351" i="2"/>
  <c r="L473" i="2"/>
  <c r="L583" i="2"/>
  <c r="L431" i="2"/>
  <c r="L275" i="2"/>
  <c r="L278" i="2"/>
  <c r="L672" i="2"/>
  <c r="L15" i="2"/>
  <c r="L239" i="2"/>
  <c r="L179" i="2"/>
  <c r="L667" i="2"/>
  <c r="L607" i="2"/>
  <c r="L94" i="2"/>
  <c r="L187" i="2"/>
  <c r="L347" i="2"/>
  <c r="L215" i="2"/>
  <c r="L218" i="2"/>
  <c r="L716" i="2"/>
  <c r="L539" i="2"/>
  <c r="L579" i="2"/>
  <c r="L555" i="2"/>
  <c r="L189" i="2"/>
  <c r="L484" i="2"/>
  <c r="L654" i="2"/>
  <c r="L27" i="2"/>
  <c r="L265" i="2"/>
  <c r="L349" i="2"/>
  <c r="L481" i="2"/>
  <c r="L44" i="2"/>
  <c r="L423" i="2"/>
  <c r="L408" i="2"/>
  <c r="L252" i="2"/>
  <c r="L21" i="2"/>
  <c r="L219" i="2"/>
  <c r="L41" i="2"/>
  <c r="L384" i="2"/>
  <c r="L710" i="2"/>
  <c r="L138" i="2"/>
  <c r="L78" i="2"/>
  <c r="L613" i="2"/>
  <c r="L7" i="2"/>
  <c r="L386" i="2"/>
  <c r="L93" i="2"/>
  <c r="L564" i="2"/>
  <c r="L425" i="2"/>
  <c r="L340" i="2"/>
  <c r="L57" i="2"/>
  <c r="L181" i="2"/>
  <c r="L629" i="2"/>
  <c r="L724" i="2"/>
  <c r="L485" i="2"/>
  <c r="L284" i="2"/>
  <c r="L534" i="2"/>
  <c r="L526" i="2"/>
  <c r="L495" i="2"/>
  <c r="L642" i="2"/>
  <c r="L280" i="2"/>
  <c r="L261" i="2"/>
  <c r="L529" i="2"/>
  <c r="L445" i="2"/>
  <c r="L80" i="2"/>
  <c r="L382" i="2"/>
  <c r="L205" i="2"/>
  <c r="L370" i="2"/>
  <c r="L532" i="2"/>
  <c r="L326" i="2"/>
  <c r="L85" i="2"/>
  <c r="L517" i="2"/>
  <c r="L587" i="2"/>
  <c r="L104" i="2"/>
  <c r="L226" i="2"/>
  <c r="L409" i="2"/>
  <c r="L28" i="2"/>
  <c r="L176" i="2"/>
  <c r="L389" i="2"/>
  <c r="L98" i="2"/>
  <c r="L443" i="2"/>
  <c r="L341" i="2"/>
  <c r="L482" i="2"/>
  <c r="L299" i="2"/>
  <c r="L621" i="2"/>
  <c r="L39" i="2"/>
  <c r="L29" i="2"/>
  <c r="L651" i="2"/>
  <c r="L262" i="2"/>
  <c r="L134" i="2"/>
  <c r="L10" i="2"/>
  <c r="L55" i="2"/>
  <c r="L478" i="2"/>
  <c r="L338" i="2"/>
  <c r="L535" i="2"/>
  <c r="L512" i="2"/>
  <c r="L352" i="2"/>
  <c r="L644" i="2"/>
  <c r="L103" i="2"/>
  <c r="L680" i="2"/>
  <c r="L271" i="2"/>
  <c r="L624" i="2"/>
  <c r="L567" i="2"/>
  <c r="L460" i="2"/>
  <c r="L287" i="2"/>
  <c r="L263" i="2"/>
  <c r="L374" i="2"/>
  <c r="L516" i="2"/>
  <c r="L449" i="2"/>
  <c r="L584" i="2"/>
  <c r="L487" i="2"/>
  <c r="L461" i="2"/>
  <c r="L433" i="2"/>
  <c r="L726" i="2"/>
  <c r="L635" i="2"/>
  <c r="L463" i="2"/>
  <c r="L244" i="2"/>
  <c r="L469" i="2"/>
  <c r="L231" i="2"/>
  <c r="L721" i="2"/>
  <c r="L611" i="2"/>
  <c r="L301" i="2"/>
  <c r="L418" i="2"/>
  <c r="L241" i="2"/>
  <c r="L381" i="2"/>
  <c r="L42" i="2"/>
  <c r="L75" i="2"/>
  <c r="L325" i="2"/>
  <c r="L201" i="2"/>
  <c r="L178" i="2"/>
  <c r="L354" i="2"/>
  <c r="L358" i="2"/>
  <c r="L717" i="2"/>
  <c r="L414" i="2"/>
  <c r="L288" i="2"/>
  <c r="L673" i="2"/>
  <c r="L339" i="2"/>
  <c r="L455" i="2"/>
  <c r="L628" i="2"/>
  <c r="L33" i="2"/>
  <c r="L289" i="2"/>
  <c r="L46" i="2"/>
  <c r="L276" i="2"/>
  <c r="L612" i="2"/>
  <c r="L640" i="2"/>
  <c r="L648" i="2"/>
  <c r="L666" i="2"/>
  <c r="L674" i="2"/>
  <c r="L363" i="2"/>
  <c r="L269" i="2"/>
  <c r="L590" i="2"/>
  <c r="L90" i="2"/>
  <c r="L606" i="2"/>
  <c r="L401" i="2"/>
  <c r="L153" i="2"/>
  <c r="L64" i="2"/>
  <c r="L324" i="2"/>
  <c r="L128" i="2"/>
  <c r="L548" i="2"/>
  <c r="L272" i="2"/>
  <c r="L440" i="2"/>
  <c r="L671" i="2"/>
  <c r="L419" i="2"/>
  <c r="L30" i="2"/>
  <c r="L290" i="2"/>
  <c r="L400" i="2"/>
  <c r="L52" i="2"/>
  <c r="L412" i="2"/>
  <c r="L524" i="2"/>
  <c r="L696" i="2"/>
  <c r="L214" i="2"/>
  <c r="L701" i="2"/>
  <c r="L195" i="2"/>
  <c r="L279" i="2"/>
  <c r="L156" i="2"/>
  <c r="L177" i="2"/>
  <c r="L66" i="2"/>
  <c r="L705" i="2"/>
  <c r="L71" i="2"/>
  <c r="L144" i="2"/>
  <c r="L212" i="2"/>
  <c r="L391" i="2"/>
  <c r="L273" i="2"/>
  <c r="L356" i="2"/>
  <c r="L467" i="2"/>
  <c r="L123" i="2"/>
  <c r="L274" i="2"/>
  <c r="L131" i="2"/>
  <c r="L602" i="2"/>
  <c r="L204" i="2"/>
  <c r="L601" i="2"/>
  <c r="L119" i="2"/>
  <c r="L702" i="2"/>
  <c r="L125" i="2"/>
  <c r="L557" i="2"/>
  <c r="L258" i="2"/>
  <c r="L614" i="2"/>
  <c r="L150" i="2"/>
  <c r="L376" i="2"/>
  <c r="L623" i="2"/>
  <c r="L113" i="2"/>
  <c r="L585" i="2"/>
  <c r="L496" i="2"/>
  <c r="L206" i="2"/>
  <c r="L209" i="2"/>
  <c r="L362" i="2"/>
  <c r="L502" i="2"/>
  <c r="L523" i="2"/>
  <c r="L681" i="2"/>
  <c r="L387" i="2"/>
  <c r="L368" i="2"/>
  <c r="L96" i="2"/>
  <c r="L608" i="2"/>
  <c r="L84" i="2"/>
  <c r="L711" i="2"/>
  <c r="L334" i="2"/>
  <c r="L636" i="2"/>
  <c r="L604" i="2"/>
  <c r="L618" i="2"/>
  <c r="L566" i="2"/>
  <c r="L713" i="2"/>
  <c r="L302" i="2"/>
  <c r="L471" i="2"/>
  <c r="L687" i="2"/>
  <c r="L294" i="2"/>
  <c r="L130" i="2"/>
  <c r="L620" i="2"/>
  <c r="L622" i="2"/>
  <c r="L615" i="2"/>
  <c r="L498" i="2"/>
  <c r="L501" i="2"/>
  <c r="L331" i="2"/>
  <c r="L190" i="2"/>
  <c r="L291" i="2"/>
  <c r="L647" i="2"/>
  <c r="L124" i="2"/>
  <c r="L254" i="2"/>
  <c r="L558" i="2"/>
  <c r="L109" i="2"/>
  <c r="L257" i="2"/>
  <c r="L312" i="2"/>
  <c r="L405" i="2"/>
  <c r="L328" i="2"/>
  <c r="L396" i="2"/>
  <c r="L695" i="2"/>
  <c r="L395" i="2"/>
  <c r="L691" i="2"/>
  <c r="L547" i="2"/>
  <c r="L569" i="2"/>
  <c r="L348" i="2"/>
  <c r="L184" i="2"/>
  <c r="L364" i="2"/>
  <c r="L283" i="2"/>
  <c r="L420" i="2"/>
  <c r="L658" i="2"/>
  <c r="L632" i="2"/>
  <c r="L492" i="2"/>
  <c r="L256" i="2"/>
  <c r="L576" i="2"/>
  <c r="L660" i="2"/>
  <c r="L139" i="2"/>
  <c r="L458" i="2"/>
  <c r="L520" i="2"/>
  <c r="L511" i="2"/>
  <c r="L699" i="2"/>
  <c r="L507" i="2"/>
  <c r="L306" i="2"/>
  <c r="L552" i="2"/>
  <c r="L493" i="2"/>
  <c r="L544" i="2"/>
  <c r="L679" i="2"/>
  <c r="L503" i="2"/>
  <c r="L248" i="2"/>
  <c r="L499" i="2"/>
  <c r="L373" i="2"/>
  <c r="L591" i="2"/>
  <c r="L366" i="2"/>
  <c r="L281" i="2"/>
  <c r="L633" i="2"/>
  <c r="L649" i="2"/>
  <c r="L541" i="2"/>
  <c r="L426" i="2"/>
  <c r="L677" i="2"/>
  <c r="L421" i="2"/>
  <c r="L715" i="2"/>
  <c r="L447" i="2"/>
  <c r="L359" i="2"/>
  <c r="L675" i="2"/>
  <c r="L251" i="2"/>
  <c r="L694" i="2"/>
  <c r="L643" i="2"/>
  <c r="L616" i="2"/>
  <c r="L416" i="2"/>
  <c r="L603" i="2"/>
  <c r="L617" i="2"/>
  <c r="L410" i="2"/>
  <c r="L232" i="2"/>
  <c r="L378" i="2"/>
  <c r="L697" i="2"/>
  <c r="L553" i="2"/>
  <c r="L480" i="2"/>
  <c r="L435" i="2"/>
  <c r="L678" i="2"/>
  <c r="L676" i="2"/>
  <c r="L626" i="2"/>
  <c r="L446" i="2"/>
  <c r="L662" i="2"/>
  <c r="L641" i="2"/>
  <c r="L625" i="2"/>
  <c r="L688" i="2"/>
  <c r="L571" i="2"/>
  <c r="L708" i="2"/>
  <c r="L665" i="2"/>
  <c r="L682" i="2"/>
  <c r="L528" i="2"/>
  <c r="L707" i="2"/>
  <c r="L627" i="2"/>
  <c r="L653" i="2"/>
  <c r="L659" i="2"/>
  <c r="L709" i="2"/>
  <c r="L638" i="2"/>
  <c r="L693" i="2"/>
  <c r="L725" i="2"/>
  <c r="J406" i="2"/>
  <c r="J582" i="2"/>
  <c r="J686" i="2"/>
  <c r="J319" i="2"/>
  <c r="J170" i="2"/>
  <c r="J249" i="2"/>
  <c r="J596" i="2"/>
  <c r="J402" i="2"/>
  <c r="J670" i="2"/>
  <c r="J518" i="2"/>
  <c r="J355" i="2"/>
  <c r="J689" i="2"/>
  <c r="J494" i="2"/>
  <c r="J428" i="2"/>
  <c r="J390" i="2"/>
  <c r="J185" i="2"/>
  <c r="J16" i="2"/>
  <c r="J292" i="2"/>
  <c r="J668" i="2"/>
  <c r="J211" i="2"/>
  <c r="J182" i="2"/>
  <c r="J439" i="2"/>
  <c r="J69" i="2"/>
  <c r="J415" i="2"/>
  <c r="J220" i="2"/>
  <c r="J429" i="2"/>
  <c r="J169" i="2"/>
  <c r="J147" i="2"/>
  <c r="J126" i="2"/>
  <c r="J521" i="2"/>
  <c r="J562" i="2"/>
  <c r="J367" i="2"/>
  <c r="J712" i="2"/>
  <c r="J48" i="2"/>
  <c r="J81" i="2"/>
  <c r="J160" i="2"/>
  <c r="J13" i="2"/>
  <c r="J593" i="2"/>
  <c r="J655" i="2"/>
  <c r="J25" i="2"/>
  <c r="J208" i="2"/>
  <c r="J550" i="2"/>
  <c r="J365" i="2"/>
  <c r="J380" i="2"/>
  <c r="J133" i="2"/>
  <c r="J314" i="2"/>
  <c r="J11" i="2"/>
  <c r="J267" i="2"/>
  <c r="J53" i="2"/>
  <c r="J67" i="2"/>
  <c r="J140" i="2"/>
  <c r="J213" i="2"/>
  <c r="J295" i="2"/>
  <c r="J207" i="2"/>
  <c r="J45" i="2"/>
  <c r="J650" i="2"/>
  <c r="J538" i="2"/>
  <c r="J318" i="2"/>
  <c r="J121" i="2"/>
  <c r="J166" i="2"/>
  <c r="J560" i="2"/>
  <c r="J146" i="2"/>
  <c r="J436" i="2"/>
  <c r="J465" i="2"/>
  <c r="J154" i="2"/>
  <c r="J167" i="2"/>
  <c r="J311" i="2"/>
  <c r="J514" i="2"/>
  <c r="J168" i="2"/>
  <c r="J698" i="2"/>
  <c r="J321" i="2"/>
  <c r="J345" i="2"/>
  <c r="J87" i="2"/>
  <c r="J407" i="2"/>
  <c r="J372" i="2"/>
  <c r="J563" i="2"/>
  <c r="J285" i="2"/>
  <c r="J5" i="2"/>
  <c r="J63" i="2"/>
  <c r="J117" i="2"/>
  <c r="J172" i="2"/>
  <c r="J34" i="2"/>
  <c r="J173" i="2"/>
  <c r="J3" i="2"/>
  <c r="J320" i="2"/>
  <c r="J634" i="2"/>
  <c r="J578" i="2"/>
  <c r="J37" i="2"/>
  <c r="J17" i="2"/>
  <c r="J605" i="2"/>
  <c r="J315" i="2"/>
  <c r="J233" i="2"/>
  <c r="J504" i="2"/>
  <c r="J543" i="2"/>
  <c r="J266" i="2"/>
  <c r="J175" i="2"/>
  <c r="J73" i="2"/>
  <c r="J152" i="2"/>
  <c r="J202" i="2"/>
  <c r="J253" i="2"/>
  <c r="J132" i="2"/>
  <c r="J161" i="2"/>
  <c r="J637" i="2"/>
  <c r="J307" i="2"/>
  <c r="J556" i="2"/>
  <c r="J158" i="2"/>
  <c r="J580" i="2"/>
  <c r="J488" i="2"/>
  <c r="J437" i="2"/>
  <c r="J298" i="2"/>
  <c r="J237" i="2"/>
  <c r="J70" i="2"/>
  <c r="J361" i="2"/>
  <c r="J337" i="2"/>
  <c r="J174" i="2"/>
  <c r="J305" i="2"/>
  <c r="J322" i="2"/>
  <c r="J536" i="2"/>
  <c r="J572" i="2"/>
  <c r="J35" i="2"/>
  <c r="J270" i="2"/>
  <c r="J397" i="2"/>
  <c r="J332" i="2"/>
  <c r="J62" i="2"/>
  <c r="J199" i="2"/>
  <c r="J369" i="2"/>
  <c r="J100" i="2"/>
  <c r="J60" i="2"/>
  <c r="J159" i="2"/>
  <c r="J2" i="2"/>
  <c r="J250" i="2"/>
  <c r="J180" i="2"/>
  <c r="J107" i="2"/>
  <c r="J470" i="2"/>
  <c r="J74" i="2"/>
  <c r="J186" i="2"/>
  <c r="J91" i="2"/>
  <c r="J565" i="2"/>
  <c r="J210" i="2"/>
  <c r="J706" i="2"/>
  <c r="J162" i="2"/>
  <c r="J360" i="2"/>
  <c r="J102" i="2"/>
  <c r="J51" i="2"/>
  <c r="J9" i="2"/>
  <c r="J342" i="2"/>
  <c r="J155" i="2"/>
  <c r="J333" i="2"/>
  <c r="J112" i="2"/>
  <c r="J56" i="2"/>
  <c r="J377" i="2"/>
  <c r="J296" i="2"/>
  <c r="J399" i="2"/>
  <c r="J464" i="2"/>
  <c r="J14" i="2"/>
  <c r="J451" i="2"/>
  <c r="J357" i="2"/>
  <c r="J193" i="2"/>
  <c r="J609" i="2"/>
  <c r="J718" i="2"/>
  <c r="J468" i="2"/>
  <c r="J509" i="2"/>
  <c r="J12" i="2"/>
  <c r="J589" i="2"/>
  <c r="J40" i="2"/>
  <c r="J448" i="2"/>
  <c r="J427" i="2"/>
  <c r="J631" i="2"/>
  <c r="J527" i="2"/>
  <c r="J540" i="2"/>
  <c r="J196" i="2"/>
  <c r="J542" i="2"/>
  <c r="J82" i="2"/>
  <c r="J300" i="2"/>
  <c r="J394" i="2"/>
  <c r="J304" i="2"/>
  <c r="J652" i="2"/>
  <c r="J456" i="2"/>
  <c r="J568" i="2"/>
  <c r="J68" i="2"/>
  <c r="J245" i="2"/>
  <c r="J704" i="2"/>
  <c r="J247" i="2"/>
  <c r="J393" i="2"/>
  <c r="J313" i="2"/>
  <c r="J235" i="2"/>
  <c r="J255" i="2"/>
  <c r="J476" i="2"/>
  <c r="J148" i="2"/>
  <c r="J129" i="2"/>
  <c r="J404" i="2"/>
  <c r="J685" i="2"/>
  <c r="J610" i="2"/>
  <c r="J452" i="2"/>
  <c r="J630" i="2"/>
  <c r="J230" i="2"/>
  <c r="J490" i="2"/>
  <c r="J309" i="2"/>
  <c r="J700" i="2"/>
  <c r="J228" i="2"/>
  <c r="J89" i="2"/>
  <c r="J101" i="2"/>
  <c r="J346" i="2"/>
  <c r="J489" i="2"/>
  <c r="J586" i="2"/>
  <c r="J61" i="2"/>
  <c r="J164" i="2"/>
  <c r="J110" i="2"/>
  <c r="J599" i="2"/>
  <c r="J308" i="2"/>
  <c r="J513" i="2"/>
  <c r="J149" i="2"/>
  <c r="J575" i="2"/>
  <c r="J474" i="2"/>
  <c r="J118" i="2"/>
  <c r="J506" i="2"/>
  <c r="J38" i="2"/>
  <c r="J411" i="2"/>
  <c r="J714" i="2"/>
  <c r="J143" i="2"/>
  <c r="J417" i="2"/>
  <c r="J36" i="2"/>
  <c r="J600" i="2"/>
  <c r="J49" i="2"/>
  <c r="J669" i="2"/>
  <c r="J343" i="2"/>
  <c r="J388" i="2"/>
  <c r="J157" i="2"/>
  <c r="J720" i="2"/>
  <c r="J59" i="2"/>
  <c r="J122" i="2"/>
  <c r="J310" i="2"/>
  <c r="J316" i="2"/>
  <c r="J505" i="2"/>
  <c r="J530" i="2"/>
  <c r="J282" i="2"/>
  <c r="J222" i="2"/>
  <c r="J192" i="2"/>
  <c r="J450" i="2"/>
  <c r="J327" i="2"/>
  <c r="J303" i="2"/>
  <c r="J537" i="2"/>
  <c r="J508" i="2"/>
  <c r="J22" i="2"/>
  <c r="J413" i="2"/>
  <c r="J88" i="2"/>
  <c r="J24" i="2"/>
  <c r="J375" i="2"/>
  <c r="J475" i="2"/>
  <c r="J277" i="2"/>
  <c r="J727" i="2"/>
  <c r="J99" i="2"/>
  <c r="J379" i="2"/>
  <c r="J510" i="2"/>
  <c r="J462" i="2"/>
  <c r="J6" i="2"/>
  <c r="J4" i="2"/>
  <c r="J479" i="2"/>
  <c r="J657" i="2"/>
  <c r="J684" i="2"/>
  <c r="J444" i="2"/>
  <c r="J200" i="2"/>
  <c r="J217" i="2"/>
  <c r="J588" i="2"/>
  <c r="J221" i="2"/>
  <c r="J430" i="2"/>
  <c r="J95" i="2"/>
  <c r="J441" i="2"/>
  <c r="J194" i="2"/>
  <c r="J690" i="2"/>
  <c r="J472" i="2"/>
  <c r="J574" i="2"/>
  <c r="J335" i="2"/>
  <c r="J422" i="2"/>
  <c r="J594" i="2"/>
  <c r="J459" i="2"/>
  <c r="J114" i="2"/>
  <c r="J561" i="2"/>
  <c r="J224" i="2"/>
  <c r="J97" i="2"/>
  <c r="J8" i="2"/>
  <c r="J76" i="2"/>
  <c r="J135" i="2"/>
  <c r="J551" i="2"/>
  <c r="J297" i="2"/>
  <c r="J531" i="2"/>
  <c r="J259" i="2"/>
  <c r="J350" i="2"/>
  <c r="J225" i="2"/>
  <c r="J546" i="2"/>
  <c r="J554" i="2"/>
  <c r="J188" i="2"/>
  <c r="J466" i="2"/>
  <c r="J58" i="2"/>
  <c r="J723" i="2"/>
  <c r="J105" i="2"/>
  <c r="J595" i="2"/>
  <c r="J47" i="2"/>
  <c r="J65" i="2"/>
  <c r="J336" i="2"/>
  <c r="J242" i="2"/>
  <c r="J92" i="2"/>
  <c r="J50" i="2"/>
  <c r="J18" i="2"/>
  <c r="J545" i="2"/>
  <c r="J619" i="2"/>
  <c r="J683" i="2"/>
  <c r="J86" i="2"/>
  <c r="J434" i="2"/>
  <c r="J83" i="2"/>
  <c r="J522" i="2"/>
  <c r="J19" i="2"/>
  <c r="J432" i="2"/>
  <c r="J198" i="2"/>
  <c r="J229" i="2"/>
  <c r="J371" i="2"/>
  <c r="J20" i="2"/>
  <c r="J692" i="2"/>
  <c r="J183" i="2"/>
  <c r="J141" i="2"/>
  <c r="J145" i="2"/>
  <c r="J515" i="2"/>
  <c r="J639" i="2"/>
  <c r="J330" i="2"/>
  <c r="J577" i="2"/>
  <c r="J703" i="2"/>
  <c r="J240" i="2"/>
  <c r="J385" i="2"/>
  <c r="J457" i="2"/>
  <c r="J137" i="2"/>
  <c r="J453" i="2"/>
  <c r="J570" i="2"/>
  <c r="J500" i="2"/>
  <c r="J234" i="2"/>
  <c r="J722" i="2"/>
  <c r="J106" i="2"/>
  <c r="J151" i="2"/>
  <c r="J31" i="2"/>
  <c r="J329" i="2"/>
  <c r="J197" i="2"/>
  <c r="J664" i="2"/>
  <c r="J223" i="2"/>
  <c r="J293" i="2"/>
  <c r="J424" i="2"/>
  <c r="J663" i="2"/>
  <c r="J483" i="2"/>
  <c r="J442" i="2"/>
  <c r="J392" i="2"/>
  <c r="J559" i="2"/>
  <c r="J43" i="2"/>
  <c r="J142" i="2"/>
  <c r="J344" i="2"/>
  <c r="J77" i="2"/>
  <c r="J383" i="2"/>
  <c r="J26" i="2"/>
  <c r="J525" i="2"/>
  <c r="J72" i="2"/>
  <c r="J477" i="2"/>
  <c r="J32" i="2"/>
  <c r="J264" i="2"/>
  <c r="J519" i="2"/>
  <c r="J592" i="2"/>
  <c r="J238" i="2"/>
  <c r="J54" i="2"/>
  <c r="J323" i="2"/>
  <c r="J533" i="2"/>
  <c r="J403" i="2"/>
  <c r="J497" i="2"/>
  <c r="J120" i="2"/>
  <c r="J165" i="2"/>
  <c r="J581" i="2"/>
  <c r="J438" i="2"/>
  <c r="J236" i="2"/>
  <c r="J23" i="2"/>
  <c r="J645" i="2"/>
  <c r="J191" i="2"/>
  <c r="J116" i="2"/>
  <c r="J656" i="2"/>
  <c r="J317" i="2"/>
  <c r="J227" i="2"/>
  <c r="J573" i="2"/>
  <c r="J136" i="2"/>
  <c r="J646" i="2"/>
  <c r="J243" i="2"/>
  <c r="J246" i="2"/>
  <c r="J163" i="2"/>
  <c r="J398" i="2"/>
  <c r="J353" i="2"/>
  <c r="J286" i="2"/>
  <c r="J111" i="2"/>
  <c r="J598" i="2"/>
  <c r="J454" i="2"/>
  <c r="J115" i="2"/>
  <c r="J719" i="2"/>
  <c r="J79" i="2"/>
  <c r="J661" i="2"/>
  <c r="J597" i="2"/>
  <c r="J127" i="2"/>
  <c r="J486" i="2"/>
  <c r="J203" i="2"/>
  <c r="J549" i="2"/>
  <c r="J268" i="2"/>
  <c r="J108" i="2"/>
  <c r="J260" i="2"/>
  <c r="J491" i="2"/>
  <c r="J216" i="2"/>
  <c r="J171" i="2"/>
  <c r="J351" i="2"/>
  <c r="J473" i="2"/>
  <c r="J583" i="2"/>
  <c r="J431" i="2"/>
  <c r="J275" i="2"/>
  <c r="J278" i="2"/>
  <c r="J672" i="2"/>
  <c r="J15" i="2"/>
  <c r="J239" i="2"/>
  <c r="J179" i="2"/>
  <c r="J667" i="2"/>
  <c r="J607" i="2"/>
  <c r="J94" i="2"/>
  <c r="J187" i="2"/>
  <c r="J347" i="2"/>
  <c r="J215" i="2"/>
  <c r="J218" i="2"/>
  <c r="J716" i="2"/>
  <c r="J539" i="2"/>
  <c r="J579" i="2"/>
  <c r="J555" i="2"/>
  <c r="J189" i="2"/>
  <c r="J484" i="2"/>
  <c r="J654" i="2"/>
  <c r="J27" i="2"/>
  <c r="J265" i="2"/>
  <c r="J349" i="2"/>
  <c r="J481" i="2"/>
  <c r="J44" i="2"/>
  <c r="J423" i="2"/>
  <c r="J408" i="2"/>
  <c r="J252" i="2"/>
  <c r="J21" i="2"/>
  <c r="J219" i="2"/>
  <c r="J41" i="2"/>
  <c r="J384" i="2"/>
  <c r="J710" i="2"/>
  <c r="J138" i="2"/>
  <c r="J78" i="2"/>
  <c r="J613" i="2"/>
  <c r="J7" i="2"/>
  <c r="J386" i="2"/>
  <c r="J93" i="2"/>
  <c r="J564" i="2"/>
  <c r="J425" i="2"/>
  <c r="J340" i="2"/>
  <c r="J57" i="2"/>
  <c r="J181" i="2"/>
  <c r="J629" i="2"/>
  <c r="J724" i="2"/>
  <c r="J485" i="2"/>
  <c r="J284" i="2"/>
  <c r="J534" i="2"/>
  <c r="J526" i="2"/>
  <c r="J495" i="2"/>
  <c r="J642" i="2"/>
  <c r="J280" i="2"/>
  <c r="J261" i="2"/>
  <c r="J529" i="2"/>
  <c r="J445" i="2"/>
  <c r="J80" i="2"/>
  <c r="J382" i="2"/>
  <c r="J205" i="2"/>
  <c r="J370" i="2"/>
  <c r="J532" i="2"/>
  <c r="J326" i="2"/>
  <c r="J85" i="2"/>
  <c r="J517" i="2"/>
  <c r="J587" i="2"/>
  <c r="J104" i="2"/>
  <c r="J226" i="2"/>
  <c r="J409" i="2"/>
  <c r="J28" i="2"/>
  <c r="J176" i="2"/>
  <c r="J389" i="2"/>
  <c r="J98" i="2"/>
  <c r="J443" i="2"/>
  <c r="J341" i="2"/>
  <c r="J482" i="2"/>
  <c r="J299" i="2"/>
  <c r="J621" i="2"/>
  <c r="J39" i="2"/>
  <c r="J29" i="2"/>
  <c r="J651" i="2"/>
  <c r="J262" i="2"/>
  <c r="J134" i="2"/>
  <c r="J10" i="2"/>
  <c r="J55" i="2"/>
  <c r="J478" i="2"/>
  <c r="J338" i="2"/>
  <c r="J535" i="2"/>
  <c r="J512" i="2"/>
  <c r="J352" i="2"/>
  <c r="J644" i="2"/>
  <c r="J103" i="2"/>
  <c r="J680" i="2"/>
  <c r="J271" i="2"/>
  <c r="J624" i="2"/>
  <c r="J567" i="2"/>
  <c r="J460" i="2"/>
  <c r="J287" i="2"/>
  <c r="J263" i="2"/>
  <c r="J374" i="2"/>
  <c r="J516" i="2"/>
  <c r="J449" i="2"/>
  <c r="J584" i="2"/>
  <c r="J487" i="2"/>
  <c r="J461" i="2"/>
  <c r="J433" i="2"/>
  <c r="J726" i="2"/>
  <c r="J635" i="2"/>
  <c r="J463" i="2"/>
  <c r="J244" i="2"/>
  <c r="J469" i="2"/>
  <c r="J231" i="2"/>
  <c r="J721" i="2"/>
  <c r="J611" i="2"/>
  <c r="J301" i="2"/>
  <c r="J418" i="2"/>
  <c r="J241" i="2"/>
  <c r="J381" i="2"/>
  <c r="J42" i="2"/>
  <c r="J75" i="2"/>
  <c r="J325" i="2"/>
  <c r="J201" i="2"/>
  <c r="J178" i="2"/>
  <c r="J354" i="2"/>
  <c r="J358" i="2"/>
  <c r="J717" i="2"/>
  <c r="J414" i="2"/>
  <c r="J288" i="2"/>
  <c r="J673" i="2"/>
  <c r="J339" i="2"/>
  <c r="J455" i="2"/>
  <c r="J628" i="2"/>
  <c r="J33" i="2"/>
  <c r="J289" i="2"/>
  <c r="J46" i="2"/>
  <c r="J276" i="2"/>
  <c r="J612" i="2"/>
  <c r="J640" i="2"/>
  <c r="J648" i="2"/>
  <c r="J666" i="2"/>
  <c r="J674" i="2"/>
  <c r="J363" i="2"/>
  <c r="J269" i="2"/>
  <c r="J590" i="2"/>
  <c r="J90" i="2"/>
  <c r="J606" i="2"/>
  <c r="J401" i="2"/>
  <c r="J153" i="2"/>
  <c r="J64" i="2"/>
  <c r="J324" i="2"/>
  <c r="J128" i="2"/>
  <c r="J548" i="2"/>
  <c r="J272" i="2"/>
  <c r="J440" i="2"/>
  <c r="J671" i="2"/>
  <c r="J419" i="2"/>
  <c r="J30" i="2"/>
  <c r="J290" i="2"/>
  <c r="J400" i="2"/>
  <c r="J52" i="2"/>
  <c r="J412" i="2"/>
  <c r="J524" i="2"/>
  <c r="J696" i="2"/>
  <c r="J214" i="2"/>
  <c r="J701" i="2"/>
  <c r="J195" i="2"/>
  <c r="J279" i="2"/>
  <c r="J156" i="2"/>
  <c r="J177" i="2"/>
  <c r="J66" i="2"/>
  <c r="J705" i="2"/>
  <c r="J71" i="2"/>
  <c r="J144" i="2"/>
  <c r="J212" i="2"/>
  <c r="J391" i="2"/>
  <c r="J273" i="2"/>
  <c r="J356" i="2"/>
  <c r="J467" i="2"/>
  <c r="J123" i="2"/>
  <c r="J274" i="2"/>
  <c r="J131" i="2"/>
  <c r="J602" i="2"/>
  <c r="J204" i="2"/>
  <c r="J601" i="2"/>
  <c r="J119" i="2"/>
  <c r="J702" i="2"/>
  <c r="J125" i="2"/>
  <c r="J557" i="2"/>
  <c r="J258" i="2"/>
  <c r="J614" i="2"/>
  <c r="J150" i="2"/>
  <c r="J376" i="2"/>
  <c r="J623" i="2"/>
  <c r="J113" i="2"/>
  <c r="J585" i="2"/>
  <c r="J496" i="2"/>
  <c r="J206" i="2"/>
  <c r="J209" i="2"/>
  <c r="J362" i="2"/>
  <c r="J502" i="2"/>
  <c r="J523" i="2"/>
  <c r="J681" i="2"/>
  <c r="J387" i="2"/>
  <c r="J368" i="2"/>
  <c r="J96" i="2"/>
  <c r="J608" i="2"/>
  <c r="J84" i="2"/>
  <c r="J711" i="2"/>
  <c r="J334" i="2"/>
  <c r="J636" i="2"/>
  <c r="J604" i="2"/>
  <c r="J618" i="2"/>
  <c r="J566" i="2"/>
  <c r="J713" i="2"/>
  <c r="J302" i="2"/>
  <c r="J471" i="2"/>
  <c r="J687" i="2"/>
  <c r="J294" i="2"/>
  <c r="J130" i="2"/>
  <c r="J620" i="2"/>
  <c r="J622" i="2"/>
  <c r="J615" i="2"/>
  <c r="J498" i="2"/>
  <c r="J501" i="2"/>
  <c r="J331" i="2"/>
  <c r="J190" i="2"/>
  <c r="J291" i="2"/>
  <c r="J647" i="2"/>
  <c r="J124" i="2"/>
  <c r="J254" i="2"/>
  <c r="J558" i="2"/>
  <c r="J109" i="2"/>
  <c r="J257" i="2"/>
  <c r="J312" i="2"/>
  <c r="J405" i="2"/>
  <c r="J328" i="2"/>
  <c r="J396" i="2"/>
  <c r="J695" i="2"/>
  <c r="J395" i="2"/>
  <c r="J691" i="2"/>
  <c r="J547" i="2"/>
  <c r="J569" i="2"/>
  <c r="J348" i="2"/>
  <c r="J184" i="2"/>
  <c r="J364" i="2"/>
  <c r="J283" i="2"/>
  <c r="J420" i="2"/>
  <c r="J658" i="2"/>
  <c r="J632" i="2"/>
  <c r="J492" i="2"/>
  <c r="J256" i="2"/>
  <c r="J576" i="2"/>
  <c r="J660" i="2"/>
  <c r="J139" i="2"/>
  <c r="J458" i="2"/>
  <c r="J520" i="2"/>
  <c r="J511" i="2"/>
  <c r="J699" i="2"/>
  <c r="J507" i="2"/>
  <c r="J306" i="2"/>
  <c r="J552" i="2"/>
  <c r="J493" i="2"/>
  <c r="J544" i="2"/>
  <c r="J679" i="2"/>
  <c r="J503" i="2"/>
  <c r="J248" i="2"/>
  <c r="J499" i="2"/>
  <c r="J373" i="2"/>
  <c r="J591" i="2"/>
  <c r="J366" i="2"/>
  <c r="J281" i="2"/>
  <c r="J633" i="2"/>
  <c r="J649" i="2"/>
  <c r="J541" i="2"/>
  <c r="J426" i="2"/>
  <c r="J677" i="2"/>
  <c r="J421" i="2"/>
  <c r="J715" i="2"/>
  <c r="J447" i="2"/>
  <c r="J359" i="2"/>
  <c r="J675" i="2"/>
  <c r="J251" i="2"/>
  <c r="J694" i="2"/>
  <c r="J643" i="2"/>
  <c r="J616" i="2"/>
  <c r="J416" i="2"/>
  <c r="J603" i="2"/>
  <c r="J617" i="2"/>
  <c r="J410" i="2"/>
  <c r="J232" i="2"/>
  <c r="J378" i="2"/>
  <c r="J697" i="2"/>
  <c r="J553" i="2"/>
  <c r="J480" i="2"/>
  <c r="J435" i="2"/>
  <c r="J678" i="2"/>
  <c r="J676" i="2"/>
  <c r="J626" i="2"/>
  <c r="J446" i="2"/>
  <c r="J662" i="2"/>
  <c r="J641" i="2"/>
  <c r="J625" i="2"/>
  <c r="J688" i="2"/>
  <c r="J571" i="2"/>
  <c r="J708" i="2"/>
  <c r="J665" i="2"/>
  <c r="J682" i="2"/>
  <c r="J528" i="2"/>
  <c r="J707" i="2"/>
  <c r="J627" i="2"/>
  <c r="J653" i="2"/>
  <c r="J659" i="2"/>
  <c r="J709" i="2"/>
  <c r="J638" i="2"/>
  <c r="J693" i="2"/>
  <c r="J725" i="2"/>
  <c r="H406" i="2"/>
  <c r="H582" i="2"/>
  <c r="H686" i="2"/>
  <c r="H319" i="2"/>
  <c r="H170" i="2"/>
  <c r="H249" i="2"/>
  <c r="H596" i="2"/>
  <c r="H402" i="2"/>
  <c r="H670" i="2"/>
  <c r="H518" i="2"/>
  <c r="H355" i="2"/>
  <c r="H689" i="2"/>
  <c r="H494" i="2"/>
  <c r="H428" i="2"/>
  <c r="H390" i="2"/>
  <c r="H185" i="2"/>
  <c r="H16" i="2"/>
  <c r="H292" i="2"/>
  <c r="H668" i="2"/>
  <c r="H211" i="2"/>
  <c r="H182" i="2"/>
  <c r="H439" i="2"/>
  <c r="H69" i="2"/>
  <c r="H415" i="2"/>
  <c r="H220" i="2"/>
  <c r="H429" i="2"/>
  <c r="H169" i="2"/>
  <c r="H147" i="2"/>
  <c r="H126" i="2"/>
  <c r="H521" i="2"/>
  <c r="H562" i="2"/>
  <c r="H367" i="2"/>
  <c r="H712" i="2"/>
  <c r="H48" i="2"/>
  <c r="H81" i="2"/>
  <c r="H160" i="2"/>
  <c r="H13" i="2"/>
  <c r="H593" i="2"/>
  <c r="H655" i="2"/>
  <c r="H25" i="2"/>
  <c r="H208" i="2"/>
  <c r="H550" i="2"/>
  <c r="H365" i="2"/>
  <c r="H380" i="2"/>
  <c r="H133" i="2"/>
  <c r="H314" i="2"/>
  <c r="H11" i="2"/>
  <c r="H267" i="2"/>
  <c r="H53" i="2"/>
  <c r="H67" i="2"/>
  <c r="H140" i="2"/>
  <c r="H213" i="2"/>
  <c r="H295" i="2"/>
  <c r="H207" i="2"/>
  <c r="H45" i="2"/>
  <c r="H650" i="2"/>
  <c r="H538" i="2"/>
  <c r="H318" i="2"/>
  <c r="H121" i="2"/>
  <c r="H166" i="2"/>
  <c r="H560" i="2"/>
  <c r="H146" i="2"/>
  <c r="H436" i="2"/>
  <c r="H465" i="2"/>
  <c r="H154" i="2"/>
  <c r="H167" i="2"/>
  <c r="H311" i="2"/>
  <c r="H514" i="2"/>
  <c r="H168" i="2"/>
  <c r="H698" i="2"/>
  <c r="H321" i="2"/>
  <c r="H345" i="2"/>
  <c r="H87" i="2"/>
  <c r="H407" i="2"/>
  <c r="H372" i="2"/>
  <c r="H563" i="2"/>
  <c r="H285" i="2"/>
  <c r="H5" i="2"/>
  <c r="H63" i="2"/>
  <c r="H117" i="2"/>
  <c r="H172" i="2"/>
  <c r="H34" i="2"/>
  <c r="H173" i="2"/>
  <c r="H3" i="2"/>
  <c r="H320" i="2"/>
  <c r="H634" i="2"/>
  <c r="H578" i="2"/>
  <c r="H37" i="2"/>
  <c r="H17" i="2"/>
  <c r="H605" i="2"/>
  <c r="H315" i="2"/>
  <c r="H233" i="2"/>
  <c r="H504" i="2"/>
  <c r="H543" i="2"/>
  <c r="H266" i="2"/>
  <c r="H175" i="2"/>
  <c r="H73" i="2"/>
  <c r="H152" i="2"/>
  <c r="H202" i="2"/>
  <c r="H253" i="2"/>
  <c r="H132" i="2"/>
  <c r="H161" i="2"/>
  <c r="H637" i="2"/>
  <c r="H307" i="2"/>
  <c r="H556" i="2"/>
  <c r="H158" i="2"/>
  <c r="H580" i="2"/>
  <c r="H488" i="2"/>
  <c r="H437" i="2"/>
  <c r="H298" i="2"/>
  <c r="H237" i="2"/>
  <c r="H70" i="2"/>
  <c r="H361" i="2"/>
  <c r="H337" i="2"/>
  <c r="H174" i="2"/>
  <c r="H305" i="2"/>
  <c r="H322" i="2"/>
  <c r="H536" i="2"/>
  <c r="H572" i="2"/>
  <c r="H35" i="2"/>
  <c r="H270" i="2"/>
  <c r="H397" i="2"/>
  <c r="H332" i="2"/>
  <c r="H62" i="2"/>
  <c r="H199" i="2"/>
  <c r="H369" i="2"/>
  <c r="H100" i="2"/>
  <c r="H60" i="2"/>
  <c r="H159" i="2"/>
  <c r="H2" i="2"/>
  <c r="H250" i="2"/>
  <c r="H180" i="2"/>
  <c r="H107" i="2"/>
  <c r="H470" i="2"/>
  <c r="H74" i="2"/>
  <c r="H186" i="2"/>
  <c r="H91" i="2"/>
  <c r="H565" i="2"/>
  <c r="H210" i="2"/>
  <c r="H706" i="2"/>
  <c r="H162" i="2"/>
  <c r="H360" i="2"/>
  <c r="H102" i="2"/>
  <c r="H51" i="2"/>
  <c r="H9" i="2"/>
  <c r="H342" i="2"/>
  <c r="H155" i="2"/>
  <c r="H333" i="2"/>
  <c r="H112" i="2"/>
  <c r="H56" i="2"/>
  <c r="H377" i="2"/>
  <c r="H296" i="2"/>
  <c r="H399" i="2"/>
  <c r="H464" i="2"/>
  <c r="H14" i="2"/>
  <c r="H451" i="2"/>
  <c r="H357" i="2"/>
  <c r="H193" i="2"/>
  <c r="H609" i="2"/>
  <c r="H718" i="2"/>
  <c r="H468" i="2"/>
  <c r="H509" i="2"/>
  <c r="H12" i="2"/>
  <c r="H589" i="2"/>
  <c r="H40" i="2"/>
  <c r="H448" i="2"/>
  <c r="H427" i="2"/>
  <c r="H631" i="2"/>
  <c r="H527" i="2"/>
  <c r="H540" i="2"/>
  <c r="H196" i="2"/>
  <c r="H542" i="2"/>
  <c r="H82" i="2"/>
  <c r="H300" i="2"/>
  <c r="H394" i="2"/>
  <c r="H304" i="2"/>
  <c r="H652" i="2"/>
  <c r="H456" i="2"/>
  <c r="H568" i="2"/>
  <c r="H68" i="2"/>
  <c r="H245" i="2"/>
  <c r="H704" i="2"/>
  <c r="H247" i="2"/>
  <c r="H393" i="2"/>
  <c r="H313" i="2"/>
  <c r="H235" i="2"/>
  <c r="H255" i="2"/>
  <c r="H476" i="2"/>
  <c r="H148" i="2"/>
  <c r="H129" i="2"/>
  <c r="H404" i="2"/>
  <c r="H685" i="2"/>
  <c r="H610" i="2"/>
  <c r="H452" i="2"/>
  <c r="H630" i="2"/>
  <c r="H230" i="2"/>
  <c r="H490" i="2"/>
  <c r="H309" i="2"/>
  <c r="H700" i="2"/>
  <c r="H228" i="2"/>
  <c r="H89" i="2"/>
  <c r="H101" i="2"/>
  <c r="H346" i="2"/>
  <c r="H489" i="2"/>
  <c r="H586" i="2"/>
  <c r="H61" i="2"/>
  <c r="H164" i="2"/>
  <c r="H110" i="2"/>
  <c r="H599" i="2"/>
  <c r="H308" i="2"/>
  <c r="H513" i="2"/>
  <c r="H149" i="2"/>
  <c r="H575" i="2"/>
  <c r="H474" i="2"/>
  <c r="H118" i="2"/>
  <c r="H506" i="2"/>
  <c r="H38" i="2"/>
  <c r="H411" i="2"/>
  <c r="H714" i="2"/>
  <c r="H143" i="2"/>
  <c r="H417" i="2"/>
  <c r="H36" i="2"/>
  <c r="H600" i="2"/>
  <c r="H49" i="2"/>
  <c r="H669" i="2"/>
  <c r="H343" i="2"/>
  <c r="H388" i="2"/>
  <c r="H157" i="2"/>
  <c r="H720" i="2"/>
  <c r="H59" i="2"/>
  <c r="H122" i="2"/>
  <c r="H310" i="2"/>
  <c r="H316" i="2"/>
  <c r="H505" i="2"/>
  <c r="H530" i="2"/>
  <c r="H282" i="2"/>
  <c r="H222" i="2"/>
  <c r="H192" i="2"/>
  <c r="H450" i="2"/>
  <c r="H327" i="2"/>
  <c r="H303" i="2"/>
  <c r="H537" i="2"/>
  <c r="H508" i="2"/>
  <c r="H22" i="2"/>
  <c r="H413" i="2"/>
  <c r="H88" i="2"/>
  <c r="H24" i="2"/>
  <c r="H375" i="2"/>
  <c r="H475" i="2"/>
  <c r="H277" i="2"/>
  <c r="H727" i="2"/>
  <c r="H99" i="2"/>
  <c r="H379" i="2"/>
  <c r="H510" i="2"/>
  <c r="H462" i="2"/>
  <c r="H6" i="2"/>
  <c r="H4" i="2"/>
  <c r="H479" i="2"/>
  <c r="H657" i="2"/>
  <c r="H684" i="2"/>
  <c r="H444" i="2"/>
  <c r="H200" i="2"/>
  <c r="H217" i="2"/>
  <c r="H588" i="2"/>
  <c r="H221" i="2"/>
  <c r="H430" i="2"/>
  <c r="H95" i="2"/>
  <c r="H441" i="2"/>
  <c r="H194" i="2"/>
  <c r="H690" i="2"/>
  <c r="H472" i="2"/>
  <c r="H574" i="2"/>
  <c r="H335" i="2"/>
  <c r="H422" i="2"/>
  <c r="H594" i="2"/>
  <c r="H459" i="2"/>
  <c r="H114" i="2"/>
  <c r="H561" i="2"/>
  <c r="H224" i="2"/>
  <c r="H97" i="2"/>
  <c r="H8" i="2"/>
  <c r="H76" i="2"/>
  <c r="H135" i="2"/>
  <c r="H551" i="2"/>
  <c r="H297" i="2"/>
  <c r="H531" i="2"/>
  <c r="H259" i="2"/>
  <c r="H350" i="2"/>
  <c r="H225" i="2"/>
  <c r="H546" i="2"/>
  <c r="H554" i="2"/>
  <c r="H188" i="2"/>
  <c r="H466" i="2"/>
  <c r="H58" i="2"/>
  <c r="H723" i="2"/>
  <c r="H105" i="2"/>
  <c r="H595" i="2"/>
  <c r="H47" i="2"/>
  <c r="H65" i="2"/>
  <c r="H336" i="2"/>
  <c r="H242" i="2"/>
  <c r="H92" i="2"/>
  <c r="H50" i="2"/>
  <c r="H18" i="2"/>
  <c r="H545" i="2"/>
  <c r="H619" i="2"/>
  <c r="H683" i="2"/>
  <c r="H86" i="2"/>
  <c r="H434" i="2"/>
  <c r="H83" i="2"/>
  <c r="H522" i="2"/>
  <c r="H19" i="2"/>
  <c r="H432" i="2"/>
  <c r="H198" i="2"/>
  <c r="H229" i="2"/>
  <c r="H371" i="2"/>
  <c r="H20" i="2"/>
  <c r="H692" i="2"/>
  <c r="H183" i="2"/>
  <c r="H141" i="2"/>
  <c r="H145" i="2"/>
  <c r="H515" i="2"/>
  <c r="H639" i="2"/>
  <c r="H330" i="2"/>
  <c r="H577" i="2"/>
  <c r="H703" i="2"/>
  <c r="H240" i="2"/>
  <c r="H385" i="2"/>
  <c r="H457" i="2"/>
  <c r="H137" i="2"/>
  <c r="H453" i="2"/>
  <c r="H570" i="2"/>
  <c r="H500" i="2"/>
  <c r="H234" i="2"/>
  <c r="H722" i="2"/>
  <c r="H106" i="2"/>
  <c r="H151" i="2"/>
  <c r="H31" i="2"/>
  <c r="H329" i="2"/>
  <c r="H197" i="2"/>
  <c r="H664" i="2"/>
  <c r="H223" i="2"/>
  <c r="H293" i="2"/>
  <c r="H424" i="2"/>
  <c r="H663" i="2"/>
  <c r="H483" i="2"/>
  <c r="H442" i="2"/>
  <c r="H392" i="2"/>
  <c r="H559" i="2"/>
  <c r="H43" i="2"/>
  <c r="H142" i="2"/>
  <c r="H344" i="2"/>
  <c r="H77" i="2"/>
  <c r="H383" i="2"/>
  <c r="H26" i="2"/>
  <c r="H525" i="2"/>
  <c r="H72" i="2"/>
  <c r="H477" i="2"/>
  <c r="H32" i="2"/>
  <c r="H264" i="2"/>
  <c r="H519" i="2"/>
  <c r="H592" i="2"/>
  <c r="H238" i="2"/>
  <c r="H54" i="2"/>
  <c r="H323" i="2"/>
  <c r="H533" i="2"/>
  <c r="H403" i="2"/>
  <c r="H497" i="2"/>
  <c r="H120" i="2"/>
  <c r="H165" i="2"/>
  <c r="H581" i="2"/>
  <c r="H438" i="2"/>
  <c r="H236" i="2"/>
  <c r="H23" i="2"/>
  <c r="H645" i="2"/>
  <c r="H191" i="2"/>
  <c r="H116" i="2"/>
  <c r="H656" i="2"/>
  <c r="H317" i="2"/>
  <c r="H227" i="2"/>
  <c r="H573" i="2"/>
  <c r="H136" i="2"/>
  <c r="H646" i="2"/>
  <c r="H243" i="2"/>
  <c r="H246" i="2"/>
  <c r="H163" i="2"/>
  <c r="H398" i="2"/>
  <c r="H353" i="2"/>
  <c r="H286" i="2"/>
  <c r="H111" i="2"/>
  <c r="H598" i="2"/>
  <c r="H454" i="2"/>
  <c r="H115" i="2"/>
  <c r="H719" i="2"/>
  <c r="H79" i="2"/>
  <c r="H661" i="2"/>
  <c r="H597" i="2"/>
  <c r="H127" i="2"/>
  <c r="H486" i="2"/>
  <c r="H203" i="2"/>
  <c r="H549" i="2"/>
  <c r="H268" i="2"/>
  <c r="H108" i="2"/>
  <c r="H260" i="2"/>
  <c r="H491" i="2"/>
  <c r="H216" i="2"/>
  <c r="H171" i="2"/>
  <c r="H351" i="2"/>
  <c r="H473" i="2"/>
  <c r="H583" i="2"/>
  <c r="H431" i="2"/>
  <c r="H275" i="2"/>
  <c r="H278" i="2"/>
  <c r="H672" i="2"/>
  <c r="H15" i="2"/>
  <c r="H239" i="2"/>
  <c r="H179" i="2"/>
  <c r="H667" i="2"/>
  <c r="H607" i="2"/>
  <c r="H94" i="2"/>
  <c r="H187" i="2"/>
  <c r="H347" i="2"/>
  <c r="H215" i="2"/>
  <c r="H218" i="2"/>
  <c r="H716" i="2"/>
  <c r="H539" i="2"/>
  <c r="H579" i="2"/>
  <c r="H555" i="2"/>
  <c r="H189" i="2"/>
  <c r="H484" i="2"/>
  <c r="H654" i="2"/>
  <c r="H27" i="2"/>
  <c r="H265" i="2"/>
  <c r="H349" i="2"/>
  <c r="H481" i="2"/>
  <c r="H44" i="2"/>
  <c r="H423" i="2"/>
  <c r="H408" i="2"/>
  <c r="H252" i="2"/>
  <c r="H21" i="2"/>
  <c r="H219" i="2"/>
  <c r="H41" i="2"/>
  <c r="H384" i="2"/>
  <c r="H710" i="2"/>
  <c r="H138" i="2"/>
  <c r="H78" i="2"/>
  <c r="H613" i="2"/>
  <c r="H7" i="2"/>
  <c r="H386" i="2"/>
  <c r="H93" i="2"/>
  <c r="H564" i="2"/>
  <c r="H425" i="2"/>
  <c r="H340" i="2"/>
  <c r="H57" i="2"/>
  <c r="H181" i="2"/>
  <c r="H629" i="2"/>
  <c r="H724" i="2"/>
  <c r="H485" i="2"/>
  <c r="H284" i="2"/>
  <c r="H534" i="2"/>
  <c r="H526" i="2"/>
  <c r="H495" i="2"/>
  <c r="H642" i="2"/>
  <c r="H280" i="2"/>
  <c r="H261" i="2"/>
  <c r="H529" i="2"/>
  <c r="H445" i="2"/>
  <c r="H80" i="2"/>
  <c r="H382" i="2"/>
  <c r="H205" i="2"/>
  <c r="H370" i="2"/>
  <c r="H532" i="2"/>
  <c r="H326" i="2"/>
  <c r="H85" i="2"/>
  <c r="H517" i="2"/>
  <c r="H587" i="2"/>
  <c r="H104" i="2"/>
  <c r="H226" i="2"/>
  <c r="H409" i="2"/>
  <c r="H28" i="2"/>
  <c r="H176" i="2"/>
  <c r="H389" i="2"/>
  <c r="H98" i="2"/>
  <c r="H443" i="2"/>
  <c r="H341" i="2"/>
  <c r="H482" i="2"/>
  <c r="H299" i="2"/>
  <c r="H621" i="2"/>
  <c r="H39" i="2"/>
  <c r="H29" i="2"/>
  <c r="H651" i="2"/>
  <c r="H262" i="2"/>
  <c r="H134" i="2"/>
  <c r="H10" i="2"/>
  <c r="H55" i="2"/>
  <c r="H478" i="2"/>
  <c r="H338" i="2"/>
  <c r="H535" i="2"/>
  <c r="H512" i="2"/>
  <c r="H352" i="2"/>
  <c r="H644" i="2"/>
  <c r="H103" i="2"/>
  <c r="H680" i="2"/>
  <c r="H271" i="2"/>
  <c r="H624" i="2"/>
  <c r="H567" i="2"/>
  <c r="H460" i="2"/>
  <c r="H287" i="2"/>
  <c r="H263" i="2"/>
  <c r="H374" i="2"/>
  <c r="H516" i="2"/>
  <c r="H449" i="2"/>
  <c r="H584" i="2"/>
  <c r="H487" i="2"/>
  <c r="H461" i="2"/>
  <c r="H433" i="2"/>
  <c r="H726" i="2"/>
  <c r="H635" i="2"/>
  <c r="H463" i="2"/>
  <c r="H244" i="2"/>
  <c r="H469" i="2"/>
  <c r="H231" i="2"/>
  <c r="H721" i="2"/>
  <c r="H611" i="2"/>
  <c r="H301" i="2"/>
  <c r="H418" i="2"/>
  <c r="H241" i="2"/>
  <c r="H381" i="2"/>
  <c r="H42" i="2"/>
  <c r="H75" i="2"/>
  <c r="H325" i="2"/>
  <c r="H201" i="2"/>
  <c r="H178" i="2"/>
  <c r="H354" i="2"/>
  <c r="H358" i="2"/>
  <c r="H717" i="2"/>
  <c r="H414" i="2"/>
  <c r="H288" i="2"/>
  <c r="H673" i="2"/>
  <c r="H339" i="2"/>
  <c r="H455" i="2"/>
  <c r="H628" i="2"/>
  <c r="H33" i="2"/>
  <c r="H289" i="2"/>
  <c r="H46" i="2"/>
  <c r="H276" i="2"/>
  <c r="H612" i="2"/>
  <c r="H640" i="2"/>
  <c r="H648" i="2"/>
  <c r="H666" i="2"/>
  <c r="H674" i="2"/>
  <c r="H363" i="2"/>
  <c r="H269" i="2"/>
  <c r="H590" i="2"/>
  <c r="H90" i="2"/>
  <c r="H606" i="2"/>
  <c r="H401" i="2"/>
  <c r="H153" i="2"/>
  <c r="H64" i="2"/>
  <c r="H324" i="2"/>
  <c r="H128" i="2"/>
  <c r="H548" i="2"/>
  <c r="H272" i="2"/>
  <c r="H440" i="2"/>
  <c r="H671" i="2"/>
  <c r="H419" i="2"/>
  <c r="H30" i="2"/>
  <c r="H290" i="2"/>
  <c r="H400" i="2"/>
  <c r="H52" i="2"/>
  <c r="H412" i="2"/>
  <c r="H524" i="2"/>
  <c r="H696" i="2"/>
  <c r="H214" i="2"/>
  <c r="H701" i="2"/>
  <c r="H195" i="2"/>
  <c r="H279" i="2"/>
  <c r="H156" i="2"/>
  <c r="H177" i="2"/>
  <c r="H66" i="2"/>
  <c r="H705" i="2"/>
  <c r="H71" i="2"/>
  <c r="H144" i="2"/>
  <c r="H212" i="2"/>
  <c r="H391" i="2"/>
  <c r="H273" i="2"/>
  <c r="H356" i="2"/>
  <c r="H467" i="2"/>
  <c r="H123" i="2"/>
  <c r="H274" i="2"/>
  <c r="H131" i="2"/>
  <c r="H602" i="2"/>
  <c r="H204" i="2"/>
  <c r="H601" i="2"/>
  <c r="H119" i="2"/>
  <c r="H702" i="2"/>
  <c r="H125" i="2"/>
  <c r="H557" i="2"/>
  <c r="H258" i="2"/>
  <c r="H614" i="2"/>
  <c r="H150" i="2"/>
  <c r="H376" i="2"/>
  <c r="H623" i="2"/>
  <c r="H113" i="2"/>
  <c r="H585" i="2"/>
  <c r="H496" i="2"/>
  <c r="H206" i="2"/>
  <c r="H209" i="2"/>
  <c r="H362" i="2"/>
  <c r="H502" i="2"/>
  <c r="H523" i="2"/>
  <c r="H681" i="2"/>
  <c r="H387" i="2"/>
  <c r="H368" i="2"/>
  <c r="H96" i="2"/>
  <c r="H608" i="2"/>
  <c r="H84" i="2"/>
  <c r="H711" i="2"/>
  <c r="H334" i="2"/>
  <c r="H636" i="2"/>
  <c r="H604" i="2"/>
  <c r="H618" i="2"/>
  <c r="H566" i="2"/>
  <c r="H713" i="2"/>
  <c r="H302" i="2"/>
  <c r="H471" i="2"/>
  <c r="H687" i="2"/>
  <c r="H294" i="2"/>
  <c r="H130" i="2"/>
  <c r="H620" i="2"/>
  <c r="H622" i="2"/>
  <c r="H615" i="2"/>
  <c r="H498" i="2"/>
  <c r="H501" i="2"/>
  <c r="H331" i="2"/>
  <c r="H190" i="2"/>
  <c r="H291" i="2"/>
  <c r="H647" i="2"/>
  <c r="H124" i="2"/>
  <c r="H254" i="2"/>
  <c r="H558" i="2"/>
  <c r="H109" i="2"/>
  <c r="H257" i="2"/>
  <c r="H312" i="2"/>
  <c r="H405" i="2"/>
  <c r="H328" i="2"/>
  <c r="H396" i="2"/>
  <c r="H695" i="2"/>
  <c r="H395" i="2"/>
  <c r="H691" i="2"/>
  <c r="H547" i="2"/>
  <c r="H569" i="2"/>
  <c r="H348" i="2"/>
  <c r="H184" i="2"/>
  <c r="H364" i="2"/>
  <c r="H283" i="2"/>
  <c r="H420" i="2"/>
  <c r="H658" i="2"/>
  <c r="H632" i="2"/>
  <c r="H492" i="2"/>
  <c r="H256" i="2"/>
  <c r="H576" i="2"/>
  <c r="H660" i="2"/>
  <c r="H139" i="2"/>
  <c r="H458" i="2"/>
  <c r="H520" i="2"/>
  <c r="H511" i="2"/>
  <c r="H699" i="2"/>
  <c r="H507" i="2"/>
  <c r="H306" i="2"/>
  <c r="H552" i="2"/>
  <c r="H493" i="2"/>
  <c r="H544" i="2"/>
  <c r="H679" i="2"/>
  <c r="H503" i="2"/>
  <c r="H248" i="2"/>
  <c r="H499" i="2"/>
  <c r="H373" i="2"/>
  <c r="H591" i="2"/>
  <c r="H366" i="2"/>
  <c r="H281" i="2"/>
  <c r="H633" i="2"/>
  <c r="H649" i="2"/>
  <c r="H541" i="2"/>
  <c r="H426" i="2"/>
  <c r="H677" i="2"/>
  <c r="H421" i="2"/>
  <c r="H715" i="2"/>
  <c r="H447" i="2"/>
  <c r="H359" i="2"/>
  <c r="H675" i="2"/>
  <c r="H251" i="2"/>
  <c r="H694" i="2"/>
  <c r="H643" i="2"/>
  <c r="H616" i="2"/>
  <c r="H416" i="2"/>
  <c r="H603" i="2"/>
  <c r="H617" i="2"/>
  <c r="H410" i="2"/>
  <c r="H232" i="2"/>
  <c r="H378" i="2"/>
  <c r="H697" i="2"/>
  <c r="H553" i="2"/>
  <c r="H480" i="2"/>
  <c r="H435" i="2"/>
  <c r="H678" i="2"/>
  <c r="H676" i="2"/>
  <c r="H626" i="2"/>
  <c r="H446" i="2"/>
  <c r="H662" i="2"/>
  <c r="H641" i="2"/>
  <c r="H625" i="2"/>
  <c r="H688" i="2"/>
  <c r="H571" i="2"/>
  <c r="H708" i="2"/>
  <c r="H665" i="2"/>
  <c r="H682" i="2"/>
  <c r="H528" i="2"/>
  <c r="H707" i="2"/>
  <c r="H627" i="2"/>
  <c r="H653" i="2"/>
  <c r="H659" i="2"/>
  <c r="H709" i="2"/>
  <c r="H638" i="2"/>
  <c r="H693" i="2"/>
  <c r="H725" i="2"/>
  <c r="I18" i="3" l="1"/>
  <c r="I107" i="3"/>
  <c r="I41" i="3"/>
  <c r="I12" i="3"/>
  <c r="I8" i="3"/>
  <c r="I108" i="3"/>
  <c r="I88" i="3"/>
  <c r="I82" i="3"/>
  <c r="I59" i="3"/>
  <c r="I90" i="3"/>
  <c r="I81" i="3"/>
  <c r="I85" i="3"/>
  <c r="I37" i="3"/>
  <c r="I30" i="3"/>
  <c r="I16" i="3"/>
  <c r="I58" i="3"/>
  <c r="I99" i="3"/>
  <c r="I15" i="3"/>
  <c r="I61" i="3"/>
  <c r="I14" i="3"/>
  <c r="I117" i="3"/>
  <c r="I111" i="3"/>
  <c r="I93" i="3"/>
  <c r="I92" i="3"/>
  <c r="I51" i="3"/>
  <c r="I9" i="3"/>
  <c r="I69" i="3"/>
  <c r="I10" i="3"/>
  <c r="I7" i="3"/>
  <c r="I43" i="3"/>
  <c r="I98" i="3"/>
  <c r="I67" i="3"/>
  <c r="I106" i="3"/>
  <c r="I39" i="3"/>
  <c r="I50" i="3"/>
  <c r="I76" i="3"/>
  <c r="I27" i="3"/>
  <c r="I52" i="3"/>
  <c r="I22" i="3"/>
  <c r="I78" i="3"/>
  <c r="I97" i="3"/>
  <c r="I105" i="3"/>
  <c r="I60" i="3"/>
  <c r="I91" i="3"/>
  <c r="I75" i="3"/>
  <c r="I26" i="3"/>
  <c r="I62" i="3"/>
  <c r="I31" i="3"/>
  <c r="I3" i="3"/>
  <c r="I94" i="3"/>
  <c r="I72" i="3"/>
  <c r="I68" i="3"/>
  <c r="I96" i="3"/>
  <c r="I65" i="3"/>
  <c r="I71" i="3"/>
  <c r="I84" i="3"/>
  <c r="I45" i="3"/>
  <c r="I74" i="3"/>
  <c r="I47" i="3"/>
  <c r="I40" i="3"/>
  <c r="I13" i="3"/>
  <c r="I4" i="3"/>
  <c r="I33" i="3"/>
  <c r="I122" i="3"/>
  <c r="I64" i="3"/>
  <c r="I86" i="3"/>
  <c r="I70" i="3"/>
  <c r="I42" i="3"/>
  <c r="I57" i="3"/>
  <c r="I11" i="3"/>
  <c r="I21" i="3"/>
  <c r="I2" i="3"/>
  <c r="R13" i="3"/>
  <c r="R88" i="3"/>
  <c r="R46" i="3"/>
  <c r="R62" i="3"/>
  <c r="R67" i="3"/>
  <c r="R66" i="3"/>
  <c r="R52" i="3"/>
  <c r="R82" i="3"/>
  <c r="R109" i="3"/>
  <c r="R47" i="3"/>
  <c r="R32" i="3"/>
  <c r="R96" i="3"/>
  <c r="R44" i="3"/>
  <c r="R50" i="3"/>
  <c r="R106" i="3"/>
  <c r="R55" i="3"/>
  <c r="R59" i="3"/>
  <c r="R110" i="3"/>
  <c r="R77" i="3"/>
  <c r="R16" i="3"/>
  <c r="R102" i="3"/>
  <c r="R70" i="3"/>
  <c r="R10" i="3"/>
  <c r="R15" i="3"/>
  <c r="R64" i="3"/>
  <c r="R14" i="3"/>
  <c r="R23" i="3"/>
  <c r="R71" i="3"/>
  <c r="R28" i="3"/>
  <c r="R2" i="3"/>
  <c r="R92" i="3"/>
  <c r="R41" i="3"/>
  <c r="R101" i="3"/>
  <c r="R60" i="3"/>
  <c r="R18" i="3"/>
  <c r="R105" i="3"/>
  <c r="R30" i="3"/>
  <c r="R103" i="3"/>
  <c r="R117" i="3"/>
  <c r="R120" i="3"/>
  <c r="R108" i="3"/>
  <c r="R12" i="3"/>
  <c r="R122" i="3"/>
  <c r="R116" i="3"/>
  <c r="R91" i="3"/>
  <c r="R78" i="3"/>
  <c r="R74" i="3"/>
  <c r="R81" i="3"/>
  <c r="R24" i="3"/>
  <c r="R34" i="3"/>
  <c r="R114" i="3"/>
  <c r="R8" i="3"/>
  <c r="R29" i="3"/>
  <c r="R112" i="3"/>
  <c r="R111" i="3"/>
  <c r="R72" i="3"/>
  <c r="R53" i="3"/>
  <c r="R38" i="3"/>
  <c r="R87" i="3"/>
  <c r="R3" i="3"/>
  <c r="R93" i="3"/>
  <c r="R84" i="3"/>
  <c r="R90" i="3"/>
  <c r="R21" i="3"/>
  <c r="R63" i="3"/>
  <c r="R83" i="3"/>
  <c r="R97" i="3"/>
  <c r="R9" i="3"/>
  <c r="R99" i="3"/>
  <c r="R118" i="3"/>
  <c r="R89" i="3"/>
  <c r="R94" i="3"/>
  <c r="R33" i="3"/>
  <c r="R121" i="3"/>
  <c r="R75" i="3"/>
  <c r="R107" i="3"/>
  <c r="R95" i="3"/>
  <c r="R7" i="3"/>
  <c r="R11" i="3"/>
  <c r="R69" i="3"/>
  <c r="R100" i="3"/>
  <c r="R58" i="3"/>
  <c r="R57" i="3"/>
  <c r="R19" i="3"/>
  <c r="R27" i="3"/>
  <c r="R26" i="3"/>
  <c r="R56" i="3"/>
  <c r="R6" i="3"/>
  <c r="R80" i="3"/>
  <c r="R113" i="3"/>
  <c r="R40" i="3"/>
  <c r="R35" i="3"/>
  <c r="R49" i="3"/>
  <c r="R54" i="3"/>
  <c r="R115" i="3"/>
  <c r="R104" i="3"/>
  <c r="R31" i="3"/>
  <c r="R65" i="3"/>
  <c r="R76" i="3"/>
  <c r="R36" i="3"/>
  <c r="R5" i="3"/>
  <c r="R61" i="3"/>
  <c r="R42" i="3"/>
  <c r="R45" i="3"/>
  <c r="R39" i="3"/>
  <c r="R43" i="3"/>
  <c r="T17" i="3"/>
  <c r="K17" i="3"/>
  <c r="S20" i="3"/>
  <c r="J20" i="3"/>
  <c r="L20" i="3"/>
  <c r="T20" i="3"/>
  <c r="M20" i="3"/>
  <c r="K20" i="3"/>
  <c r="S17" i="3"/>
  <c r="J17" i="3"/>
  <c r="L17" i="3"/>
  <c r="N17" i="3"/>
  <c r="S14" i="3"/>
  <c r="J14" i="3"/>
  <c r="L14" i="3"/>
  <c r="N14" i="3"/>
  <c r="T14" i="3"/>
  <c r="K14" i="3"/>
  <c r="M14" i="3"/>
  <c r="O14" i="3"/>
  <c r="S74" i="3"/>
  <c r="T74" i="3"/>
  <c r="K74" i="3"/>
  <c r="M74" i="3"/>
  <c r="O74" i="3"/>
  <c r="T76" i="3"/>
  <c r="K76" i="3"/>
  <c r="M76" i="3"/>
  <c r="O76" i="3"/>
  <c r="S76" i="3"/>
  <c r="J76" i="3"/>
  <c r="L76" i="3"/>
  <c r="N76" i="3"/>
  <c r="J74" i="3"/>
  <c r="L74" i="3"/>
  <c r="N74" i="3"/>
  <c r="T65" i="3"/>
  <c r="M122" i="3"/>
  <c r="O122" i="3"/>
  <c r="S15" i="3"/>
  <c r="J15" i="3"/>
  <c r="L15" i="3"/>
  <c r="N15" i="3"/>
  <c r="T15" i="3"/>
  <c r="K15" i="3"/>
  <c r="M15" i="3"/>
  <c r="O15" i="3"/>
  <c r="S65" i="3"/>
  <c r="S121" i="3"/>
  <c r="J121" i="3"/>
  <c r="L121" i="3"/>
  <c r="N121" i="3"/>
  <c r="T121" i="3"/>
  <c r="K121" i="3"/>
  <c r="M121" i="3"/>
  <c r="O121" i="3"/>
  <c r="K65" i="3"/>
  <c r="M65" i="3"/>
  <c r="O65" i="3"/>
  <c r="O13" i="3"/>
  <c r="S21" i="3"/>
  <c r="J21" i="3"/>
  <c r="L21" i="3"/>
  <c r="N21" i="3"/>
  <c r="J65" i="3"/>
  <c r="L65" i="3"/>
  <c r="N65" i="3"/>
  <c r="T21" i="3"/>
  <c r="K21" i="3"/>
  <c r="M21" i="3"/>
  <c r="O21" i="3"/>
  <c r="J46" i="3"/>
  <c r="T26" i="3"/>
  <c r="K26" i="3"/>
  <c r="S68" i="3"/>
  <c r="T77" i="3"/>
  <c r="J68" i="3"/>
  <c r="K77" i="3"/>
  <c r="L68" i="3"/>
  <c r="M77" i="3"/>
  <c r="N68" i="3"/>
  <c r="O77" i="3"/>
  <c r="S73" i="3"/>
  <c r="J73" i="3"/>
  <c r="L73" i="3"/>
  <c r="N73" i="3"/>
  <c r="T78" i="3"/>
  <c r="K78" i="3"/>
  <c r="M78" i="3"/>
  <c r="O78" i="3"/>
  <c r="S77" i="3"/>
  <c r="T68" i="3"/>
  <c r="J77" i="3"/>
  <c r="K68" i="3"/>
  <c r="L77" i="3"/>
  <c r="M68" i="3"/>
  <c r="N77" i="3"/>
  <c r="O68" i="3"/>
  <c r="S116" i="3"/>
  <c r="T73" i="3"/>
  <c r="J116" i="3"/>
  <c r="K73" i="3"/>
  <c r="L116" i="3"/>
  <c r="M73" i="3"/>
  <c r="N116" i="3"/>
  <c r="O73" i="3"/>
  <c r="C116" i="3"/>
  <c r="D5" i="3"/>
  <c r="S122" i="3"/>
  <c r="J122" i="3"/>
  <c r="L122" i="3"/>
  <c r="N122" i="3"/>
  <c r="S18" i="3"/>
  <c r="J18" i="3"/>
  <c r="L18" i="3"/>
  <c r="N18" i="3"/>
  <c r="T75" i="3"/>
  <c r="K75" i="3"/>
  <c r="D88" i="3"/>
  <c r="S23" i="3"/>
  <c r="J23" i="3"/>
  <c r="L23" i="3"/>
  <c r="N23" i="3"/>
  <c r="E56" i="3"/>
  <c r="E87" i="3"/>
  <c r="E43" i="3"/>
  <c r="F33" i="3"/>
  <c r="F70" i="3"/>
  <c r="S9" i="3"/>
  <c r="S72" i="3"/>
  <c r="J9" i="3"/>
  <c r="J72" i="3"/>
  <c r="L9" i="3"/>
  <c r="L72" i="3"/>
  <c r="N9" i="3"/>
  <c r="N72" i="3"/>
  <c r="D52" i="3"/>
  <c r="F96" i="3"/>
  <c r="D40" i="3"/>
  <c r="F62" i="3"/>
  <c r="S70" i="3"/>
  <c r="T63" i="3"/>
  <c r="J70" i="3"/>
  <c r="K63" i="3"/>
  <c r="L70" i="3"/>
  <c r="M63" i="3"/>
  <c r="M59" i="3"/>
  <c r="N70" i="3"/>
  <c r="O63" i="3"/>
  <c r="E21" i="3"/>
  <c r="F29" i="3"/>
  <c r="S117" i="3"/>
  <c r="S97" i="3"/>
  <c r="S88" i="3"/>
  <c r="S16" i="3"/>
  <c r="S114" i="3"/>
  <c r="T27" i="3"/>
  <c r="T28" i="3"/>
  <c r="J117" i="3"/>
  <c r="J97" i="3"/>
  <c r="J88" i="3"/>
  <c r="J16" i="3"/>
  <c r="J114" i="3"/>
  <c r="K27" i="3"/>
  <c r="K28" i="3"/>
  <c r="L117" i="3"/>
  <c r="L97" i="3"/>
  <c r="L88" i="3"/>
  <c r="L16" i="3"/>
  <c r="L114" i="3"/>
  <c r="M27" i="3"/>
  <c r="M75" i="3"/>
  <c r="M28" i="3"/>
  <c r="N117" i="3"/>
  <c r="N97" i="3"/>
  <c r="N88" i="3"/>
  <c r="N16" i="3"/>
  <c r="N114" i="3"/>
  <c r="O27" i="3"/>
  <c r="O75" i="3"/>
  <c r="D122" i="3"/>
  <c r="E75" i="3"/>
  <c r="F89" i="3"/>
  <c r="S36" i="3"/>
  <c r="J36" i="3"/>
  <c r="L36" i="3"/>
  <c r="T18" i="3"/>
  <c r="K18" i="3"/>
  <c r="M18" i="3"/>
  <c r="O18" i="3"/>
  <c r="D70" i="3"/>
  <c r="F57" i="3"/>
  <c r="T67" i="3"/>
  <c r="T9" i="3"/>
  <c r="T72" i="3"/>
  <c r="K67" i="3"/>
  <c r="K9" i="3"/>
  <c r="K72" i="3"/>
  <c r="M67" i="3"/>
  <c r="M9" i="3"/>
  <c r="M72" i="3"/>
  <c r="O67" i="3"/>
  <c r="O9" i="3"/>
  <c r="O72" i="3"/>
  <c r="D76" i="3"/>
  <c r="E62" i="3"/>
  <c r="G97" i="3"/>
  <c r="K71" i="3"/>
  <c r="M26" i="3"/>
  <c r="D36" i="3"/>
  <c r="E113" i="3"/>
  <c r="S63" i="3"/>
  <c r="S7" i="3"/>
  <c r="S5" i="3"/>
  <c r="T70" i="3"/>
  <c r="T82" i="3"/>
  <c r="J63" i="3"/>
  <c r="J7" i="3"/>
  <c r="J5" i="3"/>
  <c r="K70" i="3"/>
  <c r="K82" i="3"/>
  <c r="L63" i="3"/>
  <c r="L7" i="3"/>
  <c r="M70" i="3"/>
  <c r="M82" i="3"/>
  <c r="N63" i="3"/>
  <c r="N7" i="3"/>
  <c r="O70" i="3"/>
  <c r="O82" i="3"/>
  <c r="D97" i="3"/>
  <c r="E106" i="3"/>
  <c r="H18" i="3"/>
  <c r="K16" i="3"/>
  <c r="D95" i="3"/>
  <c r="E60" i="3"/>
  <c r="J8" i="3"/>
  <c r="D24" i="3"/>
  <c r="D87" i="3"/>
  <c r="D100" i="3"/>
  <c r="E111" i="3"/>
  <c r="E71" i="3"/>
  <c r="E103" i="3"/>
  <c r="E69" i="3"/>
  <c r="E57" i="3"/>
  <c r="F35" i="3"/>
  <c r="F114" i="3"/>
  <c r="G14" i="3"/>
  <c r="G11" i="3"/>
  <c r="G90" i="3"/>
  <c r="H114" i="3"/>
  <c r="D14" i="3"/>
  <c r="D10" i="3"/>
  <c r="D115" i="3"/>
  <c r="E65" i="3"/>
  <c r="E30" i="3"/>
  <c r="E28" i="3"/>
  <c r="E54" i="3"/>
  <c r="E40" i="3"/>
  <c r="F36" i="3"/>
  <c r="F87" i="3"/>
  <c r="F106" i="3"/>
  <c r="G67" i="3"/>
  <c r="G40" i="3"/>
  <c r="H10" i="3"/>
  <c r="T24" i="3"/>
  <c r="T92" i="3"/>
  <c r="K24" i="3"/>
  <c r="K92" i="3"/>
  <c r="L62" i="3"/>
  <c r="M24" i="3"/>
  <c r="M92" i="3"/>
  <c r="O24" i="3"/>
  <c r="O92" i="3"/>
  <c r="D67" i="3"/>
  <c r="D6" i="3"/>
  <c r="D44" i="3"/>
  <c r="E121" i="3"/>
  <c r="E83" i="3"/>
  <c r="E2" i="3"/>
  <c r="F47" i="3"/>
  <c r="F10" i="3"/>
  <c r="F58" i="3"/>
  <c r="G75" i="3"/>
  <c r="G6" i="3"/>
  <c r="H111" i="3"/>
  <c r="H92" i="3"/>
  <c r="S111" i="3"/>
  <c r="T35" i="3"/>
  <c r="T46" i="3"/>
  <c r="T23" i="3"/>
  <c r="T19" i="3"/>
  <c r="J111" i="3"/>
  <c r="K35" i="3"/>
  <c r="K46" i="3"/>
  <c r="K23" i="3"/>
  <c r="K42" i="3"/>
  <c r="K19" i="3"/>
  <c r="L111" i="3"/>
  <c r="M35" i="3"/>
  <c r="M46" i="3"/>
  <c r="M23" i="3"/>
  <c r="M19" i="3"/>
  <c r="N111" i="3"/>
  <c r="O35" i="3"/>
  <c r="O46" i="3"/>
  <c r="O23" i="3"/>
  <c r="O19" i="3"/>
  <c r="C9" i="3"/>
  <c r="D105" i="3"/>
  <c r="D56" i="3"/>
  <c r="D61" i="3"/>
  <c r="D101" i="3"/>
  <c r="E63" i="3"/>
  <c r="E117" i="3"/>
  <c r="E100" i="3"/>
  <c r="F65" i="3"/>
  <c r="F97" i="3"/>
  <c r="F99" i="3"/>
  <c r="F39" i="3"/>
  <c r="G35" i="3"/>
  <c r="G61" i="3"/>
  <c r="H19" i="3"/>
  <c r="H62" i="3"/>
  <c r="D66" i="3"/>
  <c r="D50" i="3"/>
  <c r="D12" i="3"/>
  <c r="E72" i="3"/>
  <c r="E24" i="3"/>
  <c r="E11" i="3"/>
  <c r="E115" i="3"/>
  <c r="F19" i="3"/>
  <c r="F56" i="3"/>
  <c r="F92" i="3"/>
  <c r="F60" i="3"/>
  <c r="G83" i="3"/>
  <c r="G92" i="3"/>
  <c r="H63" i="3"/>
  <c r="H52" i="3"/>
  <c r="S118" i="3"/>
  <c r="T50" i="3"/>
  <c r="T8" i="3"/>
  <c r="T10" i="3"/>
  <c r="J118" i="3"/>
  <c r="K50" i="3"/>
  <c r="K8" i="3"/>
  <c r="K10" i="3"/>
  <c r="L118" i="3"/>
  <c r="M50" i="3"/>
  <c r="M8" i="3"/>
  <c r="M10" i="3"/>
  <c r="N118" i="3"/>
  <c r="O50" i="3"/>
  <c r="O8" i="3"/>
  <c r="O28" i="3"/>
  <c r="O10" i="3"/>
  <c r="D34" i="3"/>
  <c r="D39" i="3"/>
  <c r="E74" i="3"/>
  <c r="E50" i="3"/>
  <c r="E10" i="3"/>
  <c r="F7" i="3"/>
  <c r="F109" i="3"/>
  <c r="G50" i="3"/>
  <c r="G54" i="3"/>
  <c r="H64" i="3"/>
  <c r="H101" i="3"/>
  <c r="D53" i="3"/>
  <c r="H32" i="3"/>
  <c r="S81" i="3"/>
  <c r="S4" i="3"/>
  <c r="S30" i="3"/>
  <c r="T95" i="3"/>
  <c r="T2" i="3"/>
  <c r="J81" i="3"/>
  <c r="J4" i="3"/>
  <c r="J30" i="3"/>
  <c r="K95" i="3"/>
  <c r="K2" i="3"/>
  <c r="L81" i="3"/>
  <c r="L4" i="3"/>
  <c r="L30" i="3"/>
  <c r="M95" i="3"/>
  <c r="M2" i="3"/>
  <c r="N81" i="3"/>
  <c r="N4" i="3"/>
  <c r="N30" i="3"/>
  <c r="N36" i="3"/>
  <c r="O95" i="3"/>
  <c r="O2" i="3"/>
  <c r="D81" i="3"/>
  <c r="D49" i="3"/>
  <c r="D69" i="3"/>
  <c r="D110" i="3"/>
  <c r="E14" i="3"/>
  <c r="E38" i="3"/>
  <c r="E6" i="3"/>
  <c r="E101" i="3"/>
  <c r="F14" i="3"/>
  <c r="F34" i="3"/>
  <c r="F69" i="3"/>
  <c r="F31" i="3"/>
  <c r="G95" i="3"/>
  <c r="G52" i="3"/>
  <c r="H23" i="3"/>
  <c r="H112" i="3"/>
  <c r="S11" i="3"/>
  <c r="J11" i="3"/>
  <c r="L11" i="3"/>
  <c r="N11" i="3"/>
  <c r="D35" i="3"/>
  <c r="D55" i="3"/>
  <c r="D54" i="3"/>
  <c r="E67" i="3"/>
  <c r="E7" i="3"/>
  <c r="E120" i="3"/>
  <c r="E58" i="3"/>
  <c r="F105" i="3"/>
  <c r="F55" i="3"/>
  <c r="F80" i="3"/>
  <c r="G122" i="3"/>
  <c r="G7" i="3"/>
  <c r="G93" i="3"/>
  <c r="H30" i="3"/>
  <c r="D104" i="3"/>
  <c r="S19" i="3"/>
  <c r="T103" i="3"/>
  <c r="T12" i="3"/>
  <c r="T111" i="3"/>
  <c r="J19" i="3"/>
  <c r="K103" i="3"/>
  <c r="K12" i="3"/>
  <c r="K111" i="3"/>
  <c r="L19" i="3"/>
  <c r="M103" i="3"/>
  <c r="M12" i="3"/>
  <c r="M111" i="3"/>
  <c r="N19" i="3"/>
  <c r="O12" i="3"/>
  <c r="O111" i="3"/>
  <c r="D80" i="3"/>
  <c r="D112" i="3"/>
  <c r="E116" i="3"/>
  <c r="E104" i="3"/>
  <c r="F75" i="3"/>
  <c r="F16" i="3"/>
  <c r="G70" i="3"/>
  <c r="G9" i="3"/>
  <c r="G115" i="3"/>
  <c r="T64" i="3"/>
  <c r="T53" i="3"/>
  <c r="K64" i="3"/>
  <c r="K53" i="3"/>
  <c r="M64" i="3"/>
  <c r="M53" i="3"/>
  <c r="O64" i="3"/>
  <c r="D2" i="3"/>
  <c r="E9" i="3"/>
  <c r="F53" i="3"/>
  <c r="F28" i="3"/>
  <c r="G72" i="3"/>
  <c r="G55" i="3"/>
  <c r="G84" i="3"/>
  <c r="H38" i="3"/>
  <c r="S49" i="3"/>
  <c r="T100" i="3"/>
  <c r="T105" i="3"/>
  <c r="T55" i="3"/>
  <c r="J49" i="3"/>
  <c r="K100" i="3"/>
  <c r="K105" i="3"/>
  <c r="K55" i="3"/>
  <c r="L5" i="3"/>
  <c r="L49" i="3"/>
  <c r="M100" i="3"/>
  <c r="M105" i="3"/>
  <c r="M55" i="3"/>
  <c r="N101" i="3"/>
  <c r="N5" i="3"/>
  <c r="N49" i="3"/>
  <c r="O100" i="3"/>
  <c r="O105" i="3"/>
  <c r="O55" i="3"/>
  <c r="D72" i="3"/>
  <c r="D117" i="3"/>
  <c r="D32" i="3"/>
  <c r="D31" i="3"/>
  <c r="E53" i="3"/>
  <c r="E55" i="3"/>
  <c r="E88" i="3"/>
  <c r="E90" i="3"/>
  <c r="F23" i="3"/>
  <c r="F2" i="3"/>
  <c r="F100" i="3"/>
  <c r="G74" i="3"/>
  <c r="G104" i="3"/>
  <c r="H103" i="3"/>
  <c r="J12" i="3"/>
  <c r="S45" i="3"/>
  <c r="S33" i="3"/>
  <c r="S51" i="3"/>
  <c r="T52" i="3"/>
  <c r="J45" i="3"/>
  <c r="J33" i="3"/>
  <c r="K52" i="3"/>
  <c r="L45" i="3"/>
  <c r="L33" i="3"/>
  <c r="L51" i="3"/>
  <c r="M52" i="3"/>
  <c r="N45" i="3"/>
  <c r="N33" i="3"/>
  <c r="N51" i="3"/>
  <c r="O52" i="3"/>
  <c r="S37" i="3"/>
  <c r="S107" i="3"/>
  <c r="S48" i="3"/>
  <c r="S6" i="3"/>
  <c r="S3" i="3"/>
  <c r="S40" i="3"/>
  <c r="S93" i="3"/>
  <c r="S108" i="3"/>
  <c r="S79" i="3"/>
  <c r="T120" i="3"/>
  <c r="T90" i="3"/>
  <c r="T113" i="3"/>
  <c r="T83" i="3"/>
  <c r="T99" i="3"/>
  <c r="J37" i="3"/>
  <c r="J107" i="3"/>
  <c r="J48" i="3"/>
  <c r="J6" i="3"/>
  <c r="J3" i="3"/>
  <c r="J40" i="3"/>
  <c r="J93" i="3"/>
  <c r="J108" i="3"/>
  <c r="J79" i="3"/>
  <c r="K120" i="3"/>
  <c r="K90" i="3"/>
  <c r="K113" i="3"/>
  <c r="K83" i="3"/>
  <c r="K99" i="3"/>
  <c r="L37" i="3"/>
  <c r="L107" i="3"/>
  <c r="L48" i="3"/>
  <c r="L6" i="3"/>
  <c r="L3" i="3"/>
  <c r="L40" i="3"/>
  <c r="L93" i="3"/>
  <c r="L108" i="3"/>
  <c r="L79" i="3"/>
  <c r="M120" i="3"/>
  <c r="M90" i="3"/>
  <c r="M113" i="3"/>
  <c r="M83" i="3"/>
  <c r="M99" i="3"/>
  <c r="N37" i="3"/>
  <c r="N107" i="3"/>
  <c r="N48" i="3"/>
  <c r="N6" i="3"/>
  <c r="N3" i="3"/>
  <c r="N40" i="3"/>
  <c r="N93" i="3"/>
  <c r="N108" i="3"/>
  <c r="N79" i="3"/>
  <c r="O120" i="3"/>
  <c r="O90" i="3"/>
  <c r="O113" i="3"/>
  <c r="O83" i="3"/>
  <c r="O99" i="3"/>
  <c r="S110" i="3"/>
  <c r="S91" i="3"/>
  <c r="S24" i="3"/>
  <c r="S92" i="3"/>
  <c r="S106" i="3"/>
  <c r="S104" i="3"/>
  <c r="S89" i="3"/>
  <c r="T43" i="3"/>
  <c r="T102" i="3"/>
  <c r="T62" i="3"/>
  <c r="J110" i="3"/>
  <c r="J91" i="3"/>
  <c r="J24" i="3"/>
  <c r="J92" i="3"/>
  <c r="J106" i="3"/>
  <c r="J104" i="3"/>
  <c r="J89" i="3"/>
  <c r="K43" i="3"/>
  <c r="K102" i="3"/>
  <c r="K62" i="3"/>
  <c r="L110" i="3"/>
  <c r="L91" i="3"/>
  <c r="L24" i="3"/>
  <c r="L92" i="3"/>
  <c r="L106" i="3"/>
  <c r="L104" i="3"/>
  <c r="L89" i="3"/>
  <c r="M43" i="3"/>
  <c r="M102" i="3"/>
  <c r="M62" i="3"/>
  <c r="N110" i="3"/>
  <c r="N91" i="3"/>
  <c r="N24" i="3"/>
  <c r="N92" i="3"/>
  <c r="N106" i="3"/>
  <c r="N104" i="3"/>
  <c r="N89" i="3"/>
  <c r="O43" i="3"/>
  <c r="O102" i="3"/>
  <c r="O62" i="3"/>
  <c r="S119" i="3"/>
  <c r="S35" i="3"/>
  <c r="S57" i="3"/>
  <c r="S46" i="3"/>
  <c r="S31" i="3"/>
  <c r="S25" i="3"/>
  <c r="S66" i="3"/>
  <c r="S42" i="3"/>
  <c r="S69" i="3"/>
  <c r="T38" i="3"/>
  <c r="T41" i="3"/>
  <c r="T58" i="3"/>
  <c r="T84" i="3"/>
  <c r="J119" i="3"/>
  <c r="J35" i="3"/>
  <c r="J57" i="3"/>
  <c r="J31" i="3"/>
  <c r="J25" i="3"/>
  <c r="J66" i="3"/>
  <c r="J42" i="3"/>
  <c r="J69" i="3"/>
  <c r="K38" i="3"/>
  <c r="K41" i="3"/>
  <c r="K58" i="3"/>
  <c r="K84" i="3"/>
  <c r="L119" i="3"/>
  <c r="L35" i="3"/>
  <c r="L57" i="3"/>
  <c r="L46" i="3"/>
  <c r="L31" i="3"/>
  <c r="L25" i="3"/>
  <c r="L66" i="3"/>
  <c r="L42" i="3"/>
  <c r="L69" i="3"/>
  <c r="M38" i="3"/>
  <c r="M41" i="3"/>
  <c r="M58" i="3"/>
  <c r="M84" i="3"/>
  <c r="N119" i="3"/>
  <c r="N35" i="3"/>
  <c r="N57" i="3"/>
  <c r="N46" i="3"/>
  <c r="N31" i="3"/>
  <c r="N25" i="3"/>
  <c r="N66" i="3"/>
  <c r="N42" i="3"/>
  <c r="N69" i="3"/>
  <c r="O38" i="3"/>
  <c r="O41" i="3"/>
  <c r="O103" i="3"/>
  <c r="O58" i="3"/>
  <c r="O84" i="3"/>
  <c r="S96" i="3"/>
  <c r="S56" i="3"/>
  <c r="S85" i="3"/>
  <c r="S80" i="3"/>
  <c r="S112" i="3"/>
  <c r="S44" i="3"/>
  <c r="S39" i="3"/>
  <c r="T34" i="3"/>
  <c r="T54" i="3"/>
  <c r="T47" i="3"/>
  <c r="T109" i="3"/>
  <c r="T32" i="3"/>
  <c r="T71" i="3"/>
  <c r="T61" i="3"/>
  <c r="T115" i="3"/>
  <c r="T22" i="3"/>
  <c r="J96" i="3"/>
  <c r="J56" i="3"/>
  <c r="J85" i="3"/>
  <c r="J80" i="3"/>
  <c r="J112" i="3"/>
  <c r="J44" i="3"/>
  <c r="J39" i="3"/>
  <c r="K34" i="3"/>
  <c r="K54" i="3"/>
  <c r="K47" i="3"/>
  <c r="K109" i="3"/>
  <c r="K32" i="3"/>
  <c r="K61" i="3"/>
  <c r="K115" i="3"/>
  <c r="K22" i="3"/>
  <c r="L96" i="3"/>
  <c r="L56" i="3"/>
  <c r="L85" i="3"/>
  <c r="L80" i="3"/>
  <c r="L112" i="3"/>
  <c r="L44" i="3"/>
  <c r="L39" i="3"/>
  <c r="M34" i="3"/>
  <c r="M54" i="3"/>
  <c r="M47" i="3"/>
  <c r="M109" i="3"/>
  <c r="M32" i="3"/>
  <c r="M71" i="3"/>
  <c r="M61" i="3"/>
  <c r="M115" i="3"/>
  <c r="M22" i="3"/>
  <c r="N20" i="3"/>
  <c r="N96" i="3"/>
  <c r="N56" i="3"/>
  <c r="N85" i="3"/>
  <c r="N80" i="3"/>
  <c r="N112" i="3"/>
  <c r="N44" i="3"/>
  <c r="N39" i="3"/>
  <c r="S94" i="3"/>
  <c r="S60" i="3"/>
  <c r="S101" i="3"/>
  <c r="S59" i="3"/>
  <c r="S86" i="3"/>
  <c r="T98" i="3"/>
  <c r="T87" i="3"/>
  <c r="T29" i="3"/>
  <c r="J94" i="3"/>
  <c r="J60" i="3"/>
  <c r="J101" i="3"/>
  <c r="J59" i="3"/>
  <c r="J86" i="3"/>
  <c r="K98" i="3"/>
  <c r="K87" i="3"/>
  <c r="K29" i="3"/>
  <c r="L94" i="3"/>
  <c r="L60" i="3"/>
  <c r="L101" i="3"/>
  <c r="L59" i="3"/>
  <c r="L86" i="3"/>
  <c r="M98" i="3"/>
  <c r="M87" i="3"/>
  <c r="M29" i="3"/>
  <c r="N94" i="3"/>
  <c r="N60" i="3"/>
  <c r="N59" i="3"/>
  <c r="N86" i="3"/>
  <c r="O98" i="3"/>
  <c r="O87" i="3"/>
  <c r="O29" i="3"/>
  <c r="C98" i="3"/>
  <c r="V98" i="3"/>
  <c r="U98" i="3"/>
  <c r="Q98" i="3"/>
  <c r="P98" i="3"/>
  <c r="G98" i="3"/>
  <c r="F98" i="3"/>
  <c r="E98" i="3"/>
  <c r="D98" i="3"/>
  <c r="H98" i="3"/>
  <c r="C119" i="3"/>
  <c r="Q119" i="3"/>
  <c r="V119" i="3"/>
  <c r="U119" i="3"/>
  <c r="P119" i="3"/>
  <c r="H119" i="3"/>
  <c r="G119" i="3"/>
  <c r="F119" i="3"/>
  <c r="E119" i="3"/>
  <c r="D119" i="3"/>
  <c r="C20" i="3"/>
  <c r="V20" i="3"/>
  <c r="U20" i="3"/>
  <c r="P20" i="3"/>
  <c r="Q20" i="3"/>
  <c r="H20" i="3"/>
  <c r="G20" i="3"/>
  <c r="F20" i="3"/>
  <c r="D20" i="3"/>
  <c r="C48" i="3"/>
  <c r="Q48" i="3"/>
  <c r="V48" i="3"/>
  <c r="U48" i="3"/>
  <c r="P48" i="3"/>
  <c r="H48" i="3"/>
  <c r="G48" i="3"/>
  <c r="F48" i="3"/>
  <c r="E48" i="3"/>
  <c r="D48" i="3"/>
  <c r="C17" i="3"/>
  <c r="Q17" i="3"/>
  <c r="V17" i="3"/>
  <c r="U17" i="3"/>
  <c r="P17" i="3"/>
  <c r="H17" i="3"/>
  <c r="G17" i="3"/>
  <c r="F17" i="3"/>
  <c r="E17" i="3"/>
  <c r="D17" i="3"/>
  <c r="C51" i="3"/>
  <c r="V51" i="3"/>
  <c r="U51" i="3"/>
  <c r="Q51" i="3"/>
  <c r="P51" i="3"/>
  <c r="E51" i="3"/>
  <c r="D51" i="3"/>
  <c r="G51" i="3"/>
  <c r="F51" i="3"/>
  <c r="C4" i="3"/>
  <c r="V4" i="3"/>
  <c r="U4" i="3"/>
  <c r="Q4" i="3"/>
  <c r="P4" i="3"/>
  <c r="D4" i="3"/>
  <c r="H4" i="3"/>
  <c r="F4" i="3"/>
  <c r="E4" i="3"/>
  <c r="C79" i="3"/>
  <c r="V79" i="3"/>
  <c r="U79" i="3"/>
  <c r="Q79" i="3"/>
  <c r="H79" i="3"/>
  <c r="P79" i="3"/>
  <c r="G79" i="3"/>
  <c r="F79" i="3"/>
  <c r="D79" i="3"/>
  <c r="C25" i="3"/>
  <c r="V25" i="3"/>
  <c r="U25" i="3"/>
  <c r="Q25" i="3"/>
  <c r="P25" i="3"/>
  <c r="H25" i="3"/>
  <c r="G25" i="3"/>
  <c r="F25" i="3"/>
  <c r="E25" i="3"/>
  <c r="D25" i="3"/>
  <c r="C22" i="3"/>
  <c r="V22" i="3"/>
  <c r="U22" i="3"/>
  <c r="Q22" i="3"/>
  <c r="P22" i="3"/>
  <c r="G22" i="3"/>
  <c r="F22" i="3"/>
  <c r="E22" i="3"/>
  <c r="D22" i="3"/>
  <c r="H22" i="3"/>
  <c r="E79" i="3"/>
  <c r="S50" i="3"/>
  <c r="S27" i="3"/>
  <c r="S8" i="3"/>
  <c r="S75" i="3"/>
  <c r="S28" i="3"/>
  <c r="S52" i="3"/>
  <c r="S10" i="3"/>
  <c r="T118" i="3"/>
  <c r="T117" i="3"/>
  <c r="T45" i="3"/>
  <c r="T116" i="3"/>
  <c r="T97" i="3"/>
  <c r="T88" i="3"/>
  <c r="T16" i="3"/>
  <c r="T33" i="3"/>
  <c r="T51" i="3"/>
  <c r="T114" i="3"/>
  <c r="J50" i="3"/>
  <c r="J27" i="3"/>
  <c r="J75" i="3"/>
  <c r="J28" i="3"/>
  <c r="J52" i="3"/>
  <c r="J10" i="3"/>
  <c r="K118" i="3"/>
  <c r="K117" i="3"/>
  <c r="K45" i="3"/>
  <c r="K116" i="3"/>
  <c r="K97" i="3"/>
  <c r="K88" i="3"/>
  <c r="K33" i="3"/>
  <c r="K51" i="3"/>
  <c r="K114" i="3"/>
  <c r="L50" i="3"/>
  <c r="L27" i="3"/>
  <c r="L8" i="3"/>
  <c r="L75" i="3"/>
  <c r="L28" i="3"/>
  <c r="L52" i="3"/>
  <c r="L10" i="3"/>
  <c r="M118" i="3"/>
  <c r="M117" i="3"/>
  <c r="M45" i="3"/>
  <c r="M116" i="3"/>
  <c r="M97" i="3"/>
  <c r="M88" i="3"/>
  <c r="M16" i="3"/>
  <c r="M33" i="3"/>
  <c r="M51" i="3"/>
  <c r="M114" i="3"/>
  <c r="N50" i="3"/>
  <c r="N27" i="3"/>
  <c r="N8" i="3"/>
  <c r="N75" i="3"/>
  <c r="N28" i="3"/>
  <c r="N52" i="3"/>
  <c r="O118" i="3"/>
  <c r="O97" i="3"/>
  <c r="O51" i="3"/>
  <c r="J51" i="3"/>
  <c r="S120" i="3"/>
  <c r="S95" i="3"/>
  <c r="S90" i="3"/>
  <c r="S113" i="3"/>
  <c r="S83" i="3"/>
  <c r="S2" i="3"/>
  <c r="S99" i="3"/>
  <c r="T81" i="3"/>
  <c r="T37" i="3"/>
  <c r="T107" i="3"/>
  <c r="T48" i="3"/>
  <c r="T6" i="3"/>
  <c r="T4" i="3"/>
  <c r="T3" i="3"/>
  <c r="T40" i="3"/>
  <c r="T93" i="3"/>
  <c r="T30" i="3"/>
  <c r="T36" i="3"/>
  <c r="T108" i="3"/>
  <c r="T79" i="3"/>
  <c r="J120" i="3"/>
  <c r="J95" i="3"/>
  <c r="J90" i="3"/>
  <c r="J113" i="3"/>
  <c r="J83" i="3"/>
  <c r="J2" i="3"/>
  <c r="J99" i="3"/>
  <c r="K81" i="3"/>
  <c r="K37" i="3"/>
  <c r="K107" i="3"/>
  <c r="K48" i="3"/>
  <c r="K6" i="3"/>
  <c r="K4" i="3"/>
  <c r="K3" i="3"/>
  <c r="K40" i="3"/>
  <c r="K93" i="3"/>
  <c r="K30" i="3"/>
  <c r="K36" i="3"/>
  <c r="K108" i="3"/>
  <c r="K79" i="3"/>
  <c r="L120" i="3"/>
  <c r="L95" i="3"/>
  <c r="L90" i="3"/>
  <c r="L113" i="3"/>
  <c r="L83" i="3"/>
  <c r="L2" i="3"/>
  <c r="L99" i="3"/>
  <c r="M81" i="3"/>
  <c r="M37" i="3"/>
  <c r="M107" i="3"/>
  <c r="M48" i="3"/>
  <c r="M6" i="3"/>
  <c r="M4" i="3"/>
  <c r="M3" i="3"/>
  <c r="M40" i="3"/>
  <c r="M93" i="3"/>
  <c r="M30" i="3"/>
  <c r="M36" i="3"/>
  <c r="M108" i="3"/>
  <c r="M79" i="3"/>
  <c r="M17" i="3"/>
  <c r="N120" i="3"/>
  <c r="N95" i="3"/>
  <c r="N90" i="3"/>
  <c r="N113" i="3"/>
  <c r="N83" i="3"/>
  <c r="N2" i="3"/>
  <c r="N99" i="3"/>
  <c r="O81" i="3"/>
  <c r="O37" i="3"/>
  <c r="O107" i="3"/>
  <c r="O48" i="3"/>
  <c r="O6" i="3"/>
  <c r="O4" i="3"/>
  <c r="O3" i="3"/>
  <c r="O40" i="3"/>
  <c r="O93" i="3"/>
  <c r="O30" i="3"/>
  <c r="O36" i="3"/>
  <c r="O108" i="3"/>
  <c r="O79" i="3"/>
  <c r="O17" i="3"/>
  <c r="G4" i="3"/>
  <c r="S43" i="3"/>
  <c r="S102" i="3"/>
  <c r="S62" i="3"/>
  <c r="T11" i="3"/>
  <c r="T110" i="3"/>
  <c r="T91" i="3"/>
  <c r="T106" i="3"/>
  <c r="T104" i="3"/>
  <c r="T89" i="3"/>
  <c r="J43" i="3"/>
  <c r="J102" i="3"/>
  <c r="J62" i="3"/>
  <c r="K11" i="3"/>
  <c r="K110" i="3"/>
  <c r="K91" i="3"/>
  <c r="K106" i="3"/>
  <c r="K104" i="3"/>
  <c r="K89" i="3"/>
  <c r="L43" i="3"/>
  <c r="L102" i="3"/>
  <c r="M11" i="3"/>
  <c r="M110" i="3"/>
  <c r="M91" i="3"/>
  <c r="M106" i="3"/>
  <c r="M104" i="3"/>
  <c r="M89" i="3"/>
  <c r="N43" i="3"/>
  <c r="N102" i="3"/>
  <c r="N62" i="3"/>
  <c r="O11" i="3"/>
  <c r="O110" i="3"/>
  <c r="O91" i="3"/>
  <c r="O106" i="3"/>
  <c r="O104" i="3"/>
  <c r="O89" i="3"/>
  <c r="H51" i="3"/>
  <c r="S38" i="3"/>
  <c r="S67" i="3"/>
  <c r="S41" i="3"/>
  <c r="S103" i="3"/>
  <c r="S58" i="3"/>
  <c r="S12" i="3"/>
  <c r="S84" i="3"/>
  <c r="T119" i="3"/>
  <c r="T57" i="3"/>
  <c r="T31" i="3"/>
  <c r="T25" i="3"/>
  <c r="T66" i="3"/>
  <c r="T42" i="3"/>
  <c r="T69" i="3"/>
  <c r="J38" i="3"/>
  <c r="J67" i="3"/>
  <c r="J41" i="3"/>
  <c r="J103" i="3"/>
  <c r="J58" i="3"/>
  <c r="J84" i="3"/>
  <c r="K119" i="3"/>
  <c r="K57" i="3"/>
  <c r="K31" i="3"/>
  <c r="K25" i="3"/>
  <c r="K66" i="3"/>
  <c r="K69" i="3"/>
  <c r="L38" i="3"/>
  <c r="L67" i="3"/>
  <c r="L41" i="3"/>
  <c r="L103" i="3"/>
  <c r="L58" i="3"/>
  <c r="L12" i="3"/>
  <c r="L84" i="3"/>
  <c r="M119" i="3"/>
  <c r="M57" i="3"/>
  <c r="M31" i="3"/>
  <c r="M25" i="3"/>
  <c r="M66" i="3"/>
  <c r="M42" i="3"/>
  <c r="M69" i="3"/>
  <c r="N38" i="3"/>
  <c r="N67" i="3"/>
  <c r="N41" i="3"/>
  <c r="N103" i="3"/>
  <c r="N58" i="3"/>
  <c r="N12" i="3"/>
  <c r="N84" i="3"/>
  <c r="O119" i="3"/>
  <c r="O57" i="3"/>
  <c r="O31" i="3"/>
  <c r="O25" i="3"/>
  <c r="O66" i="3"/>
  <c r="O42" i="3"/>
  <c r="O69" i="3"/>
  <c r="S64" i="3"/>
  <c r="S34" i="3"/>
  <c r="S54" i="3"/>
  <c r="S47" i="3"/>
  <c r="S109" i="3"/>
  <c r="S53" i="3"/>
  <c r="S32" i="3"/>
  <c r="S71" i="3"/>
  <c r="S61" i="3"/>
  <c r="S115" i="3"/>
  <c r="S22" i="3"/>
  <c r="S26" i="3"/>
  <c r="T96" i="3"/>
  <c r="T56" i="3"/>
  <c r="T85" i="3"/>
  <c r="T80" i="3"/>
  <c r="T112" i="3"/>
  <c r="T44" i="3"/>
  <c r="T39" i="3"/>
  <c r="J64" i="3"/>
  <c r="J34" i="3"/>
  <c r="J54" i="3"/>
  <c r="J47" i="3"/>
  <c r="J109" i="3"/>
  <c r="J53" i="3"/>
  <c r="J32" i="3"/>
  <c r="J71" i="3"/>
  <c r="J61" i="3"/>
  <c r="J115" i="3"/>
  <c r="J22" i="3"/>
  <c r="J26" i="3"/>
  <c r="K96" i="3"/>
  <c r="K56" i="3"/>
  <c r="K85" i="3"/>
  <c r="K80" i="3"/>
  <c r="K112" i="3"/>
  <c r="K44" i="3"/>
  <c r="K39" i="3"/>
  <c r="L64" i="3"/>
  <c r="L34" i="3"/>
  <c r="L54" i="3"/>
  <c r="L47" i="3"/>
  <c r="L109" i="3"/>
  <c r="L53" i="3"/>
  <c r="L32" i="3"/>
  <c r="L71" i="3"/>
  <c r="L61" i="3"/>
  <c r="L115" i="3"/>
  <c r="L22" i="3"/>
  <c r="L26" i="3"/>
  <c r="M96" i="3"/>
  <c r="M56" i="3"/>
  <c r="M85" i="3"/>
  <c r="M80" i="3"/>
  <c r="M112" i="3"/>
  <c r="M44" i="3"/>
  <c r="M39" i="3"/>
  <c r="N64" i="3"/>
  <c r="N34" i="3"/>
  <c r="N54" i="3"/>
  <c r="N47" i="3"/>
  <c r="N109" i="3"/>
  <c r="N53" i="3"/>
  <c r="N32" i="3"/>
  <c r="N71" i="3"/>
  <c r="N61" i="3"/>
  <c r="N115" i="3"/>
  <c r="N22" i="3"/>
  <c r="N26" i="3"/>
  <c r="O44" i="3"/>
  <c r="C34" i="3"/>
  <c r="S98" i="3"/>
  <c r="S100" i="3"/>
  <c r="S105" i="3"/>
  <c r="S55" i="3"/>
  <c r="S82" i="3"/>
  <c r="S87" i="3"/>
  <c r="S29" i="3"/>
  <c r="T94" i="3"/>
  <c r="T60" i="3"/>
  <c r="T101" i="3"/>
  <c r="T7" i="3"/>
  <c r="T59" i="3"/>
  <c r="T5" i="3"/>
  <c r="T86" i="3"/>
  <c r="T49" i="3"/>
  <c r="J98" i="3"/>
  <c r="J100" i="3"/>
  <c r="J105" i="3"/>
  <c r="J55" i="3"/>
  <c r="J82" i="3"/>
  <c r="J87" i="3"/>
  <c r="J29" i="3"/>
  <c r="K94" i="3"/>
  <c r="K60" i="3"/>
  <c r="K101" i="3"/>
  <c r="K7" i="3"/>
  <c r="K59" i="3"/>
  <c r="K5" i="3"/>
  <c r="K86" i="3"/>
  <c r="K49" i="3"/>
  <c r="L98" i="3"/>
  <c r="L100" i="3"/>
  <c r="L105" i="3"/>
  <c r="L55" i="3"/>
  <c r="L82" i="3"/>
  <c r="L87" i="3"/>
  <c r="L29" i="3"/>
  <c r="M94" i="3"/>
  <c r="M60" i="3"/>
  <c r="M101" i="3"/>
  <c r="M7" i="3"/>
  <c r="M5" i="3"/>
  <c r="M86" i="3"/>
  <c r="M49" i="3"/>
  <c r="N98" i="3"/>
  <c r="N100" i="3"/>
  <c r="N105" i="3"/>
  <c r="N55" i="3"/>
  <c r="N82" i="3"/>
  <c r="N87" i="3"/>
  <c r="N29" i="3"/>
  <c r="E20" i="3"/>
  <c r="C68" i="3"/>
  <c r="V68" i="3"/>
  <c r="U68" i="3"/>
  <c r="Q68" i="3"/>
  <c r="P68" i="3"/>
  <c r="C73" i="3"/>
  <c r="V73" i="3"/>
  <c r="U73" i="3"/>
  <c r="Q73" i="3"/>
  <c r="P73" i="3"/>
  <c r="C78" i="3"/>
  <c r="V78" i="3"/>
  <c r="U78" i="3"/>
  <c r="P78" i="3"/>
  <c r="Q78" i="3"/>
  <c r="C77" i="3"/>
  <c r="V77" i="3"/>
  <c r="U77" i="3"/>
  <c r="Q77" i="3"/>
  <c r="P77" i="3"/>
  <c r="C85" i="3"/>
  <c r="V85" i="3"/>
  <c r="U85" i="3"/>
  <c r="Q85" i="3"/>
  <c r="P85" i="3"/>
  <c r="C118" i="3"/>
  <c r="V118" i="3"/>
  <c r="U118" i="3"/>
  <c r="Q118" i="3"/>
  <c r="H118" i="3"/>
  <c r="P118" i="3"/>
  <c r="C26" i="3"/>
  <c r="V26" i="3"/>
  <c r="U26" i="3"/>
  <c r="P26" i="3"/>
  <c r="Q26" i="3"/>
  <c r="C46" i="3"/>
  <c r="U46" i="3"/>
  <c r="Q46" i="3"/>
  <c r="V46" i="3"/>
  <c r="P46" i="3"/>
  <c r="C45" i="3"/>
  <c r="V45" i="3"/>
  <c r="U45" i="3"/>
  <c r="P45" i="3"/>
  <c r="Q45" i="3"/>
  <c r="C33" i="3"/>
  <c r="V33" i="3"/>
  <c r="U33" i="3"/>
  <c r="P33" i="3"/>
  <c r="Q33" i="3"/>
  <c r="D78" i="3"/>
  <c r="D96" i="3"/>
  <c r="D16" i="3"/>
  <c r="D99" i="3"/>
  <c r="D45" i="3"/>
  <c r="F63" i="3"/>
  <c r="F64" i="3"/>
  <c r="F30" i="3"/>
  <c r="G94" i="3"/>
  <c r="G33" i="3"/>
  <c r="H73" i="3"/>
  <c r="H69" i="3"/>
  <c r="H59" i="3"/>
  <c r="O34" i="3"/>
  <c r="O54" i="3"/>
  <c r="O47" i="3"/>
  <c r="O109" i="3"/>
  <c r="O53" i="3"/>
  <c r="O32" i="3"/>
  <c r="O71" i="3"/>
  <c r="O61" i="3"/>
  <c r="O115" i="3"/>
  <c r="O22" i="3"/>
  <c r="O26" i="3"/>
  <c r="C65" i="3"/>
  <c r="Q65" i="3"/>
  <c r="V65" i="3"/>
  <c r="U65" i="3"/>
  <c r="P65" i="3"/>
  <c r="V56" i="3"/>
  <c r="U56" i="3"/>
  <c r="Q56" i="3"/>
  <c r="P56" i="3"/>
  <c r="C71" i="3"/>
  <c r="V71" i="3"/>
  <c r="U71" i="3"/>
  <c r="Q71" i="3"/>
  <c r="P71" i="3"/>
  <c r="Q34" i="3"/>
  <c r="V34" i="3"/>
  <c r="U34" i="3"/>
  <c r="P34" i="3"/>
  <c r="V9" i="3"/>
  <c r="U9" i="3"/>
  <c r="Q9" i="3"/>
  <c r="P9" i="3"/>
  <c r="C83" i="3"/>
  <c r="V83" i="3"/>
  <c r="U83" i="3"/>
  <c r="Q83" i="3"/>
  <c r="P83" i="3"/>
  <c r="C74" i="3"/>
  <c r="V74" i="3"/>
  <c r="U74" i="3"/>
  <c r="Q74" i="3"/>
  <c r="P74" i="3"/>
  <c r="C87" i="3"/>
  <c r="V87" i="3"/>
  <c r="U87" i="3"/>
  <c r="P87" i="3"/>
  <c r="Q87" i="3"/>
  <c r="C107" i="3"/>
  <c r="Q107" i="3"/>
  <c r="V107" i="3"/>
  <c r="U107" i="3"/>
  <c r="P107" i="3"/>
  <c r="C8" i="3"/>
  <c r="Q8" i="3"/>
  <c r="V8" i="3"/>
  <c r="U8" i="3"/>
  <c r="P8" i="3"/>
  <c r="D111" i="3"/>
  <c r="D116" i="3"/>
  <c r="D26" i="3"/>
  <c r="D103" i="3"/>
  <c r="D120" i="3"/>
  <c r="D118" i="3"/>
  <c r="D113" i="3"/>
  <c r="D43" i="3"/>
  <c r="E78" i="3"/>
  <c r="E105" i="3"/>
  <c r="E36" i="3"/>
  <c r="E96" i="3"/>
  <c r="E16" i="3"/>
  <c r="E99" i="3"/>
  <c r="E80" i="3"/>
  <c r="E45" i="3"/>
  <c r="E39" i="3"/>
  <c r="E31" i="3"/>
  <c r="F72" i="3"/>
  <c r="F67" i="3"/>
  <c r="F83" i="3"/>
  <c r="F6" i="3"/>
  <c r="F104" i="3"/>
  <c r="G64" i="3"/>
  <c r="G56" i="3"/>
  <c r="G58" i="3"/>
  <c r="G57" i="3"/>
  <c r="H35" i="3"/>
  <c r="H87" i="3"/>
  <c r="H80" i="3"/>
  <c r="N10" i="3"/>
  <c r="O117" i="3"/>
  <c r="O45" i="3"/>
  <c r="O116" i="3"/>
  <c r="O88" i="3"/>
  <c r="O16" i="3"/>
  <c r="O33" i="3"/>
  <c r="O114" i="3"/>
  <c r="C121" i="3"/>
  <c r="V121" i="3"/>
  <c r="U121" i="3"/>
  <c r="P121" i="3"/>
  <c r="Q121" i="3"/>
  <c r="C50" i="3"/>
  <c r="V50" i="3"/>
  <c r="U50" i="3"/>
  <c r="Q50" i="3"/>
  <c r="P50" i="3"/>
  <c r="C38" i="3"/>
  <c r="V38" i="3"/>
  <c r="U38" i="3"/>
  <c r="Q38" i="3"/>
  <c r="P38" i="3"/>
  <c r="C23" i="3"/>
  <c r="V23" i="3"/>
  <c r="U23" i="3"/>
  <c r="Q23" i="3"/>
  <c r="P23" i="3"/>
  <c r="C69" i="3"/>
  <c r="V69" i="3"/>
  <c r="U69" i="3"/>
  <c r="Q69" i="3"/>
  <c r="P69" i="3"/>
  <c r="C11" i="3"/>
  <c r="V11" i="3"/>
  <c r="U11" i="3"/>
  <c r="Q11" i="3"/>
  <c r="P11" i="3"/>
  <c r="C92" i="3"/>
  <c r="Q92" i="3"/>
  <c r="P92" i="3"/>
  <c r="V92" i="3"/>
  <c r="U92" i="3"/>
  <c r="C10" i="3"/>
  <c r="V10" i="3"/>
  <c r="U10" i="3"/>
  <c r="Q10" i="3"/>
  <c r="P10" i="3"/>
  <c r="C14" i="3"/>
  <c r="V14" i="3"/>
  <c r="U14" i="3"/>
  <c r="Q14" i="3"/>
  <c r="P14" i="3"/>
  <c r="C28" i="3"/>
  <c r="Q28" i="3"/>
  <c r="P28" i="3"/>
  <c r="V28" i="3"/>
  <c r="U28" i="3"/>
  <c r="D68" i="3"/>
  <c r="D77" i="3"/>
  <c r="D28" i="3"/>
  <c r="D92" i="3"/>
  <c r="D42" i="3"/>
  <c r="D59" i="3"/>
  <c r="D102" i="3"/>
  <c r="E122" i="3"/>
  <c r="E76" i="3"/>
  <c r="E66" i="3"/>
  <c r="E46" i="3"/>
  <c r="E5" i="3"/>
  <c r="E52" i="3"/>
  <c r="E44" i="3"/>
  <c r="E110" i="3"/>
  <c r="F111" i="3"/>
  <c r="F116" i="3"/>
  <c r="F26" i="3"/>
  <c r="F38" i="3"/>
  <c r="F103" i="3"/>
  <c r="F120" i="3"/>
  <c r="F118" i="3"/>
  <c r="F43" i="3"/>
  <c r="G78" i="3"/>
  <c r="G105" i="3"/>
  <c r="G36" i="3"/>
  <c r="G96" i="3"/>
  <c r="G16" i="3"/>
  <c r="G99" i="3"/>
  <c r="G45" i="3"/>
  <c r="G39" i="3"/>
  <c r="G31" i="3"/>
  <c r="H83" i="3"/>
  <c r="H50" i="3"/>
  <c r="H42" i="3"/>
  <c r="H12" i="3"/>
  <c r="C67" i="3"/>
  <c r="V67" i="3"/>
  <c r="U67" i="3"/>
  <c r="Q67" i="3"/>
  <c r="P67" i="3"/>
  <c r="C70" i="3"/>
  <c r="V70" i="3"/>
  <c r="U70" i="3"/>
  <c r="P70" i="3"/>
  <c r="Q70" i="3"/>
  <c r="C95" i="3"/>
  <c r="U95" i="3"/>
  <c r="Q95" i="3"/>
  <c r="V95" i="3"/>
  <c r="P95" i="3"/>
  <c r="C61" i="3"/>
  <c r="U61" i="3"/>
  <c r="Q61" i="3"/>
  <c r="V61" i="3"/>
  <c r="P61" i="3"/>
  <c r="C54" i="3"/>
  <c r="V54" i="3"/>
  <c r="U54" i="3"/>
  <c r="Q54" i="3"/>
  <c r="P54" i="3"/>
  <c r="H54" i="3"/>
  <c r="C106" i="3"/>
  <c r="Q106" i="3"/>
  <c r="V106" i="3"/>
  <c r="U106" i="3"/>
  <c r="P106" i="3"/>
  <c r="C101" i="3"/>
  <c r="Q101" i="3"/>
  <c r="P101" i="3"/>
  <c r="V101" i="3"/>
  <c r="U101" i="3"/>
  <c r="C47" i="3"/>
  <c r="Q47" i="3"/>
  <c r="V47" i="3"/>
  <c r="U47" i="3"/>
  <c r="P47" i="3"/>
  <c r="C113" i="3"/>
  <c r="V113" i="3"/>
  <c r="U113" i="3"/>
  <c r="Q113" i="3"/>
  <c r="H113" i="3"/>
  <c r="P113" i="3"/>
  <c r="C57" i="3"/>
  <c r="V57" i="3"/>
  <c r="U57" i="3"/>
  <c r="Q57" i="3"/>
  <c r="P57" i="3"/>
  <c r="D21" i="3"/>
  <c r="D82" i="3"/>
  <c r="D41" i="3"/>
  <c r="D106" i="3"/>
  <c r="E68" i="3"/>
  <c r="E77" i="3"/>
  <c r="E47" i="3"/>
  <c r="E59" i="3"/>
  <c r="F122" i="3"/>
  <c r="F76" i="3"/>
  <c r="F66" i="3"/>
  <c r="F46" i="3"/>
  <c r="F95" i="3"/>
  <c r="F5" i="3"/>
  <c r="F61" i="3"/>
  <c r="F110" i="3"/>
  <c r="G116" i="3"/>
  <c r="G26" i="3"/>
  <c r="G38" i="3"/>
  <c r="G118" i="3"/>
  <c r="G113" i="3"/>
  <c r="H78" i="3"/>
  <c r="H61" i="3"/>
  <c r="H41" i="3"/>
  <c r="C109" i="3"/>
  <c r="V109" i="3"/>
  <c r="U109" i="3"/>
  <c r="P109" i="3"/>
  <c r="Q109" i="3"/>
  <c r="C63" i="3"/>
  <c r="V63" i="3"/>
  <c r="U63" i="3"/>
  <c r="Q63" i="3"/>
  <c r="P63" i="3"/>
  <c r="C86" i="3"/>
  <c r="Q86" i="3"/>
  <c r="P86" i="3"/>
  <c r="V86" i="3"/>
  <c r="U86" i="3"/>
  <c r="H86" i="3"/>
  <c r="C27" i="3"/>
  <c r="V27" i="3"/>
  <c r="U27" i="3"/>
  <c r="Q27" i="3"/>
  <c r="P27" i="3"/>
  <c r="C30" i="3"/>
  <c r="V30" i="3"/>
  <c r="U30" i="3"/>
  <c r="Q30" i="3"/>
  <c r="P30" i="3"/>
  <c r="C102" i="3"/>
  <c r="Q102" i="3"/>
  <c r="P102" i="3"/>
  <c r="V102" i="3"/>
  <c r="U102" i="3"/>
  <c r="C16" i="3"/>
  <c r="V16" i="3"/>
  <c r="U16" i="3"/>
  <c r="P16" i="3"/>
  <c r="Q16" i="3"/>
  <c r="C42" i="3"/>
  <c r="Q42" i="3"/>
  <c r="P42" i="3"/>
  <c r="V42" i="3"/>
  <c r="U42" i="3"/>
  <c r="C44" i="3"/>
  <c r="U44" i="3"/>
  <c r="Q44" i="3"/>
  <c r="V44" i="3"/>
  <c r="H44" i="3"/>
  <c r="P44" i="3"/>
  <c r="C37" i="3"/>
  <c r="V37" i="3"/>
  <c r="U37" i="3"/>
  <c r="Q37" i="3"/>
  <c r="P37" i="3"/>
  <c r="D15" i="3"/>
  <c r="D108" i="3"/>
  <c r="D86" i="3"/>
  <c r="E41" i="3"/>
  <c r="F68" i="3"/>
  <c r="F77" i="3"/>
  <c r="F42" i="3"/>
  <c r="F102" i="3"/>
  <c r="G66" i="3"/>
  <c r="G46" i="3"/>
  <c r="G44" i="3"/>
  <c r="G110" i="3"/>
  <c r="H26" i="3"/>
  <c r="H108" i="3"/>
  <c r="C105" i="3"/>
  <c r="V105" i="3"/>
  <c r="U105" i="3"/>
  <c r="P105" i="3"/>
  <c r="Q105" i="3"/>
  <c r="C120" i="3"/>
  <c r="V120" i="3"/>
  <c r="U120" i="3"/>
  <c r="Q120" i="3"/>
  <c r="H120" i="3"/>
  <c r="P120" i="3"/>
  <c r="C76" i="3"/>
  <c r="U76" i="3"/>
  <c r="Q76" i="3"/>
  <c r="V76" i="3"/>
  <c r="P76" i="3"/>
  <c r="C59" i="3"/>
  <c r="Q59" i="3"/>
  <c r="P59" i="3"/>
  <c r="V59" i="3"/>
  <c r="U59" i="3"/>
  <c r="C89" i="3"/>
  <c r="V89" i="3"/>
  <c r="U89" i="3"/>
  <c r="P89" i="3"/>
  <c r="Q89" i="3"/>
  <c r="C84" i="3"/>
  <c r="V84" i="3"/>
  <c r="U84" i="3"/>
  <c r="Q84" i="3"/>
  <c r="P84" i="3"/>
  <c r="C91" i="3"/>
  <c r="P91" i="3"/>
  <c r="V91" i="3"/>
  <c r="U91" i="3"/>
  <c r="Q91" i="3"/>
  <c r="C82" i="3"/>
  <c r="Q82" i="3"/>
  <c r="V82" i="3"/>
  <c r="U82" i="3"/>
  <c r="P82" i="3"/>
  <c r="C5" i="3"/>
  <c r="U5" i="3"/>
  <c r="Q5" i="3"/>
  <c r="V5" i="3"/>
  <c r="P5" i="3"/>
  <c r="C3" i="3"/>
  <c r="V3" i="3"/>
  <c r="U3" i="3"/>
  <c r="Q3" i="3"/>
  <c r="P3" i="3"/>
  <c r="E15" i="3"/>
  <c r="E108" i="3"/>
  <c r="E86" i="3"/>
  <c r="F21" i="3"/>
  <c r="F82" i="3"/>
  <c r="F41" i="3"/>
  <c r="G68" i="3"/>
  <c r="G77" i="3"/>
  <c r="G47" i="3"/>
  <c r="G42" i="3"/>
  <c r="G59" i="3"/>
  <c r="G102" i="3"/>
  <c r="H76" i="3"/>
  <c r="H66" i="3"/>
  <c r="H46" i="3"/>
  <c r="H95" i="3"/>
  <c r="H5" i="3"/>
  <c r="H94" i="3"/>
  <c r="O20" i="3"/>
  <c r="O96" i="3"/>
  <c r="O56" i="3"/>
  <c r="O85" i="3"/>
  <c r="O80" i="3"/>
  <c r="O112" i="3"/>
  <c r="O39" i="3"/>
  <c r="C13" i="3"/>
  <c r="Q13" i="3"/>
  <c r="V13" i="3"/>
  <c r="U13" i="3"/>
  <c r="P13" i="3"/>
  <c r="C75" i="3"/>
  <c r="V75" i="3"/>
  <c r="U75" i="3"/>
  <c r="P75" i="3"/>
  <c r="Q75" i="3"/>
  <c r="C7" i="3"/>
  <c r="Q7" i="3"/>
  <c r="P7" i="3"/>
  <c r="V7" i="3"/>
  <c r="U7" i="3"/>
  <c r="C114" i="3"/>
  <c r="V114" i="3"/>
  <c r="U114" i="3"/>
  <c r="Q114" i="3"/>
  <c r="P114" i="3"/>
  <c r="C55" i="3"/>
  <c r="V55" i="3"/>
  <c r="U55" i="3"/>
  <c r="P55" i="3"/>
  <c r="Q55" i="3"/>
  <c r="C36" i="3"/>
  <c r="V36" i="3"/>
  <c r="U36" i="3"/>
  <c r="P36" i="3"/>
  <c r="Q36" i="3"/>
  <c r="C62" i="3"/>
  <c r="Q62" i="3"/>
  <c r="V62" i="3"/>
  <c r="U62" i="3"/>
  <c r="P62" i="3"/>
  <c r="C90" i="3"/>
  <c r="V90" i="3"/>
  <c r="U90" i="3"/>
  <c r="Q90" i="3"/>
  <c r="P90" i="3"/>
  <c r="C60" i="3"/>
  <c r="Q60" i="3"/>
  <c r="V60" i="3"/>
  <c r="U60" i="3"/>
  <c r="P60" i="3"/>
  <c r="C29" i="3"/>
  <c r="V29" i="3"/>
  <c r="U29" i="3"/>
  <c r="Q29" i="3"/>
  <c r="P29" i="3"/>
  <c r="D18" i="3"/>
  <c r="D23" i="3"/>
  <c r="D85" i="3"/>
  <c r="D114" i="3"/>
  <c r="D37" i="3"/>
  <c r="D29" i="3"/>
  <c r="D91" i="3"/>
  <c r="E13" i="3"/>
  <c r="E81" i="3"/>
  <c r="E107" i="3"/>
  <c r="E8" i="3"/>
  <c r="E12" i="3"/>
  <c r="E112" i="3"/>
  <c r="F121" i="3"/>
  <c r="F15" i="3"/>
  <c r="F71" i="3"/>
  <c r="F24" i="3"/>
  <c r="F117" i="3"/>
  <c r="F88" i="3"/>
  <c r="F108" i="3"/>
  <c r="F101" i="3"/>
  <c r="F86" i="3"/>
  <c r="G65" i="3"/>
  <c r="G21" i="3"/>
  <c r="G82" i="3"/>
  <c r="G34" i="3"/>
  <c r="G62" i="3"/>
  <c r="G106" i="3"/>
  <c r="G60" i="3"/>
  <c r="H68" i="3"/>
  <c r="H77" i="3"/>
  <c r="H75" i="3"/>
  <c r="H47" i="3"/>
  <c r="H7" i="3"/>
  <c r="H28" i="3"/>
  <c r="H88" i="3"/>
  <c r="H29" i="3"/>
  <c r="O94" i="3"/>
  <c r="O60" i="3"/>
  <c r="O101" i="3"/>
  <c r="O7" i="3"/>
  <c r="O59" i="3"/>
  <c r="O5" i="3"/>
  <c r="O86" i="3"/>
  <c r="O49" i="3"/>
  <c r="C111" i="3"/>
  <c r="V111" i="3"/>
  <c r="U111" i="3"/>
  <c r="Q111" i="3"/>
  <c r="P111" i="3"/>
  <c r="C19" i="3"/>
  <c r="V19" i="3"/>
  <c r="U19" i="3"/>
  <c r="P19" i="3"/>
  <c r="Q19" i="3"/>
  <c r="C53" i="3"/>
  <c r="Q53" i="3"/>
  <c r="V53" i="3"/>
  <c r="U53" i="3"/>
  <c r="P53" i="3"/>
  <c r="C104" i="3"/>
  <c r="V104" i="3"/>
  <c r="U104" i="3"/>
  <c r="Q104" i="3"/>
  <c r="P104" i="3"/>
  <c r="H104" i="3"/>
  <c r="C49" i="3"/>
  <c r="Q49" i="3"/>
  <c r="V49" i="3"/>
  <c r="U49" i="3"/>
  <c r="P49" i="3"/>
  <c r="C115" i="3"/>
  <c r="V115" i="3"/>
  <c r="U115" i="3"/>
  <c r="Q115" i="3"/>
  <c r="P115" i="3"/>
  <c r="H115" i="3"/>
  <c r="C100" i="3"/>
  <c r="V100" i="3"/>
  <c r="U100" i="3"/>
  <c r="Q100" i="3"/>
  <c r="P100" i="3"/>
  <c r="C103" i="3"/>
  <c r="V103" i="3"/>
  <c r="U103" i="3"/>
  <c r="Q103" i="3"/>
  <c r="P103" i="3"/>
  <c r="C24" i="3"/>
  <c r="V24" i="3"/>
  <c r="U24" i="3"/>
  <c r="P24" i="3"/>
  <c r="Q24" i="3"/>
  <c r="C32" i="3"/>
  <c r="Q32" i="3"/>
  <c r="V32" i="3"/>
  <c r="U32" i="3"/>
  <c r="P32" i="3"/>
  <c r="C2" i="3"/>
  <c r="Q2" i="3"/>
  <c r="V2" i="3"/>
  <c r="U2" i="3"/>
  <c r="P2" i="3"/>
  <c r="D73" i="3"/>
  <c r="D74" i="3"/>
  <c r="D27" i="3"/>
  <c r="D9" i="3"/>
  <c r="D11" i="3"/>
  <c r="D3" i="3"/>
  <c r="D93" i="3"/>
  <c r="D84" i="3"/>
  <c r="D90" i="3"/>
  <c r="E19" i="3"/>
  <c r="E18" i="3"/>
  <c r="E23" i="3"/>
  <c r="E85" i="3"/>
  <c r="E114" i="3"/>
  <c r="E37" i="3"/>
  <c r="E29" i="3"/>
  <c r="E91" i="3"/>
  <c r="F13" i="3"/>
  <c r="F81" i="3"/>
  <c r="F107" i="3"/>
  <c r="F49" i="3"/>
  <c r="F8" i="3"/>
  <c r="F32" i="3"/>
  <c r="F12" i="3"/>
  <c r="F112" i="3"/>
  <c r="G121" i="3"/>
  <c r="G15" i="3"/>
  <c r="G71" i="3"/>
  <c r="G24" i="3"/>
  <c r="G101" i="3"/>
  <c r="G86" i="3"/>
  <c r="H65" i="3"/>
  <c r="H53" i="3"/>
  <c r="H82" i="3"/>
  <c r="H34" i="3"/>
  <c r="H2" i="3"/>
  <c r="H8" i="3"/>
  <c r="C117" i="3"/>
  <c r="Q117" i="3"/>
  <c r="V117" i="3"/>
  <c r="U117" i="3"/>
  <c r="P117" i="3"/>
  <c r="V116" i="3"/>
  <c r="U116" i="3"/>
  <c r="P116" i="3"/>
  <c r="Q116" i="3"/>
  <c r="C93" i="3"/>
  <c r="V93" i="3"/>
  <c r="U93" i="3"/>
  <c r="Q93" i="3"/>
  <c r="P93" i="3"/>
  <c r="C112" i="3"/>
  <c r="Q112" i="3"/>
  <c r="V112" i="3"/>
  <c r="U112" i="3"/>
  <c r="P112" i="3"/>
  <c r="C21" i="3"/>
  <c r="Q21" i="3"/>
  <c r="V21" i="3"/>
  <c r="U21" i="3"/>
  <c r="P21" i="3"/>
  <c r="C80" i="3"/>
  <c r="V80" i="3"/>
  <c r="U80" i="3"/>
  <c r="P80" i="3"/>
  <c r="Q80" i="3"/>
  <c r="C39" i="3"/>
  <c r="V39" i="3"/>
  <c r="U39" i="3"/>
  <c r="P39" i="3"/>
  <c r="Q39" i="3"/>
  <c r="C88" i="3"/>
  <c r="Q88" i="3"/>
  <c r="V88" i="3"/>
  <c r="U88" i="3"/>
  <c r="P88" i="3"/>
  <c r="C6" i="3"/>
  <c r="V6" i="3"/>
  <c r="U6" i="3"/>
  <c r="Q6" i="3"/>
  <c r="P6" i="3"/>
  <c r="H6" i="3"/>
  <c r="C31" i="3"/>
  <c r="V31" i="3"/>
  <c r="U31" i="3"/>
  <c r="P31" i="3"/>
  <c r="Q31" i="3"/>
  <c r="D109" i="3"/>
  <c r="D89" i="3"/>
  <c r="D94" i="3"/>
  <c r="D33" i="3"/>
  <c r="E73" i="3"/>
  <c r="E27" i="3"/>
  <c r="E3" i="3"/>
  <c r="E93" i="3"/>
  <c r="E84" i="3"/>
  <c r="F85" i="3"/>
  <c r="F37" i="3"/>
  <c r="F91" i="3"/>
  <c r="G13" i="3"/>
  <c r="G107" i="3"/>
  <c r="G49" i="3"/>
  <c r="G8" i="3"/>
  <c r="G32" i="3"/>
  <c r="G112" i="3"/>
  <c r="H121" i="3"/>
  <c r="H71" i="3"/>
  <c r="H24" i="3"/>
  <c r="H117" i="3"/>
  <c r="H37" i="3"/>
  <c r="H89" i="3"/>
  <c r="H102" i="3"/>
  <c r="C122" i="3"/>
  <c r="U122" i="3"/>
  <c r="Q122" i="3"/>
  <c r="V122" i="3"/>
  <c r="P122" i="3"/>
  <c r="C97" i="3"/>
  <c r="V97" i="3"/>
  <c r="U97" i="3"/>
  <c r="P97" i="3"/>
  <c r="Q97" i="3"/>
  <c r="C72" i="3"/>
  <c r="V72" i="3"/>
  <c r="U72" i="3"/>
  <c r="Q72" i="3"/>
  <c r="P72" i="3"/>
  <c r="C81" i="3"/>
  <c r="Q81" i="3"/>
  <c r="V81" i="3"/>
  <c r="U81" i="3"/>
  <c r="P81" i="3"/>
  <c r="C35" i="3"/>
  <c r="V35" i="3"/>
  <c r="U35" i="3"/>
  <c r="P35" i="3"/>
  <c r="Q35" i="3"/>
  <c r="C18" i="3"/>
  <c r="V18" i="3"/>
  <c r="U18" i="3"/>
  <c r="Q18" i="3"/>
  <c r="P18" i="3"/>
  <c r="C58" i="3"/>
  <c r="V58" i="3"/>
  <c r="U58" i="3"/>
  <c r="Q58" i="3"/>
  <c r="P58" i="3"/>
  <c r="C52" i="3"/>
  <c r="U52" i="3"/>
  <c r="Q52" i="3"/>
  <c r="V52" i="3"/>
  <c r="P52" i="3"/>
  <c r="C12" i="3"/>
  <c r="Q12" i="3"/>
  <c r="V12" i="3"/>
  <c r="U12" i="3"/>
  <c r="P12" i="3"/>
  <c r="C40" i="3"/>
  <c r="V40" i="3"/>
  <c r="U40" i="3"/>
  <c r="Q40" i="3"/>
  <c r="P40" i="3"/>
  <c r="H40" i="3"/>
  <c r="C56" i="3"/>
  <c r="D63" i="3"/>
  <c r="D30" i="3"/>
  <c r="D58" i="3"/>
  <c r="D57" i="3"/>
  <c r="E70" i="3"/>
  <c r="E35" i="3"/>
  <c r="E97" i="3"/>
  <c r="E109" i="3"/>
  <c r="E89" i="3"/>
  <c r="E33" i="3"/>
  <c r="F73" i="3"/>
  <c r="F74" i="3"/>
  <c r="F27" i="3"/>
  <c r="F9" i="3"/>
  <c r="F11" i="3"/>
  <c r="F3" i="3"/>
  <c r="F93" i="3"/>
  <c r="F84" i="3"/>
  <c r="F90" i="3"/>
  <c r="G19" i="3"/>
  <c r="G18" i="3"/>
  <c r="G23" i="3"/>
  <c r="G85" i="3"/>
  <c r="G114" i="3"/>
  <c r="G37" i="3"/>
  <c r="G29" i="3"/>
  <c r="G91" i="3"/>
  <c r="H13" i="3"/>
  <c r="H81" i="3"/>
  <c r="H107" i="3"/>
  <c r="H49" i="3"/>
  <c r="H3" i="3"/>
  <c r="H100" i="3"/>
  <c r="H60" i="3"/>
  <c r="C64" i="3"/>
  <c r="V64" i="3"/>
  <c r="U64" i="3"/>
  <c r="Q64" i="3"/>
  <c r="P64" i="3"/>
  <c r="C66" i="3"/>
  <c r="U66" i="3"/>
  <c r="Q66" i="3"/>
  <c r="V66" i="3"/>
  <c r="P66" i="3"/>
  <c r="C96" i="3"/>
  <c r="V96" i="3"/>
  <c r="U96" i="3"/>
  <c r="P96" i="3"/>
  <c r="Q96" i="3"/>
  <c r="C108" i="3"/>
  <c r="Q108" i="3"/>
  <c r="V108" i="3"/>
  <c r="U108" i="3"/>
  <c r="P108" i="3"/>
  <c r="C15" i="3"/>
  <c r="V15" i="3"/>
  <c r="U15" i="3"/>
  <c r="Q15" i="3"/>
  <c r="P15" i="3"/>
  <c r="C110" i="3"/>
  <c r="U110" i="3"/>
  <c r="Q110" i="3"/>
  <c r="V110" i="3"/>
  <c r="H110" i="3"/>
  <c r="P110" i="3"/>
  <c r="C43" i="3"/>
  <c r="V43" i="3"/>
  <c r="U43" i="3"/>
  <c r="Q43" i="3"/>
  <c r="H43" i="3"/>
  <c r="P43" i="3"/>
  <c r="C94" i="3"/>
  <c r="V94" i="3"/>
  <c r="U94" i="3"/>
  <c r="P94" i="3"/>
  <c r="Q94" i="3"/>
  <c r="C99" i="3"/>
  <c r="V99" i="3"/>
  <c r="U99" i="3"/>
  <c r="P99" i="3"/>
  <c r="Q99" i="3"/>
  <c r="C41" i="3"/>
  <c r="Q41" i="3"/>
  <c r="V41" i="3"/>
  <c r="U41" i="3"/>
  <c r="P41" i="3"/>
  <c r="E64" i="3"/>
  <c r="F94" i="3"/>
  <c r="G73" i="3"/>
  <c r="G27" i="3"/>
  <c r="H85" i="3"/>
  <c r="H109" i="3"/>
  <c r="H45" i="3"/>
  <c r="AS507" i="2"/>
  <c r="AT665" i="2"/>
  <c r="AT480" i="2"/>
  <c r="AT251" i="2"/>
  <c r="AU725" i="2"/>
  <c r="AS604" i="2"/>
  <c r="AS644" i="2"/>
  <c r="AS120" i="2"/>
  <c r="AS222" i="2"/>
  <c r="AS504" i="2"/>
  <c r="AS251" i="2"/>
  <c r="AS324" i="2"/>
  <c r="AS21" i="2"/>
  <c r="AS86" i="2"/>
  <c r="AS228" i="2"/>
  <c r="AS514" i="2"/>
  <c r="AT524" i="2"/>
  <c r="AT621" i="2"/>
  <c r="AT280" i="2"/>
  <c r="AT21" i="2"/>
  <c r="AT239" i="2"/>
  <c r="AT454" i="2"/>
  <c r="AT86" i="2"/>
  <c r="AT282" i="2"/>
  <c r="AT149" i="2"/>
  <c r="AT476" i="2"/>
  <c r="AT589" i="2"/>
  <c r="AT706" i="2"/>
  <c r="AT305" i="2"/>
  <c r="AT233" i="2"/>
  <c r="AT514" i="2"/>
  <c r="AT380" i="2"/>
  <c r="AT211" i="2"/>
  <c r="AS682" i="2"/>
  <c r="AS391" i="2"/>
  <c r="AS219" i="2"/>
  <c r="AS145" i="2"/>
  <c r="AS148" i="2"/>
  <c r="AS538" i="2"/>
  <c r="AS665" i="2"/>
  <c r="AS636" i="2"/>
  <c r="AS352" i="2"/>
  <c r="AS497" i="2"/>
  <c r="AS282" i="2"/>
  <c r="AS307" i="2"/>
  <c r="AR307" i="2"/>
  <c r="AT699" i="2"/>
  <c r="AT640" i="2"/>
  <c r="AT587" i="2"/>
  <c r="AT425" i="2"/>
  <c r="AT555" i="2"/>
  <c r="AT260" i="2"/>
  <c r="AT497" i="2"/>
  <c r="AT105" i="2"/>
  <c r="AT49" i="2"/>
  <c r="AT228" i="2"/>
  <c r="AT304" i="2"/>
  <c r="AT296" i="2"/>
  <c r="AT60" i="2"/>
  <c r="AT307" i="2"/>
  <c r="AT117" i="2"/>
  <c r="AT650" i="2"/>
  <c r="AT367" i="2"/>
  <c r="AT402" i="2"/>
  <c r="AR349" i="2"/>
  <c r="AR347" i="2"/>
  <c r="AS708" i="2"/>
  <c r="AS553" i="2"/>
  <c r="AS675" i="2"/>
  <c r="AS591" i="2"/>
  <c r="AS511" i="2"/>
  <c r="AS364" i="2"/>
  <c r="AS257" i="2"/>
  <c r="AS622" i="2"/>
  <c r="AS334" i="2"/>
  <c r="AS206" i="2"/>
  <c r="AS119" i="2"/>
  <c r="AS144" i="2"/>
  <c r="AS412" i="2"/>
  <c r="AS64" i="2"/>
  <c r="AS612" i="2"/>
  <c r="AS358" i="2"/>
  <c r="AS721" i="2"/>
  <c r="AS516" i="2"/>
  <c r="AS512" i="2"/>
  <c r="AS299" i="2"/>
  <c r="AS517" i="2"/>
  <c r="AS642" i="2"/>
  <c r="AS564" i="2"/>
  <c r="AS252" i="2"/>
  <c r="AS579" i="2"/>
  <c r="AS15" i="2"/>
  <c r="AS108" i="2"/>
  <c r="AS598" i="2"/>
  <c r="AS317" i="2"/>
  <c r="AS403" i="2"/>
  <c r="AS26" i="2"/>
  <c r="AS293" i="2"/>
  <c r="AS453" i="2"/>
  <c r="AS183" i="2"/>
  <c r="AS683" i="2"/>
  <c r="AS723" i="2"/>
  <c r="AS135" i="2"/>
  <c r="AS472" i="2"/>
  <c r="AS657" i="2"/>
  <c r="AS24" i="2"/>
  <c r="AS530" i="2"/>
  <c r="AS600" i="2"/>
  <c r="AS513" i="2"/>
  <c r="AS700" i="2"/>
  <c r="AS255" i="2"/>
  <c r="AS394" i="2"/>
  <c r="AS12" i="2"/>
  <c r="AS377" i="2"/>
  <c r="AS210" i="2"/>
  <c r="AS100" i="2"/>
  <c r="AS174" i="2"/>
  <c r="AS637" i="2"/>
  <c r="AS315" i="2"/>
  <c r="AS63" i="2"/>
  <c r="AS311" i="2"/>
  <c r="AS45" i="2"/>
  <c r="AS365" i="2"/>
  <c r="AS562" i="2"/>
  <c r="AS668" i="2"/>
  <c r="AS596" i="2"/>
  <c r="AS435" i="2"/>
  <c r="AS696" i="2"/>
  <c r="AS340" i="2"/>
  <c r="AS500" i="2"/>
  <c r="AS89" i="2"/>
  <c r="AS168" i="2"/>
  <c r="AS283" i="2"/>
  <c r="AS611" i="2"/>
  <c r="AS454" i="2"/>
  <c r="AS574" i="2"/>
  <c r="AS706" i="2"/>
  <c r="AS402" i="2"/>
  <c r="AT209" i="2"/>
  <c r="AT525" i="2"/>
  <c r="AS697" i="2"/>
  <c r="AS601" i="2"/>
  <c r="AS374" i="2"/>
  <c r="AS268" i="2"/>
  <c r="AS58" i="2"/>
  <c r="AS235" i="2"/>
  <c r="AS5" i="2"/>
  <c r="AT725" i="2"/>
  <c r="AT571" i="2"/>
  <c r="AT697" i="2"/>
  <c r="AT359" i="2"/>
  <c r="AT373" i="2"/>
  <c r="AT520" i="2"/>
  <c r="AT184" i="2"/>
  <c r="AT109" i="2"/>
  <c r="AT620" i="2"/>
  <c r="AT711" i="2"/>
  <c r="AT496" i="2"/>
  <c r="AT601" i="2"/>
  <c r="AT71" i="2"/>
  <c r="AT52" i="2"/>
  <c r="AT153" i="2"/>
  <c r="AT276" i="2"/>
  <c r="AT354" i="2"/>
  <c r="AT231" i="2"/>
  <c r="AT374" i="2"/>
  <c r="AT535" i="2"/>
  <c r="AT482" i="2"/>
  <c r="AT85" i="2"/>
  <c r="AT495" i="2"/>
  <c r="AT93" i="2"/>
  <c r="AT408" i="2"/>
  <c r="AT539" i="2"/>
  <c r="AT672" i="2"/>
  <c r="AT268" i="2"/>
  <c r="AT111" i="2"/>
  <c r="AT656" i="2"/>
  <c r="AT533" i="2"/>
  <c r="AT383" i="2"/>
  <c r="AT223" i="2"/>
  <c r="AT137" i="2"/>
  <c r="AT692" i="2"/>
  <c r="AT619" i="2"/>
  <c r="AT58" i="2"/>
  <c r="AT76" i="2"/>
  <c r="AT690" i="2"/>
  <c r="AT479" i="2"/>
  <c r="AT88" i="2"/>
  <c r="AT505" i="2"/>
  <c r="AT36" i="2"/>
  <c r="AT308" i="2"/>
  <c r="AT309" i="2"/>
  <c r="AT235" i="2"/>
  <c r="AT300" i="2"/>
  <c r="AT509" i="2"/>
  <c r="AT56" i="2"/>
  <c r="AT565" i="2"/>
  <c r="AT369" i="2"/>
  <c r="AT337" i="2"/>
  <c r="AT161" i="2"/>
  <c r="AT605" i="2"/>
  <c r="AT5" i="2"/>
  <c r="AT167" i="2"/>
  <c r="AT207" i="2"/>
  <c r="AT550" i="2"/>
  <c r="AT521" i="2"/>
  <c r="AT292" i="2"/>
  <c r="AT249" i="2"/>
  <c r="AR416" i="2"/>
  <c r="AR541" i="2"/>
  <c r="AR493" i="2"/>
  <c r="AR492" i="2"/>
  <c r="AR190" i="2"/>
  <c r="AR614" i="2"/>
  <c r="AR467" i="2"/>
  <c r="AR195" i="2"/>
  <c r="AR440" i="2"/>
  <c r="AR363" i="2"/>
  <c r="AR339" i="2"/>
  <c r="AR381" i="2"/>
  <c r="AR433" i="2"/>
  <c r="AR271" i="2"/>
  <c r="AR262" i="2"/>
  <c r="AR28" i="2"/>
  <c r="AR80" i="2"/>
  <c r="AR629" i="2"/>
  <c r="AR27" i="2"/>
  <c r="AR94" i="2"/>
  <c r="AR351" i="2"/>
  <c r="AR243" i="2"/>
  <c r="AR438" i="2"/>
  <c r="AR264" i="2"/>
  <c r="AR392" i="2"/>
  <c r="AR106" i="2"/>
  <c r="AR330" i="2"/>
  <c r="AR19" i="2"/>
  <c r="AR336" i="2"/>
  <c r="AR350" i="2"/>
  <c r="AR588" i="2"/>
  <c r="AR99" i="2"/>
  <c r="AR327" i="2"/>
  <c r="AR489" i="2"/>
  <c r="AR68" i="2"/>
  <c r="AR631" i="2"/>
  <c r="AR451" i="2"/>
  <c r="AR51" i="2"/>
  <c r="AR180" i="2"/>
  <c r="AR35" i="2"/>
  <c r="AR488" i="2"/>
  <c r="AR175" i="2"/>
  <c r="AR3" i="2"/>
  <c r="AR166" i="2"/>
  <c r="AR267" i="2"/>
  <c r="AR160" i="2"/>
  <c r="AR415" i="2"/>
  <c r="AR689" i="2"/>
  <c r="AU571" i="2"/>
  <c r="AU697" i="2"/>
  <c r="AU359" i="2"/>
  <c r="AU373" i="2"/>
  <c r="AU520" i="2"/>
  <c r="AU184" i="2"/>
  <c r="AU109" i="2"/>
  <c r="AU620" i="2"/>
  <c r="AU711" i="2"/>
  <c r="AU496" i="2"/>
  <c r="AU601" i="2"/>
  <c r="AU71" i="2"/>
  <c r="AU52" i="2"/>
  <c r="AU153" i="2"/>
  <c r="AU276" i="2"/>
  <c r="AU354" i="2"/>
  <c r="AU231" i="2"/>
  <c r="AU374" i="2"/>
  <c r="AU535" i="2"/>
  <c r="AU482" i="2"/>
  <c r="AU85" i="2"/>
  <c r="AU495" i="2"/>
  <c r="AU93" i="2"/>
  <c r="AU408" i="2"/>
  <c r="AU539" i="2"/>
  <c r="AU672" i="2"/>
  <c r="AU268" i="2"/>
  <c r="AU111" i="2"/>
  <c r="AU656" i="2"/>
  <c r="AU533" i="2"/>
  <c r="AU383" i="2"/>
  <c r="AU223" i="2"/>
  <c r="AU137" i="2"/>
  <c r="AU692" i="2"/>
  <c r="AS39" i="2"/>
  <c r="AS434" i="2"/>
  <c r="AR434" i="2"/>
  <c r="AS652" i="2"/>
  <c r="AS133" i="2"/>
  <c r="AS480" i="2"/>
  <c r="AS524" i="2"/>
  <c r="AS555" i="2"/>
  <c r="AS684" i="2"/>
  <c r="AS305" i="2"/>
  <c r="AT227" i="2"/>
  <c r="AS359" i="2"/>
  <c r="AS71" i="2"/>
  <c r="AS495" i="2"/>
  <c r="AS383" i="2"/>
  <c r="AS690" i="2"/>
  <c r="AS565" i="2"/>
  <c r="AS292" i="2"/>
  <c r="AS693" i="2"/>
  <c r="AS84" i="2"/>
  <c r="AS263" i="2"/>
  <c r="AS549" i="2"/>
  <c r="AS8" i="2"/>
  <c r="AS313" i="2"/>
  <c r="AT693" i="2"/>
  <c r="AT688" i="2"/>
  <c r="AT378" i="2"/>
  <c r="AT447" i="2"/>
  <c r="AT499" i="2"/>
  <c r="AT458" i="2"/>
  <c r="AT348" i="2"/>
  <c r="AT558" i="2"/>
  <c r="AT130" i="2"/>
  <c r="AT84" i="2"/>
  <c r="AT585" i="2"/>
  <c r="AT204" i="2"/>
  <c r="AT705" i="2"/>
  <c r="AT400" i="2"/>
  <c r="AT401" i="2"/>
  <c r="AT46" i="2"/>
  <c r="AT178" i="2"/>
  <c r="AT469" i="2"/>
  <c r="AT263" i="2"/>
  <c r="AT338" i="2"/>
  <c r="AT341" i="2"/>
  <c r="AT326" i="2"/>
  <c r="AT526" i="2"/>
  <c r="AT386" i="2"/>
  <c r="AT423" i="2"/>
  <c r="AT716" i="2"/>
  <c r="AT278" i="2"/>
  <c r="AT549" i="2"/>
  <c r="AT286" i="2"/>
  <c r="AT116" i="2"/>
  <c r="AT323" i="2"/>
  <c r="AT77" i="2"/>
  <c r="AT664" i="2"/>
  <c r="AT457" i="2"/>
  <c r="AT20" i="2"/>
  <c r="AT545" i="2"/>
  <c r="AT466" i="2"/>
  <c r="AT8" i="2"/>
  <c r="AT194" i="2"/>
  <c r="AT4" i="2"/>
  <c r="AT413" i="2"/>
  <c r="AT316" i="2"/>
  <c r="AT417" i="2"/>
  <c r="AT599" i="2"/>
  <c r="AT490" i="2"/>
  <c r="AT313" i="2"/>
  <c r="AT82" i="2"/>
  <c r="AT468" i="2"/>
  <c r="AT112" i="2"/>
  <c r="AT91" i="2"/>
  <c r="AT199" i="2"/>
  <c r="AT361" i="2"/>
  <c r="AT132" i="2"/>
  <c r="AT17" i="2"/>
  <c r="AR79" i="2"/>
  <c r="AR522" i="2"/>
  <c r="AS420" i="2"/>
  <c r="AS414" i="2"/>
  <c r="AS491" i="2"/>
  <c r="AS335" i="2"/>
  <c r="AS162" i="2"/>
  <c r="AS670" i="2"/>
  <c r="AS615" i="2"/>
  <c r="AS621" i="2"/>
  <c r="AS525" i="2"/>
  <c r="AS49" i="2"/>
  <c r="AS233" i="2"/>
  <c r="AT312" i="2"/>
  <c r="AT352" i="2"/>
  <c r="AT551" i="2"/>
  <c r="AS184" i="2"/>
  <c r="AS276" i="2"/>
  <c r="AS408" i="2"/>
  <c r="AS137" i="2"/>
  <c r="AS479" i="2"/>
  <c r="AS509" i="2"/>
  <c r="AS207" i="2"/>
  <c r="AS688" i="2"/>
  <c r="AS130" i="2"/>
  <c r="AS178" i="2"/>
  <c r="AS423" i="2"/>
  <c r="AS323" i="2"/>
  <c r="AS194" i="2"/>
  <c r="AS82" i="2"/>
  <c r="AS285" i="2"/>
  <c r="AS170" i="2"/>
  <c r="AS638" i="2"/>
  <c r="AS625" i="2"/>
  <c r="AS232" i="2"/>
  <c r="AS715" i="2"/>
  <c r="AS248" i="2"/>
  <c r="AS139" i="2"/>
  <c r="AS569" i="2"/>
  <c r="AS254" i="2"/>
  <c r="AS294" i="2"/>
  <c r="AS608" i="2"/>
  <c r="AS113" i="2"/>
  <c r="AS602" i="2"/>
  <c r="AS66" i="2"/>
  <c r="AS290" i="2"/>
  <c r="AS606" i="2"/>
  <c r="AS289" i="2"/>
  <c r="AS201" i="2"/>
  <c r="AS244" i="2"/>
  <c r="AS287" i="2"/>
  <c r="AS478" i="2"/>
  <c r="AS443" i="2"/>
  <c r="AS532" i="2"/>
  <c r="AR532" i="2"/>
  <c r="AS534" i="2"/>
  <c r="AS7" i="2"/>
  <c r="AS44" i="2"/>
  <c r="AS218" i="2"/>
  <c r="AS275" i="2"/>
  <c r="AS203" i="2"/>
  <c r="AS353" i="2"/>
  <c r="AS191" i="2"/>
  <c r="AS54" i="2"/>
  <c r="AS344" i="2"/>
  <c r="AS197" i="2"/>
  <c r="AS385" i="2"/>
  <c r="AS371" i="2"/>
  <c r="AS18" i="2"/>
  <c r="AS188" i="2"/>
  <c r="AS97" i="2"/>
  <c r="AS441" i="2"/>
  <c r="AS6" i="2"/>
  <c r="AS22" i="2"/>
  <c r="AS310" i="2"/>
  <c r="AS143" i="2"/>
  <c r="AS110" i="2"/>
  <c r="AS230" i="2"/>
  <c r="AS393" i="2"/>
  <c r="AS542" i="2"/>
  <c r="AS718" i="2"/>
  <c r="AS333" i="2"/>
  <c r="AS186" i="2"/>
  <c r="AS62" i="2"/>
  <c r="AS70" i="2"/>
  <c r="AS253" i="2"/>
  <c r="AS37" i="2"/>
  <c r="AS563" i="2"/>
  <c r="AS465" i="2"/>
  <c r="AS213" i="2"/>
  <c r="AS25" i="2"/>
  <c r="AS147" i="2"/>
  <c r="AS185" i="2"/>
  <c r="AS319" i="2"/>
  <c r="AT638" i="2"/>
  <c r="AT625" i="2"/>
  <c r="AT232" i="2"/>
  <c r="AT715" i="2"/>
  <c r="AT248" i="2"/>
  <c r="AT139" i="2"/>
  <c r="AT569" i="2"/>
  <c r="AS281" i="2"/>
  <c r="AS648" i="2"/>
  <c r="AS179" i="2"/>
  <c r="AS297" i="2"/>
  <c r="AS399" i="2"/>
  <c r="AS182" i="2"/>
  <c r="AS702" i="2"/>
  <c r="AS280" i="2"/>
  <c r="AS570" i="2"/>
  <c r="AS304" i="2"/>
  <c r="AS367" i="2"/>
  <c r="AT702" i="2"/>
  <c r="AT570" i="2"/>
  <c r="AS725" i="2"/>
  <c r="AS711" i="2"/>
  <c r="AS354" i="2"/>
  <c r="AS539" i="2"/>
  <c r="AS692" i="2"/>
  <c r="AS308" i="2"/>
  <c r="AS369" i="2"/>
  <c r="AS521" i="2"/>
  <c r="AS558" i="2"/>
  <c r="AS400" i="2"/>
  <c r="AS341" i="2"/>
  <c r="AS286" i="2"/>
  <c r="AS545" i="2"/>
  <c r="AS316" i="2"/>
  <c r="AS91" i="2"/>
  <c r="AS295" i="2"/>
  <c r="AS709" i="2"/>
  <c r="AS641" i="2"/>
  <c r="AS410" i="2"/>
  <c r="AS421" i="2"/>
  <c r="AS503" i="2"/>
  <c r="AS660" i="2"/>
  <c r="AS547" i="2"/>
  <c r="AS124" i="2"/>
  <c r="AS687" i="2"/>
  <c r="AS96" i="2"/>
  <c r="AS623" i="2"/>
  <c r="AS131" i="2"/>
  <c r="AS177" i="2"/>
  <c r="AS30" i="2"/>
  <c r="AS90" i="2"/>
  <c r="AS33" i="2"/>
  <c r="AS325" i="2"/>
  <c r="AS463" i="2"/>
  <c r="AS460" i="2"/>
  <c r="AS55" i="2"/>
  <c r="AS98" i="2"/>
  <c r="AS370" i="2"/>
  <c r="AS284" i="2"/>
  <c r="AS613" i="2"/>
  <c r="AS481" i="2"/>
  <c r="AS215" i="2"/>
  <c r="AS431" i="2"/>
  <c r="AS486" i="2"/>
  <c r="AS398" i="2"/>
  <c r="AS645" i="2"/>
  <c r="AS238" i="2"/>
  <c r="AS142" i="2"/>
  <c r="AS329" i="2"/>
  <c r="AS240" i="2"/>
  <c r="AS229" i="2"/>
  <c r="AS50" i="2"/>
  <c r="AS554" i="2"/>
  <c r="AS224" i="2"/>
  <c r="AS95" i="2"/>
  <c r="AS462" i="2"/>
  <c r="AS508" i="2"/>
  <c r="AS122" i="2"/>
  <c r="AS714" i="2"/>
  <c r="AS164" i="2"/>
  <c r="AS630" i="2"/>
  <c r="AS247" i="2"/>
  <c r="AS196" i="2"/>
  <c r="AS609" i="2"/>
  <c r="AS155" i="2"/>
  <c r="AS74" i="2"/>
  <c r="AS332" i="2"/>
  <c r="AS237" i="2"/>
  <c r="AS202" i="2"/>
  <c r="AS578" i="2"/>
  <c r="AS372" i="2"/>
  <c r="AS436" i="2"/>
  <c r="AS140" i="2"/>
  <c r="AS655" i="2"/>
  <c r="AS169" i="2"/>
  <c r="AS390" i="2"/>
  <c r="AS686" i="2"/>
  <c r="AS125" i="2"/>
  <c r="AS261" i="2"/>
  <c r="AS663" i="2"/>
  <c r="AS575" i="2"/>
  <c r="AS556" i="2"/>
  <c r="AS209" i="2"/>
  <c r="AS587" i="2"/>
  <c r="AS424" i="2"/>
  <c r="AS149" i="2"/>
  <c r="AS117" i="2"/>
  <c r="AT283" i="2"/>
  <c r="AT449" i="2"/>
  <c r="AT574" i="2"/>
  <c r="AS520" i="2"/>
  <c r="AV520" i="2" s="1"/>
  <c r="AS153" i="2"/>
  <c r="AS93" i="2"/>
  <c r="AS223" i="2"/>
  <c r="AV223" i="2" s="1"/>
  <c r="AS88" i="2"/>
  <c r="AS56" i="2"/>
  <c r="AS550" i="2"/>
  <c r="AS378" i="2"/>
  <c r="AS585" i="2"/>
  <c r="AS469" i="2"/>
  <c r="AS716" i="2"/>
  <c r="AS77" i="2"/>
  <c r="AS4" i="2"/>
  <c r="AS468" i="2"/>
  <c r="AS17" i="2"/>
  <c r="AS126" i="2"/>
  <c r="AS659" i="2"/>
  <c r="AS662" i="2"/>
  <c r="AS617" i="2"/>
  <c r="AS677" i="2"/>
  <c r="AS679" i="2"/>
  <c r="AS576" i="2"/>
  <c r="AS691" i="2"/>
  <c r="AS647" i="2"/>
  <c r="AS471" i="2"/>
  <c r="AS368" i="2"/>
  <c r="AS376" i="2"/>
  <c r="AS274" i="2"/>
  <c r="AS156" i="2"/>
  <c r="AS419" i="2"/>
  <c r="AS590" i="2"/>
  <c r="AS628" i="2"/>
  <c r="AS75" i="2"/>
  <c r="AS635" i="2"/>
  <c r="AS567" i="2"/>
  <c r="AS10" i="2"/>
  <c r="AS389" i="2"/>
  <c r="AS205" i="2"/>
  <c r="AS485" i="2"/>
  <c r="AS78" i="2"/>
  <c r="AS349" i="2"/>
  <c r="AS347" i="2"/>
  <c r="AS583" i="2"/>
  <c r="AS127" i="2"/>
  <c r="AS163" i="2"/>
  <c r="AS23" i="2"/>
  <c r="AS592" i="2"/>
  <c r="AS43" i="2"/>
  <c r="AS31" i="2"/>
  <c r="AS703" i="2"/>
  <c r="AS198" i="2"/>
  <c r="AS92" i="2"/>
  <c r="AS546" i="2"/>
  <c r="AS561" i="2"/>
  <c r="AS430" i="2"/>
  <c r="AS510" i="2"/>
  <c r="AS537" i="2"/>
  <c r="AS59" i="2"/>
  <c r="AS411" i="2"/>
  <c r="AS61" i="2"/>
  <c r="AS452" i="2"/>
  <c r="AS704" i="2"/>
  <c r="AS540" i="2"/>
  <c r="AS193" i="2"/>
  <c r="AS342" i="2"/>
  <c r="AS470" i="2"/>
  <c r="AS397" i="2"/>
  <c r="AS298" i="2"/>
  <c r="AS152" i="2"/>
  <c r="AS634" i="2"/>
  <c r="AS407" i="2"/>
  <c r="AS146" i="2"/>
  <c r="AS67" i="2"/>
  <c r="AS593" i="2"/>
  <c r="AS429" i="2"/>
  <c r="AS428" i="2"/>
  <c r="AS582" i="2"/>
  <c r="AS498" i="2"/>
  <c r="AS584" i="2"/>
  <c r="AS573" i="2"/>
  <c r="AS475" i="2"/>
  <c r="AS322" i="2"/>
  <c r="AS699" i="2"/>
  <c r="AS717" i="2"/>
  <c r="AS260" i="2"/>
  <c r="AS551" i="2"/>
  <c r="AS296" i="2"/>
  <c r="AS211" i="2"/>
  <c r="AT636" i="2"/>
  <c r="AT611" i="2"/>
  <c r="AT684" i="2"/>
  <c r="AS620" i="2"/>
  <c r="AS535" i="2"/>
  <c r="AS111" i="2"/>
  <c r="AS36" i="2"/>
  <c r="AS605" i="2"/>
  <c r="AS447" i="2"/>
  <c r="AS401" i="2"/>
  <c r="AS526" i="2"/>
  <c r="AS664" i="2"/>
  <c r="AS417" i="2"/>
  <c r="AS361" i="2"/>
  <c r="AS16" i="2"/>
  <c r="AS653" i="2"/>
  <c r="AS446" i="2"/>
  <c r="AS603" i="2"/>
  <c r="AS426" i="2"/>
  <c r="AS544" i="2"/>
  <c r="AS256" i="2"/>
  <c r="AS395" i="2"/>
  <c r="AS291" i="2"/>
  <c r="AS302" i="2"/>
  <c r="AS387" i="2"/>
  <c r="AS150" i="2"/>
  <c r="AS123" i="2"/>
  <c r="AS279" i="2"/>
  <c r="AS671" i="2"/>
  <c r="AS269" i="2"/>
  <c r="AS455" i="2"/>
  <c r="AS42" i="2"/>
  <c r="AS726" i="2"/>
  <c r="AS624" i="2"/>
  <c r="AS134" i="2"/>
  <c r="AS176" i="2"/>
  <c r="AS382" i="2"/>
  <c r="AS724" i="2"/>
  <c r="AS138" i="2"/>
  <c r="AS265" i="2"/>
  <c r="AS187" i="2"/>
  <c r="AS473" i="2"/>
  <c r="AS597" i="2"/>
  <c r="AS246" i="2"/>
  <c r="AS236" i="2"/>
  <c r="AS519" i="2"/>
  <c r="AS559" i="2"/>
  <c r="AS151" i="2"/>
  <c r="AS577" i="2"/>
  <c r="AS432" i="2"/>
  <c r="AS242" i="2"/>
  <c r="AS225" i="2"/>
  <c r="AS114" i="2"/>
  <c r="AS221" i="2"/>
  <c r="AS379" i="2"/>
  <c r="AS303" i="2"/>
  <c r="AS720" i="2"/>
  <c r="AS38" i="2"/>
  <c r="AS586" i="2"/>
  <c r="AS610" i="2"/>
  <c r="AS245" i="2"/>
  <c r="AS527" i="2"/>
  <c r="AS357" i="2"/>
  <c r="AS9" i="2"/>
  <c r="AS107" i="2"/>
  <c r="AS270" i="2"/>
  <c r="AS437" i="2"/>
  <c r="AS73" i="2"/>
  <c r="AS320" i="2"/>
  <c r="AS87" i="2"/>
  <c r="AS560" i="2"/>
  <c r="AS53" i="2"/>
  <c r="AS13" i="2"/>
  <c r="AS220" i="2"/>
  <c r="AS494" i="2"/>
  <c r="AS406" i="2"/>
  <c r="AS362" i="2"/>
  <c r="AS104" i="2"/>
  <c r="AS72" i="2"/>
  <c r="AS669" i="2"/>
  <c r="AS172" i="2"/>
  <c r="AS366" i="2"/>
  <c r="AS640" i="2"/>
  <c r="AS239" i="2"/>
  <c r="AS105" i="2"/>
  <c r="AS589" i="2"/>
  <c r="AS380" i="2"/>
  <c r="AT615" i="2"/>
  <c r="AT717" i="2"/>
  <c r="AT375" i="2"/>
  <c r="AS109" i="2"/>
  <c r="AS482" i="2"/>
  <c r="AS656" i="2"/>
  <c r="AV656" i="2" s="1"/>
  <c r="AS505" i="2"/>
  <c r="AS161" i="2"/>
  <c r="AS499" i="2"/>
  <c r="AS46" i="2"/>
  <c r="AS386" i="2"/>
  <c r="AS457" i="2"/>
  <c r="AS599" i="2"/>
  <c r="AS132" i="2"/>
  <c r="AS627" i="2"/>
  <c r="AS626" i="2"/>
  <c r="AS416" i="2"/>
  <c r="AS541" i="2"/>
  <c r="AS493" i="2"/>
  <c r="AS492" i="2"/>
  <c r="AS695" i="2"/>
  <c r="AS190" i="2"/>
  <c r="AS713" i="2"/>
  <c r="AS681" i="2"/>
  <c r="AS614" i="2"/>
  <c r="AS467" i="2"/>
  <c r="AS195" i="2"/>
  <c r="AS440" i="2"/>
  <c r="AS363" i="2"/>
  <c r="AS339" i="2"/>
  <c r="AS381" i="2"/>
  <c r="AS433" i="2"/>
  <c r="AS271" i="2"/>
  <c r="AS262" i="2"/>
  <c r="AS28" i="2"/>
  <c r="AS80" i="2"/>
  <c r="AS629" i="2"/>
  <c r="AS710" i="2"/>
  <c r="AS27" i="2"/>
  <c r="AS94" i="2"/>
  <c r="AS351" i="2"/>
  <c r="AS661" i="2"/>
  <c r="AS243" i="2"/>
  <c r="AS438" i="2"/>
  <c r="AS264" i="2"/>
  <c r="AS392" i="2"/>
  <c r="AS106" i="2"/>
  <c r="AS330" i="2"/>
  <c r="AS19" i="2"/>
  <c r="AS336" i="2"/>
  <c r="AS350" i="2"/>
  <c r="AS459" i="2"/>
  <c r="AS588" i="2"/>
  <c r="AS99" i="2"/>
  <c r="AS327" i="2"/>
  <c r="AS157" i="2"/>
  <c r="AS506" i="2"/>
  <c r="AS489" i="2"/>
  <c r="AS685" i="2"/>
  <c r="AS68" i="2"/>
  <c r="AS631" i="2"/>
  <c r="AS451" i="2"/>
  <c r="AS51" i="2"/>
  <c r="AS180" i="2"/>
  <c r="AS35" i="2"/>
  <c r="AS488" i="2"/>
  <c r="AS175" i="2"/>
  <c r="AS3" i="2"/>
  <c r="AS345" i="2"/>
  <c r="AS166" i="2"/>
  <c r="AS267" i="2"/>
  <c r="AS160" i="2"/>
  <c r="AS415" i="2"/>
  <c r="AS689" i="2"/>
  <c r="AR46" i="2"/>
  <c r="AS405" i="2"/>
  <c r="AS301" i="2"/>
  <c r="AS115" i="2"/>
  <c r="AS444" i="2"/>
  <c r="AS159" i="2"/>
  <c r="AS312" i="2"/>
  <c r="AS449" i="2"/>
  <c r="AS227" i="2"/>
  <c r="AS375" i="2"/>
  <c r="AS60" i="2"/>
  <c r="AT366" i="2"/>
  <c r="AT324" i="2"/>
  <c r="AT141" i="2"/>
  <c r="AS373" i="2"/>
  <c r="AV373" i="2" s="1"/>
  <c r="AS52" i="2"/>
  <c r="AS85" i="2"/>
  <c r="AS533" i="2"/>
  <c r="AS76" i="2"/>
  <c r="AS300" i="2"/>
  <c r="AS167" i="2"/>
  <c r="AS458" i="2"/>
  <c r="AS705" i="2"/>
  <c r="AS326" i="2"/>
  <c r="AS116" i="2"/>
  <c r="AS466" i="2"/>
  <c r="AS490" i="2"/>
  <c r="AS199" i="2"/>
  <c r="AS208" i="2"/>
  <c r="AS707" i="2"/>
  <c r="AS676" i="2"/>
  <c r="AS616" i="2"/>
  <c r="AS649" i="2"/>
  <c r="AS552" i="2"/>
  <c r="AS632" i="2"/>
  <c r="AS396" i="2"/>
  <c r="AS331" i="2"/>
  <c r="AS566" i="2"/>
  <c r="AS523" i="2"/>
  <c r="AS258" i="2"/>
  <c r="AS356" i="2"/>
  <c r="AS701" i="2"/>
  <c r="AS272" i="2"/>
  <c r="AS674" i="2"/>
  <c r="AS673" i="2"/>
  <c r="AS241" i="2"/>
  <c r="AS461" i="2"/>
  <c r="AS680" i="2"/>
  <c r="AS651" i="2"/>
  <c r="AS409" i="2"/>
  <c r="AS445" i="2"/>
  <c r="AS181" i="2"/>
  <c r="AS384" i="2"/>
  <c r="AS654" i="2"/>
  <c r="AS607" i="2"/>
  <c r="AS171" i="2"/>
  <c r="AS79" i="2"/>
  <c r="AS646" i="2"/>
  <c r="AS581" i="2"/>
  <c r="AS32" i="2"/>
  <c r="AS442" i="2"/>
  <c r="AS722" i="2"/>
  <c r="AS639" i="2"/>
  <c r="AS522" i="2"/>
  <c r="AS65" i="2"/>
  <c r="AS259" i="2"/>
  <c r="AS594" i="2"/>
  <c r="AS217" i="2"/>
  <c r="AS727" i="2"/>
  <c r="AS450" i="2"/>
  <c r="AS388" i="2"/>
  <c r="AS118" i="2"/>
  <c r="AS346" i="2"/>
  <c r="AS404" i="2"/>
  <c r="AS568" i="2"/>
  <c r="AS427" i="2"/>
  <c r="AS14" i="2"/>
  <c r="AS102" i="2"/>
  <c r="AS250" i="2"/>
  <c r="AS572" i="2"/>
  <c r="AS580" i="2"/>
  <c r="AS266" i="2"/>
  <c r="AS173" i="2"/>
  <c r="AS321" i="2"/>
  <c r="AS121" i="2"/>
  <c r="AS11" i="2"/>
  <c r="AS81" i="2"/>
  <c r="AS69" i="2"/>
  <c r="AS355" i="2"/>
  <c r="AT707" i="2"/>
  <c r="AT676" i="2"/>
  <c r="AT616" i="2"/>
  <c r="AT649" i="2"/>
  <c r="AT552" i="2"/>
  <c r="AT632" i="2"/>
  <c r="AT396" i="2"/>
  <c r="AT331" i="2"/>
  <c r="AT566" i="2"/>
  <c r="AR326" i="2"/>
  <c r="AS694" i="2"/>
  <c r="AS128" i="2"/>
  <c r="AS189" i="2"/>
  <c r="AS595" i="2"/>
  <c r="AS40" i="2"/>
  <c r="AS712" i="2"/>
  <c r="AS212" i="2"/>
  <c r="AS425" i="2"/>
  <c r="AS141" i="2"/>
  <c r="AS476" i="2"/>
  <c r="AS650" i="2"/>
  <c r="AT212" i="2"/>
  <c r="AT424" i="2"/>
  <c r="AS571" i="2"/>
  <c r="AS496" i="2"/>
  <c r="AS231" i="2"/>
  <c r="AS672" i="2"/>
  <c r="AS619" i="2"/>
  <c r="AS309" i="2"/>
  <c r="AS337" i="2"/>
  <c r="AS249" i="2"/>
  <c r="AS348" i="2"/>
  <c r="AS204" i="2"/>
  <c r="AS338" i="2"/>
  <c r="AS278" i="2"/>
  <c r="AS20" i="2"/>
  <c r="AS413" i="2"/>
  <c r="AS112" i="2"/>
  <c r="AS154" i="2"/>
  <c r="AS528" i="2"/>
  <c r="AS678" i="2"/>
  <c r="AS643" i="2"/>
  <c r="AS633" i="2"/>
  <c r="AS306" i="2"/>
  <c r="AS658" i="2"/>
  <c r="AS328" i="2"/>
  <c r="AS501" i="2"/>
  <c r="AS618" i="2"/>
  <c r="AS502" i="2"/>
  <c r="AS557" i="2"/>
  <c r="AS273" i="2"/>
  <c r="AS214" i="2"/>
  <c r="AS548" i="2"/>
  <c r="AS666" i="2"/>
  <c r="AS288" i="2"/>
  <c r="AS418" i="2"/>
  <c r="AS487" i="2"/>
  <c r="AS103" i="2"/>
  <c r="AS29" i="2"/>
  <c r="AS226" i="2"/>
  <c r="AS529" i="2"/>
  <c r="AS57" i="2"/>
  <c r="AS41" i="2"/>
  <c r="AS484" i="2"/>
  <c r="AS667" i="2"/>
  <c r="AS216" i="2"/>
  <c r="AS719" i="2"/>
  <c r="AS136" i="2"/>
  <c r="AS165" i="2"/>
  <c r="AS477" i="2"/>
  <c r="AS483" i="2"/>
  <c r="AS234" i="2"/>
  <c r="AS515" i="2"/>
  <c r="AS83" i="2"/>
  <c r="AS47" i="2"/>
  <c r="AS531" i="2"/>
  <c r="AS422" i="2"/>
  <c r="AS200" i="2"/>
  <c r="AS277" i="2"/>
  <c r="AS192" i="2"/>
  <c r="AS343" i="2"/>
  <c r="AS474" i="2"/>
  <c r="AS101" i="2"/>
  <c r="AS129" i="2"/>
  <c r="AS456" i="2"/>
  <c r="AS448" i="2"/>
  <c r="AS464" i="2"/>
  <c r="AS360" i="2"/>
  <c r="AS2" i="2"/>
  <c r="AS536" i="2"/>
  <c r="AS158" i="2"/>
  <c r="AS543" i="2"/>
  <c r="AS34" i="2"/>
  <c r="AS698" i="2"/>
  <c r="AS318" i="2"/>
  <c r="AS314" i="2"/>
  <c r="AS48" i="2"/>
  <c r="AS439" i="2"/>
  <c r="AS518" i="2"/>
  <c r="AT528" i="2"/>
  <c r="AT678" i="2"/>
  <c r="AT643" i="2"/>
  <c r="AT633" i="2"/>
  <c r="AT306" i="2"/>
  <c r="AT658" i="2"/>
  <c r="AT328" i="2"/>
  <c r="AT501" i="2"/>
  <c r="AT618" i="2"/>
  <c r="AT502" i="2"/>
  <c r="AT557" i="2"/>
  <c r="AT273" i="2"/>
  <c r="AT214" i="2"/>
  <c r="AT548" i="2"/>
  <c r="AT666" i="2"/>
  <c r="AT288" i="2"/>
  <c r="AT418" i="2"/>
  <c r="AT487" i="2"/>
  <c r="AT103" i="2"/>
  <c r="AT29" i="2"/>
  <c r="AT226" i="2"/>
  <c r="AT529" i="2"/>
  <c r="AR608" i="2"/>
  <c r="AR289" i="2"/>
  <c r="AT708" i="2"/>
  <c r="AT553" i="2"/>
  <c r="AT675" i="2"/>
  <c r="AT591" i="2"/>
  <c r="AT511" i="2"/>
  <c r="AT364" i="2"/>
  <c r="AT257" i="2"/>
  <c r="AT622" i="2"/>
  <c r="AT334" i="2"/>
  <c r="AT206" i="2"/>
  <c r="AT119" i="2"/>
  <c r="AT144" i="2"/>
  <c r="AT412" i="2"/>
  <c r="AT64" i="2"/>
  <c r="AT612" i="2"/>
  <c r="AT358" i="2"/>
  <c r="AT721" i="2"/>
  <c r="AT516" i="2"/>
  <c r="AT512" i="2"/>
  <c r="AT299" i="2"/>
  <c r="AT517" i="2"/>
  <c r="AT642" i="2"/>
  <c r="AT564" i="2"/>
  <c r="AT252" i="2"/>
  <c r="AT579" i="2"/>
  <c r="AT15" i="2"/>
  <c r="AT108" i="2"/>
  <c r="AT598" i="2"/>
  <c r="AT317" i="2"/>
  <c r="AT403" i="2"/>
  <c r="AT26" i="2"/>
  <c r="AT293" i="2"/>
  <c r="AT453" i="2"/>
  <c r="AT183" i="2"/>
  <c r="AT683" i="2"/>
  <c r="AT723" i="2"/>
  <c r="AT135" i="2"/>
  <c r="AT472" i="2"/>
  <c r="AT657" i="2"/>
  <c r="AT24" i="2"/>
  <c r="AT530" i="2"/>
  <c r="AT600" i="2"/>
  <c r="AT513" i="2"/>
  <c r="AT700" i="2"/>
  <c r="AT255" i="2"/>
  <c r="AT394" i="2"/>
  <c r="AT12" i="2"/>
  <c r="AT377" i="2"/>
  <c r="AT210" i="2"/>
  <c r="AT100" i="2"/>
  <c r="AT174" i="2"/>
  <c r="AT637" i="2"/>
  <c r="AT315" i="2"/>
  <c r="AT63" i="2"/>
  <c r="AT311" i="2"/>
  <c r="AT45" i="2"/>
  <c r="AT365" i="2"/>
  <c r="AT562" i="2"/>
  <c r="AT668" i="2"/>
  <c r="AT596" i="2"/>
  <c r="AR187" i="2"/>
  <c r="AR473" i="2"/>
  <c r="AT285" i="2"/>
  <c r="AT154" i="2"/>
  <c r="AT295" i="2"/>
  <c r="AT208" i="2"/>
  <c r="AT126" i="2"/>
  <c r="AT16" i="2"/>
  <c r="AT170" i="2"/>
  <c r="AR616" i="2"/>
  <c r="AR649" i="2"/>
  <c r="AR632" i="2"/>
  <c r="AR396" i="2"/>
  <c r="AR331" i="2"/>
  <c r="AR566" i="2"/>
  <c r="AR523" i="2"/>
  <c r="AR258" i="2"/>
  <c r="AR356" i="2"/>
  <c r="AR272" i="2"/>
  <c r="AR674" i="2"/>
  <c r="AR241" i="2"/>
  <c r="AR461" i="2"/>
  <c r="AR409" i="2"/>
  <c r="AR445" i="2"/>
  <c r="AR181" i="2"/>
  <c r="AR384" i="2"/>
  <c r="AR171" i="2"/>
  <c r="AR646" i="2"/>
  <c r="AR581" i="2"/>
  <c r="AR32" i="2"/>
  <c r="AR442" i="2"/>
  <c r="AR65" i="2"/>
  <c r="AR259" i="2"/>
  <c r="AR594" i="2"/>
  <c r="AR217" i="2"/>
  <c r="AR450" i="2"/>
  <c r="AR388" i="2"/>
  <c r="AR118" i="2"/>
  <c r="AR346" i="2"/>
  <c r="AR404" i="2"/>
  <c r="AR568" i="2"/>
  <c r="AR14" i="2"/>
  <c r="AR102" i="2"/>
  <c r="AR250" i="2"/>
  <c r="AR580" i="2"/>
  <c r="AR266" i="2"/>
  <c r="AR173" i="2"/>
  <c r="AR321" i="2"/>
  <c r="AR121" i="2"/>
  <c r="AR11" i="2"/>
  <c r="AR81" i="2"/>
  <c r="AR69" i="2"/>
  <c r="AR355" i="2"/>
  <c r="AU693" i="2"/>
  <c r="AU688" i="2"/>
  <c r="AU378" i="2"/>
  <c r="AU447" i="2"/>
  <c r="AU499" i="2"/>
  <c r="AU458" i="2"/>
  <c r="AU348" i="2"/>
  <c r="AU558" i="2"/>
  <c r="AU130" i="2"/>
  <c r="AU84" i="2"/>
  <c r="AU585" i="2"/>
  <c r="AU204" i="2"/>
  <c r="AU705" i="2"/>
  <c r="AU400" i="2"/>
  <c r="AU401" i="2"/>
  <c r="AU46" i="2"/>
  <c r="AU178" i="2"/>
  <c r="AU469" i="2"/>
  <c r="AU263" i="2"/>
  <c r="AU338" i="2"/>
  <c r="AU341" i="2"/>
  <c r="AU326" i="2"/>
  <c r="AU526" i="2"/>
  <c r="AU386" i="2"/>
  <c r="AU423" i="2"/>
  <c r="AU716" i="2"/>
  <c r="AU278" i="2"/>
  <c r="AU549" i="2"/>
  <c r="AU286" i="2"/>
  <c r="AU116" i="2"/>
  <c r="AU323" i="2"/>
  <c r="AU77" i="2"/>
  <c r="AU664" i="2"/>
  <c r="AT254" i="2"/>
  <c r="AT294" i="2"/>
  <c r="AT608" i="2"/>
  <c r="AT113" i="2"/>
  <c r="AT602" i="2"/>
  <c r="AT66" i="2"/>
  <c r="AT290" i="2"/>
  <c r="AT606" i="2"/>
  <c r="AT289" i="2"/>
  <c r="AT201" i="2"/>
  <c r="AT244" i="2"/>
  <c r="AT287" i="2"/>
  <c r="AT478" i="2"/>
  <c r="AT443" i="2"/>
  <c r="AT532" i="2"/>
  <c r="AT534" i="2"/>
  <c r="AT7" i="2"/>
  <c r="AT44" i="2"/>
  <c r="AT218" i="2"/>
  <c r="AT275" i="2"/>
  <c r="AT203" i="2"/>
  <c r="AT353" i="2"/>
  <c r="AT191" i="2"/>
  <c r="AT54" i="2"/>
  <c r="AT344" i="2"/>
  <c r="AT197" i="2"/>
  <c r="AT385" i="2"/>
  <c r="AT371" i="2"/>
  <c r="AT18" i="2"/>
  <c r="AT188" i="2"/>
  <c r="AT97" i="2"/>
  <c r="AT441" i="2"/>
  <c r="AT6" i="2"/>
  <c r="AT22" i="2"/>
  <c r="AT310" i="2"/>
  <c r="AT143" i="2"/>
  <c r="AT110" i="2"/>
  <c r="AT230" i="2"/>
  <c r="AT393" i="2"/>
  <c r="AT542" i="2"/>
  <c r="AT718" i="2"/>
  <c r="AT333" i="2"/>
  <c r="AT186" i="2"/>
  <c r="AT62" i="2"/>
  <c r="AT70" i="2"/>
  <c r="AT253" i="2"/>
  <c r="AT37" i="2"/>
  <c r="AT563" i="2"/>
  <c r="AT465" i="2"/>
  <c r="AT213" i="2"/>
  <c r="AT25" i="2"/>
  <c r="AT147" i="2"/>
  <c r="AT185" i="2"/>
  <c r="AT319" i="2"/>
  <c r="AT709" i="2"/>
  <c r="AT641" i="2"/>
  <c r="AT410" i="2"/>
  <c r="AT421" i="2"/>
  <c r="AT503" i="2"/>
  <c r="AT660" i="2"/>
  <c r="AT547" i="2"/>
  <c r="AT124" i="2"/>
  <c r="AT687" i="2"/>
  <c r="AT96" i="2"/>
  <c r="AT623" i="2"/>
  <c r="AT131" i="2"/>
  <c r="AT177" i="2"/>
  <c r="AT30" i="2"/>
  <c r="AT90" i="2"/>
  <c r="AT33" i="2"/>
  <c r="AT325" i="2"/>
  <c r="AT463" i="2"/>
  <c r="AT460" i="2"/>
  <c r="AT55" i="2"/>
  <c r="AT98" i="2"/>
  <c r="AT370" i="2"/>
  <c r="AT284" i="2"/>
  <c r="AT613" i="2"/>
  <c r="AT481" i="2"/>
  <c r="AT215" i="2"/>
  <c r="AT431" i="2"/>
  <c r="AT486" i="2"/>
  <c r="AT398" i="2"/>
  <c r="AT645" i="2"/>
  <c r="AT238" i="2"/>
  <c r="AT142" i="2"/>
  <c r="AT329" i="2"/>
  <c r="AT240" i="2"/>
  <c r="AT229" i="2"/>
  <c r="AT50" i="2"/>
  <c r="AT554" i="2"/>
  <c r="AT224" i="2"/>
  <c r="AT95" i="2"/>
  <c r="AT462" i="2"/>
  <c r="AT508" i="2"/>
  <c r="AT122" i="2"/>
  <c r="AT714" i="2"/>
  <c r="AT164" i="2"/>
  <c r="AT630" i="2"/>
  <c r="AT247" i="2"/>
  <c r="AT196" i="2"/>
  <c r="AT609" i="2"/>
  <c r="AT155" i="2"/>
  <c r="AT74" i="2"/>
  <c r="AT332" i="2"/>
  <c r="AT237" i="2"/>
  <c r="AT202" i="2"/>
  <c r="AT578" i="2"/>
  <c r="AT372" i="2"/>
  <c r="AT436" i="2"/>
  <c r="AT140" i="2"/>
  <c r="AT655" i="2"/>
  <c r="AT169" i="2"/>
  <c r="AT390" i="2"/>
  <c r="AT686" i="2"/>
  <c r="AR573" i="2"/>
  <c r="AR120" i="2"/>
  <c r="AR222" i="2"/>
  <c r="AR89" i="2"/>
  <c r="AR399" i="2"/>
  <c r="AR538" i="2"/>
  <c r="AT659" i="2"/>
  <c r="AT662" i="2"/>
  <c r="AT617" i="2"/>
  <c r="AT677" i="2"/>
  <c r="AT679" i="2"/>
  <c r="AT576" i="2"/>
  <c r="AT691" i="2"/>
  <c r="AT647" i="2"/>
  <c r="AT471" i="2"/>
  <c r="AT368" i="2"/>
  <c r="AT376" i="2"/>
  <c r="AT274" i="2"/>
  <c r="AT156" i="2"/>
  <c r="AT419" i="2"/>
  <c r="AT590" i="2"/>
  <c r="AT628" i="2"/>
  <c r="AT75" i="2"/>
  <c r="AT635" i="2"/>
  <c r="AT567" i="2"/>
  <c r="AT10" i="2"/>
  <c r="AT389" i="2"/>
  <c r="AT205" i="2"/>
  <c r="AT485" i="2"/>
  <c r="AT78" i="2"/>
  <c r="AT349" i="2"/>
  <c r="AT347" i="2"/>
  <c r="AT583" i="2"/>
  <c r="AT127" i="2"/>
  <c r="AT163" i="2"/>
  <c r="AT23" i="2"/>
  <c r="AT592" i="2"/>
  <c r="AT43" i="2"/>
  <c r="AT31" i="2"/>
  <c r="AT703" i="2"/>
  <c r="AT198" i="2"/>
  <c r="AT92" i="2"/>
  <c r="AT546" i="2"/>
  <c r="AT561" i="2"/>
  <c r="AT430" i="2"/>
  <c r="AT510" i="2"/>
  <c r="AT537" i="2"/>
  <c r="AT59" i="2"/>
  <c r="AT411" i="2"/>
  <c r="AT61" i="2"/>
  <c r="AT452" i="2"/>
  <c r="AT704" i="2"/>
  <c r="AT540" i="2"/>
  <c r="AT193" i="2"/>
  <c r="AT342" i="2"/>
  <c r="AT470" i="2"/>
  <c r="AT397" i="2"/>
  <c r="AT298" i="2"/>
  <c r="AT152" i="2"/>
  <c r="AT634" i="2"/>
  <c r="AT407" i="2"/>
  <c r="AT146" i="2"/>
  <c r="AT67" i="2"/>
  <c r="AT593" i="2"/>
  <c r="AT429" i="2"/>
  <c r="AT428" i="2"/>
  <c r="AT582" i="2"/>
  <c r="AR497" i="2"/>
  <c r="AR282" i="2"/>
  <c r="AR228" i="2"/>
  <c r="AR296" i="2"/>
  <c r="AT653" i="2"/>
  <c r="AT446" i="2"/>
  <c r="AT603" i="2"/>
  <c r="AT426" i="2"/>
  <c r="AT544" i="2"/>
  <c r="AT256" i="2"/>
  <c r="AT395" i="2"/>
  <c r="AT291" i="2"/>
  <c r="AT302" i="2"/>
  <c r="AT387" i="2"/>
  <c r="AT150" i="2"/>
  <c r="AT123" i="2"/>
  <c r="AT279" i="2"/>
  <c r="AT671" i="2"/>
  <c r="AT269" i="2"/>
  <c r="AT455" i="2"/>
  <c r="AT42" i="2"/>
  <c r="AT726" i="2"/>
  <c r="AT624" i="2"/>
  <c r="AT134" i="2"/>
  <c r="AT176" i="2"/>
  <c r="AT382" i="2"/>
  <c r="AT724" i="2"/>
  <c r="AT138" i="2"/>
  <c r="AT265" i="2"/>
  <c r="AT187" i="2"/>
  <c r="AT473" i="2"/>
  <c r="AT597" i="2"/>
  <c r="AT246" i="2"/>
  <c r="AT236" i="2"/>
  <c r="AT519" i="2"/>
  <c r="AT559" i="2"/>
  <c r="AT151" i="2"/>
  <c r="AT577" i="2"/>
  <c r="AT432" i="2"/>
  <c r="AT242" i="2"/>
  <c r="AT225" i="2"/>
  <c r="AT114" i="2"/>
  <c r="AT221" i="2"/>
  <c r="AT379" i="2"/>
  <c r="AT303" i="2"/>
  <c r="AT720" i="2"/>
  <c r="AT38" i="2"/>
  <c r="AT586" i="2"/>
  <c r="AT610" i="2"/>
  <c r="AT245" i="2"/>
  <c r="AT527" i="2"/>
  <c r="AT357" i="2"/>
  <c r="AT9" i="2"/>
  <c r="AT107" i="2"/>
  <c r="AT270" i="2"/>
  <c r="AT437" i="2"/>
  <c r="AT73" i="2"/>
  <c r="AT320" i="2"/>
  <c r="AT87" i="2"/>
  <c r="AT560" i="2"/>
  <c r="AT53" i="2"/>
  <c r="AT13" i="2"/>
  <c r="AT220" i="2"/>
  <c r="AT494" i="2"/>
  <c r="AT406" i="2"/>
  <c r="AR26" i="2"/>
  <c r="AR472" i="2"/>
  <c r="AT627" i="2"/>
  <c r="AT626" i="2"/>
  <c r="AT416" i="2"/>
  <c r="AT541" i="2"/>
  <c r="AT493" i="2"/>
  <c r="AT492" i="2"/>
  <c r="AT695" i="2"/>
  <c r="AT190" i="2"/>
  <c r="AT713" i="2"/>
  <c r="AT681" i="2"/>
  <c r="AT614" i="2"/>
  <c r="AT467" i="2"/>
  <c r="AT195" i="2"/>
  <c r="AT440" i="2"/>
  <c r="AT363" i="2"/>
  <c r="AT339" i="2"/>
  <c r="AT381" i="2"/>
  <c r="AT433" i="2"/>
  <c r="AT271" i="2"/>
  <c r="AT262" i="2"/>
  <c r="AT28" i="2"/>
  <c r="AT80" i="2"/>
  <c r="AT629" i="2"/>
  <c r="AT710" i="2"/>
  <c r="AT27" i="2"/>
  <c r="AT94" i="2"/>
  <c r="AT351" i="2"/>
  <c r="AT661" i="2"/>
  <c r="AT243" i="2"/>
  <c r="AT438" i="2"/>
  <c r="AT264" i="2"/>
  <c r="AT392" i="2"/>
  <c r="AT106" i="2"/>
  <c r="AT330" i="2"/>
  <c r="AT19" i="2"/>
  <c r="AT336" i="2"/>
  <c r="AT350" i="2"/>
  <c r="AT459" i="2"/>
  <c r="AT588" i="2"/>
  <c r="AT99" i="2"/>
  <c r="AT327" i="2"/>
  <c r="AT157" i="2"/>
  <c r="AT506" i="2"/>
  <c r="AT489" i="2"/>
  <c r="AT685" i="2"/>
  <c r="AT68" i="2"/>
  <c r="AT631" i="2"/>
  <c r="AT451" i="2"/>
  <c r="AT51" i="2"/>
  <c r="AT180" i="2"/>
  <c r="AT35" i="2"/>
  <c r="AT488" i="2"/>
  <c r="AT175" i="2"/>
  <c r="AT3" i="2"/>
  <c r="AT345" i="2"/>
  <c r="AT166" i="2"/>
  <c r="AT267" i="2"/>
  <c r="AT160" i="2"/>
  <c r="AT415" i="2"/>
  <c r="AT689" i="2"/>
  <c r="AR223" i="2"/>
  <c r="AR58" i="2"/>
  <c r="AR447" i="2"/>
  <c r="AT523" i="2"/>
  <c r="AT258" i="2"/>
  <c r="AT356" i="2"/>
  <c r="AT701" i="2"/>
  <c r="AT272" i="2"/>
  <c r="AT674" i="2"/>
  <c r="AT673" i="2"/>
  <c r="AT241" i="2"/>
  <c r="AT461" i="2"/>
  <c r="AT680" i="2"/>
  <c r="AT651" i="2"/>
  <c r="AT409" i="2"/>
  <c r="AT445" i="2"/>
  <c r="AT181" i="2"/>
  <c r="AT384" i="2"/>
  <c r="AT654" i="2"/>
  <c r="AT607" i="2"/>
  <c r="AT171" i="2"/>
  <c r="AT79" i="2"/>
  <c r="AT646" i="2"/>
  <c r="AT581" i="2"/>
  <c r="AT32" i="2"/>
  <c r="AT442" i="2"/>
  <c r="AT722" i="2"/>
  <c r="AT639" i="2"/>
  <c r="AT522" i="2"/>
  <c r="AT65" i="2"/>
  <c r="AT259" i="2"/>
  <c r="AT594" i="2"/>
  <c r="AT217" i="2"/>
  <c r="AT727" i="2"/>
  <c r="AT450" i="2"/>
  <c r="AT388" i="2"/>
  <c r="AT118" i="2"/>
  <c r="AT346" i="2"/>
  <c r="AT404" i="2"/>
  <c r="AT568" i="2"/>
  <c r="AT427" i="2"/>
  <c r="AT14" i="2"/>
  <c r="AT102" i="2"/>
  <c r="AT250" i="2"/>
  <c r="AT572" i="2"/>
  <c r="AT580" i="2"/>
  <c r="AT266" i="2"/>
  <c r="AT173" i="2"/>
  <c r="AT321" i="2"/>
  <c r="AT121" i="2"/>
  <c r="AT11" i="2"/>
  <c r="AT81" i="2"/>
  <c r="AT69" i="2"/>
  <c r="AT355" i="2"/>
  <c r="AR378" i="2"/>
  <c r="AR499" i="2"/>
  <c r="AR458" i="2"/>
  <c r="AR348" i="2"/>
  <c r="AR558" i="2"/>
  <c r="AR130" i="2"/>
  <c r="AR204" i="2"/>
  <c r="AR401" i="2"/>
  <c r="AR178" i="2"/>
  <c r="AR263" i="2"/>
  <c r="AR338" i="2"/>
  <c r="AR341" i="2"/>
  <c r="AR526" i="2"/>
  <c r="AR466" i="2"/>
  <c r="AT57" i="2"/>
  <c r="AT41" i="2"/>
  <c r="AT484" i="2"/>
  <c r="AT667" i="2"/>
  <c r="AT216" i="2"/>
  <c r="AT719" i="2"/>
  <c r="AT136" i="2"/>
  <c r="AT165" i="2"/>
  <c r="AT477" i="2"/>
  <c r="AT483" i="2"/>
  <c r="AT234" i="2"/>
  <c r="AT515" i="2"/>
  <c r="AT83" i="2"/>
  <c r="AT47" i="2"/>
  <c r="AT531" i="2"/>
  <c r="AT422" i="2"/>
  <c r="AT200" i="2"/>
  <c r="AT277" i="2"/>
  <c r="AT192" i="2"/>
  <c r="AT343" i="2"/>
  <c r="AT474" i="2"/>
  <c r="AT101" i="2"/>
  <c r="AT129" i="2"/>
  <c r="AT456" i="2"/>
  <c r="AT448" i="2"/>
  <c r="AT464" i="2"/>
  <c r="AT360" i="2"/>
  <c r="AT2" i="2"/>
  <c r="AT536" i="2"/>
  <c r="AT158" i="2"/>
  <c r="AT543" i="2"/>
  <c r="AT34" i="2"/>
  <c r="AT698" i="2"/>
  <c r="AT318" i="2"/>
  <c r="AT314" i="2"/>
  <c r="AT48" i="2"/>
  <c r="AT439" i="2"/>
  <c r="AT518" i="2"/>
  <c r="AR638" i="2"/>
  <c r="AR232" i="2"/>
  <c r="AR248" i="2"/>
  <c r="AR139" i="2"/>
  <c r="AR569" i="2"/>
  <c r="AR254" i="2"/>
  <c r="AR294" i="2"/>
  <c r="AR113" i="2"/>
  <c r="AR66" i="2"/>
  <c r="AR290" i="2"/>
  <c r="AR201" i="2"/>
  <c r="AR244" i="2"/>
  <c r="AR287" i="2"/>
  <c r="AR478" i="2"/>
  <c r="AR443" i="2"/>
  <c r="AR534" i="2"/>
  <c r="AR7" i="2"/>
  <c r="AR44" i="2"/>
  <c r="AR218" i="2"/>
  <c r="AR275" i="2"/>
  <c r="AR203" i="2"/>
  <c r="AR353" i="2"/>
  <c r="AR191" i="2"/>
  <c r="AR54" i="2"/>
  <c r="AR344" i="2"/>
  <c r="AR197" i="2"/>
  <c r="AR385" i="2"/>
  <c r="AR371" i="2"/>
  <c r="AR18" i="2"/>
  <c r="AR188" i="2"/>
  <c r="AR97" i="2"/>
  <c r="AR6" i="2"/>
  <c r="AR22" i="2"/>
  <c r="AR310" i="2"/>
  <c r="AR143" i="2"/>
  <c r="AR84" i="2"/>
  <c r="AT682" i="2"/>
  <c r="AT435" i="2"/>
  <c r="AT694" i="2"/>
  <c r="AT281" i="2"/>
  <c r="AT507" i="2"/>
  <c r="AT420" i="2"/>
  <c r="AT405" i="2"/>
  <c r="AT498" i="2"/>
  <c r="AT604" i="2"/>
  <c r="AT362" i="2"/>
  <c r="AT125" i="2"/>
  <c r="AT391" i="2"/>
  <c r="AT696" i="2"/>
  <c r="AT128" i="2"/>
  <c r="AT648" i="2"/>
  <c r="AT414" i="2"/>
  <c r="AT301" i="2"/>
  <c r="AT584" i="2"/>
  <c r="AT644" i="2"/>
  <c r="AT39" i="2"/>
  <c r="AT104" i="2"/>
  <c r="AT261" i="2"/>
  <c r="AT340" i="2"/>
  <c r="AT219" i="2"/>
  <c r="AT189" i="2"/>
  <c r="AT179" i="2"/>
  <c r="AT491" i="2"/>
  <c r="AT115" i="2"/>
  <c r="AT573" i="2"/>
  <c r="AT120" i="2"/>
  <c r="AT72" i="2"/>
  <c r="AT663" i="2"/>
  <c r="AT500" i="2"/>
  <c r="AT145" i="2"/>
  <c r="AT434" i="2"/>
  <c r="AT595" i="2"/>
  <c r="AT297" i="2"/>
  <c r="AT335" i="2"/>
  <c r="AT444" i="2"/>
  <c r="AT475" i="2"/>
  <c r="AT222" i="2"/>
  <c r="AT669" i="2"/>
  <c r="AT575" i="2"/>
  <c r="AT89" i="2"/>
  <c r="AT148" i="2"/>
  <c r="AT652" i="2"/>
  <c r="AT40" i="2"/>
  <c r="AT399" i="2"/>
  <c r="AT162" i="2"/>
  <c r="AT159" i="2"/>
  <c r="AT322" i="2"/>
  <c r="AT556" i="2"/>
  <c r="AT504" i="2"/>
  <c r="AT172" i="2"/>
  <c r="AT168" i="2"/>
  <c r="AT538" i="2"/>
  <c r="AT133" i="2"/>
  <c r="AT712" i="2"/>
  <c r="AT182" i="2"/>
  <c r="AT670" i="2"/>
  <c r="AR613" i="2"/>
  <c r="AR481" i="2"/>
  <c r="AR240" i="2"/>
  <c r="AR643" i="2"/>
  <c r="AR306" i="2"/>
  <c r="AR328" i="2"/>
  <c r="AR618" i="2"/>
  <c r="AR502" i="2"/>
  <c r="AR273" i="2"/>
  <c r="AR214" i="2"/>
  <c r="AR548" i="2"/>
  <c r="AR666" i="2"/>
  <c r="AR288" i="2"/>
  <c r="AR418" i="2"/>
  <c r="AR487" i="2"/>
  <c r="AR103" i="2"/>
  <c r="AR29" i="2"/>
  <c r="AR226" i="2"/>
  <c r="AR529" i="2"/>
  <c r="AR57" i="2"/>
  <c r="AR41" i="2"/>
  <c r="AR484" i="2"/>
  <c r="AR216" i="2"/>
  <c r="AR136" i="2"/>
  <c r="AR234" i="2"/>
  <c r="AR515" i="2"/>
  <c r="AR83" i="2"/>
  <c r="AR47" i="2"/>
  <c r="AR531" i="2"/>
  <c r="AR422" i="2"/>
  <c r="AR200" i="2"/>
  <c r="AR277" i="2"/>
  <c r="AR474" i="2"/>
  <c r="AR101" i="2"/>
  <c r="AR129" i="2"/>
  <c r="AR456" i="2"/>
  <c r="AR448" i="2"/>
  <c r="AR464" i="2"/>
  <c r="AR2" i="2"/>
  <c r="AR536" i="2"/>
  <c r="AR158" i="2"/>
  <c r="AR543" i="2"/>
  <c r="AR34" i="2"/>
  <c r="AR318" i="2"/>
  <c r="AR48" i="2"/>
  <c r="AR439" i="2"/>
  <c r="AR518" i="2"/>
  <c r="AU638" i="2"/>
  <c r="AU625" i="2"/>
  <c r="AU232" i="2"/>
  <c r="AU715" i="2"/>
  <c r="AU248" i="2"/>
  <c r="AU139" i="2"/>
  <c r="AU569" i="2"/>
  <c r="AU254" i="2"/>
  <c r="AU294" i="2"/>
  <c r="AU608" i="2"/>
  <c r="AU113" i="2"/>
  <c r="AU602" i="2"/>
  <c r="AU66" i="2"/>
  <c r="AU290" i="2"/>
  <c r="AU606" i="2"/>
  <c r="AU289" i="2"/>
  <c r="AU201" i="2"/>
  <c r="AU244" i="2"/>
  <c r="AU287" i="2"/>
  <c r="AU478" i="2"/>
  <c r="AU443" i="2"/>
  <c r="AU532" i="2"/>
  <c r="AU534" i="2"/>
  <c r="AU7" i="2"/>
  <c r="AU44" i="2"/>
  <c r="AU218" i="2"/>
  <c r="AU275" i="2"/>
  <c r="AR435" i="2"/>
  <c r="AR281" i="2"/>
  <c r="AR507" i="2"/>
  <c r="AR405" i="2"/>
  <c r="AR498" i="2"/>
  <c r="AR125" i="2"/>
  <c r="AR391" i="2"/>
  <c r="AR128" i="2"/>
  <c r="AR414" i="2"/>
  <c r="AR584" i="2"/>
  <c r="AR39" i="2"/>
  <c r="AR104" i="2"/>
  <c r="AR261" i="2"/>
  <c r="AR340" i="2"/>
  <c r="AR219" i="2"/>
  <c r="AR179" i="2"/>
  <c r="AR491" i="2"/>
  <c r="AR115" i="2"/>
  <c r="AR72" i="2"/>
  <c r="AR500" i="2"/>
  <c r="AR145" i="2"/>
  <c r="AR297" i="2"/>
  <c r="AR335" i="2"/>
  <c r="AR575" i="2"/>
  <c r="AR652" i="2"/>
  <c r="AR40" i="2"/>
  <c r="AR162" i="2"/>
  <c r="AR159" i="2"/>
  <c r="AR322" i="2"/>
  <c r="AR504" i="2"/>
  <c r="AR172" i="2"/>
  <c r="AR133" i="2"/>
  <c r="AR182" i="2"/>
  <c r="AR670" i="2"/>
  <c r="AU709" i="2"/>
  <c r="AU641" i="2"/>
  <c r="AU410" i="2"/>
  <c r="AU421" i="2"/>
  <c r="AU503" i="2"/>
  <c r="AU660" i="2"/>
  <c r="AU547" i="2"/>
  <c r="AU124" i="2"/>
  <c r="AU687" i="2"/>
  <c r="AU96" i="2"/>
  <c r="AU623" i="2"/>
  <c r="AU131" i="2"/>
  <c r="AU177" i="2"/>
  <c r="AU30" i="2"/>
  <c r="AU90" i="2"/>
  <c r="AU33" i="2"/>
  <c r="AU325" i="2"/>
  <c r="AU463" i="2"/>
  <c r="AU460" i="2"/>
  <c r="AU55" i="2"/>
  <c r="AU98" i="2"/>
  <c r="AU370" i="2"/>
  <c r="AU284" i="2"/>
  <c r="AU613" i="2"/>
  <c r="AU481" i="2"/>
  <c r="AU215" i="2"/>
  <c r="AU431" i="2"/>
  <c r="AU486" i="2"/>
  <c r="AR480" i="2"/>
  <c r="AR251" i="2"/>
  <c r="AR366" i="2"/>
  <c r="AR283" i="2"/>
  <c r="AR312" i="2"/>
  <c r="AR615" i="2"/>
  <c r="AR209" i="2"/>
  <c r="AR212" i="2"/>
  <c r="AR524" i="2"/>
  <c r="AR611" i="2"/>
  <c r="AR352" i="2"/>
  <c r="AR587" i="2"/>
  <c r="AR280" i="2"/>
  <c r="AR425" i="2"/>
  <c r="AR21" i="2"/>
  <c r="AR555" i="2"/>
  <c r="AR239" i="2"/>
  <c r="AR260" i="2"/>
  <c r="AR454" i="2"/>
  <c r="AR227" i="2"/>
  <c r="AR424" i="2"/>
  <c r="AR141" i="2"/>
  <c r="AR86" i="2"/>
  <c r="AR105" i="2"/>
  <c r="AR551" i="2"/>
  <c r="AR574" i="2"/>
  <c r="AR375" i="2"/>
  <c r="AR49" i="2"/>
  <c r="AR149" i="2"/>
  <c r="AR476" i="2"/>
  <c r="AR304" i="2"/>
  <c r="AR589" i="2"/>
  <c r="AR60" i="2"/>
  <c r="AR305" i="2"/>
  <c r="AR233" i="2"/>
  <c r="AR514" i="2"/>
  <c r="AR380" i="2"/>
  <c r="AR211" i="2"/>
  <c r="AR402" i="2"/>
  <c r="AU659" i="2"/>
  <c r="AU662" i="2"/>
  <c r="AU617" i="2"/>
  <c r="AU677" i="2"/>
  <c r="AU679" i="2"/>
  <c r="AU576" i="2"/>
  <c r="AU691" i="2"/>
  <c r="AU647" i="2"/>
  <c r="AU471" i="2"/>
  <c r="AU368" i="2"/>
  <c r="AU376" i="2"/>
  <c r="AU274" i="2"/>
  <c r="AU156" i="2"/>
  <c r="AU419" i="2"/>
  <c r="AU590" i="2"/>
  <c r="AU628" i="2"/>
  <c r="AU75" i="2"/>
  <c r="AU635" i="2"/>
  <c r="AU567" i="2"/>
  <c r="AU10" i="2"/>
  <c r="AU389" i="2"/>
  <c r="AU205" i="2"/>
  <c r="AU485" i="2"/>
  <c r="AU78" i="2"/>
  <c r="AU349" i="2"/>
  <c r="AU347" i="2"/>
  <c r="AU583" i="2"/>
  <c r="AU127" i="2"/>
  <c r="AU163" i="2"/>
  <c r="AU23" i="2"/>
  <c r="AU592" i="2"/>
  <c r="AU43" i="2"/>
  <c r="AU193" i="2"/>
  <c r="AR553" i="2"/>
  <c r="AR591" i="2"/>
  <c r="AR511" i="2"/>
  <c r="AR364" i="2"/>
  <c r="AR257" i="2"/>
  <c r="AR334" i="2"/>
  <c r="AR206" i="2"/>
  <c r="AR119" i="2"/>
  <c r="AR144" i="2"/>
  <c r="AR412" i="2"/>
  <c r="AR64" i="2"/>
  <c r="AR358" i="2"/>
  <c r="AR516" i="2"/>
  <c r="AR512" i="2"/>
  <c r="AR299" i="2"/>
  <c r="AR517" i="2"/>
  <c r="AR252" i="2"/>
  <c r="AR579" i="2"/>
  <c r="AR15" i="2"/>
  <c r="AR108" i="2"/>
  <c r="AR317" i="2"/>
  <c r="AR403" i="2"/>
  <c r="AR293" i="2"/>
  <c r="AR453" i="2"/>
  <c r="AR183" i="2"/>
  <c r="AR135" i="2"/>
  <c r="AR24" i="2"/>
  <c r="AR530" i="2"/>
  <c r="AR600" i="2"/>
  <c r="AR513" i="2"/>
  <c r="AR255" i="2"/>
  <c r="AR394" i="2"/>
  <c r="AR12" i="2"/>
  <c r="AR377" i="2"/>
  <c r="AR210" i="2"/>
  <c r="AR100" i="2"/>
  <c r="AR174" i="2"/>
  <c r="AR637" i="2"/>
  <c r="AR315" i="2"/>
  <c r="AR63" i="2"/>
  <c r="AR311" i="2"/>
  <c r="AR45" i="2"/>
  <c r="AR365" i="2"/>
  <c r="AR596" i="2"/>
  <c r="AU653" i="2"/>
  <c r="AU446" i="2"/>
  <c r="AU603" i="2"/>
  <c r="AU426" i="2"/>
  <c r="AU544" i="2"/>
  <c r="AU256" i="2"/>
  <c r="AU395" i="2"/>
  <c r="AU291" i="2"/>
  <c r="AU302" i="2"/>
  <c r="AU387" i="2"/>
  <c r="AU150" i="2"/>
  <c r="AU123" i="2"/>
  <c r="AU279" i="2"/>
  <c r="AU671" i="2"/>
  <c r="AU269" i="2"/>
  <c r="AU455" i="2"/>
  <c r="AU42" i="2"/>
  <c r="AU726" i="2"/>
  <c r="AU624" i="2"/>
  <c r="AU134" i="2"/>
  <c r="AU176" i="2"/>
  <c r="AU382" i="2"/>
  <c r="AU724" i="2"/>
  <c r="AU138" i="2"/>
  <c r="AU265" i="2"/>
  <c r="AU187" i="2"/>
  <c r="AU473" i="2"/>
  <c r="AU597" i="2"/>
  <c r="AU246" i="2"/>
  <c r="AU236" i="2"/>
  <c r="AU519" i="2"/>
  <c r="AU559" i="2"/>
  <c r="AU151" i="2"/>
  <c r="AU577" i="2"/>
  <c r="AR571" i="2"/>
  <c r="AR359" i="2"/>
  <c r="AR373" i="2"/>
  <c r="AR184" i="2"/>
  <c r="AR109" i="2"/>
  <c r="AR620" i="2"/>
  <c r="AR71" i="2"/>
  <c r="AR52" i="2"/>
  <c r="AR153" i="2"/>
  <c r="AR276" i="2"/>
  <c r="AR354" i="2"/>
  <c r="AR231" i="2"/>
  <c r="AR482" i="2"/>
  <c r="AR85" i="2"/>
  <c r="AR495" i="2"/>
  <c r="AR93" i="2"/>
  <c r="AR539" i="2"/>
  <c r="AR672" i="2"/>
  <c r="AR268" i="2"/>
  <c r="AR111" i="2"/>
  <c r="AR533" i="2"/>
  <c r="AR383" i="2"/>
  <c r="AR137" i="2"/>
  <c r="AR76" i="2"/>
  <c r="AR479" i="2"/>
  <c r="AR88" i="2"/>
  <c r="AR36" i="2"/>
  <c r="AR308" i="2"/>
  <c r="AR309" i="2"/>
  <c r="AR235" i="2"/>
  <c r="AR300" i="2"/>
  <c r="AR509" i="2"/>
  <c r="AR56" i="2"/>
  <c r="AR565" i="2"/>
  <c r="AR369" i="2"/>
  <c r="AR337" i="2"/>
  <c r="AR161" i="2"/>
  <c r="AR605" i="2"/>
  <c r="AR5" i="2"/>
  <c r="AR167" i="2"/>
  <c r="AR207" i="2"/>
  <c r="AR550" i="2"/>
  <c r="AR521" i="2"/>
  <c r="AR292" i="2"/>
  <c r="AR249" i="2"/>
  <c r="AU627" i="2"/>
  <c r="AU626" i="2"/>
  <c r="AU416" i="2"/>
  <c r="AU541" i="2"/>
  <c r="AU493" i="2"/>
  <c r="AU492" i="2"/>
  <c r="AU695" i="2"/>
  <c r="AU190" i="2"/>
  <c r="AU713" i="2"/>
  <c r="AU681" i="2"/>
  <c r="AU614" i="2"/>
  <c r="AU467" i="2"/>
  <c r="AU195" i="2"/>
  <c r="AU440" i="2"/>
  <c r="AU363" i="2"/>
  <c r="AU339" i="2"/>
  <c r="AU381" i="2"/>
  <c r="AU433" i="2"/>
  <c r="AU271" i="2"/>
  <c r="AU262" i="2"/>
  <c r="AU28" i="2"/>
  <c r="AU80" i="2"/>
  <c r="AU629" i="2"/>
  <c r="AU710" i="2"/>
  <c r="AU27" i="2"/>
  <c r="AU94" i="2"/>
  <c r="AU351" i="2"/>
  <c r="AU661" i="2"/>
  <c r="AU243" i="2"/>
  <c r="AU438" i="2"/>
  <c r="AU264" i="2"/>
  <c r="AU392" i="2"/>
  <c r="AR386" i="2"/>
  <c r="AR423" i="2"/>
  <c r="AR278" i="2"/>
  <c r="AR549" i="2"/>
  <c r="AR286" i="2"/>
  <c r="AR116" i="2"/>
  <c r="AR323" i="2"/>
  <c r="AR77" i="2"/>
  <c r="AR20" i="2"/>
  <c r="AR8" i="2"/>
  <c r="AR194" i="2"/>
  <c r="AR4" i="2"/>
  <c r="AR413" i="2"/>
  <c r="AR316" i="2"/>
  <c r="AR417" i="2"/>
  <c r="AR599" i="2"/>
  <c r="AR490" i="2"/>
  <c r="AR313" i="2"/>
  <c r="AR82" i="2"/>
  <c r="AR468" i="2"/>
  <c r="AR112" i="2"/>
  <c r="AR91" i="2"/>
  <c r="AR199" i="2"/>
  <c r="AR361" i="2"/>
  <c r="AR132" i="2"/>
  <c r="AR17" i="2"/>
  <c r="AR285" i="2"/>
  <c r="AR154" i="2"/>
  <c r="AR295" i="2"/>
  <c r="AR208" i="2"/>
  <c r="AR126" i="2"/>
  <c r="AR16" i="2"/>
  <c r="AR170" i="2"/>
  <c r="AU707" i="2"/>
  <c r="AU676" i="2"/>
  <c r="AU616" i="2"/>
  <c r="AU649" i="2"/>
  <c r="AU552" i="2"/>
  <c r="AU632" i="2"/>
  <c r="AU396" i="2"/>
  <c r="AU331" i="2"/>
  <c r="AU566" i="2"/>
  <c r="AU523" i="2"/>
  <c r="AU258" i="2"/>
  <c r="AU356" i="2"/>
  <c r="AU701" i="2"/>
  <c r="AU272" i="2"/>
  <c r="AU674" i="2"/>
  <c r="AU673" i="2"/>
  <c r="AU241" i="2"/>
  <c r="AU461" i="2"/>
  <c r="AU680" i="2"/>
  <c r="AU651" i="2"/>
  <c r="AU409" i="2"/>
  <c r="AU445" i="2"/>
  <c r="AU181" i="2"/>
  <c r="AU384" i="2"/>
  <c r="AU654" i="2"/>
  <c r="AU607" i="2"/>
  <c r="AU171" i="2"/>
  <c r="AU79" i="2"/>
  <c r="AU646" i="2"/>
  <c r="AU581" i="2"/>
  <c r="AU32" i="2"/>
  <c r="AU442" i="2"/>
  <c r="AU722" i="2"/>
  <c r="AU639" i="2"/>
  <c r="AU522" i="2"/>
  <c r="AU65" i="2"/>
  <c r="AU259" i="2"/>
  <c r="AU594" i="2"/>
  <c r="AU217" i="2"/>
  <c r="AU727" i="2"/>
  <c r="AU450" i="2"/>
  <c r="AU388" i="2"/>
  <c r="AU118" i="2"/>
  <c r="AU346" i="2"/>
  <c r="AU404" i="2"/>
  <c r="AU568" i="2"/>
  <c r="AU427" i="2"/>
  <c r="AU14" i="2"/>
  <c r="AU102" i="2"/>
  <c r="AU250" i="2"/>
  <c r="AU572" i="2"/>
  <c r="AU580" i="2"/>
  <c r="AU266" i="2"/>
  <c r="AU173" i="2"/>
  <c r="AU321" i="2"/>
  <c r="AU121" i="2"/>
  <c r="AU11" i="2"/>
  <c r="AU81" i="2"/>
  <c r="AU69" i="2"/>
  <c r="AU355" i="2"/>
  <c r="AR110" i="2"/>
  <c r="AR230" i="2"/>
  <c r="AR393" i="2"/>
  <c r="AR542" i="2"/>
  <c r="AR333" i="2"/>
  <c r="AR186" i="2"/>
  <c r="AR62" i="2"/>
  <c r="AR70" i="2"/>
  <c r="AR37" i="2"/>
  <c r="AR563" i="2"/>
  <c r="AR465" i="2"/>
  <c r="AR213" i="2"/>
  <c r="AR25" i="2"/>
  <c r="AR147" i="2"/>
  <c r="AR185" i="2"/>
  <c r="AR319" i="2"/>
  <c r="AU528" i="2"/>
  <c r="AU678" i="2"/>
  <c r="AU643" i="2"/>
  <c r="AU633" i="2"/>
  <c r="AU306" i="2"/>
  <c r="AU658" i="2"/>
  <c r="AU328" i="2"/>
  <c r="AU501" i="2"/>
  <c r="AU618" i="2"/>
  <c r="AU502" i="2"/>
  <c r="AU557" i="2"/>
  <c r="AU273" i="2"/>
  <c r="AU214" i="2"/>
  <c r="AU548" i="2"/>
  <c r="AU666" i="2"/>
  <c r="AU288" i="2"/>
  <c r="AU418" i="2"/>
  <c r="AU487" i="2"/>
  <c r="AU103" i="2"/>
  <c r="AU29" i="2"/>
  <c r="AU226" i="2"/>
  <c r="AU529" i="2"/>
  <c r="AU57" i="2"/>
  <c r="AU41" i="2"/>
  <c r="AU484" i="2"/>
  <c r="AU667" i="2"/>
  <c r="AU216" i="2"/>
  <c r="AU719" i="2"/>
  <c r="AU136" i="2"/>
  <c r="AU165" i="2"/>
  <c r="AU477" i="2"/>
  <c r="AU483" i="2"/>
  <c r="AU234" i="2"/>
  <c r="AU515" i="2"/>
  <c r="AU83" i="2"/>
  <c r="AU47" i="2"/>
  <c r="AU531" i="2"/>
  <c r="AU422" i="2"/>
  <c r="AU200" i="2"/>
  <c r="AU277" i="2"/>
  <c r="AU192" i="2"/>
  <c r="AU343" i="2"/>
  <c r="AU474" i="2"/>
  <c r="AU101" i="2"/>
  <c r="AU129" i="2"/>
  <c r="AU456" i="2"/>
  <c r="AU448" i="2"/>
  <c r="AU464" i="2"/>
  <c r="AU360" i="2"/>
  <c r="AU2" i="2"/>
  <c r="AU536" i="2"/>
  <c r="AU158" i="2"/>
  <c r="AU543" i="2"/>
  <c r="AU34" i="2"/>
  <c r="AU698" i="2"/>
  <c r="AU318" i="2"/>
  <c r="AU314" i="2"/>
  <c r="AU48" i="2"/>
  <c r="AU439" i="2"/>
  <c r="AU518" i="2"/>
  <c r="AR421" i="2"/>
  <c r="AR547" i="2"/>
  <c r="AR96" i="2"/>
  <c r="AR131" i="2"/>
  <c r="AR177" i="2"/>
  <c r="AR30" i="2"/>
  <c r="AR90" i="2"/>
  <c r="AR33" i="2"/>
  <c r="AR325" i="2"/>
  <c r="AR463" i="2"/>
  <c r="AR460" i="2"/>
  <c r="AR55" i="2"/>
  <c r="AR98" i="2"/>
  <c r="AR370" i="2"/>
  <c r="AR284" i="2"/>
  <c r="AR215" i="2"/>
  <c r="AR486" i="2"/>
  <c r="AR398" i="2"/>
  <c r="AR645" i="2"/>
  <c r="AR238" i="2"/>
  <c r="AR142" i="2"/>
  <c r="AR329" i="2"/>
  <c r="AR229" i="2"/>
  <c r="AR50" i="2"/>
  <c r="AR554" i="2"/>
  <c r="AR224" i="2"/>
  <c r="AR462" i="2"/>
  <c r="AR508" i="2"/>
  <c r="AR122" i="2"/>
  <c r="AR164" i="2"/>
  <c r="AR247" i="2"/>
  <c r="AR74" i="2"/>
  <c r="AR332" i="2"/>
  <c r="AR237" i="2"/>
  <c r="AR202" i="2"/>
  <c r="AR372" i="2"/>
  <c r="AR436" i="2"/>
  <c r="AR140" i="2"/>
  <c r="AR169" i="2"/>
  <c r="AR686" i="2"/>
  <c r="AU682" i="2"/>
  <c r="AU435" i="2"/>
  <c r="AU694" i="2"/>
  <c r="AU281" i="2"/>
  <c r="AU507" i="2"/>
  <c r="AU420" i="2"/>
  <c r="AU405" i="2"/>
  <c r="AU498" i="2"/>
  <c r="AU604" i="2"/>
  <c r="AU362" i="2"/>
  <c r="AU125" i="2"/>
  <c r="AU391" i="2"/>
  <c r="AU696" i="2"/>
  <c r="AU128" i="2"/>
  <c r="AU648" i="2"/>
  <c r="AU414" i="2"/>
  <c r="AU301" i="2"/>
  <c r="AU584" i="2"/>
  <c r="AU644" i="2"/>
  <c r="AU39" i="2"/>
  <c r="AU104" i="2"/>
  <c r="AU261" i="2"/>
  <c r="AU340" i="2"/>
  <c r="AU219" i="2"/>
  <c r="AU189" i="2"/>
  <c r="AU115" i="2"/>
  <c r="AR662" i="2"/>
  <c r="AR617" i="2"/>
  <c r="AR576" i="2"/>
  <c r="AR691" i="2"/>
  <c r="AR471" i="2"/>
  <c r="AR368" i="2"/>
  <c r="AR376" i="2"/>
  <c r="AR274" i="2"/>
  <c r="AR156" i="2"/>
  <c r="AR419" i="2"/>
  <c r="AR590" i="2"/>
  <c r="AR75" i="2"/>
  <c r="AR567" i="2"/>
  <c r="AR10" i="2"/>
  <c r="AR389" i="2"/>
  <c r="AR205" i="2"/>
  <c r="AR485" i="2"/>
  <c r="AR78" i="2"/>
  <c r="AR583" i="2"/>
  <c r="AR127" i="2"/>
  <c r="AR163" i="2"/>
  <c r="AR23" i="2"/>
  <c r="AR592" i="2"/>
  <c r="AR43" i="2"/>
  <c r="AR31" i="2"/>
  <c r="AR198" i="2"/>
  <c r="AR92" i="2"/>
  <c r="AR546" i="2"/>
  <c r="AR561" i="2"/>
  <c r="AR430" i="2"/>
  <c r="AR510" i="2"/>
  <c r="AR411" i="2"/>
  <c r="AR61" i="2"/>
  <c r="AR452" i="2"/>
  <c r="AR540" i="2"/>
  <c r="AR193" i="2"/>
  <c r="AR342" i="2"/>
  <c r="AR470" i="2"/>
  <c r="AR397" i="2"/>
  <c r="AR152" i="2"/>
  <c r="AR407" i="2"/>
  <c r="AR146" i="2"/>
  <c r="AR67" i="2"/>
  <c r="AR593" i="2"/>
  <c r="AR429" i="2"/>
  <c r="AR428" i="2"/>
  <c r="AR582" i="2"/>
  <c r="AU665" i="2"/>
  <c r="AU480" i="2"/>
  <c r="AU251" i="2"/>
  <c r="AU366" i="2"/>
  <c r="AU699" i="2"/>
  <c r="AU283" i="2"/>
  <c r="AU312" i="2"/>
  <c r="AU615" i="2"/>
  <c r="AU636" i="2"/>
  <c r="AU209" i="2"/>
  <c r="AU702" i="2"/>
  <c r="AU212" i="2"/>
  <c r="AU524" i="2"/>
  <c r="AU324" i="2"/>
  <c r="AU640" i="2"/>
  <c r="AU717" i="2"/>
  <c r="AU611" i="2"/>
  <c r="AU449" i="2"/>
  <c r="AU352" i="2"/>
  <c r="AU621" i="2"/>
  <c r="AU587" i="2"/>
  <c r="AU280" i="2"/>
  <c r="AU425" i="2"/>
  <c r="AU21" i="2"/>
  <c r="AU555" i="2"/>
  <c r="AU239" i="2"/>
  <c r="AU260" i="2"/>
  <c r="AR446" i="2"/>
  <c r="AR426" i="2"/>
  <c r="AR256" i="2"/>
  <c r="AR395" i="2"/>
  <c r="AR291" i="2"/>
  <c r="AR123" i="2"/>
  <c r="AR279" i="2"/>
  <c r="AR269" i="2"/>
  <c r="AR42" i="2"/>
  <c r="AR134" i="2"/>
  <c r="AR176" i="2"/>
  <c r="AR382" i="2"/>
  <c r="AR138" i="2"/>
  <c r="AR265" i="2"/>
  <c r="AR597" i="2"/>
  <c r="AR246" i="2"/>
  <c r="AR236" i="2"/>
  <c r="AR519" i="2"/>
  <c r="AR151" i="2"/>
  <c r="AR432" i="2"/>
  <c r="AR242" i="2"/>
  <c r="AR225" i="2"/>
  <c r="AR114" i="2"/>
  <c r="AR221" i="2"/>
  <c r="AR379" i="2"/>
  <c r="AR303" i="2"/>
  <c r="AR38" i="2"/>
  <c r="AR610" i="2"/>
  <c r="AR245" i="2"/>
  <c r="AR357" i="2"/>
  <c r="AR9" i="2"/>
  <c r="AR107" i="2"/>
  <c r="AR270" i="2"/>
  <c r="AR437" i="2"/>
  <c r="AR73" i="2"/>
  <c r="AR320" i="2"/>
  <c r="AR87" i="2"/>
  <c r="AR560" i="2"/>
  <c r="AR53" i="2"/>
  <c r="AR13" i="2"/>
  <c r="AR220" i="2"/>
  <c r="AR494" i="2"/>
  <c r="AR406" i="2"/>
  <c r="AU708" i="2"/>
  <c r="AU553" i="2"/>
  <c r="AU675" i="2"/>
  <c r="AU591" i="2"/>
  <c r="AU511" i="2"/>
  <c r="AU364" i="2"/>
  <c r="AU257" i="2"/>
  <c r="AU622" i="2"/>
  <c r="AU334" i="2"/>
  <c r="AU206" i="2"/>
  <c r="AU119" i="2"/>
  <c r="AU144" i="2"/>
  <c r="AU412" i="2"/>
  <c r="AU64" i="2"/>
  <c r="AU612" i="2"/>
  <c r="AU358" i="2"/>
  <c r="AU721" i="2"/>
  <c r="AU516" i="2"/>
  <c r="AU512" i="2"/>
  <c r="AU299" i="2"/>
  <c r="AU517" i="2"/>
  <c r="AU642" i="2"/>
  <c r="AU564" i="2"/>
  <c r="AU252" i="2"/>
  <c r="AU579" i="2"/>
  <c r="AU15" i="2"/>
  <c r="AU108" i="2"/>
  <c r="AU598" i="2"/>
  <c r="AU317" i="2"/>
  <c r="AU403" i="2"/>
  <c r="AU26" i="2"/>
  <c r="AU179" i="2"/>
  <c r="AU491" i="2"/>
  <c r="AU573" i="2"/>
  <c r="AU120" i="2"/>
  <c r="AU72" i="2"/>
  <c r="AU663" i="2"/>
  <c r="AU500" i="2"/>
  <c r="AU145" i="2"/>
  <c r="AU434" i="2"/>
  <c r="AU595" i="2"/>
  <c r="AU297" i="2"/>
  <c r="AU335" i="2"/>
  <c r="AU444" i="2"/>
  <c r="AU475" i="2"/>
  <c r="AU222" i="2"/>
  <c r="AU669" i="2"/>
  <c r="AU575" i="2"/>
  <c r="AU89" i="2"/>
  <c r="AU148" i="2"/>
  <c r="AU652" i="2"/>
  <c r="AU40" i="2"/>
  <c r="AU399" i="2"/>
  <c r="AU162" i="2"/>
  <c r="AU159" i="2"/>
  <c r="AU322" i="2"/>
  <c r="AU556" i="2"/>
  <c r="AU504" i="2"/>
  <c r="AU172" i="2"/>
  <c r="AU168" i="2"/>
  <c r="AU538" i="2"/>
  <c r="AU133" i="2"/>
  <c r="AU712" i="2"/>
  <c r="AU182" i="2"/>
  <c r="AU670" i="2"/>
  <c r="AU454" i="2"/>
  <c r="AU227" i="2"/>
  <c r="AU497" i="2"/>
  <c r="AU525" i="2"/>
  <c r="AU424" i="2"/>
  <c r="AU570" i="2"/>
  <c r="AU141" i="2"/>
  <c r="AU86" i="2"/>
  <c r="AU105" i="2"/>
  <c r="AU551" i="2"/>
  <c r="AU574" i="2"/>
  <c r="AU684" i="2"/>
  <c r="AU375" i="2"/>
  <c r="AU282" i="2"/>
  <c r="AU49" i="2"/>
  <c r="AU149" i="2"/>
  <c r="AU228" i="2"/>
  <c r="AU476" i="2"/>
  <c r="AU304" i="2"/>
  <c r="AU589" i="2"/>
  <c r="AU296" i="2"/>
  <c r="AU706" i="2"/>
  <c r="AU60" i="2"/>
  <c r="AU305" i="2"/>
  <c r="AU307" i="2"/>
  <c r="AU233" i="2"/>
  <c r="AU117" i="2"/>
  <c r="AU514" i="2"/>
  <c r="AU650" i="2"/>
  <c r="AU380" i="2"/>
  <c r="AU367" i="2"/>
  <c r="AU211" i="2"/>
  <c r="AU402" i="2"/>
  <c r="AU293" i="2"/>
  <c r="AU453" i="2"/>
  <c r="AU183" i="2"/>
  <c r="AU683" i="2"/>
  <c r="AU723" i="2"/>
  <c r="AU135" i="2"/>
  <c r="AU472" i="2"/>
  <c r="AU657" i="2"/>
  <c r="AU24" i="2"/>
  <c r="AU530" i="2"/>
  <c r="AU600" i="2"/>
  <c r="AU513" i="2"/>
  <c r="AU700" i="2"/>
  <c r="AU255" i="2"/>
  <c r="AU394" i="2"/>
  <c r="AU12" i="2"/>
  <c r="AU377" i="2"/>
  <c r="AU210" i="2"/>
  <c r="AU100" i="2"/>
  <c r="AU174" i="2"/>
  <c r="AU637" i="2"/>
  <c r="AU315" i="2"/>
  <c r="AU63" i="2"/>
  <c r="AU311" i="2"/>
  <c r="AU45" i="2"/>
  <c r="AU365" i="2"/>
  <c r="AU562" i="2"/>
  <c r="AU668" i="2"/>
  <c r="AU596" i="2"/>
  <c r="AU619" i="2"/>
  <c r="AU58" i="2"/>
  <c r="AU76" i="2"/>
  <c r="AU690" i="2"/>
  <c r="AU479" i="2"/>
  <c r="AU88" i="2"/>
  <c r="AU505" i="2"/>
  <c r="AU36" i="2"/>
  <c r="AU308" i="2"/>
  <c r="AU309" i="2"/>
  <c r="AU235" i="2"/>
  <c r="AU300" i="2"/>
  <c r="AU509" i="2"/>
  <c r="AU56" i="2"/>
  <c r="AU565" i="2"/>
  <c r="AU369" i="2"/>
  <c r="AU337" i="2"/>
  <c r="AU161" i="2"/>
  <c r="AU605" i="2"/>
  <c r="AU5" i="2"/>
  <c r="AU167" i="2"/>
  <c r="AU207" i="2"/>
  <c r="AU550" i="2"/>
  <c r="AU521" i="2"/>
  <c r="AU292" i="2"/>
  <c r="AU249" i="2"/>
  <c r="AU457" i="2"/>
  <c r="AU20" i="2"/>
  <c r="AU545" i="2"/>
  <c r="AU466" i="2"/>
  <c r="AU8" i="2"/>
  <c r="AU194" i="2"/>
  <c r="AU4" i="2"/>
  <c r="AU413" i="2"/>
  <c r="AU316" i="2"/>
  <c r="AU417" i="2"/>
  <c r="AU599" i="2"/>
  <c r="AU490" i="2"/>
  <c r="AU313" i="2"/>
  <c r="AU82" i="2"/>
  <c r="AU468" i="2"/>
  <c r="AU112" i="2"/>
  <c r="AU91" i="2"/>
  <c r="AU199" i="2"/>
  <c r="AU361" i="2"/>
  <c r="AU132" i="2"/>
  <c r="AU17" i="2"/>
  <c r="AU285" i="2"/>
  <c r="AU154" i="2"/>
  <c r="AU295" i="2"/>
  <c r="AU208" i="2"/>
  <c r="AU126" i="2"/>
  <c r="AU16" i="2"/>
  <c r="AU170" i="2"/>
  <c r="AU203" i="2"/>
  <c r="AU353" i="2"/>
  <c r="AU191" i="2"/>
  <c r="AU54" i="2"/>
  <c r="AU344" i="2"/>
  <c r="AU197" i="2"/>
  <c r="AU385" i="2"/>
  <c r="AU371" i="2"/>
  <c r="AU18" i="2"/>
  <c r="AU188" i="2"/>
  <c r="AU97" i="2"/>
  <c r="AU441" i="2"/>
  <c r="AU6" i="2"/>
  <c r="AU22" i="2"/>
  <c r="AU310" i="2"/>
  <c r="AU143" i="2"/>
  <c r="AU110" i="2"/>
  <c r="AU230" i="2"/>
  <c r="AU393" i="2"/>
  <c r="AU542" i="2"/>
  <c r="AU718" i="2"/>
  <c r="AU333" i="2"/>
  <c r="AU186" i="2"/>
  <c r="AU62" i="2"/>
  <c r="AU70" i="2"/>
  <c r="AU253" i="2"/>
  <c r="AU37" i="2"/>
  <c r="AU563" i="2"/>
  <c r="AU465" i="2"/>
  <c r="AU213" i="2"/>
  <c r="AU25" i="2"/>
  <c r="AU147" i="2"/>
  <c r="AU185" i="2"/>
  <c r="AU319" i="2"/>
  <c r="AU398" i="2"/>
  <c r="AU645" i="2"/>
  <c r="AU238" i="2"/>
  <c r="AU142" i="2"/>
  <c r="AU329" i="2"/>
  <c r="AU240" i="2"/>
  <c r="AU229" i="2"/>
  <c r="AU50" i="2"/>
  <c r="AU554" i="2"/>
  <c r="AU224" i="2"/>
  <c r="AU95" i="2"/>
  <c r="AU462" i="2"/>
  <c r="AU508" i="2"/>
  <c r="AU122" i="2"/>
  <c r="AU714" i="2"/>
  <c r="AU164" i="2"/>
  <c r="AU630" i="2"/>
  <c r="AU247" i="2"/>
  <c r="AU196" i="2"/>
  <c r="AU609" i="2"/>
  <c r="AU155" i="2"/>
  <c r="AU74" i="2"/>
  <c r="AU332" i="2"/>
  <c r="AU237" i="2"/>
  <c r="AU202" i="2"/>
  <c r="AU578" i="2"/>
  <c r="AU372" i="2"/>
  <c r="AU436" i="2"/>
  <c r="AU140" i="2"/>
  <c r="AU655" i="2"/>
  <c r="AU169" i="2"/>
  <c r="AU390" i="2"/>
  <c r="AU686" i="2"/>
  <c r="AU31" i="2"/>
  <c r="AU703" i="2"/>
  <c r="AU198" i="2"/>
  <c r="AU92" i="2"/>
  <c r="AU546" i="2"/>
  <c r="AU561" i="2"/>
  <c r="AU430" i="2"/>
  <c r="AU510" i="2"/>
  <c r="AU537" i="2"/>
  <c r="AU59" i="2"/>
  <c r="AU411" i="2"/>
  <c r="AU61" i="2"/>
  <c r="AU452" i="2"/>
  <c r="AU704" i="2"/>
  <c r="AU540" i="2"/>
  <c r="AU342" i="2"/>
  <c r="AU470" i="2"/>
  <c r="AU397" i="2"/>
  <c r="AU298" i="2"/>
  <c r="AU152" i="2"/>
  <c r="AU634" i="2"/>
  <c r="AU407" i="2"/>
  <c r="AU146" i="2"/>
  <c r="AU67" i="2"/>
  <c r="AU593" i="2"/>
  <c r="AU429" i="2"/>
  <c r="AU428" i="2"/>
  <c r="AU582" i="2"/>
  <c r="AU432" i="2"/>
  <c r="AU242" i="2"/>
  <c r="AU225" i="2"/>
  <c r="AU114" i="2"/>
  <c r="AU221" i="2"/>
  <c r="AU379" i="2"/>
  <c r="AU303" i="2"/>
  <c r="AU720" i="2"/>
  <c r="AU38" i="2"/>
  <c r="AU586" i="2"/>
  <c r="AU610" i="2"/>
  <c r="AU245" i="2"/>
  <c r="AU527" i="2"/>
  <c r="AU357" i="2"/>
  <c r="AU9" i="2"/>
  <c r="AU107" i="2"/>
  <c r="AU270" i="2"/>
  <c r="AU437" i="2"/>
  <c r="AU73" i="2"/>
  <c r="AU320" i="2"/>
  <c r="AU87" i="2"/>
  <c r="AU560" i="2"/>
  <c r="AU53" i="2"/>
  <c r="AU13" i="2"/>
  <c r="AU220" i="2"/>
  <c r="AU494" i="2"/>
  <c r="AU406" i="2"/>
  <c r="AU106" i="2"/>
  <c r="AU330" i="2"/>
  <c r="AU19" i="2"/>
  <c r="AU336" i="2"/>
  <c r="AU350" i="2"/>
  <c r="AU459" i="2"/>
  <c r="AU588" i="2"/>
  <c r="AU99" i="2"/>
  <c r="AU327" i="2"/>
  <c r="AU157" i="2"/>
  <c r="AU506" i="2"/>
  <c r="AU489" i="2"/>
  <c r="AU685" i="2"/>
  <c r="AU68" i="2"/>
  <c r="AU631" i="2"/>
  <c r="AU451" i="2"/>
  <c r="AU51" i="2"/>
  <c r="AU180" i="2"/>
  <c r="AU35" i="2"/>
  <c r="AU488" i="2"/>
  <c r="AU175" i="2"/>
  <c r="AU3" i="2"/>
  <c r="AU345" i="2"/>
  <c r="AU166" i="2"/>
  <c r="AU267" i="2"/>
  <c r="AU160" i="2"/>
  <c r="AU415" i="2"/>
  <c r="AU689" i="2"/>
  <c r="Y44" i="3" l="1"/>
  <c r="Y89" i="3"/>
  <c r="Y101" i="3"/>
  <c r="Y102" i="3"/>
  <c r="Y116" i="3"/>
  <c r="Y92" i="3"/>
  <c r="Y115" i="3"/>
  <c r="Y93" i="3"/>
  <c r="Y60" i="3"/>
  <c r="Y111" i="3"/>
  <c r="Y79" i="3"/>
  <c r="Y28" i="3"/>
  <c r="Y56" i="3"/>
  <c r="Y59" i="3"/>
  <c r="Y88" i="3"/>
  <c r="Y82" i="3"/>
  <c r="Y77" i="3"/>
  <c r="Y110" i="3"/>
  <c r="Y100" i="3"/>
  <c r="Y53" i="3"/>
  <c r="Y31" i="3"/>
  <c r="Y19" i="3"/>
  <c r="Y57" i="3"/>
  <c r="Y3" i="3"/>
  <c r="Y41" i="3"/>
  <c r="Y91" i="3"/>
  <c r="Y25" i="3"/>
  <c r="Y2" i="3"/>
  <c r="Y69" i="3"/>
  <c r="Y39" i="3"/>
  <c r="Y106" i="3"/>
  <c r="Y113" i="3"/>
  <c r="Y42" i="3"/>
  <c r="Y27" i="3"/>
  <c r="Y117" i="3"/>
  <c r="Y61" i="3"/>
  <c r="Y30" i="3"/>
  <c r="Y74" i="3"/>
  <c r="Y37" i="3"/>
  <c r="Y12" i="3"/>
  <c r="Y24" i="3"/>
  <c r="Y5" i="3"/>
  <c r="Y104" i="3"/>
  <c r="Y64" i="3"/>
  <c r="Y98" i="3"/>
  <c r="Y23" i="3"/>
  <c r="Y16" i="3"/>
  <c r="Y34" i="3"/>
  <c r="Y99" i="3"/>
  <c r="Y87" i="3"/>
  <c r="Y54" i="3"/>
  <c r="Y9" i="3"/>
  <c r="Y32" i="3"/>
  <c r="Y71" i="3"/>
  <c r="Y95" i="3"/>
  <c r="Y6" i="3"/>
  <c r="Y63" i="3"/>
  <c r="Y20" i="3"/>
  <c r="Y119" i="3"/>
  <c r="Y75" i="3"/>
  <c r="Y14" i="3"/>
  <c r="Y97" i="3"/>
  <c r="Y58" i="3"/>
  <c r="Y36" i="3"/>
  <c r="Y50" i="3"/>
  <c r="Y11" i="3"/>
  <c r="Y15" i="3"/>
  <c r="Y46" i="3"/>
  <c r="Y43" i="3"/>
  <c r="Y83" i="3"/>
  <c r="Y22" i="3"/>
  <c r="Y109" i="3"/>
  <c r="Y65" i="3"/>
  <c r="Y10" i="3"/>
  <c r="Y62" i="3"/>
  <c r="Y70" i="3"/>
  <c r="Y45" i="3"/>
  <c r="Y26" i="3"/>
  <c r="Y112" i="3"/>
  <c r="Y21" i="3"/>
  <c r="Y49" i="3"/>
  <c r="Y121" i="3"/>
  <c r="Y66" i="3"/>
  <c r="Y118" i="3"/>
  <c r="Y67" i="3"/>
  <c r="Y80" i="3"/>
  <c r="Y7" i="3"/>
  <c r="Y47" i="3"/>
  <c r="Y114" i="3"/>
  <c r="Y29" i="3"/>
  <c r="Y33" i="3"/>
  <c r="Y78" i="3"/>
  <c r="Y86" i="3"/>
  <c r="Y94" i="3"/>
  <c r="Y108" i="3"/>
  <c r="Y68" i="3"/>
  <c r="Y73" i="3"/>
  <c r="Y85" i="3"/>
  <c r="Y8" i="3"/>
  <c r="Y107" i="3"/>
  <c r="Y76" i="3"/>
  <c r="Y120" i="3"/>
  <c r="Y72" i="3"/>
  <c r="Y51" i="3"/>
  <c r="Y48" i="3"/>
  <c r="Y55" i="3"/>
  <c r="Y35" i="3"/>
  <c r="Y96" i="3"/>
  <c r="Y40" i="3"/>
  <c r="Y4" i="3"/>
  <c r="Y90" i="3"/>
  <c r="Y81" i="3"/>
  <c r="Y103" i="3"/>
  <c r="Y17" i="3"/>
  <c r="Y105" i="3"/>
  <c r="Y52" i="3"/>
  <c r="Y122" i="3"/>
  <c r="Y84" i="3"/>
  <c r="W40" i="3"/>
  <c r="Y13" i="3"/>
  <c r="Y38" i="3"/>
  <c r="Y18" i="3"/>
  <c r="W19" i="3"/>
  <c r="W76" i="3"/>
  <c r="W42" i="3"/>
  <c r="W57" i="3"/>
  <c r="W47" i="3"/>
  <c r="W38" i="3"/>
  <c r="W25" i="3"/>
  <c r="W98" i="3"/>
  <c r="W74" i="3"/>
  <c r="W93" i="3"/>
  <c r="W3" i="3"/>
  <c r="W96" i="3"/>
  <c r="W35" i="3"/>
  <c r="W104" i="3"/>
  <c r="W90" i="3"/>
  <c r="W36" i="3"/>
  <c r="W105" i="3"/>
  <c r="W37" i="3"/>
  <c r="W67" i="3"/>
  <c r="W69" i="3"/>
  <c r="W107" i="3"/>
  <c r="W73" i="3"/>
  <c r="W22" i="3"/>
  <c r="W119" i="3"/>
  <c r="W34" i="3"/>
  <c r="W64" i="3"/>
  <c r="W15" i="3"/>
  <c r="W39" i="3"/>
  <c r="W21" i="3"/>
  <c r="W103" i="3"/>
  <c r="W115" i="3"/>
  <c r="W29" i="3"/>
  <c r="W13" i="3"/>
  <c r="W89" i="3"/>
  <c r="W92" i="3"/>
  <c r="W77" i="3"/>
  <c r="W20" i="3"/>
  <c r="W72" i="3"/>
  <c r="W114" i="3"/>
  <c r="W99" i="3"/>
  <c r="W6" i="3"/>
  <c r="W109" i="3"/>
  <c r="W14" i="3"/>
  <c r="W46" i="3"/>
  <c r="W9" i="3"/>
  <c r="W43" i="3"/>
  <c r="W32" i="3"/>
  <c r="W12" i="3"/>
  <c r="W7" i="3"/>
  <c r="W83" i="3"/>
  <c r="W33" i="3"/>
  <c r="W118" i="3"/>
  <c r="W48" i="3"/>
  <c r="W116" i="3"/>
  <c r="W102" i="3"/>
  <c r="W97" i="3"/>
  <c r="W91" i="3"/>
  <c r="W86" i="3"/>
  <c r="W56" i="3"/>
  <c r="W5" i="3"/>
  <c r="W30" i="3"/>
  <c r="W101" i="3"/>
  <c r="W54" i="3"/>
  <c r="W50" i="3"/>
  <c r="W65" i="3"/>
  <c r="W17" i="3"/>
  <c r="W58" i="3"/>
  <c r="W95" i="3"/>
  <c r="W66" i="3"/>
  <c r="W81" i="3"/>
  <c r="W111" i="3"/>
  <c r="W55" i="3"/>
  <c r="W16" i="3"/>
  <c r="W23" i="3"/>
  <c r="W87" i="3"/>
  <c r="W71" i="3"/>
  <c r="W68" i="3"/>
  <c r="W51" i="3"/>
  <c r="W53" i="3"/>
  <c r="W113" i="3"/>
  <c r="W11" i="3"/>
  <c r="W82" i="3"/>
  <c r="W106" i="3"/>
  <c r="W112" i="3"/>
  <c r="W88" i="3"/>
  <c r="W80" i="3"/>
  <c r="W24" i="3"/>
  <c r="W100" i="3"/>
  <c r="W60" i="3"/>
  <c r="W70" i="3"/>
  <c r="W8" i="3"/>
  <c r="W78" i="3"/>
  <c r="W4" i="3"/>
  <c r="W62" i="3"/>
  <c r="W59" i="3"/>
  <c r="W44" i="3"/>
  <c r="W110" i="3"/>
  <c r="W52" i="3"/>
  <c r="W31" i="3"/>
  <c r="W75" i="3"/>
  <c r="W10" i="3"/>
  <c r="W26" i="3"/>
  <c r="W85" i="3"/>
  <c r="W108" i="3"/>
  <c r="W49" i="3"/>
  <c r="W120" i="3"/>
  <c r="W94" i="3"/>
  <c r="W18" i="3"/>
  <c r="W41" i="3"/>
  <c r="W122" i="3"/>
  <c r="W84" i="3"/>
  <c r="W117" i="3"/>
  <c r="W2" i="3"/>
  <c r="W27" i="3"/>
  <c r="W63" i="3"/>
  <c r="W61" i="3"/>
  <c r="W28" i="3"/>
  <c r="W121" i="3"/>
  <c r="W45" i="3"/>
  <c r="W79" i="3"/>
  <c r="AV692" i="2"/>
  <c r="AV408" i="2"/>
  <c r="AV71" i="2"/>
  <c r="AV109" i="2"/>
  <c r="AV535" i="2"/>
  <c r="AV354" i="2"/>
  <c r="AV231" i="2"/>
  <c r="AV85" i="2"/>
  <c r="AV276" i="2"/>
  <c r="AV359" i="2"/>
  <c r="AV672" i="2"/>
  <c r="AV496" i="2"/>
  <c r="AV153" i="2"/>
  <c r="AV711" i="2"/>
  <c r="AV137" i="2"/>
  <c r="AV725" i="2"/>
  <c r="AV93" i="2"/>
  <c r="AV111" i="2"/>
  <c r="AV482" i="2"/>
  <c r="AV620" i="2"/>
  <c r="AV495" i="2"/>
  <c r="AV533" i="2"/>
  <c r="AV204" i="2"/>
  <c r="AV706" i="2"/>
  <c r="AV668" i="2"/>
  <c r="AV12" i="2"/>
  <c r="AV683" i="2"/>
  <c r="AV536" i="2"/>
  <c r="AV200" i="2"/>
  <c r="AV216" i="2"/>
  <c r="AV337" i="2"/>
  <c r="AV425" i="2"/>
  <c r="AV705" i="2"/>
  <c r="AV60" i="2"/>
  <c r="AV415" i="2"/>
  <c r="AV631" i="2"/>
  <c r="AV19" i="2"/>
  <c r="AV599" i="2"/>
  <c r="AV406" i="2"/>
  <c r="AV9" i="2"/>
  <c r="AV225" i="2"/>
  <c r="AV265" i="2"/>
  <c r="AV279" i="2"/>
  <c r="AV653" i="2"/>
  <c r="AV573" i="2"/>
  <c r="AV298" i="2"/>
  <c r="AV510" i="2"/>
  <c r="AV127" i="2"/>
  <c r="AV628" i="2"/>
  <c r="AV677" i="2"/>
  <c r="AV378" i="2"/>
  <c r="AV149" i="2"/>
  <c r="AV655" i="2"/>
  <c r="AV247" i="2"/>
  <c r="AV240" i="2"/>
  <c r="AV370" i="2"/>
  <c r="AV96" i="2"/>
  <c r="AV316" i="2"/>
  <c r="AV179" i="2"/>
  <c r="AV147" i="2"/>
  <c r="AV542" i="2"/>
  <c r="AV371" i="2"/>
  <c r="AV534" i="2"/>
  <c r="AV602" i="2"/>
  <c r="AV170" i="2"/>
  <c r="AV670" i="2"/>
  <c r="AV434" i="2"/>
  <c r="AV507" i="2"/>
  <c r="AV184" i="2"/>
  <c r="AV629" i="2"/>
  <c r="AV2" i="2"/>
  <c r="AV422" i="2"/>
  <c r="AV667" i="2"/>
  <c r="AV548" i="2"/>
  <c r="AV678" i="2"/>
  <c r="AV309" i="2"/>
  <c r="AV212" i="2"/>
  <c r="AV266" i="2"/>
  <c r="AV450" i="2"/>
  <c r="AV646" i="2"/>
  <c r="AV241" i="2"/>
  <c r="AV552" i="2"/>
  <c r="AV458" i="2"/>
  <c r="AV375" i="2"/>
  <c r="AV160" i="2"/>
  <c r="AV68" i="2"/>
  <c r="AV330" i="2"/>
  <c r="AV80" i="2"/>
  <c r="AV681" i="2"/>
  <c r="AV457" i="2"/>
  <c r="AV380" i="2"/>
  <c r="AV494" i="2"/>
  <c r="AV357" i="2"/>
  <c r="AV242" i="2"/>
  <c r="AV138" i="2"/>
  <c r="AV123" i="2"/>
  <c r="AV16" i="2"/>
  <c r="AV584" i="2"/>
  <c r="AV397" i="2"/>
  <c r="AV430" i="2"/>
  <c r="AV583" i="2"/>
  <c r="AV590" i="2"/>
  <c r="AV617" i="2"/>
  <c r="AV550" i="2"/>
  <c r="AV424" i="2"/>
  <c r="AV140" i="2"/>
  <c r="AV630" i="2"/>
  <c r="AV329" i="2"/>
  <c r="AV98" i="2"/>
  <c r="AV687" i="2"/>
  <c r="AV545" i="2"/>
  <c r="AV648" i="2"/>
  <c r="AV25" i="2"/>
  <c r="AV393" i="2"/>
  <c r="AV385" i="2"/>
  <c r="AV113" i="2"/>
  <c r="AV285" i="2"/>
  <c r="AV162" i="2"/>
  <c r="AV39" i="2"/>
  <c r="AV574" i="2"/>
  <c r="AV562" i="2"/>
  <c r="AV394" i="2"/>
  <c r="AV183" i="2"/>
  <c r="AV642" i="2"/>
  <c r="AV206" i="2"/>
  <c r="AV665" i="2"/>
  <c r="AV514" i="2"/>
  <c r="AV643" i="2"/>
  <c r="AV564" i="2"/>
  <c r="AV360" i="2"/>
  <c r="AV531" i="2"/>
  <c r="AV484" i="2"/>
  <c r="AV214" i="2"/>
  <c r="AV528" i="2"/>
  <c r="AV619" i="2"/>
  <c r="AV712" i="2"/>
  <c r="AV580" i="2"/>
  <c r="AV727" i="2"/>
  <c r="AV79" i="2"/>
  <c r="AV673" i="2"/>
  <c r="AV649" i="2"/>
  <c r="AV167" i="2"/>
  <c r="AV227" i="2"/>
  <c r="AV267" i="2"/>
  <c r="AV685" i="2"/>
  <c r="AV106" i="2"/>
  <c r="AV28" i="2"/>
  <c r="AV713" i="2"/>
  <c r="AV386" i="2"/>
  <c r="AV589" i="2"/>
  <c r="AV220" i="2"/>
  <c r="AV527" i="2"/>
  <c r="AV432" i="2"/>
  <c r="AV724" i="2"/>
  <c r="AV150" i="2"/>
  <c r="AV361" i="2"/>
  <c r="AV498" i="2"/>
  <c r="AV470" i="2"/>
  <c r="AV561" i="2"/>
  <c r="AV347" i="2"/>
  <c r="AV419" i="2"/>
  <c r="AV662" i="2"/>
  <c r="AV56" i="2"/>
  <c r="AV587" i="2"/>
  <c r="AV436" i="2"/>
  <c r="AV164" i="2"/>
  <c r="AV142" i="2"/>
  <c r="AV55" i="2"/>
  <c r="AV124" i="2"/>
  <c r="AV286" i="2"/>
  <c r="AV281" i="2"/>
  <c r="AV213" i="2"/>
  <c r="AV230" i="2"/>
  <c r="AV197" i="2"/>
  <c r="AV532" i="2"/>
  <c r="AV608" i="2"/>
  <c r="AV82" i="2"/>
  <c r="AV335" i="2"/>
  <c r="AV313" i="2"/>
  <c r="AV5" i="2"/>
  <c r="AV454" i="2"/>
  <c r="AV365" i="2"/>
  <c r="AV255" i="2"/>
  <c r="AV453" i="2"/>
  <c r="AV517" i="2"/>
  <c r="AV334" i="2"/>
  <c r="AV538" i="2"/>
  <c r="AV228" i="2"/>
  <c r="AV119" i="2"/>
  <c r="AV518" i="2"/>
  <c r="AV464" i="2"/>
  <c r="AV47" i="2"/>
  <c r="AV41" i="2"/>
  <c r="AV273" i="2"/>
  <c r="AV154" i="2"/>
  <c r="AV40" i="2"/>
  <c r="AV572" i="2"/>
  <c r="AV217" i="2"/>
  <c r="AV171" i="2"/>
  <c r="AV674" i="2"/>
  <c r="AV616" i="2"/>
  <c r="AV300" i="2"/>
  <c r="AV449" i="2"/>
  <c r="AV166" i="2"/>
  <c r="AV489" i="2"/>
  <c r="AV392" i="2"/>
  <c r="AV262" i="2"/>
  <c r="AV190" i="2"/>
  <c r="AV46" i="2"/>
  <c r="AV105" i="2"/>
  <c r="AV13" i="2"/>
  <c r="AV245" i="2"/>
  <c r="AV577" i="2"/>
  <c r="AV382" i="2"/>
  <c r="AV387" i="2"/>
  <c r="AV417" i="2"/>
  <c r="AV582" i="2"/>
  <c r="AV342" i="2"/>
  <c r="AV546" i="2"/>
  <c r="AV349" i="2"/>
  <c r="AV156" i="2"/>
  <c r="AV659" i="2"/>
  <c r="AV88" i="2"/>
  <c r="AV209" i="2"/>
  <c r="AV372" i="2"/>
  <c r="AV714" i="2"/>
  <c r="AV238" i="2"/>
  <c r="AV460" i="2"/>
  <c r="AV547" i="2"/>
  <c r="AV341" i="2"/>
  <c r="AV465" i="2"/>
  <c r="AV110" i="2"/>
  <c r="AV344" i="2"/>
  <c r="AV443" i="2"/>
  <c r="AV294" i="2"/>
  <c r="AV194" i="2"/>
  <c r="AV491" i="2"/>
  <c r="AV8" i="2"/>
  <c r="AV235" i="2"/>
  <c r="AV611" i="2"/>
  <c r="AV45" i="2"/>
  <c r="AV700" i="2"/>
  <c r="AV293" i="2"/>
  <c r="AV299" i="2"/>
  <c r="AV622" i="2"/>
  <c r="AV148" i="2"/>
  <c r="AV86" i="2"/>
  <c r="AV173" i="2"/>
  <c r="AV614" i="2"/>
  <c r="AV636" i="2"/>
  <c r="AV439" i="2"/>
  <c r="AV448" i="2"/>
  <c r="AV83" i="2"/>
  <c r="AV57" i="2"/>
  <c r="AV557" i="2"/>
  <c r="AV112" i="2"/>
  <c r="AV595" i="2"/>
  <c r="AV250" i="2"/>
  <c r="AV594" i="2"/>
  <c r="AV607" i="2"/>
  <c r="AV272" i="2"/>
  <c r="AV676" i="2"/>
  <c r="AV76" i="2"/>
  <c r="AV312" i="2"/>
  <c r="AV345" i="2"/>
  <c r="AV506" i="2"/>
  <c r="AV264" i="2"/>
  <c r="AV271" i="2"/>
  <c r="AV695" i="2"/>
  <c r="AV499" i="2"/>
  <c r="AV239" i="2"/>
  <c r="AV53" i="2"/>
  <c r="AV610" i="2"/>
  <c r="AV151" i="2"/>
  <c r="AV176" i="2"/>
  <c r="AV302" i="2"/>
  <c r="AV664" i="2"/>
  <c r="AV211" i="2"/>
  <c r="AV428" i="2"/>
  <c r="AV193" i="2"/>
  <c r="AV92" i="2"/>
  <c r="AV78" i="2"/>
  <c r="AV274" i="2"/>
  <c r="AV126" i="2"/>
  <c r="AV556" i="2"/>
  <c r="AV578" i="2"/>
  <c r="AV122" i="2"/>
  <c r="AV645" i="2"/>
  <c r="AV463" i="2"/>
  <c r="AV660" i="2"/>
  <c r="AV400" i="2"/>
  <c r="AV367" i="2"/>
  <c r="AV563" i="2"/>
  <c r="AV143" i="2"/>
  <c r="AV54" i="2"/>
  <c r="AV478" i="2"/>
  <c r="AV254" i="2"/>
  <c r="AV323" i="2"/>
  <c r="AV414" i="2"/>
  <c r="AV549" i="2"/>
  <c r="AV305" i="2"/>
  <c r="AV58" i="2"/>
  <c r="AV283" i="2"/>
  <c r="AV311" i="2"/>
  <c r="AV513" i="2"/>
  <c r="AV26" i="2"/>
  <c r="AV512" i="2"/>
  <c r="AV257" i="2"/>
  <c r="AV145" i="2"/>
  <c r="AV21" i="2"/>
  <c r="AV48" i="2"/>
  <c r="AV456" i="2"/>
  <c r="AV515" i="2"/>
  <c r="AV529" i="2"/>
  <c r="AV502" i="2"/>
  <c r="AV413" i="2"/>
  <c r="AV189" i="2"/>
  <c r="AV102" i="2"/>
  <c r="AV259" i="2"/>
  <c r="AV654" i="2"/>
  <c r="AV701" i="2"/>
  <c r="AV707" i="2"/>
  <c r="AV159" i="2"/>
  <c r="AV3" i="2"/>
  <c r="AV157" i="2"/>
  <c r="AV438" i="2"/>
  <c r="AV433" i="2"/>
  <c r="AV492" i="2"/>
  <c r="AV161" i="2"/>
  <c r="AV640" i="2"/>
  <c r="AV560" i="2"/>
  <c r="AV586" i="2"/>
  <c r="AV559" i="2"/>
  <c r="AV134" i="2"/>
  <c r="AV291" i="2"/>
  <c r="AV526" i="2"/>
  <c r="AV296" i="2"/>
  <c r="AV429" i="2"/>
  <c r="AV540" i="2"/>
  <c r="AV198" i="2"/>
  <c r="AV485" i="2"/>
  <c r="AV376" i="2"/>
  <c r="AV17" i="2"/>
  <c r="AV575" i="2"/>
  <c r="AV202" i="2"/>
  <c r="AV508" i="2"/>
  <c r="AV398" i="2"/>
  <c r="AV325" i="2"/>
  <c r="AV503" i="2"/>
  <c r="AV558" i="2"/>
  <c r="AV304" i="2"/>
  <c r="AV37" i="2"/>
  <c r="AV310" i="2"/>
  <c r="AV191" i="2"/>
  <c r="AV287" i="2"/>
  <c r="AV569" i="2"/>
  <c r="AV423" i="2"/>
  <c r="AV420" i="2"/>
  <c r="AV263" i="2"/>
  <c r="AV684" i="2"/>
  <c r="AV268" i="2"/>
  <c r="AV168" i="2"/>
  <c r="AV63" i="2"/>
  <c r="AV600" i="2"/>
  <c r="AV403" i="2"/>
  <c r="AV516" i="2"/>
  <c r="AV364" i="2"/>
  <c r="AV219" i="2"/>
  <c r="AV324" i="2"/>
  <c r="AV581" i="2"/>
  <c r="AV314" i="2"/>
  <c r="AV129" i="2"/>
  <c r="AV234" i="2"/>
  <c r="AV226" i="2"/>
  <c r="AV618" i="2"/>
  <c r="AV20" i="2"/>
  <c r="AV571" i="2"/>
  <c r="AV128" i="2"/>
  <c r="AV355" i="2"/>
  <c r="AV14" i="2"/>
  <c r="AV65" i="2"/>
  <c r="AV384" i="2"/>
  <c r="AV356" i="2"/>
  <c r="AV208" i="2"/>
  <c r="AV444" i="2"/>
  <c r="AV175" i="2"/>
  <c r="AV327" i="2"/>
  <c r="AV243" i="2"/>
  <c r="AV381" i="2"/>
  <c r="AV493" i="2"/>
  <c r="AV505" i="2"/>
  <c r="AV366" i="2"/>
  <c r="AV87" i="2"/>
  <c r="AV38" i="2"/>
  <c r="AV519" i="2"/>
  <c r="AV624" i="2"/>
  <c r="AV395" i="2"/>
  <c r="AV401" i="2"/>
  <c r="AV551" i="2"/>
  <c r="AV593" i="2"/>
  <c r="AV704" i="2"/>
  <c r="AV703" i="2"/>
  <c r="AV205" i="2"/>
  <c r="AV368" i="2"/>
  <c r="AV468" i="2"/>
  <c r="AV663" i="2"/>
  <c r="AV237" i="2"/>
  <c r="AV462" i="2"/>
  <c r="AV486" i="2"/>
  <c r="AV33" i="2"/>
  <c r="AV421" i="2"/>
  <c r="AV521" i="2"/>
  <c r="AV570" i="2"/>
  <c r="AV253" i="2"/>
  <c r="AV22" i="2"/>
  <c r="AV353" i="2"/>
  <c r="AV244" i="2"/>
  <c r="AV139" i="2"/>
  <c r="AV178" i="2"/>
  <c r="AV84" i="2"/>
  <c r="AV555" i="2"/>
  <c r="AV374" i="2"/>
  <c r="AV89" i="2"/>
  <c r="AV315" i="2"/>
  <c r="AV530" i="2"/>
  <c r="AV317" i="2"/>
  <c r="AV721" i="2"/>
  <c r="AV511" i="2"/>
  <c r="AV391" i="2"/>
  <c r="AV251" i="2"/>
  <c r="AV632" i="2"/>
  <c r="AV318" i="2"/>
  <c r="AV101" i="2"/>
  <c r="AV483" i="2"/>
  <c r="AV29" i="2"/>
  <c r="AV501" i="2"/>
  <c r="AV278" i="2"/>
  <c r="AV694" i="2"/>
  <c r="AV69" i="2"/>
  <c r="AV427" i="2"/>
  <c r="AV522" i="2"/>
  <c r="AV181" i="2"/>
  <c r="AV258" i="2"/>
  <c r="AV199" i="2"/>
  <c r="AV52" i="2"/>
  <c r="AV115" i="2"/>
  <c r="AV488" i="2"/>
  <c r="AV99" i="2"/>
  <c r="AV661" i="2"/>
  <c r="AV339" i="2"/>
  <c r="AV541" i="2"/>
  <c r="AV172" i="2"/>
  <c r="AV320" i="2"/>
  <c r="AV720" i="2"/>
  <c r="AV236" i="2"/>
  <c r="AV726" i="2"/>
  <c r="AV256" i="2"/>
  <c r="AV447" i="2"/>
  <c r="AV260" i="2"/>
  <c r="AV67" i="2"/>
  <c r="AV452" i="2"/>
  <c r="AV31" i="2"/>
  <c r="AV389" i="2"/>
  <c r="AV471" i="2"/>
  <c r="AV4" i="2"/>
  <c r="AV261" i="2"/>
  <c r="AV332" i="2"/>
  <c r="AV95" i="2"/>
  <c r="AV431" i="2"/>
  <c r="AV90" i="2"/>
  <c r="AV410" i="2"/>
  <c r="AV369" i="2"/>
  <c r="AV280" i="2"/>
  <c r="AV70" i="2"/>
  <c r="AV6" i="2"/>
  <c r="AV203" i="2"/>
  <c r="AV201" i="2"/>
  <c r="AV248" i="2"/>
  <c r="AV130" i="2"/>
  <c r="AV233" i="2"/>
  <c r="AV693" i="2"/>
  <c r="AV524" i="2"/>
  <c r="AV601" i="2"/>
  <c r="AV500" i="2"/>
  <c r="AV637" i="2"/>
  <c r="AV24" i="2"/>
  <c r="AV598" i="2"/>
  <c r="AV358" i="2"/>
  <c r="AV591" i="2"/>
  <c r="AV682" i="2"/>
  <c r="AV504" i="2"/>
  <c r="AV666" i="2"/>
  <c r="AV698" i="2"/>
  <c r="AV474" i="2"/>
  <c r="AV477" i="2"/>
  <c r="AV103" i="2"/>
  <c r="AV328" i="2"/>
  <c r="AV338" i="2"/>
  <c r="AV81" i="2"/>
  <c r="AV568" i="2"/>
  <c r="AV639" i="2"/>
  <c r="AV445" i="2"/>
  <c r="AV523" i="2"/>
  <c r="AV490" i="2"/>
  <c r="AV301" i="2"/>
  <c r="AV35" i="2"/>
  <c r="AV588" i="2"/>
  <c r="AV351" i="2"/>
  <c r="AV363" i="2"/>
  <c r="AV416" i="2"/>
  <c r="AV669" i="2"/>
  <c r="AV73" i="2"/>
  <c r="AV303" i="2"/>
  <c r="AV246" i="2"/>
  <c r="AV42" i="2"/>
  <c r="AV544" i="2"/>
  <c r="AV605" i="2"/>
  <c r="AV717" i="2"/>
  <c r="AV146" i="2"/>
  <c r="AV61" i="2"/>
  <c r="AV43" i="2"/>
  <c r="AV10" i="2"/>
  <c r="AV647" i="2"/>
  <c r="AV77" i="2"/>
  <c r="AV125" i="2"/>
  <c r="AV74" i="2"/>
  <c r="AV224" i="2"/>
  <c r="AV215" i="2"/>
  <c r="AV30" i="2"/>
  <c r="AV641" i="2"/>
  <c r="AV308" i="2"/>
  <c r="AV702" i="2"/>
  <c r="AV62" i="2"/>
  <c r="AV441" i="2"/>
  <c r="AV275" i="2"/>
  <c r="AV289" i="2"/>
  <c r="AV715" i="2"/>
  <c r="AV688" i="2"/>
  <c r="AV49" i="2"/>
  <c r="AV292" i="2"/>
  <c r="AV480" i="2"/>
  <c r="AV697" i="2"/>
  <c r="AV340" i="2"/>
  <c r="AV174" i="2"/>
  <c r="AV657" i="2"/>
  <c r="AV108" i="2"/>
  <c r="AV612" i="2"/>
  <c r="AV675" i="2"/>
  <c r="AV307" i="2"/>
  <c r="AV222" i="2"/>
  <c r="AV461" i="2"/>
  <c r="AV34" i="2"/>
  <c r="AV343" i="2"/>
  <c r="AV165" i="2"/>
  <c r="AV487" i="2"/>
  <c r="AV658" i="2"/>
  <c r="AV650" i="2"/>
  <c r="AV11" i="2"/>
  <c r="AV404" i="2"/>
  <c r="AV722" i="2"/>
  <c r="AV409" i="2"/>
  <c r="AV566" i="2"/>
  <c r="AV466" i="2"/>
  <c r="AV405" i="2"/>
  <c r="AV180" i="2"/>
  <c r="AV459" i="2"/>
  <c r="AV94" i="2"/>
  <c r="AV440" i="2"/>
  <c r="AV626" i="2"/>
  <c r="AV72" i="2"/>
  <c r="AV437" i="2"/>
  <c r="AV379" i="2"/>
  <c r="AV597" i="2"/>
  <c r="AV455" i="2"/>
  <c r="AV426" i="2"/>
  <c r="AV36" i="2"/>
  <c r="AV699" i="2"/>
  <c r="AV407" i="2"/>
  <c r="AV411" i="2"/>
  <c r="AV592" i="2"/>
  <c r="AV567" i="2"/>
  <c r="AV691" i="2"/>
  <c r="AV716" i="2"/>
  <c r="AV686" i="2"/>
  <c r="AV155" i="2"/>
  <c r="AV554" i="2"/>
  <c r="AV481" i="2"/>
  <c r="AV177" i="2"/>
  <c r="AV709" i="2"/>
  <c r="AV182" i="2"/>
  <c r="AV186" i="2"/>
  <c r="AV97" i="2"/>
  <c r="AV218" i="2"/>
  <c r="AV606" i="2"/>
  <c r="AV232" i="2"/>
  <c r="AV207" i="2"/>
  <c r="AV525" i="2"/>
  <c r="AV565" i="2"/>
  <c r="AV133" i="2"/>
  <c r="AV696" i="2"/>
  <c r="AV100" i="2"/>
  <c r="AV472" i="2"/>
  <c r="AV15" i="2"/>
  <c r="AV64" i="2"/>
  <c r="AV553" i="2"/>
  <c r="AV282" i="2"/>
  <c r="AV120" i="2"/>
  <c r="AV388" i="2"/>
  <c r="AV543" i="2"/>
  <c r="AV192" i="2"/>
  <c r="AV136" i="2"/>
  <c r="AV418" i="2"/>
  <c r="AV306" i="2"/>
  <c r="AV348" i="2"/>
  <c r="AV476" i="2"/>
  <c r="AV121" i="2"/>
  <c r="AV346" i="2"/>
  <c r="AV442" i="2"/>
  <c r="AV651" i="2"/>
  <c r="AV331" i="2"/>
  <c r="AV116" i="2"/>
  <c r="AV51" i="2"/>
  <c r="AV350" i="2"/>
  <c r="AV27" i="2"/>
  <c r="AV195" i="2"/>
  <c r="AV627" i="2"/>
  <c r="AV104" i="2"/>
  <c r="AV270" i="2"/>
  <c r="AV221" i="2"/>
  <c r="AV473" i="2"/>
  <c r="AV269" i="2"/>
  <c r="AV603" i="2"/>
  <c r="AV322" i="2"/>
  <c r="AV634" i="2"/>
  <c r="AV59" i="2"/>
  <c r="AV23" i="2"/>
  <c r="AV635" i="2"/>
  <c r="AV576" i="2"/>
  <c r="AV469" i="2"/>
  <c r="AV390" i="2"/>
  <c r="AV609" i="2"/>
  <c r="AV50" i="2"/>
  <c r="AV613" i="2"/>
  <c r="AV131" i="2"/>
  <c r="AV295" i="2"/>
  <c r="AV539" i="2"/>
  <c r="AV399" i="2"/>
  <c r="AV319" i="2"/>
  <c r="AV333" i="2"/>
  <c r="AV188" i="2"/>
  <c r="AV44" i="2"/>
  <c r="AV290" i="2"/>
  <c r="AV625" i="2"/>
  <c r="AV509" i="2"/>
  <c r="AV621" i="2"/>
  <c r="AV690" i="2"/>
  <c r="AV652" i="2"/>
  <c r="AV435" i="2"/>
  <c r="AV210" i="2"/>
  <c r="AV135" i="2"/>
  <c r="AV579" i="2"/>
  <c r="AV412" i="2"/>
  <c r="AV708" i="2"/>
  <c r="AV497" i="2"/>
  <c r="AV644" i="2"/>
  <c r="AV158" i="2"/>
  <c r="AV277" i="2"/>
  <c r="AV719" i="2"/>
  <c r="AV288" i="2"/>
  <c r="AV633" i="2"/>
  <c r="AV249" i="2"/>
  <c r="AV141" i="2"/>
  <c r="AV321" i="2"/>
  <c r="AV118" i="2"/>
  <c r="AV32" i="2"/>
  <c r="AV680" i="2"/>
  <c r="AV396" i="2"/>
  <c r="AV326" i="2"/>
  <c r="AV689" i="2"/>
  <c r="AV451" i="2"/>
  <c r="AV336" i="2"/>
  <c r="AV710" i="2"/>
  <c r="AV467" i="2"/>
  <c r="AV132" i="2"/>
  <c r="AV362" i="2"/>
  <c r="AV107" i="2"/>
  <c r="AV114" i="2"/>
  <c r="AV187" i="2"/>
  <c r="AV671" i="2"/>
  <c r="AV446" i="2"/>
  <c r="AV475" i="2"/>
  <c r="AV152" i="2"/>
  <c r="AV537" i="2"/>
  <c r="AV163" i="2"/>
  <c r="AV75" i="2"/>
  <c r="AV679" i="2"/>
  <c r="AV585" i="2"/>
  <c r="AV117" i="2"/>
  <c r="AV169" i="2"/>
  <c r="AV196" i="2"/>
  <c r="AV229" i="2"/>
  <c r="AV284" i="2"/>
  <c r="AV623" i="2"/>
  <c r="AV91" i="2"/>
  <c r="AV297" i="2"/>
  <c r="AV185" i="2"/>
  <c r="AV718" i="2"/>
  <c r="AV18" i="2"/>
  <c r="AV7" i="2"/>
  <c r="AV66" i="2"/>
  <c r="AV638" i="2"/>
  <c r="AV479" i="2"/>
  <c r="AV615" i="2"/>
  <c r="AV383" i="2"/>
  <c r="AV402" i="2"/>
  <c r="AV596" i="2"/>
  <c r="AV377" i="2"/>
  <c r="AV723" i="2"/>
  <c r="AV252" i="2"/>
  <c r="AV144" i="2"/>
  <c r="AV352" i="2"/>
  <c r="AV604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Z96" i="3" l="1"/>
  <c r="Z13" i="3"/>
  <c r="Z68" i="3"/>
  <c r="Z75" i="3"/>
  <c r="Z16" i="3"/>
  <c r="Z117" i="3"/>
  <c r="Z57" i="3"/>
  <c r="Z79" i="3"/>
  <c r="Z118" i="3"/>
  <c r="Z22" i="3"/>
  <c r="Z84" i="3"/>
  <c r="Z55" i="3"/>
  <c r="Z94" i="3"/>
  <c r="Z121" i="3"/>
  <c r="Z83" i="3"/>
  <c r="Z20" i="3"/>
  <c r="Z23" i="3"/>
  <c r="Z27" i="3"/>
  <c r="Z19" i="3"/>
  <c r="Z111" i="3"/>
  <c r="Z28" i="3"/>
  <c r="Z119" i="3"/>
  <c r="Z122" i="3"/>
  <c r="Z48" i="3"/>
  <c r="Z86" i="3"/>
  <c r="Z49" i="3"/>
  <c r="Z43" i="3"/>
  <c r="Z63" i="3"/>
  <c r="Z98" i="3"/>
  <c r="Z42" i="3"/>
  <c r="Z31" i="3"/>
  <c r="Z60" i="3"/>
  <c r="Z61" i="3"/>
  <c r="Z108" i="3"/>
  <c r="Z52" i="3"/>
  <c r="Z51" i="3"/>
  <c r="Z78" i="3"/>
  <c r="Z21" i="3"/>
  <c r="Z46" i="3"/>
  <c r="Z6" i="3"/>
  <c r="Z64" i="3"/>
  <c r="Z113" i="3"/>
  <c r="Z53" i="3"/>
  <c r="Z93" i="3"/>
  <c r="Z3" i="3"/>
  <c r="Z66" i="3"/>
  <c r="Z105" i="3"/>
  <c r="Z72" i="3"/>
  <c r="Z33" i="3"/>
  <c r="Z112" i="3"/>
  <c r="Z15" i="3"/>
  <c r="Z95" i="3"/>
  <c r="Z104" i="3"/>
  <c r="Z106" i="3"/>
  <c r="Z100" i="3"/>
  <c r="Z115" i="3"/>
  <c r="Z109" i="3"/>
  <c r="Z35" i="3"/>
  <c r="Z17" i="3"/>
  <c r="Z120" i="3"/>
  <c r="Z29" i="3"/>
  <c r="Z26" i="3"/>
  <c r="Z11" i="3"/>
  <c r="Z71" i="3"/>
  <c r="Z5" i="3"/>
  <c r="Z39" i="3"/>
  <c r="Z110" i="3"/>
  <c r="Z92" i="3"/>
  <c r="Z103" i="3"/>
  <c r="Z76" i="3"/>
  <c r="Z114" i="3"/>
  <c r="Z45" i="3"/>
  <c r="Z50" i="3"/>
  <c r="Z32" i="3"/>
  <c r="Z24" i="3"/>
  <c r="Z69" i="3"/>
  <c r="Z77" i="3"/>
  <c r="Z116" i="3"/>
  <c r="Z34" i="3"/>
  <c r="Z81" i="3"/>
  <c r="Z107" i="3"/>
  <c r="Z47" i="3"/>
  <c r="Z70" i="3"/>
  <c r="Z36" i="3"/>
  <c r="Z9" i="3"/>
  <c r="Z12" i="3"/>
  <c r="Z2" i="3"/>
  <c r="Z82" i="3"/>
  <c r="Z102" i="3"/>
  <c r="Z90" i="3"/>
  <c r="Z8" i="3"/>
  <c r="Z7" i="3"/>
  <c r="Z62" i="3"/>
  <c r="Z58" i="3"/>
  <c r="Z54" i="3"/>
  <c r="Z37" i="3"/>
  <c r="Z25" i="3"/>
  <c r="Z88" i="3"/>
  <c r="Z101" i="3"/>
  <c r="Z18" i="3"/>
  <c r="Z4" i="3"/>
  <c r="Z85" i="3"/>
  <c r="Z80" i="3"/>
  <c r="Z10" i="3"/>
  <c r="Z97" i="3"/>
  <c r="Z87" i="3"/>
  <c r="Z74" i="3"/>
  <c r="Z91" i="3"/>
  <c r="Z59" i="3"/>
  <c r="Z89" i="3"/>
  <c r="Z38" i="3"/>
  <c r="Z40" i="3"/>
  <c r="Z73" i="3"/>
  <c r="Z67" i="3"/>
  <c r="Z65" i="3"/>
  <c r="Z14" i="3"/>
  <c r="Z99" i="3"/>
  <c r="Z30" i="3"/>
  <c r="Z41" i="3"/>
  <c r="Z56" i="3"/>
  <c r="Z44" i="3"/>
  <c r="X112" i="3"/>
  <c r="X45" i="3"/>
  <c r="X3" i="3"/>
  <c r="X121" i="3"/>
  <c r="X93" i="3"/>
  <c r="X28" i="3"/>
  <c r="X49" i="3"/>
  <c r="X4" i="3"/>
  <c r="X11" i="3"/>
  <c r="X66" i="3"/>
  <c r="X91" i="3"/>
  <c r="X9" i="3"/>
  <c r="X13" i="3"/>
  <c r="X107" i="3"/>
  <c r="X74" i="3"/>
  <c r="X94" i="3"/>
  <c r="X120" i="3"/>
  <c r="X61" i="3"/>
  <c r="X108" i="3"/>
  <c r="X78" i="3"/>
  <c r="X113" i="3"/>
  <c r="X95" i="3"/>
  <c r="X97" i="3"/>
  <c r="X46" i="3"/>
  <c r="X29" i="3"/>
  <c r="X69" i="3"/>
  <c r="X98" i="3"/>
  <c r="X18" i="3"/>
  <c r="X22" i="3"/>
  <c r="X81" i="3"/>
  <c r="X63" i="3"/>
  <c r="X85" i="3"/>
  <c r="X8" i="3"/>
  <c r="X53" i="3"/>
  <c r="X58" i="3"/>
  <c r="X102" i="3"/>
  <c r="X14" i="3"/>
  <c r="X115" i="3"/>
  <c r="X67" i="3"/>
  <c r="X25" i="3"/>
  <c r="X59" i="3"/>
  <c r="X62" i="3"/>
  <c r="X27" i="3"/>
  <c r="X26" i="3"/>
  <c r="X70" i="3"/>
  <c r="X51" i="3"/>
  <c r="X17" i="3"/>
  <c r="X116" i="3"/>
  <c r="X109" i="3"/>
  <c r="X103" i="3"/>
  <c r="X37" i="3"/>
  <c r="X38" i="3"/>
  <c r="X111" i="3"/>
  <c r="X89" i="3"/>
  <c r="X2" i="3"/>
  <c r="X10" i="3"/>
  <c r="X60" i="3"/>
  <c r="X68" i="3"/>
  <c r="X65" i="3"/>
  <c r="X48" i="3"/>
  <c r="X6" i="3"/>
  <c r="X21" i="3"/>
  <c r="X105" i="3"/>
  <c r="X47" i="3"/>
  <c r="X56" i="3"/>
  <c r="X43" i="3"/>
  <c r="X117" i="3"/>
  <c r="X75" i="3"/>
  <c r="X100" i="3"/>
  <c r="X71" i="3"/>
  <c r="X50" i="3"/>
  <c r="X118" i="3"/>
  <c r="X99" i="3"/>
  <c r="X39" i="3"/>
  <c r="X36" i="3"/>
  <c r="X57" i="3"/>
  <c r="X79" i="3"/>
  <c r="X92" i="3"/>
  <c r="X86" i="3"/>
  <c r="X84" i="3"/>
  <c r="X31" i="3"/>
  <c r="X24" i="3"/>
  <c r="X87" i="3"/>
  <c r="X54" i="3"/>
  <c r="X33" i="3"/>
  <c r="X114" i="3"/>
  <c r="X15" i="3"/>
  <c r="X90" i="3"/>
  <c r="X42" i="3"/>
  <c r="X44" i="3"/>
  <c r="X32" i="3"/>
  <c r="X73" i="3"/>
  <c r="X122" i="3"/>
  <c r="X52" i="3"/>
  <c r="X80" i="3"/>
  <c r="X23" i="3"/>
  <c r="X101" i="3"/>
  <c r="X83" i="3"/>
  <c r="X72" i="3"/>
  <c r="X64" i="3"/>
  <c r="X104" i="3"/>
  <c r="X76" i="3"/>
  <c r="X106" i="3"/>
  <c r="X82" i="3"/>
  <c r="X41" i="3"/>
  <c r="X110" i="3"/>
  <c r="X88" i="3"/>
  <c r="X16" i="3"/>
  <c r="X30" i="3"/>
  <c r="X7" i="3"/>
  <c r="X20" i="3"/>
  <c r="X34" i="3"/>
  <c r="X35" i="3"/>
  <c r="X19" i="3"/>
  <c r="X55" i="3"/>
  <c r="X5" i="3"/>
  <c r="X12" i="3"/>
  <c r="X77" i="3"/>
  <c r="X119" i="3"/>
  <c r="X96" i="3"/>
  <c r="X40" i="3"/>
</calcChain>
</file>

<file path=xl/sharedStrings.xml><?xml version="1.0" encoding="utf-8"?>
<sst xmlns="http://schemas.openxmlformats.org/spreadsheetml/2006/main" count="18781" uniqueCount="10214">
  <si>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</si>
  <si>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</si>
  <si>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</si>
  <si>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</si>
  <si>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</si>
  <si>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</si>
  <si>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</si>
  <si>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</si>
  <si>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</si>
  <si>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</si>
  <si>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</si>
  <si>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</si>
  <si>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</si>
  <si>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</si>
  <si>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</si>
  <si>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</si>
  <si>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</si>
  <si>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</si>
  <si>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</si>
  <si>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</si>
  <si>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</si>
  <si>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</si>
  <si>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</si>
  <si>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</si>
  <si>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</si>
  <si>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ICICI Bank Ltd</t>
  </si>
  <si>
    <t>ICICIBANK</t>
  </si>
  <si>
    <t>Bharti Airtel Ltd</t>
  </si>
  <si>
    <t>BHARTIARTL</t>
  </si>
  <si>
    <t>Telecom Services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</si>
  <si>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</si>
  <si>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</si>
  <si>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</si>
  <si>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</si>
  <si>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</si>
  <si>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</si>
  <si>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</si>
  <si>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</si>
  <si>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</si>
  <si>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</si>
  <si>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</si>
  <si>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</si>
  <si>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</si>
  <si>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</si>
  <si>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</si>
  <si>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</si>
  <si>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</si>
  <si>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</si>
  <si>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</si>
  <si>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</si>
  <si>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HCL Technologies Ltd</t>
  </si>
  <si>
    <t>HCLTECH</t>
  </si>
  <si>
    <t>Axis Bank Ltd</t>
  </si>
  <si>
    <t>AXISBANK</t>
  </si>
  <si>
    <t>Maruti Suzuki India Ltd</t>
  </si>
  <si>
    <t>MARUTI</t>
  </si>
  <si>
    <t>Four Wheelers</t>
  </si>
  <si>
    <t>Oil and Natural Gas Corporation Ltd</t>
  </si>
  <si>
    <t>ONGC</t>
  </si>
  <si>
    <t>Oil &amp; Gas - Exploration &amp; Production</t>
  </si>
  <si>
    <t>Hindustan Aeronautics Ltd</t>
  </si>
  <si>
    <t>HAL</t>
  </si>
  <si>
    <t>Aerospace &amp; Defense Equipments</t>
  </si>
  <si>
    <t>Sun Pharmaceutical Industries Ltd</t>
  </si>
  <si>
    <t>SUNPHARMA</t>
  </si>
  <si>
    <t>Pharmaceuticals</t>
  </si>
  <si>
    <t>Kotak Mahindra Bank Ltd</t>
  </si>
  <si>
    <t>KOTAKBANK</t>
  </si>
  <si>
    <t>Tata Motors Ltd</t>
  </si>
  <si>
    <t>TATAMOTORS</t>
  </si>
  <si>
    <t>NTPC Ltd</t>
  </si>
  <si>
    <t>NTPC</t>
  </si>
  <si>
    <t>Power Generation</t>
  </si>
  <si>
    <t>Adani Enterprises Ltd</t>
  </si>
  <si>
    <t>ADANIENT</t>
  </si>
  <si>
    <t>Commodities Trading</t>
  </si>
  <si>
    <t>Mahindra and Mahindra Ltd</t>
  </si>
  <si>
    <t>M&amp;M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</si>
  <si>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</si>
  <si>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</si>
  <si>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</si>
  <si>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</si>
  <si>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</si>
  <si>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</si>
  <si>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</si>
  <si>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</si>
  <si>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</si>
  <si>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</si>
  <si>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</si>
  <si>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</si>
  <si>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</si>
  <si>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</si>
  <si>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</si>
  <si>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Hindustan Zinc Ltd</t>
  </si>
  <si>
    <t>HINDZINC</t>
  </si>
  <si>
    <t>Mining - Diversified</t>
  </si>
  <si>
    <t>Wipro Ltd</t>
  </si>
  <si>
    <t>WIPRO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</si>
  <si>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</si>
  <si>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</si>
  <si>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</si>
  <si>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</si>
  <si>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</si>
  <si>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</si>
  <si>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Asian Paints Ltd</t>
  </si>
  <si>
    <t>ASIANPAINT</t>
  </si>
  <si>
    <t>Paints</t>
  </si>
  <si>
    <t>Siemens Ltd</t>
  </si>
  <si>
    <t>SIEMENS</t>
  </si>
  <si>
    <t>Conglomerates</t>
  </si>
  <si>
    <t>Adani Power Ltd</t>
  </si>
  <si>
    <t>ADANIPOWER</t>
  </si>
  <si>
    <t>Bajaj Auto Ltd</t>
  </si>
  <si>
    <t>BAJAJ-AUTO</t>
  </si>
  <si>
    <t>Two Wheelers</t>
  </si>
  <si>
    <t>Indian Railway Finance Corp Ltd</t>
  </si>
  <si>
    <t>IRFC</t>
  </si>
  <si>
    <t>Specialized Finance</t>
  </si>
  <si>
    <t>Nestle India Ltd</t>
  </si>
  <si>
    <t>NESTLEIND</t>
  </si>
  <si>
    <t>FMCG - Foods</t>
  </si>
  <si>
    <t>Bajaj Finserv Ltd</t>
  </si>
  <si>
    <t>BAJAJFINSV</t>
  </si>
  <si>
    <t>Bharat Electronics Ltd</t>
  </si>
  <si>
    <t>BEL</t>
  </si>
  <si>
    <t>Electronic Equipments</t>
  </si>
  <si>
    <t>Indian Oil Corporation Ltd</t>
  </si>
  <si>
    <t>IOC</t>
  </si>
  <si>
    <t>JSW Steel Ltd</t>
  </si>
  <si>
    <t>JSWSTEEL</t>
  </si>
  <si>
    <t>Iron &amp; Steel</t>
  </si>
  <si>
    <t>Jio Financial Services Ltd</t>
  </si>
  <si>
    <t>JIOFIN</t>
  </si>
  <si>
    <t>Tata Steel Ltd</t>
  </si>
  <si>
    <t>TATASTEEL</t>
  </si>
  <si>
    <t>Varun Beverages Ltd</t>
  </si>
  <si>
    <t>VBL</t>
  </si>
  <si>
    <t>Soft Drinks</t>
  </si>
  <si>
    <t>DLF Ltd</t>
  </si>
  <si>
    <t>DLF</t>
  </si>
  <si>
    <t>Real Estate</t>
  </si>
  <si>
    <t>Trent Ltd</t>
  </si>
  <si>
    <t>TRENT</t>
  </si>
  <si>
    <t>Retail - Apparel</t>
  </si>
  <si>
    <t>Grasim Industries Ltd</t>
  </si>
  <si>
    <t>GRASIM</t>
  </si>
  <si>
    <t>Power Finance Corporation Ltd</t>
  </si>
  <si>
    <t>PFC</t>
  </si>
  <si>
    <t>ABB India Ltd</t>
  </si>
  <si>
    <t>ABB</t>
  </si>
  <si>
    <t>Heavy Electrical Equipments</t>
  </si>
  <si>
    <t>Zomato Ltd</t>
  </si>
  <si>
    <t>ZOMATO</t>
  </si>
  <si>
    <t>Online Services</t>
  </si>
  <si>
    <t>Vedanta Ltd</t>
  </si>
  <si>
    <t>VEDL</t>
  </si>
  <si>
    <t>Metals - Diversified</t>
  </si>
  <si>
    <t>Ambuja Cements Ltd</t>
  </si>
  <si>
    <t>AMBUJACEM</t>
  </si>
  <si>
    <t>Interglobe Aviation Ltd</t>
  </si>
  <si>
    <t>INDIGO</t>
  </si>
  <si>
    <t>Airlines</t>
  </si>
  <si>
    <t>REC Limited</t>
  </si>
  <si>
    <t>RECLTD</t>
  </si>
  <si>
    <t>LTIMindtree Ltd</t>
  </si>
  <si>
    <t>LTIM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</si>
  <si>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</si>
  <si>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</si>
  <si>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</si>
  <si>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</si>
  <si>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</si>
  <si>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</si>
  <si>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Macrotech Developers Ltd</t>
  </si>
  <si>
    <t>LODHA</t>
  </si>
  <si>
    <t>TATAMTRDVR</t>
  </si>
  <si>
    <t>SBI Life Insurance Company Ltd</t>
  </si>
  <si>
    <t>SBILIFE</t>
  </si>
  <si>
    <t>Gail (India) Ltd</t>
  </si>
  <si>
    <t>GAIL</t>
  </si>
  <si>
    <t>Gas Distribution</t>
  </si>
  <si>
    <t>Godrej Consumer Products Ltd</t>
  </si>
  <si>
    <t>GODREJCP</t>
  </si>
  <si>
    <t>FMCG - Personal Products</t>
  </si>
  <si>
    <t>Tech Mahindra Ltd</t>
  </si>
  <si>
    <t>TECHM</t>
  </si>
  <si>
    <t>Tata Power Company Ltd</t>
  </si>
  <si>
    <t>TATAPOWER</t>
  </si>
  <si>
    <t>Samvardhana Motherson International Ltd</t>
  </si>
  <si>
    <t>MOTHERSON</t>
  </si>
  <si>
    <t>Auto Parts</t>
  </si>
  <si>
    <t>Bank of Baroda Ltd</t>
  </si>
  <si>
    <t>BANKBARODA</t>
  </si>
  <si>
    <t>Britannia Industries Ltd</t>
  </si>
  <si>
    <t>BRITANNIA</t>
  </si>
  <si>
    <t>Punjab National Bank</t>
  </si>
  <si>
    <t>PNB</t>
  </si>
  <si>
    <t>HDFC Life Insurance Company Ltd</t>
  </si>
  <si>
    <t>HDFCLIFE</t>
  </si>
  <si>
    <t>Eicher Motors Ltd</t>
  </si>
  <si>
    <t>EICHERMOT</t>
  </si>
  <si>
    <t>Trucks &amp; Buses</t>
  </si>
  <si>
    <t>Bharat Petroleum Corporation Ltd</t>
  </si>
  <si>
    <t>BPCL</t>
  </si>
  <si>
    <t>JSW Energy Ltd</t>
  </si>
  <si>
    <t>JSWENERGY</t>
  </si>
  <si>
    <t>Cipla Ltd</t>
  </si>
  <si>
    <t>CIPLA</t>
  </si>
  <si>
    <t>Cholamandalam Investment and Finance Company Ltd</t>
  </si>
  <si>
    <t>CHOLAFIN</t>
  </si>
  <si>
    <t>Divi's Laboratories Ltd</t>
  </si>
  <si>
    <t>DIVISLAB</t>
  </si>
  <si>
    <t>Labs &amp; Life Sciences Services</t>
  </si>
  <si>
    <t>Havells India Ltd</t>
  </si>
  <si>
    <t>HAVELLS</t>
  </si>
  <si>
    <t>Electrical Components &amp; Equipments</t>
  </si>
  <si>
    <t>Rail Vikas Nigam Ltd</t>
  </si>
  <si>
    <t>RVNL</t>
  </si>
  <si>
    <t>CG Power and Industrial Solutions Ltd</t>
  </si>
  <si>
    <t>CGPOWER</t>
  </si>
  <si>
    <t>Indian Overseas Bank</t>
  </si>
  <si>
    <t>IOB</t>
  </si>
  <si>
    <t>Zydus Lifesciences Ltd</t>
  </si>
  <si>
    <t>ZYDUSLIFE</t>
  </si>
  <si>
    <t>Bharat Heavy Electricals Ltd</t>
  </si>
  <si>
    <t>BHEL</t>
  </si>
  <si>
    <t>TVS Motor Company Ltd</t>
  </si>
  <si>
    <t>TVSMOTOR</t>
  </si>
  <si>
    <t>Mazagon Dock Shipbuilders Ltd</t>
  </si>
  <si>
    <t>MAZDOCK</t>
  </si>
  <si>
    <t>Shipbuilding</t>
  </si>
  <si>
    <t>Vodafone Idea Ltd</t>
  </si>
  <si>
    <t>IDEA</t>
  </si>
  <si>
    <t>Indusind Bank Ltd</t>
  </si>
  <si>
    <t>INDUSINDBK</t>
  </si>
  <si>
    <t>Adani Energy Solutions Ltd</t>
  </si>
  <si>
    <t>ADANIENSOL</t>
  </si>
  <si>
    <t>Power Infrastructure</t>
  </si>
  <si>
    <t>Cummins India Ltd</t>
  </si>
  <si>
    <t>CUMMINSIND</t>
  </si>
  <si>
    <t>Industrial Machinery</t>
  </si>
  <si>
    <t>Solar Industries India Ltd</t>
  </si>
  <si>
    <t>SOLARINDS</t>
  </si>
  <si>
    <t>Commodity Chemicals</t>
  </si>
  <si>
    <t>Dabur India Ltd</t>
  </si>
  <si>
    <t>DABUR</t>
  </si>
  <si>
    <t>Bajaj Holdings and Investment Ltd</t>
  </si>
  <si>
    <t>BAJAJHLDNG</t>
  </si>
  <si>
    <t>Asset Management</t>
  </si>
  <si>
    <t>Hero MotoCorp Ltd</t>
  </si>
  <si>
    <t>HEROMOTOCO</t>
  </si>
  <si>
    <t>Tata Consumer Products Ltd</t>
  </si>
  <si>
    <t>TATACONSUM</t>
  </si>
  <si>
    <t>Tea &amp; Coffee</t>
  </si>
  <si>
    <t>Dr Reddy's Laboratories Ltd</t>
  </si>
  <si>
    <t>DRREDDY</t>
  </si>
  <si>
    <t>Shriram Finance Ltd</t>
  </si>
  <si>
    <t>SHRIRAMFIN</t>
  </si>
  <si>
    <t>Canara Bank Ltd</t>
  </si>
  <si>
    <t>CANBK</t>
  </si>
  <si>
    <t>NHPC Ltd</t>
  </si>
  <si>
    <t>NHPC</t>
  </si>
  <si>
    <t>Indus Towers Ltd</t>
  </si>
  <si>
    <t>INDUSTOWER</t>
  </si>
  <si>
    <t>Telecom Infrastructure</t>
  </si>
  <si>
    <t>Jindal Steel And Power Ltd</t>
  </si>
  <si>
    <t>JINDALSTEL</t>
  </si>
  <si>
    <t>Union Bank of India Ltd</t>
  </si>
  <si>
    <t>UNIONBANK</t>
  </si>
  <si>
    <t>Bosch Ltd</t>
  </si>
  <si>
    <t>BOSCHLTD</t>
  </si>
  <si>
    <t>Polycab India Ltd</t>
  </si>
  <si>
    <t>POLYCAB</t>
  </si>
  <si>
    <t>Shree Cement Ltd</t>
  </si>
  <si>
    <t>SHREECEM</t>
  </si>
  <si>
    <t>Torrent Pharmaceuticals Ltd</t>
  </si>
  <si>
    <t>TORNTPHARM</t>
  </si>
  <si>
    <t>Adani Total Gas Ltd</t>
  </si>
  <si>
    <t>ATGL</t>
  </si>
  <si>
    <t>United Spirits Ltd</t>
  </si>
  <si>
    <t>UNITDSPR</t>
  </si>
  <si>
    <t>Alcoholic Beverages</t>
  </si>
  <si>
    <t>Godrej Properties Ltd</t>
  </si>
  <si>
    <t>GODREJPROP</t>
  </si>
  <si>
    <t>ICICI Prudential Life Insurance Company Ltd</t>
  </si>
  <si>
    <t>ICICIPRULI</t>
  </si>
  <si>
    <t>Apollo Hospitals Enterprise Ltd</t>
  </si>
  <si>
    <t>APOLLOHOSP</t>
  </si>
  <si>
    <t>Hospitals &amp; Diagnostic Centres</t>
  </si>
  <si>
    <t>ICICI Lombard General Insurance Company Ltd</t>
  </si>
  <si>
    <t>ICICIGI</t>
  </si>
  <si>
    <t>IDBI Bank Ltd</t>
  </si>
  <si>
    <t>IDBI</t>
  </si>
  <si>
    <t>Private Bank</t>
  </si>
  <si>
    <t>Max Healthcare Institute Ltd</t>
  </si>
  <si>
    <t>MAXHEALTH</t>
  </si>
  <si>
    <t>Oracle Financial Services Software Ltd</t>
  </si>
  <si>
    <t>OFSS</t>
  </si>
  <si>
    <t>Software Services</t>
  </si>
  <si>
    <t>HDFC Asset Management Company Ltd</t>
  </si>
  <si>
    <t>HDFCAMC</t>
  </si>
  <si>
    <t>Info Edge (India) Ltd</t>
  </si>
  <si>
    <t>NAUKRI</t>
  </si>
  <si>
    <t>Indian Hotels Company Ltd</t>
  </si>
  <si>
    <t>INDHOTEL</t>
  </si>
  <si>
    <t>Hotels, Resorts &amp; Cruise Lines</t>
  </si>
  <si>
    <t>Tube Investments of India Ltd</t>
  </si>
  <si>
    <t>TIINDIA</t>
  </si>
  <si>
    <t>Cycles</t>
  </si>
  <si>
    <t>Indian Railway Catering and Tourism Corporation Ltd</t>
  </si>
  <si>
    <t>IRCTC</t>
  </si>
  <si>
    <t>Marico Ltd</t>
  </si>
  <si>
    <t>MARICO</t>
  </si>
  <si>
    <t>Mankind Pharma Ltd</t>
  </si>
  <si>
    <t>MANKIND</t>
  </si>
  <si>
    <t>Oil India Ltd</t>
  </si>
  <si>
    <t>OIL</t>
  </si>
  <si>
    <t>Lupin Ltd</t>
  </si>
  <si>
    <t>LUPIN</t>
  </si>
  <si>
    <t>Yes Bank Ltd</t>
  </si>
  <si>
    <t>YESBANK</t>
  </si>
  <si>
    <t>Colgate-Palmolive (India) Ltd</t>
  </si>
  <si>
    <t>COLPAL</t>
  </si>
  <si>
    <t>Linde India Ltd</t>
  </si>
  <si>
    <t>LINDEINDIA</t>
  </si>
  <si>
    <t>Bharat Forge Ltd</t>
  </si>
  <si>
    <t>BHARATFORG</t>
  </si>
  <si>
    <t>Aurobindo Pharma Ltd</t>
  </si>
  <si>
    <t>AUROPHARMA</t>
  </si>
  <si>
    <t>Suzlon Energy Ltd</t>
  </si>
  <si>
    <t>SUZLON</t>
  </si>
  <si>
    <t>Renewable Energy Equipment &amp; Services</t>
  </si>
  <si>
    <t>Dixon Technologies (India) Ltd</t>
  </si>
  <si>
    <t>DIXON</t>
  </si>
  <si>
    <t>Home Electronics &amp; Appliances</t>
  </si>
  <si>
    <t>Supreme Industries Ltd</t>
  </si>
  <si>
    <t>SUPREMEIND</t>
  </si>
  <si>
    <t>Plastic Products</t>
  </si>
  <si>
    <t>Cochin Shipyard Ltd</t>
  </si>
  <si>
    <t>COCHINSHIP</t>
  </si>
  <si>
    <t>NMDC Ltd</t>
  </si>
  <si>
    <t>NMDC</t>
  </si>
  <si>
    <t>Mining - Iron Ore</t>
  </si>
  <si>
    <t>General Insurance Corporation of India</t>
  </si>
  <si>
    <t>GICRE</t>
  </si>
  <si>
    <t>Fertilisers And Chemicals Travancore Ltd</t>
  </si>
  <si>
    <t>FACT</t>
  </si>
  <si>
    <t>Fertilizers &amp; Agro Chemicals</t>
  </si>
  <si>
    <t>JSW Infrastructure Ltd</t>
  </si>
  <si>
    <t>JSWINFRA</t>
  </si>
  <si>
    <t>Muthoot Finance Ltd</t>
  </si>
  <si>
    <t>MUTHOOTFIN</t>
  </si>
  <si>
    <t>Prestige Estates Projects Ltd</t>
  </si>
  <si>
    <t>PRESTIGE</t>
  </si>
  <si>
    <t>Indian Bank</t>
  </si>
  <si>
    <t>INDIANB</t>
  </si>
  <si>
    <t>Torrent Power Ltd</t>
  </si>
  <si>
    <t>TORNTPOWER</t>
  </si>
  <si>
    <t>SRF Ltd</t>
  </si>
  <si>
    <t>SRF</t>
  </si>
  <si>
    <t>Schaeffler India Ltd</t>
  </si>
  <si>
    <t>SCHAEFFLER</t>
  </si>
  <si>
    <t>SBI Cards and Payment Services Ltd</t>
  </si>
  <si>
    <t>SBICARD</t>
  </si>
  <si>
    <t>Payment Infrastructure</t>
  </si>
  <si>
    <t>Persistent Systems Ltd</t>
  </si>
  <si>
    <t>PERSISTENT</t>
  </si>
  <si>
    <t>Hindustan Petroleum Corp Ltd</t>
  </si>
  <si>
    <t>HINDPETRO</t>
  </si>
  <si>
    <t>Jindal Stainless Ltd</t>
  </si>
  <si>
    <t>JSL</t>
  </si>
  <si>
    <t>Phoenix Mills Ltd</t>
  </si>
  <si>
    <t>PHOENIXLTD</t>
  </si>
  <si>
    <t>Housing and Urban Development Corporation Ltd</t>
  </si>
  <si>
    <t>HUDCO</t>
  </si>
  <si>
    <t>Ashok Leyland Ltd</t>
  </si>
  <si>
    <t>ASHOKLEY</t>
  </si>
  <si>
    <t>Indian Renewable Energy Development Agency Ltd</t>
  </si>
  <si>
    <t>IREDA</t>
  </si>
  <si>
    <t>UCO Bank</t>
  </si>
  <si>
    <t>UCOBANK</t>
  </si>
  <si>
    <t>Steel Authority of India Ltd</t>
  </si>
  <si>
    <t>SAIL</t>
  </si>
  <si>
    <t>UNO Minda Ltd</t>
  </si>
  <si>
    <t>UNOMINDA</t>
  </si>
  <si>
    <t>Thermax Limited</t>
  </si>
  <si>
    <t>THERMAX</t>
  </si>
  <si>
    <t>Container Corporation of India Ltd</t>
  </si>
  <si>
    <t>CONCOR</t>
  </si>
  <si>
    <t>Logistics</t>
  </si>
  <si>
    <t>Oberoi Realty Ltd</t>
  </si>
  <si>
    <t>OBEROIRLTY</t>
  </si>
  <si>
    <t>Astral Ltd</t>
  </si>
  <si>
    <t>ASTRAL</t>
  </si>
  <si>
    <t>Building Products - Pipes</t>
  </si>
  <si>
    <t>Alkem Laboratories Ltd</t>
  </si>
  <si>
    <t>ALKEM</t>
  </si>
  <si>
    <t>Bharat Dynamics Ltd</t>
  </si>
  <si>
    <t>BDL</t>
  </si>
  <si>
    <t>Balkrishna Industries Ltd</t>
  </si>
  <si>
    <t>BALKRISIND</t>
  </si>
  <si>
    <t>Tires &amp; Rubber</t>
  </si>
  <si>
    <t>Aditya Birla Capital Ltd</t>
  </si>
  <si>
    <t>ABCAPITAL</t>
  </si>
  <si>
    <t>Diversified Financials</t>
  </si>
  <si>
    <t>GMR Airports Infrastructure Ltd</t>
  </si>
  <si>
    <t>GMRINFRA</t>
  </si>
  <si>
    <t>IDFC First Bank Ltd</t>
  </si>
  <si>
    <t>IDFCFIRSTB</t>
  </si>
  <si>
    <t>Berger Paints India Ltd</t>
  </si>
  <si>
    <t>BERGEPAINT</t>
  </si>
  <si>
    <t>Abbott India Ltd</t>
  </si>
  <si>
    <t>ABBOTINDIA</t>
  </si>
  <si>
    <t>Patanjali Foods Ltd</t>
  </si>
  <si>
    <t>PATANJALI</t>
  </si>
  <si>
    <t>Packaged Foods &amp; Meats</t>
  </si>
  <si>
    <t>Hitachi Energy India Ltd</t>
  </si>
  <si>
    <t>POWERINDIA</t>
  </si>
  <si>
    <t>PI Industries Ltd</t>
  </si>
  <si>
    <t>PIIND</t>
  </si>
  <si>
    <t>SJVN Ltd</t>
  </si>
  <si>
    <t>SJVN</t>
  </si>
  <si>
    <t>United Breweries Ltd</t>
  </si>
  <si>
    <t>UBL</t>
  </si>
  <si>
    <t>Bank of India Ltd</t>
  </si>
  <si>
    <t>BANKINDIA</t>
  </si>
  <si>
    <t>Procter &amp; Gamble Hygiene and Health Care Ltd</t>
  </si>
  <si>
    <t>PGHH</t>
  </si>
  <si>
    <t>MRF Ltd</t>
  </si>
  <si>
    <t>MRF</t>
  </si>
  <si>
    <t>L&amp;T Technology Services Ltd</t>
  </si>
  <si>
    <t>LTTS</t>
  </si>
  <si>
    <t>Bharti Hexacom Ltd</t>
  </si>
  <si>
    <t>BHARTIHEXA</t>
  </si>
  <si>
    <t>Central Bank of India Ltd</t>
  </si>
  <si>
    <t>CENTRALBK</t>
  </si>
  <si>
    <t>Tata Communications Ltd</t>
  </si>
  <si>
    <t>TATACOMM</t>
  </si>
  <si>
    <t>Kalyan Jewellers India Ltd</t>
  </si>
  <si>
    <t>KALYANKJIL</t>
  </si>
  <si>
    <t>Sundaram Finance Ltd</t>
  </si>
  <si>
    <t>SUNDARMFIN</t>
  </si>
  <si>
    <t>Honeywell Automation India Ltd</t>
  </si>
  <si>
    <t>HONAUT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</si>
  <si>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</si>
  <si>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</si>
  <si>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</si>
  <si>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</si>
  <si>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</si>
  <si>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</si>
  <si>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ACC Ltd</t>
  </si>
  <si>
    <t>ACC</t>
  </si>
  <si>
    <t>Mphasis Ltd</t>
  </si>
  <si>
    <t>MPHASIS</t>
  </si>
  <si>
    <t>Exide Industries Ltd</t>
  </si>
  <si>
    <t>EXIDEIND</t>
  </si>
  <si>
    <t>Batteries</t>
  </si>
  <si>
    <t>Voltas Ltd</t>
  </si>
  <si>
    <t>VOLTAS</t>
  </si>
  <si>
    <t>AU Small Finance Bank Ltd</t>
  </si>
  <si>
    <t>AUBANK</t>
  </si>
  <si>
    <t>Coromandel International Ltd</t>
  </si>
  <si>
    <t>COROMANDEL</t>
  </si>
  <si>
    <t>L&amp;T Finance Ltd</t>
  </si>
  <si>
    <t>LTF</t>
  </si>
  <si>
    <t>Federal Bank Ltd</t>
  </si>
  <si>
    <t>FEDERALBNK</t>
  </si>
  <si>
    <t>KPIT Technologies Ltd</t>
  </si>
  <si>
    <t>KPITTECH</t>
  </si>
  <si>
    <t>New India Assurance Company Ltd</t>
  </si>
  <si>
    <t>NIACL</t>
  </si>
  <si>
    <t>Gujarat Gas Ltd</t>
  </si>
  <si>
    <t>GUJGASLTD</t>
  </si>
  <si>
    <t>Bank of Maharashtra Ltd</t>
  </si>
  <si>
    <t>MAHABANK</t>
  </si>
  <si>
    <t>Escorts Kubota Ltd</t>
  </si>
  <si>
    <t>ESCORTS</t>
  </si>
  <si>
    <t>Tractors</t>
  </si>
  <si>
    <t>3M India Ltd</t>
  </si>
  <si>
    <t>3MINDIA</t>
  </si>
  <si>
    <t>Stationery</t>
  </si>
  <si>
    <t>Adani Wilmar Ltd</t>
  </si>
  <si>
    <t>AWL</t>
  </si>
  <si>
    <t>Page Industries Ltd</t>
  </si>
  <si>
    <t>PAGEIND</t>
  </si>
  <si>
    <t>Apparel &amp; Accessories</t>
  </si>
  <si>
    <t>Biocon Ltd</t>
  </si>
  <si>
    <t>BIOCON</t>
  </si>
  <si>
    <t>Biotechnology</t>
  </si>
  <si>
    <t>Tata Elxsi Ltd</t>
  </si>
  <si>
    <t>TATAELXSI</t>
  </si>
  <si>
    <t>Ge T&amp;D India Ltd</t>
  </si>
  <si>
    <t>GET&amp;D</t>
  </si>
  <si>
    <t>LIC Housing Finance Ltd</t>
  </si>
  <si>
    <t>LICHSGFIN</t>
  </si>
  <si>
    <t>Home Financing</t>
  </si>
  <si>
    <t>APL Apollo Tubes Ltd</t>
  </si>
  <si>
    <t>APLAPOLLO</t>
  </si>
  <si>
    <t>GlaxoSmithKline Pharmaceuticals Ltd</t>
  </si>
  <si>
    <t>GLAXO</t>
  </si>
  <si>
    <t>UPL Ltd</t>
  </si>
  <si>
    <t>UPL</t>
  </si>
  <si>
    <t>Nippon Life India Asset Management Ltd</t>
  </si>
  <si>
    <t>NAM-INDIA</t>
  </si>
  <si>
    <t>KEI Industries Ltd</t>
  </si>
  <si>
    <t>KEI</t>
  </si>
  <si>
    <t>Cables</t>
  </si>
  <si>
    <t>Tata Technologies Ltd</t>
  </si>
  <si>
    <t>TATATECH</t>
  </si>
  <si>
    <t>IRB Infrastructure Developers Ltd</t>
  </si>
  <si>
    <t>IRB</t>
  </si>
  <si>
    <t>Punjab &amp; Sind Bank</t>
  </si>
  <si>
    <t>PSB</t>
  </si>
  <si>
    <t>AIA Engineering Ltd</t>
  </si>
  <si>
    <t>AIAENG</t>
  </si>
  <si>
    <t>Sona BLW Precision Forgings Ltd</t>
  </si>
  <si>
    <t>SONACOMS</t>
  </si>
  <si>
    <t>Coforge Ltd</t>
  </si>
  <si>
    <t>COFORGE</t>
  </si>
  <si>
    <t>Mangalore Refinery and Petrochemicals Ltd</t>
  </si>
  <si>
    <t>MRPL</t>
  </si>
  <si>
    <t>Glenmark Pharmaceuticals Ltd</t>
  </si>
  <si>
    <t>GLENMARK</t>
  </si>
  <si>
    <t>National Aluminium Co Ltd</t>
  </si>
  <si>
    <t>NATIONALUM</t>
  </si>
  <si>
    <t>Jubilant Foodworks Ltd</t>
  </si>
  <si>
    <t>JUBLFOOD</t>
  </si>
  <si>
    <t>Restaurants &amp; Cafes</t>
  </si>
  <si>
    <t>Endurance Technologies Ltd</t>
  </si>
  <si>
    <t>ENDURANCE</t>
  </si>
  <si>
    <t>Mahindra and Mahindra Financial Services Ltd</t>
  </si>
  <si>
    <t>M&amp;MFIN</t>
  </si>
  <si>
    <t>NLC India Ltd</t>
  </si>
  <si>
    <t>NLCINDIA</t>
  </si>
  <si>
    <t>Indraprastha Gas Ltd</t>
  </si>
  <si>
    <t>IGL</t>
  </si>
  <si>
    <t>Deepak Nitrite Ltd</t>
  </si>
  <si>
    <t>DEEPAKNTR</t>
  </si>
  <si>
    <t>360 One Wam Ltd</t>
  </si>
  <si>
    <t>360ONE</t>
  </si>
  <si>
    <t>Investment Banking &amp; Brokerage</t>
  </si>
  <si>
    <t>Gujarat Fluorochemicals Ltd</t>
  </si>
  <si>
    <t>FLUOROCHEM</t>
  </si>
  <si>
    <t>Specialty Chemicals</t>
  </si>
  <si>
    <t>Apar Industries Ltd</t>
  </si>
  <si>
    <t>APARINDS</t>
  </si>
  <si>
    <t>Metro Brands Ltd</t>
  </si>
  <si>
    <t>METROBRAND</t>
  </si>
  <si>
    <t>Footwear</t>
  </si>
  <si>
    <t>Dalmia Bharat Ltd</t>
  </si>
  <si>
    <t>DALBHARAT</t>
  </si>
  <si>
    <t>Lloyds Metals And Energy Ltd</t>
  </si>
  <si>
    <t>LLOYDSME</t>
  </si>
  <si>
    <t>Fortis Healthcare Ltd</t>
  </si>
  <si>
    <t>FORTIS</t>
  </si>
  <si>
    <t>NBCC (India) Ltd</t>
  </si>
  <si>
    <t>NBCC</t>
  </si>
  <si>
    <t>Max Financial Services Ltd</t>
  </si>
  <si>
    <t>MFSL</t>
  </si>
  <si>
    <t>Blue Star Ltd</t>
  </si>
  <si>
    <t>BLUESTARCO</t>
  </si>
  <si>
    <t>Star Health and Allied Insurance Company Ltd</t>
  </si>
  <si>
    <t>STARHEALTH</t>
  </si>
  <si>
    <t>Global Health Ltd</t>
  </si>
  <si>
    <t>MEDANTA</t>
  </si>
  <si>
    <t>Apollo Tyres Ltd</t>
  </si>
  <si>
    <t>APOLLOTYRE</t>
  </si>
  <si>
    <t>Hindustan Copper Ltd</t>
  </si>
  <si>
    <t>HINDCOPPER</t>
  </si>
  <si>
    <t>Mining - Copper</t>
  </si>
  <si>
    <t>Bandhan Bank Ltd</t>
  </si>
  <si>
    <t>BANDHANBNK</t>
  </si>
  <si>
    <t>Tata Investment Corporation Ltd</t>
  </si>
  <si>
    <t>TATAINVEST</t>
  </si>
  <si>
    <t>Motilal Oswal Financial Services Ltd</t>
  </si>
  <si>
    <t>MOTILALOFS</t>
  </si>
  <si>
    <t>Emami Ltd</t>
  </si>
  <si>
    <t>EMAMILTD</t>
  </si>
  <si>
    <t>Aditya Birla Fashion and Retail Ltd</t>
  </si>
  <si>
    <t>ABFRL</t>
  </si>
  <si>
    <t>Poonawalla Fincorp Ltd</t>
  </si>
  <si>
    <t>POONAWALLA</t>
  </si>
  <si>
    <t>J K Cement Ltd</t>
  </si>
  <si>
    <t>JKCEMENT</t>
  </si>
  <si>
    <t>Aegis Logistics Ltd</t>
  </si>
  <si>
    <t>AEGISLOG</t>
  </si>
  <si>
    <t>Timken India Ltd</t>
  </si>
  <si>
    <t>TIMKEN</t>
  </si>
  <si>
    <t>Carborundum Universal Ltd</t>
  </si>
  <si>
    <t>CARBORUNIV</t>
  </si>
  <si>
    <t>BSE Ltd</t>
  </si>
  <si>
    <t>BSE</t>
  </si>
  <si>
    <t>Stock Exchanges &amp; Ratings</t>
  </si>
  <si>
    <t>Embassy Office Parks REIT</t>
  </si>
  <si>
    <t>EMBASSY</t>
  </si>
  <si>
    <t>Go Digit General Insurance Ltd</t>
  </si>
  <si>
    <t>GODIGIT</t>
  </si>
  <si>
    <t>Motherson Sumi Wiring India Ltd</t>
  </si>
  <si>
    <t>MSUMI</t>
  </si>
  <si>
    <t>Grindwell Norton Ltd</t>
  </si>
  <si>
    <t>GRINDWELL</t>
  </si>
  <si>
    <t>SKF India Ltd</t>
  </si>
  <si>
    <t>SKFINDIA</t>
  </si>
  <si>
    <t>CRISIL Ltd</t>
  </si>
  <si>
    <t>CRISIL</t>
  </si>
  <si>
    <t>Gland Pharma Ltd</t>
  </si>
  <si>
    <t>GLAND</t>
  </si>
  <si>
    <t>TVS Holdings Ltd</t>
  </si>
  <si>
    <t>TVSHLTD</t>
  </si>
  <si>
    <t>Sun Tv Network Ltd</t>
  </si>
  <si>
    <t>SUNTV</t>
  </si>
  <si>
    <t>TV Channels &amp; Broadcasters</t>
  </si>
  <si>
    <t>Amara Raja Energy &amp; Mobility Ltd</t>
  </si>
  <si>
    <t>ARE&amp;M</t>
  </si>
  <si>
    <t>Ircon International Ltd</t>
  </si>
  <si>
    <t>IRCON</t>
  </si>
  <si>
    <t>Godrej Industries Ltd</t>
  </si>
  <si>
    <t>GODREJIND</t>
  </si>
  <si>
    <t>IPCA Laboratories Ltd</t>
  </si>
  <si>
    <t>IPCALAB</t>
  </si>
  <si>
    <t>ITI Ltd</t>
  </si>
  <si>
    <t>ITI</t>
  </si>
  <si>
    <t>Telecom Equipments</t>
  </si>
  <si>
    <t>One 97 Communications Ltd</t>
  </si>
  <si>
    <t>PAYTM</t>
  </si>
  <si>
    <t>Business Support Services</t>
  </si>
  <si>
    <t>Brigade Enterprises Ltd</t>
  </si>
  <si>
    <t>BRIGADE</t>
  </si>
  <si>
    <t>KPR Mill Ltd</t>
  </si>
  <si>
    <t>KPRMILL</t>
  </si>
  <si>
    <t>Textiles</t>
  </si>
  <si>
    <t>Bayer Cropscience Ltd</t>
  </si>
  <si>
    <t>BAYERCROP</t>
  </si>
  <si>
    <t>ZF Commercial Vehicle Control Systems India Ltd</t>
  </si>
  <si>
    <t>ZFCVINDIA</t>
  </si>
  <si>
    <t>Jupiter Wagons Ltd</t>
  </si>
  <si>
    <t>JWL</t>
  </si>
  <si>
    <t>Rail</t>
  </si>
  <si>
    <t>Garden Reach Shipbuilders &amp; Engineers Ltd</t>
  </si>
  <si>
    <t>GRSE</t>
  </si>
  <si>
    <t>Sundram Fasteners Ltd</t>
  </si>
  <si>
    <t>SUNDRMFAST</t>
  </si>
  <si>
    <t>KIOCL Ltd</t>
  </si>
  <si>
    <t>KIOCL</t>
  </si>
  <si>
    <t>Syngene International Ltd</t>
  </si>
  <si>
    <t>SYNGENE</t>
  </si>
  <si>
    <t>Delhivery Ltd</t>
  </si>
  <si>
    <t>DELHIVERY</t>
  </si>
  <si>
    <t>Ajanta Pharma Ltd</t>
  </si>
  <si>
    <t>AJANTPHARM</t>
  </si>
  <si>
    <t>Jyoti CNC Automation Ltd</t>
  </si>
  <si>
    <t>JYOTICNC</t>
  </si>
  <si>
    <t>Computer Hardware</t>
  </si>
  <si>
    <t>Kaynes Technology India Ltd</t>
  </si>
  <si>
    <t>KAYNES</t>
  </si>
  <si>
    <t>PB Fintech Ltd</t>
  </si>
  <si>
    <t>POLICYBZR</t>
  </si>
  <si>
    <t>Tata Chemicals Ltd</t>
  </si>
  <si>
    <t>TATACHEM</t>
  </si>
  <si>
    <t>Cholamandalam Financial Holdings Ltd</t>
  </si>
  <si>
    <t>CHOLAHLDNG</t>
  </si>
  <si>
    <t>Crompton Greaves Consumer Electricals Ltd</t>
  </si>
  <si>
    <t>CROMPTON</t>
  </si>
  <si>
    <t>EIH Ltd</t>
  </si>
  <si>
    <t>EIHOTEL</t>
  </si>
  <si>
    <t>J B Chemicals and Pharmaceuticals Ltd</t>
  </si>
  <si>
    <t>JBCHEPHARM</t>
  </si>
  <si>
    <t>JBM Auto Ltd</t>
  </si>
  <si>
    <t>JBMA</t>
  </si>
  <si>
    <t>Vedant Fashions Ltd</t>
  </si>
  <si>
    <t>MANYAVAR</t>
  </si>
  <si>
    <t>Aarti Industries Ltd</t>
  </si>
  <si>
    <t>AARTIIND</t>
  </si>
  <si>
    <t>Laurus Labs Ltd</t>
  </si>
  <si>
    <t>LAURUSLABS</t>
  </si>
  <si>
    <t>Ratnamani Metals and Tubes Ltd</t>
  </si>
  <si>
    <t>RATNAMANI</t>
  </si>
  <si>
    <t>Whirlpool of India Ltd</t>
  </si>
  <si>
    <t>WHIRLPOOL</t>
  </si>
  <si>
    <t>ICICI Securities Ltd</t>
  </si>
  <si>
    <t>ISEC</t>
  </si>
  <si>
    <t>Narayana Hrudayalaya Ltd</t>
  </si>
  <si>
    <t>NH</t>
  </si>
  <si>
    <t>Finolex Cables Ltd</t>
  </si>
  <si>
    <t>FINCABLES</t>
  </si>
  <si>
    <t>Sumitomo Chemical India Ltd</t>
  </si>
  <si>
    <t>SUMICHEM</t>
  </si>
  <si>
    <t>Castrol India Ltd</t>
  </si>
  <si>
    <t>CASTROLIND</t>
  </si>
  <si>
    <t>Hatsun Agro Product Ltd</t>
  </si>
  <si>
    <t>HATSUN</t>
  </si>
  <si>
    <t>Century Textiles and Industries Ltd</t>
  </si>
  <si>
    <t>CENTURYTEX</t>
  </si>
  <si>
    <t>Paper Products</t>
  </si>
  <si>
    <t>Titagarh Rail Systems Ltd</t>
  </si>
  <si>
    <t>TITAGARH</t>
  </si>
  <si>
    <t>Tejas Networks Ltd</t>
  </si>
  <si>
    <t>TEJASNET</t>
  </si>
  <si>
    <t>BASF India Ltd</t>
  </si>
  <si>
    <t>BASF</t>
  </si>
  <si>
    <t>Dr. Lal PathLabs Ltd</t>
  </si>
  <si>
    <t>LALPATHLAB</t>
  </si>
  <si>
    <t>Central Depository Services (India) Ltd</t>
  </si>
  <si>
    <t>CDSL</t>
  </si>
  <si>
    <t>Gillette India Ltd</t>
  </si>
  <si>
    <t>GILLETTE</t>
  </si>
  <si>
    <t>Elgi Equipments Ltd</t>
  </si>
  <si>
    <t>ELGIEQUIP</t>
  </si>
  <si>
    <t>CIE Automotive India Ltd</t>
  </si>
  <si>
    <t>CIEINDIA</t>
  </si>
  <si>
    <t>KEC International Ltd</t>
  </si>
  <si>
    <t>KEC</t>
  </si>
  <si>
    <t>CPSE ETF</t>
  </si>
  <si>
    <t>CPSEETF</t>
  </si>
  <si>
    <t>Equity</t>
  </si>
  <si>
    <t>Kajaria Ceramics Ltd</t>
  </si>
  <si>
    <t>KAJARIACER</t>
  </si>
  <si>
    <t>Building Products - Ceramics</t>
  </si>
  <si>
    <t>Five-Star Business Finance Ltd</t>
  </si>
  <si>
    <t>FIVESTAR</t>
  </si>
  <si>
    <t>CESC Ltd</t>
  </si>
  <si>
    <t>CESC</t>
  </si>
  <si>
    <t>Radico Khaitan Ltd</t>
  </si>
  <si>
    <t>RADICO</t>
  </si>
  <si>
    <t>Godfrey Phillips India Ltd</t>
  </si>
  <si>
    <t>GODFRYPHLP</t>
  </si>
  <si>
    <t>Kansai Nerolac Paints Ltd</t>
  </si>
  <si>
    <t>KANSAINER</t>
  </si>
  <si>
    <t>Signatureglobal (India) Ltd</t>
  </si>
  <si>
    <t>SIGNATURE</t>
  </si>
  <si>
    <t>Swan Energy Ltd</t>
  </si>
  <si>
    <t>SWANENERGY</t>
  </si>
  <si>
    <t>IIFL Finance Ltd</t>
  </si>
  <si>
    <t>IIFL</t>
  </si>
  <si>
    <t>BEML Ltd</t>
  </si>
  <si>
    <t>BEML</t>
  </si>
  <si>
    <t>Sobha Ltd</t>
  </si>
  <si>
    <t>SOBHA</t>
  </si>
  <si>
    <t>Natco Pharma Ltd</t>
  </si>
  <si>
    <t>NATCOPHARM</t>
  </si>
  <si>
    <t>Chambal Fertilisers and Chemicals Ltd</t>
  </si>
  <si>
    <t>CHAMBLFERT</t>
  </si>
  <si>
    <t>PTC Industries Ltd</t>
  </si>
  <si>
    <t>PTCIL</t>
  </si>
  <si>
    <t>Raymond Ltd</t>
  </si>
  <si>
    <t>RAYMOND</t>
  </si>
  <si>
    <t>NCC Ltd</t>
  </si>
  <si>
    <t>NCC</t>
  </si>
  <si>
    <t>Schneider Electric Infrastructure Ltd</t>
  </si>
  <si>
    <t>SCHNEIDER</t>
  </si>
  <si>
    <t>Waaree Renewable Technologies Ltd</t>
  </si>
  <si>
    <t>WAAREERTL</t>
  </si>
  <si>
    <t>Pfizer Ltd</t>
  </si>
  <si>
    <t>PFIZER</t>
  </si>
  <si>
    <t>Angel One Ltd</t>
  </si>
  <si>
    <t>ANGELONE</t>
  </si>
  <si>
    <t>CreditAccess Grameen Ltd</t>
  </si>
  <si>
    <t>CREDITACC</t>
  </si>
  <si>
    <t>Piramal Enterprises Ltd</t>
  </si>
  <si>
    <t>PEL</t>
  </si>
  <si>
    <t>Relaxo Footwears Ltd</t>
  </si>
  <si>
    <t>RELAXO</t>
  </si>
  <si>
    <t>Kalpataru Projects International Ltd</t>
  </si>
  <si>
    <t>KPIL</t>
  </si>
  <si>
    <t>R R Kabel Ltd</t>
  </si>
  <si>
    <t>RRKABEL</t>
  </si>
  <si>
    <t>Inox Wind Ltd</t>
  </si>
  <si>
    <t>INOXWIND</t>
  </si>
  <si>
    <t>PNB Housing Finance Ltd</t>
  </si>
  <si>
    <t>PNBHOUSING</t>
  </si>
  <si>
    <t>Kirloskar Brothers Ltd</t>
  </si>
  <si>
    <t>KIRLOSBROS</t>
  </si>
  <si>
    <t>Cello World Ltd</t>
  </si>
  <si>
    <t>CELLO</t>
  </si>
  <si>
    <t>Piramal Pharma Ltd</t>
  </si>
  <si>
    <t>PPLPHARMA</t>
  </si>
  <si>
    <t>Poly Medicure Ltd</t>
  </si>
  <si>
    <t>POLYMED</t>
  </si>
  <si>
    <t>Health Care Equipment &amp; Supplies</t>
  </si>
  <si>
    <t>V Guard Industries Ltd</t>
  </si>
  <si>
    <t>VGUARD</t>
  </si>
  <si>
    <t>Suven Pharmaceuticals Ltd</t>
  </si>
  <si>
    <t>SUVENPHAR</t>
  </si>
  <si>
    <t>Nexus Select Trust</t>
  </si>
  <si>
    <t>NXST</t>
  </si>
  <si>
    <t>Mindspace Business Parks REIT</t>
  </si>
  <si>
    <t>MINDSPACE</t>
  </si>
  <si>
    <t>Kirloskar Oil Engines Ltd</t>
  </si>
  <si>
    <t>KIRLOSENG</t>
  </si>
  <si>
    <t>Atul Ltd</t>
  </si>
  <si>
    <t>ATUL</t>
  </si>
  <si>
    <t>Multi Commodity Exchange of India Ltd</t>
  </si>
  <si>
    <t>MCX</t>
  </si>
  <si>
    <t>Triveni Turbine Ltd</t>
  </si>
  <si>
    <t>TRITURBINE</t>
  </si>
  <si>
    <t>Himadri Speciality Chemical Ltd</t>
  </si>
  <si>
    <t>HSCL</t>
  </si>
  <si>
    <t>Blue Dart Express Ltd</t>
  </si>
  <si>
    <t>BLUEDART</t>
  </si>
  <si>
    <t>Vinati Organics Ltd</t>
  </si>
  <si>
    <t>VINATIORGA</t>
  </si>
  <si>
    <t>Devyani International Ltd</t>
  </si>
  <si>
    <t>DEVYANI</t>
  </si>
  <si>
    <t>Shyam Metalics and Energy Ltd</t>
  </si>
  <si>
    <t>SHYAMMETL</t>
  </si>
  <si>
    <t>Tbo Tek Ltd</t>
  </si>
  <si>
    <t>TBOTEK</t>
  </si>
  <si>
    <t>Tour &amp; Travel Services</t>
  </si>
  <si>
    <t>Cyient Ltd</t>
  </si>
  <si>
    <t>CYIENT</t>
  </si>
  <si>
    <t>Bata India Ltd</t>
  </si>
  <si>
    <t>BATAINDIA</t>
  </si>
  <si>
    <t>Finolex Industries Ltd</t>
  </si>
  <si>
    <t>FINPIPE</t>
  </si>
  <si>
    <t>Birlasoft Ltd</t>
  </si>
  <si>
    <t>BSOFT</t>
  </si>
  <si>
    <t>Alembic Pharmaceuticals Ltd</t>
  </si>
  <si>
    <t>APLLTD</t>
  </si>
  <si>
    <t>Great Eastern Shipping Company Ltd</t>
  </si>
  <si>
    <t>GESHIP</t>
  </si>
  <si>
    <t>Affle (India) Ltd</t>
  </si>
  <si>
    <t>AFFLE</t>
  </si>
  <si>
    <t>Advertising</t>
  </si>
  <si>
    <t>Authum Investment &amp; Infrastructure Ltd</t>
  </si>
  <si>
    <t>AIIL</t>
  </si>
  <si>
    <t>Trident Ltd</t>
  </si>
  <si>
    <t>TRIDENT</t>
  </si>
  <si>
    <t>IDFC Ltd</t>
  </si>
  <si>
    <t>IDFC</t>
  </si>
  <si>
    <t>Aditya Birla Sun Life Amc Ltd</t>
  </si>
  <si>
    <t>ABSLAMC</t>
  </si>
  <si>
    <t>HFCL Ltd</t>
  </si>
  <si>
    <t>HFCL</t>
  </si>
  <si>
    <t>Ramco Cements Limited</t>
  </si>
  <si>
    <t>RAMCOCEM</t>
  </si>
  <si>
    <t>Data Patterns (India) Ltd</t>
  </si>
  <si>
    <t>DATAPATTNS</t>
  </si>
  <si>
    <t>RITES Ltd</t>
  </si>
  <si>
    <t>RITES</t>
  </si>
  <si>
    <t>Anant Raj Ltd</t>
  </si>
  <si>
    <t>ANANTRAJ</t>
  </si>
  <si>
    <t>Computer Age Management Services Ltd</t>
  </si>
  <si>
    <t>CAMS</t>
  </si>
  <si>
    <t>Chalet Hotels Ltd</t>
  </si>
  <si>
    <t>CHALET</t>
  </si>
  <si>
    <t>Aadhar Housing Finance Ltd</t>
  </si>
  <si>
    <t>AADHARHFC</t>
  </si>
  <si>
    <t>Navin Fluorine International Ltd</t>
  </si>
  <si>
    <t>NAVINFLUOR</t>
  </si>
  <si>
    <t>Jindal SAW Ltd</t>
  </si>
  <si>
    <t>JINDALSAW</t>
  </si>
  <si>
    <t>Jyothy Labs Ltd</t>
  </si>
  <si>
    <t>JYOTHYLAB</t>
  </si>
  <si>
    <t>Concord Biotech Ltd</t>
  </si>
  <si>
    <t>CONCORDBIO</t>
  </si>
  <si>
    <t>Gujarat State Petronet Ltd</t>
  </si>
  <si>
    <t>GSPL</t>
  </si>
  <si>
    <t>Sonata Software Ltd</t>
  </si>
  <si>
    <t>SONATSOFTW</t>
  </si>
  <si>
    <t>Manappuram Finance Ltd</t>
  </si>
  <si>
    <t>MANAPPURAM</t>
  </si>
  <si>
    <t>Bikaji Foods International Ltd</t>
  </si>
  <si>
    <t>BIKAJI</t>
  </si>
  <si>
    <t>Capri Global Capital Ltd</t>
  </si>
  <si>
    <t>CGCL</t>
  </si>
  <si>
    <t>Action Construction Equipment Ltd</t>
  </si>
  <si>
    <t>ACE</t>
  </si>
  <si>
    <t>Heavy Machinery</t>
  </si>
  <si>
    <t>Lakshmi Machine Works Ltd</t>
  </si>
  <si>
    <t>LAXMIMACH</t>
  </si>
  <si>
    <t>Ramkrishna Forgings Ltd</t>
  </si>
  <si>
    <t>RKFORGE</t>
  </si>
  <si>
    <t>Firstsource Solutions Ltd</t>
  </si>
  <si>
    <t>FSL</t>
  </si>
  <si>
    <t>Outsourced services</t>
  </si>
  <si>
    <t>Railtel Corporation of India Ltd</t>
  </si>
  <si>
    <t>RAILTEL</t>
  </si>
  <si>
    <t>Communication &amp; Networking</t>
  </si>
  <si>
    <t>G R Infraprojects Ltd</t>
  </si>
  <si>
    <t>GRINFRA</t>
  </si>
  <si>
    <t>Anand Rathi Wealth Ltd</t>
  </si>
  <si>
    <t>ANANDRATHI</t>
  </si>
  <si>
    <t>Aster DM Healthcare Ltd</t>
  </si>
  <si>
    <t>ASTERDM</t>
  </si>
  <si>
    <t>KSB Ltd</t>
  </si>
  <si>
    <t>KSB</t>
  </si>
  <si>
    <t>NMDC Steel Ltd</t>
  </si>
  <si>
    <t>NSLNISP</t>
  </si>
  <si>
    <t>IFCI Ltd</t>
  </si>
  <si>
    <t>IFCI</t>
  </si>
  <si>
    <t>Astrazeneca Pharma India Ltd</t>
  </si>
  <si>
    <t>ASTRAZEN</t>
  </si>
  <si>
    <t>Krishna Institute of Medical Sciences Ltd</t>
  </si>
  <si>
    <t>KIMS</t>
  </si>
  <si>
    <t>Aptus Value Housing Finance India Ltd</t>
  </si>
  <si>
    <t>APTUS</t>
  </si>
  <si>
    <t>Nuvama Wealth Management Ltd</t>
  </si>
  <si>
    <t>NUVAMA</t>
  </si>
  <si>
    <t>Zensar Technologies Ltd</t>
  </si>
  <si>
    <t>ZENSARTECH</t>
  </si>
  <si>
    <t>HBL Power Systems Ltd</t>
  </si>
  <si>
    <t>HBLPOWER</t>
  </si>
  <si>
    <t>Mahanagar Gas Ltd</t>
  </si>
  <si>
    <t>MGL</t>
  </si>
  <si>
    <t>Redington Ltd</t>
  </si>
  <si>
    <t>REDINGTON</t>
  </si>
  <si>
    <t>Technology Hardware</t>
  </si>
  <si>
    <t>Asahi India Glass Ltd</t>
  </si>
  <si>
    <t>ASAHIINDIA</t>
  </si>
  <si>
    <t>Fine Organic Industries Ltd</t>
  </si>
  <si>
    <t>FINEORG</t>
  </si>
  <si>
    <t>Supreme Petrochem Ltd</t>
  </si>
  <si>
    <t>SPLPETRO</t>
  </si>
  <si>
    <t>Jai Balaji Industries Ltd</t>
  </si>
  <si>
    <t>JAIBALAJI</t>
  </si>
  <si>
    <t>Century Plyboards (India) Ltd</t>
  </si>
  <si>
    <t>CENTURYPLY</t>
  </si>
  <si>
    <t>Wood Products</t>
  </si>
  <si>
    <t>Indian Energy Exchange Ltd</t>
  </si>
  <si>
    <t>IEX</t>
  </si>
  <si>
    <t>Power Trading &amp; Consultancy</t>
  </si>
  <si>
    <t>Karur Vysya Bank Ltd</t>
  </si>
  <si>
    <t>KARURVYSYA</t>
  </si>
  <si>
    <t>Techno Electric &amp; Engineering Company Ltd</t>
  </si>
  <si>
    <t>TECHNOE</t>
  </si>
  <si>
    <t>Clean Science and Technology Ltd</t>
  </si>
  <si>
    <t>CLEAN</t>
  </si>
  <si>
    <t>Welspun Corp Ltd</t>
  </si>
  <si>
    <t>WELCORP</t>
  </si>
  <si>
    <t>Sterling and Wilson Renewable Energy Ltd</t>
  </si>
  <si>
    <t>SWSOLAR</t>
  </si>
  <si>
    <t>Indiamart Intermesh Ltd</t>
  </si>
  <si>
    <t>INDIAMART</t>
  </si>
  <si>
    <t>Godrej Agrovet Ltd</t>
  </si>
  <si>
    <t>GODREJAGRO</t>
  </si>
  <si>
    <t>Agro Products</t>
  </si>
  <si>
    <t>Olectra Greentech Ltd</t>
  </si>
  <si>
    <t>OLECTRA</t>
  </si>
  <si>
    <t>UTI S&amp;P BSE Sensex ETF</t>
  </si>
  <si>
    <t>UTISENSETF</t>
  </si>
  <si>
    <t>RBL Bank Ltd</t>
  </si>
  <si>
    <t>RBLBANK</t>
  </si>
  <si>
    <t>Engineers India Ltd</t>
  </si>
  <si>
    <t>ENGINERSIN</t>
  </si>
  <si>
    <t>DCM Shriram Ltd</t>
  </si>
  <si>
    <t>DCMSHRIRAM</t>
  </si>
  <si>
    <t>Bls International Services Ltd</t>
  </si>
  <si>
    <t>BLS</t>
  </si>
  <si>
    <t>Amber Enterprises India Ltd</t>
  </si>
  <si>
    <t>AMBER</t>
  </si>
  <si>
    <t>Netweb Technologies India Ltd</t>
  </si>
  <si>
    <t>NETWEB</t>
  </si>
  <si>
    <t>Honasa Consumer Ltd</t>
  </si>
  <si>
    <t>HONASA</t>
  </si>
  <si>
    <t>Sanofi India Ltd</t>
  </si>
  <si>
    <t>SANOFI</t>
  </si>
  <si>
    <t>Vardhman Textiles Ltd</t>
  </si>
  <si>
    <t>VTL</t>
  </si>
  <si>
    <t>Intellect Design Arena Ltd</t>
  </si>
  <si>
    <t>INTELLECT</t>
  </si>
  <si>
    <t>Godawari Power and Ispat Ltd</t>
  </si>
  <si>
    <t>GPIL</t>
  </si>
  <si>
    <t>Tata Teleservices (Maharashtra) Ltd</t>
  </si>
  <si>
    <t>TTML</t>
  </si>
  <si>
    <t>Welspun Living Ltd</t>
  </si>
  <si>
    <t>WELSPUNLIV</t>
  </si>
  <si>
    <t>Elecon Engineering Company Ltd</t>
  </si>
  <si>
    <t>ELECON</t>
  </si>
  <si>
    <t>Zee Entertainment Enterprises Ltd</t>
  </si>
  <si>
    <t>ZEEL</t>
  </si>
  <si>
    <t>Chennai Petroleum Corporation Ltd</t>
  </si>
  <si>
    <t>CHENNPETRO</t>
  </si>
  <si>
    <t>PVR INOX Ltd</t>
  </si>
  <si>
    <t>PVRINOX</t>
  </si>
  <si>
    <t>Theatres</t>
  </si>
  <si>
    <t>Aavas Financiers Ltd</t>
  </si>
  <si>
    <t>AAVAS</t>
  </si>
  <si>
    <t>Ingersoll-Rand (India) Ltd</t>
  </si>
  <si>
    <t>INGERRAND</t>
  </si>
  <si>
    <t>Eris Lifesciences Ltd</t>
  </si>
  <si>
    <t>ERIS</t>
  </si>
  <si>
    <t>Bombay Burmah Trading Corporation Ltd</t>
  </si>
  <si>
    <t>BBTC</t>
  </si>
  <si>
    <t>Alok Industries Ltd</t>
  </si>
  <si>
    <t>ALOKINDS</t>
  </si>
  <si>
    <t>E I D-Parry (India) Ltd</t>
  </si>
  <si>
    <t>EIDPARRY</t>
  </si>
  <si>
    <t>Sugar</t>
  </si>
  <si>
    <t>Doms Industries Ltd</t>
  </si>
  <si>
    <t>DOMS</t>
  </si>
  <si>
    <t>Office Supplies</t>
  </si>
  <si>
    <t>Wockhardt Ltd</t>
  </si>
  <si>
    <t>WOCKPHARMA</t>
  </si>
  <si>
    <t>Gujarat Mineral Development Corporation Ltd</t>
  </si>
  <si>
    <t>GMDCLTD</t>
  </si>
  <si>
    <t>UTI Asset Management Company Ltd</t>
  </si>
  <si>
    <t>UTIAMC</t>
  </si>
  <si>
    <t>Inox India Ltd</t>
  </si>
  <si>
    <t>INOXINDIA</t>
  </si>
  <si>
    <t>Sea-Borne Tankers</t>
  </si>
  <si>
    <t>Indegene Ltd</t>
  </si>
  <si>
    <t>INDGN</t>
  </si>
  <si>
    <t>Praj Industries Ltd</t>
  </si>
  <si>
    <t>PRAJIND</t>
  </si>
  <si>
    <t>Newgen Software Technologies Ltd</t>
  </si>
  <si>
    <t>NEWGEN</t>
  </si>
  <si>
    <t>Craftsman Automation Ltd</t>
  </si>
  <si>
    <t>CRAFTSMAN</t>
  </si>
  <si>
    <t>Zydus Wellness Ltd</t>
  </si>
  <si>
    <t>ZYDUSWELL</t>
  </si>
  <si>
    <t>Akzo Nobel India Ltd</t>
  </si>
  <si>
    <t>AKZOINDIA</t>
  </si>
  <si>
    <t>Westlife Foodworld Ltd</t>
  </si>
  <si>
    <t>WESTLIFE</t>
  </si>
  <si>
    <t>Rainbow Children's Medicare Ltd</t>
  </si>
  <si>
    <t>RAINBOW</t>
  </si>
  <si>
    <t>CE Info Systems Ltd</t>
  </si>
  <si>
    <t>MAPMYINDIA</t>
  </si>
  <si>
    <t>PNC Infratech Ltd</t>
  </si>
  <si>
    <t>PNCINFRA</t>
  </si>
  <si>
    <t>Nuvoco Vistas Corporation Ltd</t>
  </si>
  <si>
    <t>NUVOCO</t>
  </si>
  <si>
    <t>Voltamp Transformers Ltd</t>
  </si>
  <si>
    <t>VOLTAMP</t>
  </si>
  <si>
    <t>Cube Highways Trust</t>
  </si>
  <si>
    <t>CUBEINVIT</t>
  </si>
  <si>
    <t>Roads</t>
  </si>
  <si>
    <t>Kfin Technologies Ltd</t>
  </si>
  <si>
    <t>KFINTECH</t>
  </si>
  <si>
    <t>Jaiprakash Power Ventures Ltd</t>
  </si>
  <si>
    <t>JPPOWER</t>
  </si>
  <si>
    <t>Tanla Platforms Ltd</t>
  </si>
  <si>
    <t>TANLA</t>
  </si>
  <si>
    <t>RHI Magnesita India Ltd</t>
  </si>
  <si>
    <t>RHIM</t>
  </si>
  <si>
    <t>Bajaj Electricals Ltd</t>
  </si>
  <si>
    <t>BAJAJELEC</t>
  </si>
  <si>
    <t>shipping corporation of India Ltd</t>
  </si>
  <si>
    <t>SCI</t>
  </si>
  <si>
    <t>Rashtriya Chemicals and Fertilizers Ltd</t>
  </si>
  <si>
    <t>RCF</t>
  </si>
  <si>
    <t>Granules India Ltd</t>
  </si>
  <si>
    <t>GRANULES</t>
  </si>
  <si>
    <t>MMTC Ltd</t>
  </si>
  <si>
    <t>MMTC</t>
  </si>
  <si>
    <t>Usha Martin Ltd</t>
  </si>
  <si>
    <t>USHAMART</t>
  </si>
  <si>
    <t>Happiest Minds Technologies Ltd</t>
  </si>
  <si>
    <t>HAPPSTMNDS</t>
  </si>
  <si>
    <t>Birla Corporation Ltd</t>
  </si>
  <si>
    <t>BIRLACORPN</t>
  </si>
  <si>
    <t>TTK Prestige Ltd</t>
  </si>
  <si>
    <t>TTKPRESTIG</t>
  </si>
  <si>
    <t>City Union Bank Ltd</t>
  </si>
  <si>
    <t>CUB</t>
  </si>
  <si>
    <t>Valor Estate Ltd</t>
  </si>
  <si>
    <t>DBREALTY</t>
  </si>
  <si>
    <t>Eclerx Services Ltd</t>
  </si>
  <si>
    <t>ECLERX</t>
  </si>
  <si>
    <t>Aether Industries Ltd</t>
  </si>
  <si>
    <t>AETHER</t>
  </si>
  <si>
    <t>Happy Forgings Ltd</t>
  </si>
  <si>
    <t>HAPPYFORGE</t>
  </si>
  <si>
    <t>Auto, Truck &amp; Motorcycle Parts</t>
  </si>
  <si>
    <t>Puravankara Ltd</t>
  </si>
  <si>
    <t>PURVA</t>
  </si>
  <si>
    <t>JK Tyre &amp; Industries Ltd</t>
  </si>
  <si>
    <t>JKTYRE</t>
  </si>
  <si>
    <t>Jubilant Pharmova Ltd</t>
  </si>
  <si>
    <t>JUBLPHARMA</t>
  </si>
  <si>
    <t>Can Fin Homes Ltd</t>
  </si>
  <si>
    <t>CANFINHOME</t>
  </si>
  <si>
    <t>Thomas Cook (India) Ltd</t>
  </si>
  <si>
    <t>THOMASCOOK</t>
  </si>
  <si>
    <t>Transformers and Rectifiers (India) Ltd</t>
  </si>
  <si>
    <t>TRIL</t>
  </si>
  <si>
    <t>Cera Sanitaryware Ltd</t>
  </si>
  <si>
    <t>CERA</t>
  </si>
  <si>
    <t>Jammu and Kashmir Bank Ltd</t>
  </si>
  <si>
    <t>J&amp;KBANK</t>
  </si>
  <si>
    <t>Lemon Tree Hotels Ltd</t>
  </si>
  <si>
    <t>LEMONTREE</t>
  </si>
  <si>
    <t>Zen Technologies Ltd</t>
  </si>
  <si>
    <t>ZENTEC</t>
  </si>
  <si>
    <t>Powergrid Infrastructure Investment Trust</t>
  </si>
  <si>
    <t>PGINVIT</t>
  </si>
  <si>
    <t>Minda Corporation Ltd</t>
  </si>
  <si>
    <t>MINDACORP</t>
  </si>
  <si>
    <t>Electrosteel Castings Ltd</t>
  </si>
  <si>
    <t>ELECTCAST</t>
  </si>
  <si>
    <t>Reliance Power Ltd</t>
  </si>
  <si>
    <t>RPOWER</t>
  </si>
  <si>
    <t>Sheela Foam Ltd</t>
  </si>
  <si>
    <t>SFL</t>
  </si>
  <si>
    <t>Home Furnishing</t>
  </si>
  <si>
    <t>Tega Industries Ltd</t>
  </si>
  <si>
    <t>TEGA</t>
  </si>
  <si>
    <t>Moil Ltd</t>
  </si>
  <si>
    <t>MOIL</t>
  </si>
  <si>
    <t>Mining - Manganese</t>
  </si>
  <si>
    <t>Route Mobile Ltd</t>
  </si>
  <si>
    <t>ROUTE</t>
  </si>
  <si>
    <t>KPI Green Energy Ltd</t>
  </si>
  <si>
    <t>KPIGREEN</t>
  </si>
  <si>
    <t>Rattanindia Enterprises Ltd</t>
  </si>
  <si>
    <t>RTNINDIA</t>
  </si>
  <si>
    <t>Vesuvius India Ltd</t>
  </si>
  <si>
    <t>VESUVIUS</t>
  </si>
  <si>
    <t>Force Motors Ltd</t>
  </si>
  <si>
    <t>FORCEMOT</t>
  </si>
  <si>
    <t>HG Infra Engineering Ltd</t>
  </si>
  <si>
    <t>HGINFRA</t>
  </si>
  <si>
    <t>Graphite India Ltd</t>
  </si>
  <si>
    <t>GRAPHITE</t>
  </si>
  <si>
    <t>Kirloskar Ferrous Industries Ltd</t>
  </si>
  <si>
    <t>KIRLFER</t>
  </si>
  <si>
    <t>Glenmark Life Sciences Ltd</t>
  </si>
  <si>
    <t>GLS</t>
  </si>
  <si>
    <t>Caplin Point Laboratories Ltd</t>
  </si>
  <si>
    <t>CAPLIPOINT</t>
  </si>
  <si>
    <t>Genus Power Infrastructures Ltd</t>
  </si>
  <si>
    <t>GENUSPOWER</t>
  </si>
  <si>
    <t>Nava Limited</t>
  </si>
  <si>
    <t>NAVA</t>
  </si>
  <si>
    <t>Gujarat Pipavav Port Ltd</t>
  </si>
  <si>
    <t>GPPL</t>
  </si>
  <si>
    <t>Bharat 22 ETF</t>
  </si>
  <si>
    <t>ICICIB22</t>
  </si>
  <si>
    <t>Galaxy Surfactants Ltd</t>
  </si>
  <si>
    <t>GALAXYSURF</t>
  </si>
  <si>
    <t>Alkyl Amines Chemicals Ltd</t>
  </si>
  <si>
    <t>ALKYLAMINE</t>
  </si>
  <si>
    <t>CEAT Ltd</t>
  </si>
  <si>
    <t>CEATLTD</t>
  </si>
  <si>
    <t>Nippon India ETF Nifty Bank BeES</t>
  </si>
  <si>
    <t>BANKBEES</t>
  </si>
  <si>
    <t>Azad Engineering Ltd</t>
  </si>
  <si>
    <t>AZAD</t>
  </si>
  <si>
    <t>Maharashtra Scooters Ltd</t>
  </si>
  <si>
    <t>MAHSCOOTER</t>
  </si>
  <si>
    <t>Safari Industries (India) Ltd</t>
  </si>
  <si>
    <t>SAFARI</t>
  </si>
  <si>
    <t>Latent View Analytics Ltd</t>
  </si>
  <si>
    <t>LATENTVIEW</t>
  </si>
  <si>
    <t>Gujarat Narmada Valley Fertilizers &amp; Chemicals Ltd</t>
  </si>
  <si>
    <t>GNFC</t>
  </si>
  <si>
    <t>Metropolis Healthcare Ltd</t>
  </si>
  <si>
    <t>METROPOLIS</t>
  </si>
  <si>
    <t>Equitas Small Finance Bank Ltd</t>
  </si>
  <si>
    <t>EQUITASBNK</t>
  </si>
  <si>
    <t>Saregama India Ltd</t>
  </si>
  <si>
    <t>SAREGAMA</t>
  </si>
  <si>
    <t>Movies &amp; TV Serials</t>
  </si>
  <si>
    <t>Juniper Hotels Ltd</t>
  </si>
  <si>
    <t>JUNIPER</t>
  </si>
  <si>
    <t>Varroc Engineering Ltd</t>
  </si>
  <si>
    <t>VARROC</t>
  </si>
  <si>
    <t>Shree Renuka Sugars Ltd</t>
  </si>
  <si>
    <t>RENUKA</t>
  </si>
  <si>
    <t>Gujarat State Fertilizers &amp; Chemicals Ltd</t>
  </si>
  <si>
    <t>GSFC</t>
  </si>
  <si>
    <t>Arvind Ltd</t>
  </si>
  <si>
    <t>ARVIND</t>
  </si>
  <si>
    <t>PCBL Ltd</t>
  </si>
  <si>
    <t>PCBL</t>
  </si>
  <si>
    <t>Isgec Heavy Engineering Ltd</t>
  </si>
  <si>
    <t>ISGEC</t>
  </si>
  <si>
    <t>RedTape</t>
  </si>
  <si>
    <t>REDTAPE</t>
  </si>
  <si>
    <t>JK Lakshmi Cement Ltd</t>
  </si>
  <si>
    <t>JKLAKSHMI</t>
  </si>
  <si>
    <t>KNR Constructions Ltd</t>
  </si>
  <si>
    <t>KNRCON</t>
  </si>
  <si>
    <t>Ahluwalia Contracts (India) Ltd</t>
  </si>
  <si>
    <t>AHLUCONT</t>
  </si>
  <si>
    <t>Sapphire Foods India Ltd</t>
  </si>
  <si>
    <t>SAPPHIRE</t>
  </si>
  <si>
    <t>Bengal &amp; Assam Company Ltd</t>
  </si>
  <si>
    <t>BENGALASM</t>
  </si>
  <si>
    <t>Sammaan Capital Ltd</t>
  </si>
  <si>
    <t>IBULHSGFIN</t>
  </si>
  <si>
    <t>Neuland Laboratories Ltd</t>
  </si>
  <si>
    <t>NEULANDLAB</t>
  </si>
  <si>
    <t>Mishra Dhatu Nigam Ltd</t>
  </si>
  <si>
    <t>MIDHANI</t>
  </si>
  <si>
    <t>Deepak Fertilisers and Petrochemicals Corp Ltd</t>
  </si>
  <si>
    <t>DEEPAKFERT</t>
  </si>
  <si>
    <t>Brookfield India Real Estate Trust</t>
  </si>
  <si>
    <t>BIRET</t>
  </si>
  <si>
    <t>PG Electroplast Ltd</t>
  </si>
  <si>
    <t>PGEL</t>
  </si>
  <si>
    <t>JK Paper Ltd</t>
  </si>
  <si>
    <t>JKPAPER</t>
  </si>
  <si>
    <t>India Grid Trust</t>
  </si>
  <si>
    <t>INDIGRID</t>
  </si>
  <si>
    <t>Allied Blenders and Distillers Ltd</t>
  </si>
  <si>
    <t>ABDL</t>
  </si>
  <si>
    <t>Mahindra Lifespace Developers Ltd</t>
  </si>
  <si>
    <t>MAHLIFE</t>
  </si>
  <si>
    <t>Gravita India Ltd</t>
  </si>
  <si>
    <t>GRAVITA</t>
  </si>
  <si>
    <t>Metals - Lead</t>
  </si>
  <si>
    <t>Eureka Forbes Ltd</t>
  </si>
  <si>
    <t>EUREKAFORBE</t>
  </si>
  <si>
    <t>National Standard (India) Ltd</t>
  </si>
  <si>
    <t>NATIONSTD</t>
  </si>
  <si>
    <t>ESAB India Ltd</t>
  </si>
  <si>
    <t>ESABINDIA</t>
  </si>
  <si>
    <t>Equinox India Developments Ltd</t>
  </si>
  <si>
    <t>EMBDL</t>
  </si>
  <si>
    <t>Home First Finance Company India Ltd</t>
  </si>
  <si>
    <t>HOMEFIRST</t>
  </si>
  <si>
    <t>Electronics Mart India Ltd</t>
  </si>
  <si>
    <t>EMIL</t>
  </si>
  <si>
    <t>Quess Corp Ltd</t>
  </si>
  <si>
    <t>QUESS</t>
  </si>
  <si>
    <t>Employment Services</t>
  </si>
  <si>
    <t>Rategain Travel Technologies Ltd</t>
  </si>
  <si>
    <t>RATEGAIN</t>
  </si>
  <si>
    <t>Inox Wind Energy Ltd</t>
  </si>
  <si>
    <t>IWEL</t>
  </si>
  <si>
    <t>Kama Holdings Ltd</t>
  </si>
  <si>
    <t>KAMAHOLD</t>
  </si>
  <si>
    <t>JM Financial Ltd</t>
  </si>
  <si>
    <t>JMFINANCIL</t>
  </si>
  <si>
    <t>Texmaco Rail &amp; Engineering Ltd</t>
  </si>
  <si>
    <t>TEXRAIL</t>
  </si>
  <si>
    <t>Ganesh Housing Corp Ltd</t>
  </si>
  <si>
    <t>GANESHHOUC</t>
  </si>
  <si>
    <t>SBFC Finance Ltd</t>
  </si>
  <si>
    <t>SBFC</t>
  </si>
  <si>
    <t>Sandur Manganese and Iron Ores Ltd</t>
  </si>
  <si>
    <t>SANDUMA</t>
  </si>
  <si>
    <t>LT Foods Ltd</t>
  </si>
  <si>
    <t>LTFOODS</t>
  </si>
  <si>
    <t>Lloyds Engineering Works Ltd</t>
  </si>
  <si>
    <t>LLOYDSENGG</t>
  </si>
  <si>
    <t>Astra Microwave Products Ltd</t>
  </si>
  <si>
    <t>ASTRAMICRO</t>
  </si>
  <si>
    <t>Archean Chemical Industries Ltd</t>
  </si>
  <si>
    <t>ACI</t>
  </si>
  <si>
    <t>Mahindra Holidays and Resorts India Ltd</t>
  </si>
  <si>
    <t>MHRIL</t>
  </si>
  <si>
    <t>Network18 Media &amp; Investments Ltd</t>
  </si>
  <si>
    <t>NETWORK18</t>
  </si>
  <si>
    <t>Mastek Ltd</t>
  </si>
  <si>
    <t>MASTEK</t>
  </si>
  <si>
    <t>Triveni Engineering and Industries Ltd</t>
  </si>
  <si>
    <t>TRIVENI</t>
  </si>
  <si>
    <t>Syrma SGS Technology Ltd</t>
  </si>
  <si>
    <t>SYRMA</t>
  </si>
  <si>
    <t>RattanIndia Power Ltd</t>
  </si>
  <si>
    <t>RTNPOWER</t>
  </si>
  <si>
    <t>HMT Ltd</t>
  </si>
  <si>
    <t>HMT</t>
  </si>
  <si>
    <t>Campus Activewear Ltd</t>
  </si>
  <si>
    <t>CAMPUS</t>
  </si>
  <si>
    <t>Sarda Energy &amp; Minerals Ltd</t>
  </si>
  <si>
    <t>SARDAEN</t>
  </si>
  <si>
    <t>Ujjivan Small Finance Bank Ltd</t>
  </si>
  <si>
    <t>UJJIVANSFB</t>
  </si>
  <si>
    <t>Aurionpro Solutions Ltd</t>
  </si>
  <si>
    <t>AURIONPRO</t>
  </si>
  <si>
    <t>ELANTAS Beck India Ltd</t>
  </si>
  <si>
    <t>ELANTAS</t>
  </si>
  <si>
    <t>Kotak Nifty Bank ETF</t>
  </si>
  <si>
    <t>BANKNIFTY1</t>
  </si>
  <si>
    <t>Chemplast Sanmar Ltd</t>
  </si>
  <si>
    <t>CHEMPLASTS</t>
  </si>
  <si>
    <t>Shakti Pumps (India) Ltd</t>
  </si>
  <si>
    <t>SHAKTIPUMP</t>
  </si>
  <si>
    <t>India Cements Ltd</t>
  </si>
  <si>
    <t>INDIACEM</t>
  </si>
  <si>
    <t>Strides Pharma Science Ltd</t>
  </si>
  <si>
    <t>STAR</t>
  </si>
  <si>
    <t>Marksans Pharma Ltd</t>
  </si>
  <si>
    <t>MARKSANS</t>
  </si>
  <si>
    <t>Star Cement Ltd</t>
  </si>
  <si>
    <t>STARCEMENT</t>
  </si>
  <si>
    <t>Jupiter Life Line Hospitals Ltd</t>
  </si>
  <si>
    <t>JLHL</t>
  </si>
  <si>
    <t>Maharashtra Seamless Ltd</t>
  </si>
  <si>
    <t>MAHSEAMLES</t>
  </si>
  <si>
    <t>Balrampur Chini Mills Ltd</t>
  </si>
  <si>
    <t>BALRAMCHIN</t>
  </si>
  <si>
    <t>Shriram Pistons &amp; Rings Ltd</t>
  </si>
  <si>
    <t>SHRIPISTON</t>
  </si>
  <si>
    <t>Just Dial Ltd</t>
  </si>
  <si>
    <t>JUSTDIAL</t>
  </si>
  <si>
    <t>HEG Ltd</t>
  </si>
  <si>
    <t>HEG</t>
  </si>
  <si>
    <t>Procter &amp; Gamble Health Ltd</t>
  </si>
  <si>
    <t>PGHL</t>
  </si>
  <si>
    <t>Kirloskar Pneumatic Company Ltd</t>
  </si>
  <si>
    <t>KIRLPNU</t>
  </si>
  <si>
    <t>Keystone Realtors Ltd</t>
  </si>
  <si>
    <t>RUSTOMJEE</t>
  </si>
  <si>
    <t>Shoppers Stop Ltd</t>
  </si>
  <si>
    <t>SHOPERSTOP</t>
  </si>
  <si>
    <t>Rajesh Exports Ltd</t>
  </si>
  <si>
    <t>RAJESHEXPO</t>
  </si>
  <si>
    <t>TVS Supply Chain Solutions Ltd</t>
  </si>
  <si>
    <t>TVSSCS</t>
  </si>
  <si>
    <t>Jubilant Ingrevia Ltd</t>
  </si>
  <si>
    <t>JUBLINGREA</t>
  </si>
  <si>
    <t>SBI Nifty 50 ETF</t>
  </si>
  <si>
    <t>SETFNIF50</t>
  </si>
  <si>
    <t>BHARAT Bond ETF-April 2023-Growth</t>
  </si>
  <si>
    <t>EBBETF0423</t>
  </si>
  <si>
    <t>Debt</t>
  </si>
  <si>
    <t>CMS Info Systems Ltd</t>
  </si>
  <si>
    <t>CMSINFO</t>
  </si>
  <si>
    <t>Karnataka Bank Ltd</t>
  </si>
  <si>
    <t>KTKBANK</t>
  </si>
  <si>
    <t>Mrs. Bectors Food Specialities Ltd</t>
  </si>
  <si>
    <t>BECTORFOOD</t>
  </si>
  <si>
    <t>Anupam Rasayan India Ltd</t>
  </si>
  <si>
    <t>ANURAS</t>
  </si>
  <si>
    <t>Prism Johnson Ltd</t>
  </si>
  <si>
    <t>PRSMJOHNSN</t>
  </si>
  <si>
    <t>Infibeam Avenues Ltd</t>
  </si>
  <si>
    <t>INFIBEAM</t>
  </si>
  <si>
    <t>F D C Ltd</t>
  </si>
  <si>
    <t>FDC</t>
  </si>
  <si>
    <t>Senco Gold Ltd</t>
  </si>
  <si>
    <t>SENCO</t>
  </si>
  <si>
    <t>Avanti Feeds Ltd</t>
  </si>
  <si>
    <t>AVANTIFEED</t>
  </si>
  <si>
    <t>Va Tech Wabag Ltd</t>
  </si>
  <si>
    <t>WABAG</t>
  </si>
  <si>
    <t>Water Management</t>
  </si>
  <si>
    <t>Hindustan Construction Company Ltd</t>
  </si>
  <si>
    <t>HCC</t>
  </si>
  <si>
    <t>Gallantt Ispat Ltd</t>
  </si>
  <si>
    <t>GALLANTT</t>
  </si>
  <si>
    <t>Sunteck Realty Ltd</t>
  </si>
  <si>
    <t>SUNTECK</t>
  </si>
  <si>
    <t>Indo Count Industries Ltd</t>
  </si>
  <si>
    <t>ICIL</t>
  </si>
  <si>
    <t>Dhanuka Agritech Ltd</t>
  </si>
  <si>
    <t>DHANUKA</t>
  </si>
  <si>
    <t>Prudent Corporate Advisory Services Ltd</t>
  </si>
  <si>
    <t>PRUDENT</t>
  </si>
  <si>
    <t>Responsive Industries Ltd</t>
  </si>
  <si>
    <t>RESPONIND</t>
  </si>
  <si>
    <t>Building Products - Granite</t>
  </si>
  <si>
    <t>Vijaya Diagnostic Centre Ltd</t>
  </si>
  <si>
    <t>VIJAYA</t>
  </si>
  <si>
    <t>MedPlus Health Services Ltd</t>
  </si>
  <si>
    <t>MEDPLUS</t>
  </si>
  <si>
    <t>Religare Enterprises Ltd</t>
  </si>
  <si>
    <t>RELIGARE</t>
  </si>
  <si>
    <t>JSW Holdings Ltd</t>
  </si>
  <si>
    <t>JSWHL</t>
  </si>
  <si>
    <t>Sun Pharma Advanced Research Co Ltd</t>
  </si>
  <si>
    <t>SPARC</t>
  </si>
  <si>
    <t>Garware Technical Fibres Ltd</t>
  </si>
  <si>
    <t>GARFIBRES</t>
  </si>
  <si>
    <t>Ion Exchange (India) Ltd</t>
  </si>
  <si>
    <t>IONEXCHANG</t>
  </si>
  <si>
    <t>Environmental Services</t>
  </si>
  <si>
    <t>Reliance Infrastructure Ltd</t>
  </si>
  <si>
    <t>RELINFRA</t>
  </si>
  <si>
    <t>Magellanic Cloud Ltd</t>
  </si>
  <si>
    <t>MCLOUD</t>
  </si>
  <si>
    <t>CCL Products (India) Ltd</t>
  </si>
  <si>
    <t>CCL</t>
  </si>
  <si>
    <t>ASK Automotive Ltd</t>
  </si>
  <si>
    <t>ASKAUTOLTD</t>
  </si>
  <si>
    <t>ITD Cementation India Ltd</t>
  </si>
  <si>
    <t>ITDCEM</t>
  </si>
  <si>
    <t>India Shelter Finance Corporation Ltd</t>
  </si>
  <si>
    <t>INDIASHLTR</t>
  </si>
  <si>
    <t>Dilip Buildcon Ltd</t>
  </si>
  <si>
    <t>DBL</t>
  </si>
  <si>
    <t>Symphony Ltd</t>
  </si>
  <si>
    <t>SYMPHONY</t>
  </si>
  <si>
    <t>Choice International Ltd</t>
  </si>
  <si>
    <t>CHOICEIN</t>
  </si>
  <si>
    <t>Kennametal India Ltd</t>
  </si>
  <si>
    <t>KENNAMET</t>
  </si>
  <si>
    <t>Power Mech Projects Ltd</t>
  </si>
  <si>
    <t>POWERMECH</t>
  </si>
  <si>
    <t>Tamilnad Mercantile Bank Ltd</t>
  </si>
  <si>
    <t>TMB</t>
  </si>
  <si>
    <t>Laxmi Organic Industries Ltd</t>
  </si>
  <si>
    <t>LXCHEM</t>
  </si>
  <si>
    <t>TV18 Broadcast Ltd</t>
  </si>
  <si>
    <t>TV18BRDCST</t>
  </si>
  <si>
    <t>Balaji Amines Ltd</t>
  </si>
  <si>
    <t>BALAMINES</t>
  </si>
  <si>
    <t>Prince Pipes and Fittings Ltd</t>
  </si>
  <si>
    <t>PRINCEPIPE</t>
  </si>
  <si>
    <t>Blue Jet Healthcare Ltd</t>
  </si>
  <si>
    <t>BLUEJET</t>
  </si>
  <si>
    <t>Greenlam Industries Ltd</t>
  </si>
  <si>
    <t>GREENLAM</t>
  </si>
  <si>
    <t>Building Products - Laminates</t>
  </si>
  <si>
    <t>India Tourism Development Corp Ltd</t>
  </si>
  <si>
    <t>ITDC</t>
  </si>
  <si>
    <t>Transport Corporation of India Ltd</t>
  </si>
  <si>
    <t>TCI</t>
  </si>
  <si>
    <t>Paradeep Phosphates Ltd</t>
  </si>
  <si>
    <t>PARADEEP</t>
  </si>
  <si>
    <t>Sansera Engineering Ltd</t>
  </si>
  <si>
    <t>SANSERA</t>
  </si>
  <si>
    <t>EPL Ltd</t>
  </si>
  <si>
    <t>EPL</t>
  </si>
  <si>
    <t>Packaging</t>
  </si>
  <si>
    <t>eMudhra Ltd</t>
  </si>
  <si>
    <t>EMUDHRA</t>
  </si>
  <si>
    <t>Easy Trip Planners Ltd</t>
  </si>
  <si>
    <t>EASEMYTRIP</t>
  </si>
  <si>
    <t>Suprajit Engineering Ltd</t>
  </si>
  <si>
    <t>SUPRAJIT</t>
  </si>
  <si>
    <t>National Fertilizers Ltd</t>
  </si>
  <si>
    <t>NFL</t>
  </si>
  <si>
    <t>Max Estates Ltd</t>
  </si>
  <si>
    <t>MAXESTATES</t>
  </si>
  <si>
    <t>Time Technoplast Ltd</t>
  </si>
  <si>
    <t>TIMETECHNO</t>
  </si>
  <si>
    <t>Man Infraconstruction Ltd</t>
  </si>
  <si>
    <t>MANINFRA</t>
  </si>
  <si>
    <t>Gabriel India Ltd</t>
  </si>
  <si>
    <t>GABRIEL</t>
  </si>
  <si>
    <t>Nazara Technologies Ltd</t>
  </si>
  <si>
    <t>NAZARA</t>
  </si>
  <si>
    <t>Theme Parks &amp; Gaming</t>
  </si>
  <si>
    <t>Piccadily Agro Industries Ltd</t>
  </si>
  <si>
    <t>PICCADIL</t>
  </si>
  <si>
    <t>Jai Corp Ltd</t>
  </si>
  <si>
    <t>JAICORPLTD</t>
  </si>
  <si>
    <t>Surya Roshni Ltd</t>
  </si>
  <si>
    <t>SURYAROSNI</t>
  </si>
  <si>
    <t>KRBL Ltd</t>
  </si>
  <si>
    <t>KRBL</t>
  </si>
  <si>
    <t>PDS Limited</t>
  </si>
  <si>
    <t>PDSL</t>
  </si>
  <si>
    <t>Sharda Motor Industries Ltd</t>
  </si>
  <si>
    <t>SHARDAMOTR</t>
  </si>
  <si>
    <t>Jana Small Finance Bank Ltd</t>
  </si>
  <si>
    <t>JSFB</t>
  </si>
  <si>
    <t>Arvind Fashions Ltd</t>
  </si>
  <si>
    <t>ARVINDFASN</t>
  </si>
  <si>
    <t>South Indian Bank Ltd</t>
  </si>
  <si>
    <t>SOUTHBANK</t>
  </si>
  <si>
    <t>Tarc Ltd</t>
  </si>
  <si>
    <t>TARC</t>
  </si>
  <si>
    <t>Jindal Worldwide Ltd</t>
  </si>
  <si>
    <t>JINDWORLD</t>
  </si>
  <si>
    <t>Borosil Renewables Ltd</t>
  </si>
  <si>
    <t>BORORENEW</t>
  </si>
  <si>
    <t>Housewares</t>
  </si>
  <si>
    <t>Sterlite Technologies Ltd</t>
  </si>
  <si>
    <t>STLTECH</t>
  </si>
  <si>
    <t>Technocraft Industries (India) Ltd</t>
  </si>
  <si>
    <t>TIIL</t>
  </si>
  <si>
    <t>Gokaldas Exports Ltd</t>
  </si>
  <si>
    <t>GOKEX</t>
  </si>
  <si>
    <t>V I P Industries Ltd</t>
  </si>
  <si>
    <t>VIPIND</t>
  </si>
  <si>
    <t>National Highways Infra Trust</t>
  </si>
  <si>
    <t>NHIT</t>
  </si>
  <si>
    <t>IFB Industries Ltd</t>
  </si>
  <si>
    <t>IFBIND</t>
  </si>
  <si>
    <t>Dodla Dairy Ltd</t>
  </si>
  <si>
    <t>DODLA</t>
  </si>
  <si>
    <t>Black Box Ltd</t>
  </si>
  <si>
    <t>BBOX</t>
  </si>
  <si>
    <t>Rolex Rings Ltd</t>
  </si>
  <si>
    <t>ROLEXRINGS</t>
  </si>
  <si>
    <t>Diamond Power Infrastructure Ltd</t>
  </si>
  <si>
    <t>DIACABS</t>
  </si>
  <si>
    <t>DB Corp Ltd</t>
  </si>
  <si>
    <t>DBCORP</t>
  </si>
  <si>
    <t>Publishing</t>
  </si>
  <si>
    <t>Ethos Ltd</t>
  </si>
  <si>
    <t>ETHOSLTD</t>
  </si>
  <si>
    <t>J Kumar Infraprojects Ltd</t>
  </si>
  <si>
    <t>JKIL</t>
  </si>
  <si>
    <t>Le Travenues Technology Ltd</t>
  </si>
  <si>
    <t>IXIGO</t>
  </si>
  <si>
    <t>BHARAT Bond ETF-April 2030-Growth</t>
  </si>
  <si>
    <t>EBBETF0430</t>
  </si>
  <si>
    <t>Indigo Paints Ltd</t>
  </si>
  <si>
    <t>INDIGOPNTS</t>
  </si>
  <si>
    <t>Welspun Enterprises Ltd</t>
  </si>
  <si>
    <t>WELENT</t>
  </si>
  <si>
    <t>Kesoram Industries Ltd</t>
  </si>
  <si>
    <t>KESORAMIND</t>
  </si>
  <si>
    <t>Insolation Energy Ltd</t>
  </si>
  <si>
    <t>INA</t>
  </si>
  <si>
    <t>Shilpa Medicare Ltd</t>
  </si>
  <si>
    <t>SHILPAMED</t>
  </si>
  <si>
    <t>Rallis India Ltd</t>
  </si>
  <si>
    <t>RALLIS</t>
  </si>
  <si>
    <t>PTC India Ltd</t>
  </si>
  <si>
    <t>PTC</t>
  </si>
  <si>
    <t>V-mart Retail Ltd</t>
  </si>
  <si>
    <t>VMART</t>
  </si>
  <si>
    <t>BHARAT Bond ETF-April 2032</t>
  </si>
  <si>
    <t>BBETF0432</t>
  </si>
  <si>
    <t>Nesco Ltd</t>
  </si>
  <si>
    <t>NESCO</t>
  </si>
  <si>
    <t>SIS Ltd</t>
  </si>
  <si>
    <t>SIS</t>
  </si>
  <si>
    <t>Ashoka Buildcon Ltd</t>
  </si>
  <si>
    <t>ASHOKA</t>
  </si>
  <si>
    <t>Orient Cement Ltd</t>
  </si>
  <si>
    <t>ORIENTCEM</t>
  </si>
  <si>
    <t>Paisalo Digital Ltd</t>
  </si>
  <si>
    <t>PAISALO</t>
  </si>
  <si>
    <t>Privi Speciality Chemicals Ltd</t>
  </si>
  <si>
    <t>PRIVISCL</t>
  </si>
  <si>
    <t>India Infrastructure Trust</t>
  </si>
  <si>
    <t>INFRATRUST</t>
  </si>
  <si>
    <t>Gujarat Ambuja Exports Ltd</t>
  </si>
  <si>
    <t>GAEL</t>
  </si>
  <si>
    <t>Epigral Ltd</t>
  </si>
  <si>
    <t>EPIGRAL</t>
  </si>
  <si>
    <t>Hindustan Foods Ltd</t>
  </si>
  <si>
    <t>HNDFDS</t>
  </si>
  <si>
    <t>Allcargo Logistics Ltd</t>
  </si>
  <si>
    <t>ALLCARGO</t>
  </si>
  <si>
    <t>TD Power Systems Ltd</t>
  </si>
  <si>
    <t>TDPOWERSYS</t>
  </si>
  <si>
    <t>GMM Pfaudler Ltd</t>
  </si>
  <si>
    <t>GMMPFAUDLR</t>
  </si>
  <si>
    <t>Indinfravit Trust</t>
  </si>
  <si>
    <t>INDINFR</t>
  </si>
  <si>
    <t>Gulf Oil Lubricants India Ltd</t>
  </si>
  <si>
    <t>GULFOILLUB</t>
  </si>
  <si>
    <t>VST Industries Ltd</t>
  </si>
  <si>
    <t>VSTIND</t>
  </si>
  <si>
    <t>Niit Learning Systems Ltd</t>
  </si>
  <si>
    <t>NIITMTS</t>
  </si>
  <si>
    <t>Education Services</t>
  </si>
  <si>
    <t>Sudarshan Chemical Industries Ltd</t>
  </si>
  <si>
    <t>SUDARSCHEM</t>
  </si>
  <si>
    <t>CSB Bank Ltd</t>
  </si>
  <si>
    <t>CSBBANK</t>
  </si>
  <si>
    <t>Kirloskar Industries Ltd</t>
  </si>
  <si>
    <t>KIRLOSIND</t>
  </si>
  <si>
    <t>MSTC Ltd</t>
  </si>
  <si>
    <t>MSTCLTD</t>
  </si>
  <si>
    <t>Cyient DLM Ltd</t>
  </si>
  <si>
    <t>CYIENTDLM</t>
  </si>
  <si>
    <t>MTAR Technologies Ltd</t>
  </si>
  <si>
    <t>MTARTECH</t>
  </si>
  <si>
    <t>Bharat Bijlee Ltd</t>
  </si>
  <si>
    <t>BBL</t>
  </si>
  <si>
    <t>Pricol Ltd</t>
  </si>
  <si>
    <t>PRICOLLTD</t>
  </si>
  <si>
    <t>Edelweiss Financial Services Ltd</t>
  </si>
  <si>
    <t>EDELWEISS</t>
  </si>
  <si>
    <t>R Systems International Ltd</t>
  </si>
  <si>
    <t>RSYSTEMS</t>
  </si>
  <si>
    <t>Share India Securities Ltd</t>
  </si>
  <si>
    <t>SHAREINDIA</t>
  </si>
  <si>
    <t>Bondada Engineering Ltd</t>
  </si>
  <si>
    <t>BONDADA</t>
  </si>
  <si>
    <t>Protean eGov Technologies Ltd</t>
  </si>
  <si>
    <t>PROTEAN</t>
  </si>
  <si>
    <t>Orchid Pharma Ltd</t>
  </si>
  <si>
    <t>ORCHPHARMA</t>
  </si>
  <si>
    <t>Tips Industries Ltd</t>
  </si>
  <si>
    <t>TIPSINDLTD</t>
  </si>
  <si>
    <t>IIFL Securities Ltd</t>
  </si>
  <si>
    <t>IIFLSEC</t>
  </si>
  <si>
    <t>Sundaram Finance Holdings Ltd</t>
  </si>
  <si>
    <t>SUNDARMHLD</t>
  </si>
  <si>
    <t>Hemisphere Properties India Ltd</t>
  </si>
  <si>
    <t>HEMIPROP</t>
  </si>
  <si>
    <t>Ami Organics Ltd</t>
  </si>
  <si>
    <t>AMIORG</t>
  </si>
  <si>
    <t>Aditya Vision Ltd</t>
  </si>
  <si>
    <t>AVL</t>
  </si>
  <si>
    <t>Retail - Speciality</t>
  </si>
  <si>
    <t>Gujarat Alkalies And Chemicals Ltd</t>
  </si>
  <si>
    <t>GUJALKALI</t>
  </si>
  <si>
    <t>Restaurant Brands Asia Ltd</t>
  </si>
  <si>
    <t>RBA</t>
  </si>
  <si>
    <t>AGI Greenpac Ltd</t>
  </si>
  <si>
    <t>AGI</t>
  </si>
  <si>
    <t>GMR Power and Urban Infra Ltd</t>
  </si>
  <si>
    <t>GMRP&amp;UI</t>
  </si>
  <si>
    <t>Aarti Pharmalabs Ltd</t>
  </si>
  <si>
    <t>AARTIPHARM</t>
  </si>
  <si>
    <t>Paras Defence and Space Technologies Ltd</t>
  </si>
  <si>
    <t>PARAS</t>
  </si>
  <si>
    <t>Orient Electric Ltd</t>
  </si>
  <si>
    <t>ORIENTELEC</t>
  </si>
  <si>
    <t>Garware Hi-Tech Films Ltd</t>
  </si>
  <si>
    <t>GRWRHITECH</t>
  </si>
  <si>
    <t>ICRA Ltd</t>
  </si>
  <si>
    <t>ICRA</t>
  </si>
  <si>
    <t>Go Fashion (India) Ltd</t>
  </si>
  <si>
    <t>GOCOLORS</t>
  </si>
  <si>
    <t>JTEKT India Ltd</t>
  </si>
  <si>
    <t>JTEKTINDIA</t>
  </si>
  <si>
    <t>Utkarsh Small Finance Bank Ltd</t>
  </si>
  <si>
    <t>UTKARSHBNK</t>
  </si>
  <si>
    <t>Moschip Technologies Ltd</t>
  </si>
  <si>
    <t>MOSCHIP</t>
  </si>
  <si>
    <t>Exicom Tele-Systems Ltd</t>
  </si>
  <si>
    <t>EXICOM</t>
  </si>
  <si>
    <t>Pilani Investment And Industries Corporation Ltd</t>
  </si>
  <si>
    <t>PILANIINVS</t>
  </si>
  <si>
    <t>Rain Industries Ltd</t>
  </si>
  <si>
    <t>RAIN</t>
  </si>
  <si>
    <t>MAS Financial Services Ltd</t>
  </si>
  <si>
    <t>MASFIN</t>
  </si>
  <si>
    <t>GHCL Ltd</t>
  </si>
  <si>
    <t>GHCL</t>
  </si>
  <si>
    <t>Vaibhav Global Ltd</t>
  </si>
  <si>
    <t>VAIBHAVGBL</t>
  </si>
  <si>
    <t>Wonderla Holidays Ltd</t>
  </si>
  <si>
    <t>WONDERLA</t>
  </si>
  <si>
    <t>Harsha Engineers International Ltd</t>
  </si>
  <si>
    <t>HARSHA</t>
  </si>
  <si>
    <t>Gateway Distriparks Ltd</t>
  </si>
  <si>
    <t>GATEWAY</t>
  </si>
  <si>
    <t>Spandana Sphoorty Financial Ltd</t>
  </si>
  <si>
    <t>SPANDANA</t>
  </si>
  <si>
    <t>Healthcare Global Enterprises Ltd</t>
  </si>
  <si>
    <t>HCG</t>
  </si>
  <si>
    <t>Johnson Controls-Hitachi Air Conditioning India Ltd</t>
  </si>
  <si>
    <t>JCHAC</t>
  </si>
  <si>
    <t>Bajaj Hindusthan Sugar Ltd</t>
  </si>
  <si>
    <t>BAJAJHIND</t>
  </si>
  <si>
    <t>Nippon India ETF Gold BeES</t>
  </si>
  <si>
    <t>GOLDBEES</t>
  </si>
  <si>
    <t>Gold</t>
  </si>
  <si>
    <t>Heidelbergcement India Ltd</t>
  </si>
  <si>
    <t>HEIDELBERG</t>
  </si>
  <si>
    <t>VRL Logistics Ltd</t>
  </si>
  <si>
    <t>VRLLOG</t>
  </si>
  <si>
    <t>Aarti Drugs Ltd</t>
  </si>
  <si>
    <t>AARTIDRUGS</t>
  </si>
  <si>
    <t>Shanthi Gears Ltd</t>
  </si>
  <si>
    <t>SHANTIGEAR</t>
  </si>
  <si>
    <t>Nocil Ltd</t>
  </si>
  <si>
    <t>NOCIL</t>
  </si>
  <si>
    <t>Jamna Auto Industries Ltd</t>
  </si>
  <si>
    <t>JAMNAAUTO</t>
  </si>
  <si>
    <t>GTL Infrastructure Ltd</t>
  </si>
  <si>
    <t>GTLINFRA</t>
  </si>
  <si>
    <t>Avantel Ltd</t>
  </si>
  <si>
    <t>AVANTEL</t>
  </si>
  <si>
    <t>Patel Engineering Ltd</t>
  </si>
  <si>
    <t>PATELENG</t>
  </si>
  <si>
    <t>Balmer Lawrie and Company Ltd</t>
  </si>
  <si>
    <t>BALMLAWRIE</t>
  </si>
  <si>
    <t>Kaveri Seed Company Ltd</t>
  </si>
  <si>
    <t>KSCL</t>
  </si>
  <si>
    <t>Seeds</t>
  </si>
  <si>
    <t>TeamLease Services Ltd</t>
  </si>
  <si>
    <t>TEAMLEASE</t>
  </si>
  <si>
    <t>Inox Green Energy Services Ltd</t>
  </si>
  <si>
    <t>INOXGREEN</t>
  </si>
  <si>
    <t>Sanghvi Movers Ltd</t>
  </si>
  <si>
    <t>SANGHVIMOV</t>
  </si>
  <si>
    <t>Entero Healthcare Solutions Ltd</t>
  </si>
  <si>
    <t>ENTERO</t>
  </si>
  <si>
    <t>Bharat Rasayan Ltd</t>
  </si>
  <si>
    <t>BHARATRAS</t>
  </si>
  <si>
    <t>Banco Products (India) Ltd</t>
  </si>
  <si>
    <t>BANCOINDIA</t>
  </si>
  <si>
    <t>Dynamatic Technologies Ltd</t>
  </si>
  <si>
    <t>DYNAMATECH</t>
  </si>
  <si>
    <t>Lux Industries Ltd</t>
  </si>
  <si>
    <t>LUXIND</t>
  </si>
  <si>
    <t>Heritage Foods Ltd</t>
  </si>
  <si>
    <t>HERITGFOOD</t>
  </si>
  <si>
    <t>Jain Irrigation Systems Ltd</t>
  </si>
  <si>
    <t>JISLJALEQS</t>
  </si>
  <si>
    <t>Agricultural &amp; Farm Machinery</t>
  </si>
  <si>
    <t>Kovai Medical Center and Hospital Ltd</t>
  </si>
  <si>
    <t>KOVAI</t>
  </si>
  <si>
    <t>Fedbank Financial Services Ltd</t>
  </si>
  <si>
    <t>FEDFINA</t>
  </si>
  <si>
    <t>Sunflag Iron and Steel Co Ltd</t>
  </si>
  <si>
    <t>SUNFLAG</t>
  </si>
  <si>
    <t>SG Mart Ltd</t>
  </si>
  <si>
    <t>SGMART</t>
  </si>
  <si>
    <t>DCX Systems Ltd</t>
  </si>
  <si>
    <t>DCXINDIA</t>
  </si>
  <si>
    <t>Thangamayil Jewellery Ltd</t>
  </si>
  <si>
    <t>THANGAMAYL</t>
  </si>
  <si>
    <t>Lloyds Enterprises Ltd</t>
  </si>
  <si>
    <t>LLOYDSENT</t>
  </si>
  <si>
    <t>Blue Cloud Softech Solutions Ltd</t>
  </si>
  <si>
    <t>BLUECLOUDS</t>
  </si>
  <si>
    <t>Oriana Power Ltd</t>
  </si>
  <si>
    <t>ORIANA</t>
  </si>
  <si>
    <t>TCI Express Ltd</t>
  </si>
  <si>
    <t>TCIEXP</t>
  </si>
  <si>
    <t>Sharda Cropchem Ltd</t>
  </si>
  <si>
    <t>SHARDACROP</t>
  </si>
  <si>
    <t>JNK India Ltd</t>
  </si>
  <si>
    <t>JNKINDIA</t>
  </si>
  <si>
    <t>Shilchar Technologies Ltd</t>
  </si>
  <si>
    <t>SHILCTECH</t>
  </si>
  <si>
    <t>Tilaknagar Industries Ltd</t>
  </si>
  <si>
    <t>TI</t>
  </si>
  <si>
    <t>Jayaswal Neco Industries Ltd</t>
  </si>
  <si>
    <t>JAYNECOIND</t>
  </si>
  <si>
    <t>West Coast Paper Mills Ltd</t>
  </si>
  <si>
    <t>WSTCSTPAPR</t>
  </si>
  <si>
    <t>Subros Ltd</t>
  </si>
  <si>
    <t>SUBROS</t>
  </si>
  <si>
    <t>WPIL Ltd</t>
  </si>
  <si>
    <t>WPIL</t>
  </si>
  <si>
    <t>Tinplate Company of India Ltd</t>
  </si>
  <si>
    <t>TINPLATE</t>
  </si>
  <si>
    <t>Fusion Micro Finance Ltd</t>
  </si>
  <si>
    <t>FUSION</t>
  </si>
  <si>
    <t>Borosil Ltd</t>
  </si>
  <si>
    <t>BOROLTD</t>
  </si>
  <si>
    <t>LG Balakrishnan &amp; Bros Ltd</t>
  </si>
  <si>
    <t>LGBBROSLTD</t>
  </si>
  <si>
    <t>Rossari Biotech Ltd</t>
  </si>
  <si>
    <t>ROSSARI</t>
  </si>
  <si>
    <t>Hikal Ltd</t>
  </si>
  <si>
    <t>HIKAL</t>
  </si>
  <si>
    <t>Nippon India ETF Nifty 50 BeES</t>
  </si>
  <si>
    <t>NIFTYBEES</t>
  </si>
  <si>
    <t>Spicejet Ltd</t>
  </si>
  <si>
    <t>SPICEJET</t>
  </si>
  <si>
    <t>Prime Focus Ltd</t>
  </si>
  <si>
    <t>PFOCUS</t>
  </si>
  <si>
    <t>Animation</t>
  </si>
  <si>
    <t>Kalyani Steels Ltd</t>
  </si>
  <si>
    <t>KSL</t>
  </si>
  <si>
    <t>Advanced Enzyme Technologies Ltd</t>
  </si>
  <si>
    <t>ADVENZYMES</t>
  </si>
  <si>
    <t>Orissa Minerals Development Company Ltd</t>
  </si>
  <si>
    <t>ORISSAMINE</t>
  </si>
  <si>
    <t>Bombay Dyeing and Mfg Co Ltd</t>
  </si>
  <si>
    <t>BOMDYEING</t>
  </si>
  <si>
    <t>Savita Oil Technologies Ltd</t>
  </si>
  <si>
    <t>SOTL</t>
  </si>
  <si>
    <t>Neogen Chemicals Ltd</t>
  </si>
  <si>
    <t>NEOGEN</t>
  </si>
  <si>
    <t>Fineotex Chemical Ltd</t>
  </si>
  <si>
    <t>FCL</t>
  </si>
  <si>
    <t>Hinduja Global Solutions Ltd</t>
  </si>
  <si>
    <t>HGS</t>
  </si>
  <si>
    <t>Kewal Kiran Clothing Ltd</t>
  </si>
  <si>
    <t>KKCL</t>
  </si>
  <si>
    <t>Apeejay Surrendra Park Hotels Ltd</t>
  </si>
  <si>
    <t>PARKHOTELS</t>
  </si>
  <si>
    <t>Skipper Ltd</t>
  </si>
  <si>
    <t>SKIPPER</t>
  </si>
  <si>
    <t>Greenply Industries Ltd</t>
  </si>
  <si>
    <t>GREENPLY</t>
  </si>
  <si>
    <t>Venus Pipes and Tubes Ltd</t>
  </si>
  <si>
    <t>VENUSPIPES</t>
  </si>
  <si>
    <t>Ramky Infrastructure Ltd</t>
  </si>
  <si>
    <t>RAMKY</t>
  </si>
  <si>
    <t>Sula Vineyards Ltd</t>
  </si>
  <si>
    <t>SULA</t>
  </si>
  <si>
    <t>DCB Bank Ltd</t>
  </si>
  <si>
    <t>DCBBANK</t>
  </si>
  <si>
    <t>Honda India Power Products Ltd</t>
  </si>
  <si>
    <t>HONDAPOWER</t>
  </si>
  <si>
    <t>Samhi Hotels Ltd</t>
  </si>
  <si>
    <t>SAMHI</t>
  </si>
  <si>
    <t>Hawkins Cookers Ltd</t>
  </si>
  <si>
    <t>HAWKINCOOK</t>
  </si>
  <si>
    <t>Shipping Corporation of India Land and Assets Ltd</t>
  </si>
  <si>
    <t>SCILAL</t>
  </si>
  <si>
    <t>KDDL Ltd</t>
  </si>
  <si>
    <t>KDDL</t>
  </si>
  <si>
    <t>Shaily Engineering Plastics Ltd</t>
  </si>
  <si>
    <t>SHAILY</t>
  </si>
  <si>
    <t>Styrenix Performance Materials Ltd</t>
  </si>
  <si>
    <t>STYRENIX</t>
  </si>
  <si>
    <t>Uflex Ltd</t>
  </si>
  <si>
    <t>UFLEX</t>
  </si>
  <si>
    <t>Muthoot Microfin Ltd</t>
  </si>
  <si>
    <t>MUTHOOTMF</t>
  </si>
  <si>
    <t>Microfinancing</t>
  </si>
  <si>
    <t>Imagicaaworld Entertainment Ltd</t>
  </si>
  <si>
    <t>IMAGICAA</t>
  </si>
  <si>
    <t>Tide Water Oil Co India Ltd</t>
  </si>
  <si>
    <t>TIDEWATER</t>
  </si>
  <si>
    <t>Hathway Cable and Datacom Ltd</t>
  </si>
  <si>
    <t>HATHWAY</t>
  </si>
  <si>
    <t>Cable &amp; D2H</t>
  </si>
  <si>
    <t>Ashiana Housing Ltd</t>
  </si>
  <si>
    <t>ASHIANA</t>
  </si>
  <si>
    <t>Shrem InvIT</t>
  </si>
  <si>
    <t>SHREMINVIT</t>
  </si>
  <si>
    <t>ISMT Ltd</t>
  </si>
  <si>
    <t>ISMTLTD</t>
  </si>
  <si>
    <t>Gopal Snacks Ltd</t>
  </si>
  <si>
    <t>GOPAL</t>
  </si>
  <si>
    <t>Ddev Plastiks Industries Ltd</t>
  </si>
  <si>
    <t>DDEVPLASTIK</t>
  </si>
  <si>
    <t>Premier Explosives Ltd</t>
  </si>
  <si>
    <t>PREMEXPLN</t>
  </si>
  <si>
    <t>Greenpanel Industries Ltd</t>
  </si>
  <si>
    <t>GREENPANEL</t>
  </si>
  <si>
    <t>Awfis Space Solutions Ltd</t>
  </si>
  <si>
    <t>AWFIS</t>
  </si>
  <si>
    <t>Indian Metals and Ferro Alloys Ltd</t>
  </si>
  <si>
    <t>IMFA</t>
  </si>
  <si>
    <t>Cartrade Tech Ltd</t>
  </si>
  <si>
    <t>CARTRADE</t>
  </si>
  <si>
    <t>Ashapura Minechem Ltd</t>
  </si>
  <si>
    <t>ASHAPURMIN</t>
  </si>
  <si>
    <t>JTL Industries Ltd</t>
  </si>
  <si>
    <t>JTLIND</t>
  </si>
  <si>
    <t>Datamatics Global Services Ltd</t>
  </si>
  <si>
    <t>DATAMATICS</t>
  </si>
  <si>
    <t>Bannari Amman Sugars Ltd</t>
  </si>
  <si>
    <t>BANARISUG</t>
  </si>
  <si>
    <t>Manorama Industries Ltd</t>
  </si>
  <si>
    <t>MANORAMA</t>
  </si>
  <si>
    <t>Delta Corp Ltd</t>
  </si>
  <si>
    <t>DELTACORP</t>
  </si>
  <si>
    <t>Bajaj Consumer Care Ltd</t>
  </si>
  <si>
    <t>BAJAJCON</t>
  </si>
  <si>
    <t>Dredging Corporation of India Ltd</t>
  </si>
  <si>
    <t>DREDGECORP</t>
  </si>
  <si>
    <t>Dredging</t>
  </si>
  <si>
    <t>Lumax AutoTechnologies Ltd</t>
  </si>
  <si>
    <t>LUMAXTECH</t>
  </si>
  <si>
    <t>Bhansali Engg Polymers Ltd</t>
  </si>
  <si>
    <t>BEPL</t>
  </si>
  <si>
    <t>Greaves Cotton Ltd</t>
  </si>
  <si>
    <t>GREAVESCOT</t>
  </si>
  <si>
    <t>Grauer And Weil (India) Ltd</t>
  </si>
  <si>
    <t>GRAUWEIL</t>
  </si>
  <si>
    <t>Gensol Engineering Ltd</t>
  </si>
  <si>
    <t>GENSOL</t>
  </si>
  <si>
    <t>Nirlon Ltd</t>
  </si>
  <si>
    <t>NIRLON</t>
  </si>
  <si>
    <t>Seamec Ltd</t>
  </si>
  <si>
    <t>SEAMECLTD</t>
  </si>
  <si>
    <t>Oil &amp; Gas - Equipment &amp; Services</t>
  </si>
  <si>
    <t>EMS Ltd</t>
  </si>
  <si>
    <t>EMSLIMITED</t>
  </si>
  <si>
    <t>Mahindra Logistics Ltd</t>
  </si>
  <si>
    <t>MAHLOG</t>
  </si>
  <si>
    <t>Gujarat Industries Power Company Ltd</t>
  </si>
  <si>
    <t>GIPCL</t>
  </si>
  <si>
    <t>Steel Strips Wheels Ltd</t>
  </si>
  <si>
    <t>SSWL</t>
  </si>
  <si>
    <t>Medi Assist Healthcare Services Ltd</t>
  </si>
  <si>
    <t>MEDIASSIST</t>
  </si>
  <si>
    <t>La Opala R G Ltd</t>
  </si>
  <si>
    <t>LAOPALA</t>
  </si>
  <si>
    <t>Yatharth Hospital &amp; Trauma Care Services Ltd</t>
  </si>
  <si>
    <t>YATHARTH</t>
  </si>
  <si>
    <t>Cigniti Technologies Ltd</t>
  </si>
  <si>
    <t>CIGNITITEC</t>
  </si>
  <si>
    <t>Gujarat Themis Biosyn Ltd</t>
  </si>
  <si>
    <t>GUJTHEM</t>
  </si>
  <si>
    <t>IRB InvIT Fund</t>
  </si>
  <si>
    <t>IRBINVIT</t>
  </si>
  <si>
    <t>Prakash Industries Ltd</t>
  </si>
  <si>
    <t>PRAKASH</t>
  </si>
  <si>
    <t>Motilal Oswal NASDAQ 100 ETF</t>
  </si>
  <si>
    <t>MON100</t>
  </si>
  <si>
    <t>Nucleus Software Exports Ltd</t>
  </si>
  <si>
    <t>NUCLEUS</t>
  </si>
  <si>
    <t>Balu Forge Industries Ltd</t>
  </si>
  <si>
    <t>BALUFORGE</t>
  </si>
  <si>
    <t>Unichem Laboratories Ltd</t>
  </si>
  <si>
    <t>UNICHEMLAB</t>
  </si>
  <si>
    <t>Pitti Engineering Ltd</t>
  </si>
  <si>
    <t>PITTIENG</t>
  </si>
  <si>
    <t>Swaraj Engines Ltd</t>
  </si>
  <si>
    <t>SWARAJENG</t>
  </si>
  <si>
    <t>Gufic Biosciences Ltd</t>
  </si>
  <si>
    <t>GUFICBIO</t>
  </si>
  <si>
    <t>Maithan Alloys Ltd</t>
  </si>
  <si>
    <t>MAITHANALL</t>
  </si>
  <si>
    <t>Bajel Projects Ltd</t>
  </si>
  <si>
    <t>BAJEL</t>
  </si>
  <si>
    <t>Electric Utilities</t>
  </si>
  <si>
    <t>Thejo Engineering Ltd</t>
  </si>
  <si>
    <t>THEJO</t>
  </si>
  <si>
    <t>VST Tillers Tractors Ltd</t>
  </si>
  <si>
    <t>VSTTILLERS</t>
  </si>
  <si>
    <t>Zaggle Prepaid Ocean Services Ltd</t>
  </si>
  <si>
    <t>ZAGGLE</t>
  </si>
  <si>
    <t>Ganesha Ecosphere Ltd</t>
  </si>
  <si>
    <t>GANECOS</t>
  </si>
  <si>
    <t>Sundaram Clayton Ltd</t>
  </si>
  <si>
    <t>SUNCLAY</t>
  </si>
  <si>
    <t>Fiem Industries Ltd</t>
  </si>
  <si>
    <t>FIEMIND</t>
  </si>
  <si>
    <t>ideaForge Technology Ltd</t>
  </si>
  <si>
    <t>IDEAFORGE</t>
  </si>
  <si>
    <t>Spectrum Electrical Industries Ltd</t>
  </si>
  <si>
    <t>SPECTRUM</t>
  </si>
  <si>
    <t>Repco Home Finance Ltd</t>
  </si>
  <si>
    <t>REPCOHOME</t>
  </si>
  <si>
    <t>Avalon Technologies Ltd</t>
  </si>
  <si>
    <t>AVALON</t>
  </si>
  <si>
    <t>Anup Engineering Ltd</t>
  </si>
  <si>
    <t>ANUP</t>
  </si>
  <si>
    <t>Navneet Education Ltd</t>
  </si>
  <si>
    <t>NAVNETEDUL</t>
  </si>
  <si>
    <t>Jindal Poly Films Ltd</t>
  </si>
  <si>
    <t>JINDALPOLY</t>
  </si>
  <si>
    <t>MPS Ltd</t>
  </si>
  <si>
    <t>MPSLTD</t>
  </si>
  <si>
    <t>Stylam Industries Ltd</t>
  </si>
  <si>
    <t>STYLAMIND</t>
  </si>
  <si>
    <t>Sindhu Trade Links Ltd</t>
  </si>
  <si>
    <t>SINDHUTRAD</t>
  </si>
  <si>
    <t>Ge Power India Ltd</t>
  </si>
  <si>
    <t>GEPIL</t>
  </si>
  <si>
    <t>Network People Services Technologies Ltd</t>
  </si>
  <si>
    <t>NPST</t>
  </si>
  <si>
    <t>Shivalik Bimetal Controls Ltd</t>
  </si>
  <si>
    <t>SBCL</t>
  </si>
  <si>
    <t>Flair Writing Industries Ltd</t>
  </si>
  <si>
    <t>FLAIR</t>
  </si>
  <si>
    <t>Somany Ceramics Ltd</t>
  </si>
  <si>
    <t>SOMANYCERA</t>
  </si>
  <si>
    <t>TVS Srichakra Ltd</t>
  </si>
  <si>
    <t>TVSSRICHAK</t>
  </si>
  <si>
    <t>Thyrocare Technologies Ltd</t>
  </si>
  <si>
    <t>THYROCARE</t>
  </si>
  <si>
    <t>IndoStar Capital Finance Ltd</t>
  </si>
  <si>
    <t>INDOSTAR</t>
  </si>
  <si>
    <t>Alembic Ltd</t>
  </si>
  <si>
    <t>ALEMBICLTD</t>
  </si>
  <si>
    <t>Sandhar Technologies Ltd</t>
  </si>
  <si>
    <t>SANDHAR</t>
  </si>
  <si>
    <t>HLE Glascoat Ltd</t>
  </si>
  <si>
    <t>HLEGLAS</t>
  </si>
  <si>
    <t>TCNS Clothing Co Ltd</t>
  </si>
  <si>
    <t>TCNSBRANDS</t>
  </si>
  <si>
    <t>Supriya Lifescience Ltd</t>
  </si>
  <si>
    <t>SUPRIYA</t>
  </si>
  <si>
    <t>Hindware Home Innovation Ltd</t>
  </si>
  <si>
    <t>HINDWAREAP</t>
  </si>
  <si>
    <t>Thirumalai Chemicals Ltd</t>
  </si>
  <si>
    <t>TIRUMALCHM</t>
  </si>
  <si>
    <t>KCP Ltd</t>
  </si>
  <si>
    <t>KCP</t>
  </si>
  <si>
    <t>Polyplex Corp Ltd</t>
  </si>
  <si>
    <t>POLYPLEX</t>
  </si>
  <si>
    <t>Apollo Micro Systems Ltd</t>
  </si>
  <si>
    <t>APOLLO</t>
  </si>
  <si>
    <t>Salasar Techno Engineering Ltd</t>
  </si>
  <si>
    <t>SALASAR</t>
  </si>
  <si>
    <t>Sagar Cements Ltd</t>
  </si>
  <si>
    <t>SAGCEM</t>
  </si>
  <si>
    <t>Marathon Nextgen Realty Ltd</t>
  </si>
  <si>
    <t>MARATHON</t>
  </si>
  <si>
    <t>Pearl Global Industries Ltd</t>
  </si>
  <si>
    <t>PGIL</t>
  </si>
  <si>
    <t>Dalmia Bharat Sugar and Industries Ltd</t>
  </si>
  <si>
    <t>DALMIASUG</t>
  </si>
  <si>
    <t>NRB Bearings Ltd</t>
  </si>
  <si>
    <t>NRBBEARING</t>
  </si>
  <si>
    <t>Fischer Medical Ventures Ltd</t>
  </si>
  <si>
    <t>FISCHER</t>
  </si>
  <si>
    <t>PTC India Financial Services Ltd</t>
  </si>
  <si>
    <t>PFS</t>
  </si>
  <si>
    <t>Kolte-Patil Developers Ltd</t>
  </si>
  <si>
    <t>KOLTEPATIL</t>
  </si>
  <si>
    <t>Vertoz Advertising Ltd</t>
  </si>
  <si>
    <t>VERTOZ</t>
  </si>
  <si>
    <t>SeQuent Scientific Ltd</t>
  </si>
  <si>
    <t>SEQUENT</t>
  </si>
  <si>
    <t>CARE Ratings Ltd</t>
  </si>
  <si>
    <t>CARERATING</t>
  </si>
  <si>
    <t>Optiemus Infracom Ltd</t>
  </si>
  <si>
    <t>OPTIEMUS</t>
  </si>
  <si>
    <t>BF Utilities Ltd</t>
  </si>
  <si>
    <t>BFUTILITIE</t>
  </si>
  <si>
    <t>Automotive Axles Ltd</t>
  </si>
  <si>
    <t>AUTOAXLES</t>
  </si>
  <si>
    <t>Bhagiradha Chemicals and Industries Ltd</t>
  </si>
  <si>
    <t>BHAGCHEM</t>
  </si>
  <si>
    <t>Veritas (India) Ltd</t>
  </si>
  <si>
    <t>VERITAS</t>
  </si>
  <si>
    <t>Dhani Services Ltd</t>
  </si>
  <si>
    <t>DHANI</t>
  </si>
  <si>
    <t>Indoco Remedies Ltd</t>
  </si>
  <si>
    <t>INDOCO</t>
  </si>
  <si>
    <t>Shalby Ltd</t>
  </si>
  <si>
    <t>SHALBY</t>
  </si>
  <si>
    <t>Max Ventures and Industries Ltd</t>
  </si>
  <si>
    <t>MAXVIL</t>
  </si>
  <si>
    <t>Goodluck India Ltd</t>
  </si>
  <si>
    <t>GOODLUCK</t>
  </si>
  <si>
    <t>Arvind Smartspaces Ltd</t>
  </si>
  <si>
    <t>ARVSMART</t>
  </si>
  <si>
    <t>Wendt (India) Limited</t>
  </si>
  <si>
    <t>WENDT</t>
  </si>
  <si>
    <t>Vadilal Industries Ltd</t>
  </si>
  <si>
    <t>VADILALIND</t>
  </si>
  <si>
    <t>Rajratan Global Wire Ltd</t>
  </si>
  <si>
    <t>RAJRATAN</t>
  </si>
  <si>
    <t>HPL Electric &amp; Power Ltd</t>
  </si>
  <si>
    <t>HPL</t>
  </si>
  <si>
    <t>Man Industries (India) Ltd</t>
  </si>
  <si>
    <t>MANINDS</t>
  </si>
  <si>
    <t>MM Forgings Ltd</t>
  </si>
  <si>
    <t>MMFL</t>
  </si>
  <si>
    <t>Unitech Ltd</t>
  </si>
  <si>
    <t>UNITECH</t>
  </si>
  <si>
    <t>Tinna Rubber and Infrastructure Ltd</t>
  </si>
  <si>
    <t>TINNARUBR</t>
  </si>
  <si>
    <t>Stanley Lifestyles Ltd</t>
  </si>
  <si>
    <t>STANLEY</t>
  </si>
  <si>
    <t>Morepen Laboratories Ltd</t>
  </si>
  <si>
    <t>MOREPENLAB</t>
  </si>
  <si>
    <t>Suven Life Sciences Ltd</t>
  </si>
  <si>
    <t>SUVEN</t>
  </si>
  <si>
    <t>Dollar Industries Ltd</t>
  </si>
  <si>
    <t>DOLLAR</t>
  </si>
  <si>
    <t>Vindhya Telelinks Ltd</t>
  </si>
  <si>
    <t>VINDHYATEL</t>
  </si>
  <si>
    <t>Spright Agro Ltd</t>
  </si>
  <si>
    <t>SPRIGHT</t>
  </si>
  <si>
    <t>John Cockerill India Ltd</t>
  </si>
  <si>
    <t>COCKERILL</t>
  </si>
  <si>
    <t>Suraj Estate Developers Ltd</t>
  </si>
  <si>
    <t>SURAJEST</t>
  </si>
  <si>
    <t>Real Estate Rental, Development &amp; Operations</t>
  </si>
  <si>
    <t>Kingfa Science and Technology (India) Ltd</t>
  </si>
  <si>
    <t>KINGFA</t>
  </si>
  <si>
    <t>D P Abhushan Ltd</t>
  </si>
  <si>
    <t>DPABHUSHAN</t>
  </si>
  <si>
    <t>SML Isuzu Ltd</t>
  </si>
  <si>
    <t>SMLISUZU</t>
  </si>
  <si>
    <t>Vishnu Chemicals Ltd</t>
  </si>
  <si>
    <t>VISHNU</t>
  </si>
  <si>
    <t>K.P. Energy Ltd</t>
  </si>
  <si>
    <t>KPEL</t>
  </si>
  <si>
    <t>Huhtamaki India Ltd</t>
  </si>
  <si>
    <t>HUHTAMAKI</t>
  </si>
  <si>
    <t>Innova Captab Ltd</t>
  </si>
  <si>
    <t>INNOVACAP</t>
  </si>
  <si>
    <t>Eveready Industries India Ltd</t>
  </si>
  <si>
    <t>EVEREADY</t>
  </si>
  <si>
    <t>Precision Wires India Ltd</t>
  </si>
  <si>
    <t>PRECWIRE</t>
  </si>
  <si>
    <t>Ujaas Energy Ltd</t>
  </si>
  <si>
    <t>UEL</t>
  </si>
  <si>
    <t>NIBE Ltd</t>
  </si>
  <si>
    <t>NIBE</t>
  </si>
  <si>
    <t>KP Green Engineering Ltd</t>
  </si>
  <si>
    <t>KPGEL</t>
  </si>
  <si>
    <t>EIH Associated Hotels Ltd</t>
  </si>
  <si>
    <t>EIHAHOTELS</t>
  </si>
  <si>
    <t>Nilkamal Ltd</t>
  </si>
  <si>
    <t>NILKAMAL</t>
  </si>
  <si>
    <t>SEPC Ltd</t>
  </si>
  <si>
    <t>SEPC</t>
  </si>
  <si>
    <t>Mayur Uniquoters Ltd</t>
  </si>
  <si>
    <t>MAYURUNIQ</t>
  </si>
  <si>
    <t>India Glycols Ltd</t>
  </si>
  <si>
    <t>INDIAGLYCO</t>
  </si>
  <si>
    <t>Hindustan Oil Exploration Company Ltd</t>
  </si>
  <si>
    <t>HINDOILEXP</t>
  </si>
  <si>
    <t>Landmark Cars Ltd</t>
  </si>
  <si>
    <t>LANDMARK</t>
  </si>
  <si>
    <t>EFC (I) Ltd</t>
  </si>
  <si>
    <t>EFCIL</t>
  </si>
  <si>
    <t>Novartis India Ltd</t>
  </si>
  <si>
    <t>NOVARTIND</t>
  </si>
  <si>
    <t>Saksoft Ltd</t>
  </si>
  <si>
    <t>SAKSOFT</t>
  </si>
  <si>
    <t>Kalyani Investment Company Ltd</t>
  </si>
  <si>
    <t>KICL</t>
  </si>
  <si>
    <t>Dish TV India Ltd</t>
  </si>
  <si>
    <t>DISHTV</t>
  </si>
  <si>
    <t>Astec Lifesciences Ltd</t>
  </si>
  <si>
    <t>ASTEC</t>
  </si>
  <si>
    <t>Quick Heal Technologies Ltd</t>
  </si>
  <si>
    <t>QUICKHEAL</t>
  </si>
  <si>
    <t>PSP Projects Ltd</t>
  </si>
  <si>
    <t>PSPPROJECT</t>
  </si>
  <si>
    <t>Lumax Industries Ltd</t>
  </si>
  <si>
    <t>LUMAXIND</t>
  </si>
  <si>
    <t>Accelya Solutions India Ltd</t>
  </si>
  <si>
    <t>ACCELYA</t>
  </si>
  <si>
    <t>Foseco India Ltd</t>
  </si>
  <si>
    <t>FOSECOIND</t>
  </si>
  <si>
    <t>Venky's (India) Ltd</t>
  </si>
  <si>
    <t>VENKEYS</t>
  </si>
  <si>
    <t>Goodyear India Ltd</t>
  </si>
  <si>
    <t>GOODYEAR</t>
  </si>
  <si>
    <t>Jeena Sikho Lifecare Ltd</t>
  </si>
  <si>
    <t>JSLL</t>
  </si>
  <si>
    <t>Tatva Chintan Pharma Chem Ltd</t>
  </si>
  <si>
    <t>TATVA</t>
  </si>
  <si>
    <t>RPG Life Sciences Limited</t>
  </si>
  <si>
    <t>RPGLIFE</t>
  </si>
  <si>
    <t>Dishman Carbogen Amcis Ltd</t>
  </si>
  <si>
    <t>DCAL</t>
  </si>
  <si>
    <t>Universal Cables Ltd</t>
  </si>
  <si>
    <t>UNIVCABLES</t>
  </si>
  <si>
    <t>Dolphin Offshore Enterprises (India) Ltd</t>
  </si>
  <si>
    <t>DOLPHIN</t>
  </si>
  <si>
    <t>Confidence Petroleum India Ltd</t>
  </si>
  <si>
    <t>CONFIPET</t>
  </si>
  <si>
    <t>Mahanagar Telephone Nigam Ltd</t>
  </si>
  <si>
    <t>MTNL</t>
  </si>
  <si>
    <t>HMA Agro Industries Ltd</t>
  </si>
  <si>
    <t>HMAAGRO</t>
  </si>
  <si>
    <t>Sasken Technologies Ltd</t>
  </si>
  <si>
    <t>SASKEN</t>
  </si>
  <si>
    <t>ESAF Small Finance Bank Limited</t>
  </si>
  <si>
    <t>ESAFSFB</t>
  </si>
  <si>
    <t>Ajmera Realty &amp; Infra India Ltd</t>
  </si>
  <si>
    <t>AJMERA</t>
  </si>
  <si>
    <t>SBI Gold ETF</t>
  </si>
  <si>
    <t>SETFGOLD</t>
  </si>
  <si>
    <t>Sky Gold Ltd</t>
  </si>
  <si>
    <t>SKYGOLD</t>
  </si>
  <si>
    <t>Tasty Bite Eatables Ltd</t>
  </si>
  <si>
    <t>TASTYBITE</t>
  </si>
  <si>
    <t>S H Kelkar and Company Ltd</t>
  </si>
  <si>
    <t>SHK</t>
  </si>
  <si>
    <t>DEN Networks Ltd</t>
  </si>
  <si>
    <t>DEN</t>
  </si>
  <si>
    <t>Tarsons Products Ltd</t>
  </si>
  <si>
    <t>TARSONS</t>
  </si>
  <si>
    <t>Mold-Tek Packaging Ltd</t>
  </si>
  <si>
    <t>MOLDTKPAC</t>
  </si>
  <si>
    <t>Marine Electricals (India) Ltd</t>
  </si>
  <si>
    <t>MARINE</t>
  </si>
  <si>
    <t>PC Jeweller Ltd</t>
  </si>
  <si>
    <t>PCJEWELLER</t>
  </si>
  <si>
    <t>Kody Technolab Ltd</t>
  </si>
  <si>
    <t>KODYTECH</t>
  </si>
  <si>
    <t>Jash Engineering Ltd</t>
  </si>
  <si>
    <t>JASH</t>
  </si>
  <si>
    <t>Apollo Pipes Ltd</t>
  </si>
  <si>
    <t>APOLLOPIPE</t>
  </si>
  <si>
    <t>Gokul Agro Resources Ltd</t>
  </si>
  <si>
    <t>GOKULAGRO</t>
  </si>
  <si>
    <t>Axiscades Technologies Ltd</t>
  </si>
  <si>
    <t>AXISCADES</t>
  </si>
  <si>
    <t>Nippon India ETF Nifty 1D Rate Liquid BeES</t>
  </si>
  <si>
    <t>LIQUIDBEES</t>
  </si>
  <si>
    <t>IOL Chemicals and Pharmaceuticals Ltd</t>
  </si>
  <si>
    <t>IOLCP</t>
  </si>
  <si>
    <t>Rashi Peripherals Ltd</t>
  </si>
  <si>
    <t>RPTECH</t>
  </si>
  <si>
    <t>V2 Retail Ltd</t>
  </si>
  <si>
    <t>V2RETAIL</t>
  </si>
  <si>
    <t>Vardhman Special Steels Ltd</t>
  </si>
  <si>
    <t>VSSL</t>
  </si>
  <si>
    <t>Dreamfolks Services Ltd</t>
  </si>
  <si>
    <t>DREAMFOLKS</t>
  </si>
  <si>
    <t>DEE Development Engineers Ltd</t>
  </si>
  <si>
    <t>DEEDEV</t>
  </si>
  <si>
    <t>Solara Active Pharma Sciences Ltd</t>
  </si>
  <si>
    <t>SOLARA</t>
  </si>
  <si>
    <t>Artemis Medicare Services Ltd</t>
  </si>
  <si>
    <t>ARTEMISMED</t>
  </si>
  <si>
    <t>Fino Payments Bank Ltd</t>
  </si>
  <si>
    <t>FINOPB</t>
  </si>
  <si>
    <t>Vishnu Prakash R Punglia Ltd</t>
  </si>
  <si>
    <t>VPRPL</t>
  </si>
  <si>
    <t>Sai Silks (Kalamandir) Ltd</t>
  </si>
  <si>
    <t>KALAMANDIR</t>
  </si>
  <si>
    <t>Abans Holdings Ltd</t>
  </si>
  <si>
    <t>AHL</t>
  </si>
  <si>
    <t>Owais Metal and Mineral Processing Ltd</t>
  </si>
  <si>
    <t>OWAIS</t>
  </si>
  <si>
    <t>BF Investment Ltd</t>
  </si>
  <si>
    <t>BFINVEST</t>
  </si>
  <si>
    <t>E2E Networks Ltd</t>
  </si>
  <si>
    <t>E2E</t>
  </si>
  <si>
    <t>Oriental Hotels Ltd</t>
  </si>
  <si>
    <t>ORIENTHOT</t>
  </si>
  <si>
    <t>ADF Foods Ltd</t>
  </si>
  <si>
    <t>ADFFOODS</t>
  </si>
  <si>
    <t>Rane Holdings Ltd</t>
  </si>
  <si>
    <t>RANEHOLDIN</t>
  </si>
  <si>
    <t>RPSG Ventures Ltd</t>
  </si>
  <si>
    <t>RPSGVENT</t>
  </si>
  <si>
    <t>Sanghi Industries Ltd</t>
  </si>
  <si>
    <t>SANGHIIND</t>
  </si>
  <si>
    <t>SJS Enterprises Ltd</t>
  </si>
  <si>
    <t>SJS</t>
  </si>
  <si>
    <t>Ugro Capital Ltd</t>
  </si>
  <si>
    <t>UGROCAP</t>
  </si>
  <si>
    <t>Genesys International Corporation Ltd</t>
  </si>
  <si>
    <t>GENESYS</t>
  </si>
  <si>
    <t>Capacite Infraprojects Ltd</t>
  </si>
  <si>
    <t>CAPACITE</t>
  </si>
  <si>
    <t>India Pesticides Ltd</t>
  </si>
  <si>
    <t>IPL</t>
  </si>
  <si>
    <t>Paramount Communications Ltd</t>
  </si>
  <si>
    <t>PARACABLES</t>
  </si>
  <si>
    <t>Mangalam Cement Ltd</t>
  </si>
  <si>
    <t>MANGLMCEM</t>
  </si>
  <si>
    <t>Mukand Ltd</t>
  </si>
  <si>
    <t>MUKANDLTD</t>
  </si>
  <si>
    <t>Epack Durable Ltd</t>
  </si>
  <si>
    <t>EPACK</t>
  </si>
  <si>
    <t>IFGL Refractories Ltd</t>
  </si>
  <si>
    <t>IFGLEXPOR</t>
  </si>
  <si>
    <t>Tanfac Industries Ltd</t>
  </si>
  <si>
    <t>TANFACIND</t>
  </si>
  <si>
    <t>DISA India Ltd</t>
  </si>
  <si>
    <t>DISAQ</t>
  </si>
  <si>
    <t>Globus Spirits Ltd</t>
  </si>
  <si>
    <t>GLOBUSSPR</t>
  </si>
  <si>
    <t>Vakrangee Limited</t>
  </si>
  <si>
    <t>VAKRANGEE</t>
  </si>
  <si>
    <t>Panama Petrochem Ltd</t>
  </si>
  <si>
    <t>PANAMAPET</t>
  </si>
  <si>
    <t>Federal-Mogul Goetze (India) Ltd</t>
  </si>
  <si>
    <t>FMGOETZE</t>
  </si>
  <si>
    <t>Jubilant Industries Ltd</t>
  </si>
  <si>
    <t>JUBLINDS</t>
  </si>
  <si>
    <t>Siyaram Silk Mills Ltd</t>
  </si>
  <si>
    <t>SIYSIL</t>
  </si>
  <si>
    <t>IKIO Lighting Ltd</t>
  </si>
  <si>
    <t>IKIO</t>
  </si>
  <si>
    <t>Andhra Paper Ltd</t>
  </si>
  <si>
    <t>ANDHRAPAP</t>
  </si>
  <si>
    <t>Refex Industries Ltd</t>
  </si>
  <si>
    <t>REFEX</t>
  </si>
  <si>
    <t>Omaxe Ltd</t>
  </si>
  <si>
    <t>OMAXE</t>
  </si>
  <si>
    <t>Websol Energy System Ltd</t>
  </si>
  <si>
    <t>WEBELSOLAR</t>
  </si>
  <si>
    <t>Satin Creditcare Network Ltd</t>
  </si>
  <si>
    <t>SATIN</t>
  </si>
  <si>
    <t>Geojit Financial Services Ltd</t>
  </si>
  <si>
    <t>GEOJITFSL</t>
  </si>
  <si>
    <t>Alpex Solar Ltd</t>
  </si>
  <si>
    <t>ALPEXSOLAR</t>
  </si>
  <si>
    <t>Cupid Ltd</t>
  </si>
  <si>
    <t>CUPID</t>
  </si>
  <si>
    <t>Pennar Industries Ltd</t>
  </si>
  <si>
    <t>PENIND</t>
  </si>
  <si>
    <t>Welspun Specialty Solutions Ltd</t>
  </si>
  <si>
    <t>WELSPLSOL</t>
  </si>
  <si>
    <t>Dolat Algotech Ltd</t>
  </si>
  <si>
    <t>DOLATALGO</t>
  </si>
  <si>
    <t>B L Kashyap and Sons Ltd</t>
  </si>
  <si>
    <t>BLKASHYAP</t>
  </si>
  <si>
    <t>Nalwa Sons Investments Ltd</t>
  </si>
  <si>
    <t>NSIL</t>
  </si>
  <si>
    <t>Cosmo First Ltd</t>
  </si>
  <si>
    <t>COSMOFIRST</t>
  </si>
  <si>
    <t>Uniparts India Ltd</t>
  </si>
  <si>
    <t>UNIPARTS</t>
  </si>
  <si>
    <t>Pnb Gilts Ltd</t>
  </si>
  <si>
    <t>PNBGILTS</t>
  </si>
  <si>
    <t>TCPL Packaging Ltd</t>
  </si>
  <si>
    <t>TCPLPACK</t>
  </si>
  <si>
    <t>Divgi TorqTransfer Systems Ltd</t>
  </si>
  <si>
    <t>DIVGIITTS</t>
  </si>
  <si>
    <t>Xpro India Ltd</t>
  </si>
  <si>
    <t>XPROINDIA</t>
  </si>
  <si>
    <t>Rupa &amp; Company Ltd</t>
  </si>
  <si>
    <t>RUPA</t>
  </si>
  <si>
    <t>Gocl Corporation Ltd</t>
  </si>
  <si>
    <t>GOCLCORP</t>
  </si>
  <si>
    <t>Amrutanjan Health Care Ltd</t>
  </si>
  <si>
    <t>AMRUTANJAN</t>
  </si>
  <si>
    <t>Apcotex Industries Ltd</t>
  </si>
  <si>
    <t>APCOTEXIND</t>
  </si>
  <si>
    <t>Pokarna Ltd</t>
  </si>
  <si>
    <t>POKARNA</t>
  </si>
  <si>
    <t>Ramco Industries Ltd</t>
  </si>
  <si>
    <t>RAMCOIND</t>
  </si>
  <si>
    <t>Som Distilleries and Breweries Ltd</t>
  </si>
  <si>
    <t>SDBL</t>
  </si>
  <si>
    <t>Suratwwala Business Group Ltd</t>
  </si>
  <si>
    <t>SBGLP</t>
  </si>
  <si>
    <t>Hester Biosciences Ltd</t>
  </si>
  <si>
    <t>HESTERBIO</t>
  </si>
  <si>
    <t>Seshasayee Paper and Boards Ltd</t>
  </si>
  <si>
    <t>SESHAPAPER</t>
  </si>
  <si>
    <t>Yasho Industries Ltd</t>
  </si>
  <si>
    <t>YASHO</t>
  </si>
  <si>
    <t>Indraprastha Medical Corporation Ltd</t>
  </si>
  <si>
    <t>INDRAMEDCO</t>
  </si>
  <si>
    <t>Barbeque-Nation Hospitality Ltd</t>
  </si>
  <si>
    <t>BARBEQUE</t>
  </si>
  <si>
    <t>Jyoti Structures Ltd</t>
  </si>
  <si>
    <t>JYOTISTRUC</t>
  </si>
  <si>
    <t>Carysil Ltd</t>
  </si>
  <si>
    <t>CARYSIL</t>
  </si>
  <si>
    <t>Bombay Super Hybrid Seeds Ltd</t>
  </si>
  <si>
    <t>BSHSL</t>
  </si>
  <si>
    <t>Wheels India Ltd</t>
  </si>
  <si>
    <t>WHEELS</t>
  </si>
  <si>
    <t>Indian Hume Pipe Company Ltd</t>
  </si>
  <si>
    <t>INDIANHUME</t>
  </si>
  <si>
    <t>Orient Green Power Company Ltd</t>
  </si>
  <si>
    <t>GREENPOWER</t>
  </si>
  <si>
    <t>BLS E-Services Ltd</t>
  </si>
  <si>
    <t>BLSE</t>
  </si>
  <si>
    <t>Atul Auto Ltd</t>
  </si>
  <si>
    <t>ATULAUTO</t>
  </si>
  <si>
    <t>Three Wheelers</t>
  </si>
  <si>
    <t>Arman Financial Services Ltd</t>
  </si>
  <si>
    <t>ARMANFIN</t>
  </si>
  <si>
    <t>ICICI Prudential Nifty 50 ETF</t>
  </si>
  <si>
    <t>NIFTYIETF</t>
  </si>
  <si>
    <t>Krsnaa Diagnostics Ltd</t>
  </si>
  <si>
    <t>KRSNAA</t>
  </si>
  <si>
    <t>Centum Electronics Ltd</t>
  </si>
  <si>
    <t>CENTUM</t>
  </si>
  <si>
    <t>TIL Ltd</t>
  </si>
  <si>
    <t>TIL</t>
  </si>
  <si>
    <t>Vidhi Specialty Food Ingredients Ltd</t>
  </si>
  <si>
    <t>VIDHIING</t>
  </si>
  <si>
    <t>HIL Ltd</t>
  </si>
  <si>
    <t>HIL</t>
  </si>
  <si>
    <t>Servotech Power Systems Ltd</t>
  </si>
  <si>
    <t>SERVOTECH</t>
  </si>
  <si>
    <t>Cantabil Retail India Ltd</t>
  </si>
  <si>
    <t>CANTABIL</t>
  </si>
  <si>
    <t>Udaipur Cement Works Ltd</t>
  </si>
  <si>
    <t>UDAICEMENT</t>
  </si>
  <si>
    <t>Rossell India Ltd</t>
  </si>
  <si>
    <t>ROSSELLIND</t>
  </si>
  <si>
    <t>Peninsula Land Ltd</t>
  </si>
  <si>
    <t>PENINLAND</t>
  </si>
  <si>
    <t>MIC Electronics Ltd</t>
  </si>
  <si>
    <t>MICEL</t>
  </si>
  <si>
    <t>Andrew Yule &amp; Co Ltd</t>
  </si>
  <si>
    <t>ANDREWYU</t>
  </si>
  <si>
    <t>Insecticides (India) Ltd</t>
  </si>
  <si>
    <t>INSECTICID</t>
  </si>
  <si>
    <t>SMS Pharmaceuticals Ltd</t>
  </si>
  <si>
    <t>SMSPHARMA</t>
  </si>
  <si>
    <t>JITF Infralogistics Ltd</t>
  </si>
  <si>
    <t>JITFINFRA</t>
  </si>
  <si>
    <t>Alicon Castalloy Ltd</t>
  </si>
  <si>
    <t>ALICON</t>
  </si>
  <si>
    <t>Themis Medicare Ltd</t>
  </si>
  <si>
    <t>THEMISMED</t>
  </si>
  <si>
    <t>Praveg Ltd</t>
  </si>
  <si>
    <t>PRAVEG</t>
  </si>
  <si>
    <t>Advait Infratech Ltd</t>
  </si>
  <si>
    <t>ADVAIT</t>
  </si>
  <si>
    <t>Parag Milk Foods Ltd</t>
  </si>
  <si>
    <t>PARAGMILK</t>
  </si>
  <si>
    <t>Prataap Snacks Ltd</t>
  </si>
  <si>
    <t>DIAMONDYD</t>
  </si>
  <si>
    <t>Raghav Productivity Enhancers Ltd</t>
  </si>
  <si>
    <t>RPEL</t>
  </si>
  <si>
    <t>Gandhar Oil Refinery (INDIA) Ltd</t>
  </si>
  <si>
    <t>GANDHAR</t>
  </si>
  <si>
    <t>Reliance Industrial Infrastructure Ltd</t>
  </si>
  <si>
    <t>RIIL</t>
  </si>
  <si>
    <t>Stove Kraft Ltd</t>
  </si>
  <si>
    <t>STOVEKRAFT</t>
  </si>
  <si>
    <t>Roto Pumps Ltd</t>
  </si>
  <si>
    <t>ROTO</t>
  </si>
  <si>
    <t>Talbros Automotive Components Ltd</t>
  </si>
  <si>
    <t>TALBROAUTO</t>
  </si>
  <si>
    <t>Nelco Ltd</t>
  </si>
  <si>
    <t>NELCO</t>
  </si>
  <si>
    <t>Meghmani Organics Ltd</t>
  </si>
  <si>
    <t>MOL</t>
  </si>
  <si>
    <t>JISLDVREQS</t>
  </si>
  <si>
    <t>G M Breweries Ltd</t>
  </si>
  <si>
    <t>GMBREW</t>
  </si>
  <si>
    <t>TAJ GVK Hotels and Resorts Ltd</t>
  </si>
  <si>
    <t>TAJGVK</t>
  </si>
  <si>
    <t>Sangam (India) Ltd</t>
  </si>
  <si>
    <t>SANGAMIND</t>
  </si>
  <si>
    <t>SG Finserve Ltd</t>
  </si>
  <si>
    <t>SGFIN</t>
  </si>
  <si>
    <t>Hi-Tech Pipes Ltd</t>
  </si>
  <si>
    <t>HITECH</t>
  </si>
  <si>
    <t>Updater Services Ltd</t>
  </si>
  <si>
    <t>UDS</t>
  </si>
  <si>
    <t>TTK Healthcare Ltd</t>
  </si>
  <si>
    <t>TTKHLTCARE</t>
  </si>
  <si>
    <t>Nitin Spinners Ltd</t>
  </si>
  <si>
    <t>NITINSPIN</t>
  </si>
  <si>
    <t>Summit Securities Ltd</t>
  </si>
  <si>
    <t>SUMMITSEC</t>
  </si>
  <si>
    <t>Agro Tech Foods Ltd</t>
  </si>
  <si>
    <t>ATFL</t>
  </si>
  <si>
    <t>Aeroflex Industries Ltd</t>
  </si>
  <si>
    <t>AEROFLEX</t>
  </si>
  <si>
    <t>S.P.Apparels Ltd</t>
  </si>
  <si>
    <t>SPAL</t>
  </si>
  <si>
    <t>Media Matrix Worldwide Ltd</t>
  </si>
  <si>
    <t>MMWL</t>
  </si>
  <si>
    <t>Forbes Precision Tools and Machine Parts Ltd</t>
  </si>
  <si>
    <t>TOTEM</t>
  </si>
  <si>
    <t>Oriental Rail Infrastructure Ltd</t>
  </si>
  <si>
    <t>ORIRAIL</t>
  </si>
  <si>
    <t>Balmer Lawrie Investments Ltd</t>
  </si>
  <si>
    <t>BLIL</t>
  </si>
  <si>
    <t>Mufin Green Finance Ltd</t>
  </si>
  <si>
    <t>MUFIN</t>
  </si>
  <si>
    <t>Yatra Online Ltd</t>
  </si>
  <si>
    <t>YATRA</t>
  </si>
  <si>
    <t>Madhya Bharat Agro Products Ltd</t>
  </si>
  <si>
    <t>MBAPL</t>
  </si>
  <si>
    <t>Suryoday Small Finance Bank Ltd</t>
  </si>
  <si>
    <t>SURYODAY</t>
  </si>
  <si>
    <t>Sigachi Industries Ltd</t>
  </si>
  <si>
    <t>SIGACHI</t>
  </si>
  <si>
    <t>Kotak Gold Etf</t>
  </si>
  <si>
    <t>GOLD1</t>
  </si>
  <si>
    <t>GTPL Hathway Ltd</t>
  </si>
  <si>
    <t>GTPL</t>
  </si>
  <si>
    <t>Veranda Learning Solutions Ltd</t>
  </si>
  <si>
    <t>VERANDA</t>
  </si>
  <si>
    <t>Jagran Prakashan Ltd</t>
  </si>
  <si>
    <t>JAGRAN</t>
  </si>
  <si>
    <t>Dcm Shriram Industries Ltd</t>
  </si>
  <si>
    <t>DCMSRIND</t>
  </si>
  <si>
    <t>Tourism Finance Corporation of India Ltd</t>
  </si>
  <si>
    <t>TFCILTD</t>
  </si>
  <si>
    <t>Expleo Solutions Ltd</t>
  </si>
  <si>
    <t>EXPLEOSOL</t>
  </si>
  <si>
    <t>Deep Industries Ltd</t>
  </si>
  <si>
    <t>DEEPINDS</t>
  </si>
  <si>
    <t>Ram Ratna Wires Ltd</t>
  </si>
  <si>
    <t>RAMRAT</t>
  </si>
  <si>
    <t>GKW Ltd</t>
  </si>
  <si>
    <t>GKWLIMITED</t>
  </si>
  <si>
    <t>Tamilnadu Newsprint &amp; Papers Ltd</t>
  </si>
  <si>
    <t>TNPL</t>
  </si>
  <si>
    <t>Madras Fertilizers Ltd</t>
  </si>
  <si>
    <t>MADRASFERT</t>
  </si>
  <si>
    <t>Rajoo Engineers Ltd</t>
  </si>
  <si>
    <t>RAJOOENG</t>
  </si>
  <si>
    <t>PIX Transmissions Ltd</t>
  </si>
  <si>
    <t>PIXTRANS</t>
  </si>
  <si>
    <t>Yamuna Syndicate Ltd</t>
  </si>
  <si>
    <t>YSL</t>
  </si>
  <si>
    <t>GPT Infraprojects Ltd</t>
  </si>
  <si>
    <t>GPTINFRA</t>
  </si>
  <si>
    <t>Kilburn Engineering Ltd</t>
  </si>
  <si>
    <t>KLBRENG-B</t>
  </si>
  <si>
    <t>Ador Welding Ltd</t>
  </si>
  <si>
    <t>ADORWELD</t>
  </si>
  <si>
    <t>HDFC Gold Exchange Traded Fund</t>
  </si>
  <si>
    <t>HDFCGOLD</t>
  </si>
  <si>
    <t>KKRRAFTON Developers Limited</t>
  </si>
  <si>
    <t>KDL</t>
  </si>
  <si>
    <t>ICICI Prudential Gold ETF</t>
  </si>
  <si>
    <t>GOLDIETF</t>
  </si>
  <si>
    <t>Everest Industries Ltd</t>
  </si>
  <si>
    <t>EVERESTIND</t>
  </si>
  <si>
    <t>Building Products - Prefab Structures</t>
  </si>
  <si>
    <t>Nippon India ETF Nifty Next 50 Junior BeES</t>
  </si>
  <si>
    <t>JUNIORBEES</t>
  </si>
  <si>
    <t>Jaiprakash Associates Ltd</t>
  </si>
  <si>
    <t>JPASSOCIAT</t>
  </si>
  <si>
    <t>Kesar India Ltd</t>
  </si>
  <si>
    <t>KESAR</t>
  </si>
  <si>
    <t>I G Petrochemicals Ltd</t>
  </si>
  <si>
    <t>IGPL</t>
  </si>
  <si>
    <t>Hercules Hoists Ltd</t>
  </si>
  <si>
    <t>HERCULES</t>
  </si>
  <si>
    <t>Mishtann Foods Ltd</t>
  </si>
  <si>
    <t>MISHTANN</t>
  </si>
  <si>
    <t>D Link (India) Limited</t>
  </si>
  <si>
    <t>DLINKINDIA</t>
  </si>
  <si>
    <t>Kiri Industries Ltd</t>
  </si>
  <si>
    <t>KIRIINDUS</t>
  </si>
  <si>
    <t>Irm Energy Ltd</t>
  </si>
  <si>
    <t>IRMENERGY</t>
  </si>
  <si>
    <t>Goldiam International Ltd</t>
  </si>
  <si>
    <t>GOLDIAM</t>
  </si>
  <si>
    <t>Hi-Tech Gears Ltd</t>
  </si>
  <si>
    <t>HITECHGEAR</t>
  </si>
  <si>
    <t>Texmaco Infrastructure &amp; Holdings Ltd</t>
  </si>
  <si>
    <t>TEXINFRA</t>
  </si>
  <si>
    <t>GRP Ltd</t>
  </si>
  <si>
    <t>GRPLTD</t>
  </si>
  <si>
    <t>Jindal Drilling and Industries Ltd</t>
  </si>
  <si>
    <t>JINDRILL</t>
  </si>
  <si>
    <t>Precision Camshafts Ltd</t>
  </si>
  <si>
    <t>PRECAM</t>
  </si>
  <si>
    <t>Shriram Properties Ltd</t>
  </si>
  <si>
    <t>SHRIRAMPPS</t>
  </si>
  <si>
    <t>Bigbloc Construction Ltd</t>
  </si>
  <si>
    <t>BIGBLOC</t>
  </si>
  <si>
    <t>Sirca Paints India Ltd</t>
  </si>
  <si>
    <t>SIRCA</t>
  </si>
  <si>
    <t>Swelect Energy Systems Ltd</t>
  </si>
  <si>
    <t>SWELECTES</t>
  </si>
  <si>
    <t>Indo Tech Transformers Ltd</t>
  </si>
  <si>
    <t>INDOTECH</t>
  </si>
  <si>
    <t>Borosil Scientific Ltd</t>
  </si>
  <si>
    <t>BOROSCI</t>
  </si>
  <si>
    <t>GNA Axles Ltd</t>
  </si>
  <si>
    <t>GNA</t>
  </si>
  <si>
    <t>Fairchem Organics Ltd</t>
  </si>
  <si>
    <t>FAIRCHEMOR</t>
  </si>
  <si>
    <t>Southern Petrochemical Industries Corporation Ltd</t>
  </si>
  <si>
    <t>SPIC</t>
  </si>
  <si>
    <t>Krishana Phoschem Ltd</t>
  </si>
  <si>
    <t>KRISHANA</t>
  </si>
  <si>
    <t>India Nippon Electricals Ltd</t>
  </si>
  <si>
    <t>INDNIPPON</t>
  </si>
  <si>
    <t>Rico Auto Industries Ltd</t>
  </si>
  <si>
    <t>RICOAUTO</t>
  </si>
  <si>
    <t>Agarwal Industrial Corporation Ltd</t>
  </si>
  <si>
    <t>AGARIND</t>
  </si>
  <si>
    <t>Popular Vehicles and Services Ltd</t>
  </si>
  <si>
    <t>PVSL</t>
  </si>
  <si>
    <t>Paushak Ltd</t>
  </si>
  <si>
    <t>PAUSHAKLTD</t>
  </si>
  <si>
    <t>Bharat Wire Ropes Ltd</t>
  </si>
  <si>
    <t>BHARATWIRE</t>
  </si>
  <si>
    <t>India Power Corporation Ltd</t>
  </si>
  <si>
    <t>DPSCLTD</t>
  </si>
  <si>
    <t>Hariom Pipe Industries Ltd</t>
  </si>
  <si>
    <t>HARIOMPIPE</t>
  </si>
  <si>
    <t>Spacenet Enterprises India Ltd</t>
  </si>
  <si>
    <t>SPCENET</t>
  </si>
  <si>
    <t>Camlin Fine Sciences Ltd</t>
  </si>
  <si>
    <t>CAMLINFINE</t>
  </si>
  <si>
    <t>Navkar Corporation Ltd</t>
  </si>
  <si>
    <t>NAVKARCORP</t>
  </si>
  <si>
    <t>Likhitha Infrastructure Ltd</t>
  </si>
  <si>
    <t>LIKHITHA</t>
  </si>
  <si>
    <t>Systematix Corporate Services Ltd</t>
  </si>
  <si>
    <t>SYSTMTXC</t>
  </si>
  <si>
    <t>Master Trust Ltd</t>
  </si>
  <si>
    <t>MASTERTR</t>
  </si>
  <si>
    <t>Walchandnagar Industries Ltd</t>
  </si>
  <si>
    <t>WALCHANNAG</t>
  </si>
  <si>
    <t>Monarch Networth Capital Ltd</t>
  </si>
  <si>
    <t>MONARCH</t>
  </si>
  <si>
    <t>Subex Ltd</t>
  </si>
  <si>
    <t>SUBEXLTD</t>
  </si>
  <si>
    <t>Rama Steel Tubes Ltd</t>
  </si>
  <si>
    <t>RAMASTEEL</t>
  </si>
  <si>
    <t>Shankara Building Products Ltd</t>
  </si>
  <si>
    <t>SHANKARA</t>
  </si>
  <si>
    <t>Elpro International Ltd</t>
  </si>
  <si>
    <t>ELPROINTL</t>
  </si>
  <si>
    <t>Jyoti Resins and Adhesives Ltd</t>
  </si>
  <si>
    <t>JYOTIRES</t>
  </si>
  <si>
    <t>Antony Waste Handling Cell Ltd</t>
  </si>
  <si>
    <t>AWHCL</t>
  </si>
  <si>
    <t>Brightcom Group Ltd</t>
  </si>
  <si>
    <t>BCG</t>
  </si>
  <si>
    <t>Punjab Chemicals and Crop Protection Ltd</t>
  </si>
  <si>
    <t>PUNJABCHEM</t>
  </si>
  <si>
    <t>Shree Digvijay Cement Co Ltd</t>
  </si>
  <si>
    <t>SHREDIGCEM</t>
  </si>
  <si>
    <t>Om Infra Ltd</t>
  </si>
  <si>
    <t>OMINFRAL</t>
  </si>
  <si>
    <t>Rishabh Instruments Ltd</t>
  </si>
  <si>
    <t>RISHABH</t>
  </si>
  <si>
    <t>Filatex India Ltd</t>
  </si>
  <si>
    <t>FILATEX</t>
  </si>
  <si>
    <t>Allsec Technologies Ltd</t>
  </si>
  <si>
    <t>ALLSEC</t>
  </si>
  <si>
    <t>Vascon Engineers Ltd</t>
  </si>
  <si>
    <t>VASCONEQ</t>
  </si>
  <si>
    <t>Dynacons Systems and Solutions Ltd</t>
  </si>
  <si>
    <t>DSSL</t>
  </si>
  <si>
    <t>Sadhana Nitro Chem Ltd</t>
  </si>
  <si>
    <t>SADHNANIQ</t>
  </si>
  <si>
    <t>Tinna Trade Ltd</t>
  </si>
  <si>
    <t>TINNATFL</t>
  </si>
  <si>
    <t>GVK Power &amp; Infrastructure Ltd</t>
  </si>
  <si>
    <t>GVKPIL</t>
  </si>
  <si>
    <t>Airports</t>
  </si>
  <si>
    <t>Amines and Plasticizers Ltd</t>
  </si>
  <si>
    <t>AMNPLST</t>
  </si>
  <si>
    <t>TechNVision Ventures Ltd</t>
  </si>
  <si>
    <t>TECHNVISN</t>
  </si>
  <si>
    <t>SMC Global Securities Ltd</t>
  </si>
  <si>
    <t>SMCGLOBAL</t>
  </si>
  <si>
    <t>Yuken India Ltd</t>
  </si>
  <si>
    <t>YUKEN</t>
  </si>
  <si>
    <t>Taneja Aerospace and Aviation Ltd</t>
  </si>
  <si>
    <t>TANAA</t>
  </si>
  <si>
    <t>Salzer Electronics Ltd</t>
  </si>
  <si>
    <t>SALZERELEC</t>
  </si>
  <si>
    <t>CFF Fluid Control Ltd</t>
  </si>
  <si>
    <t>CFF</t>
  </si>
  <si>
    <t>Vinyas Innovative Technologies Ltd</t>
  </si>
  <si>
    <t>VINYAS</t>
  </si>
  <si>
    <t>Steel Exchange India Ltd</t>
  </si>
  <si>
    <t>STEELXIND</t>
  </si>
  <si>
    <t>Automotive Stampings and Assemblies Ltd</t>
  </si>
  <si>
    <t>ASAL</t>
  </si>
  <si>
    <t>DCW Ltd</t>
  </si>
  <si>
    <t>DCW</t>
  </si>
  <si>
    <t>63 Moons Technologies Ltd</t>
  </si>
  <si>
    <t>63MOONS</t>
  </si>
  <si>
    <t>Manali Petrochemicals Ltd</t>
  </si>
  <si>
    <t>MANALIPETC</t>
  </si>
  <si>
    <t>Deccan Gold Mines Ltd</t>
  </si>
  <si>
    <t>DECNGOLD</t>
  </si>
  <si>
    <t>Centrum Capital Ltd</t>
  </si>
  <si>
    <t>CENTRUM</t>
  </si>
  <si>
    <t>Capital Small Finance Bank Ltd</t>
  </si>
  <si>
    <t>CAPITALSFB</t>
  </si>
  <si>
    <t>HLV Ltd</t>
  </si>
  <si>
    <t>HLVLTD</t>
  </si>
  <si>
    <t>Everest Kanto Cylinder Ltd</t>
  </si>
  <si>
    <t>EKC</t>
  </si>
  <si>
    <t>NIIT Ltd</t>
  </si>
  <si>
    <t>NIITLTD</t>
  </si>
  <si>
    <t>Igarashi Motors India Ltd</t>
  </si>
  <si>
    <t>IGARASHI</t>
  </si>
  <si>
    <t>Best Agrolife Ltd</t>
  </si>
  <si>
    <t>BESTAGRO</t>
  </si>
  <si>
    <t>Mangalore Chemicals and Fertilisers Ltd</t>
  </si>
  <si>
    <t>MANGCHEFER</t>
  </si>
  <si>
    <t>Kokuyo Camlin Ltd</t>
  </si>
  <si>
    <t>KOKUYOCMLN</t>
  </si>
  <si>
    <t>Butterfly Gandhimathi Appliances Ltd</t>
  </si>
  <si>
    <t>BUTTERFLY</t>
  </si>
  <si>
    <t>5Paisa Capital Ltd</t>
  </si>
  <si>
    <t>5PAISA</t>
  </si>
  <si>
    <t>Last Mile Enterprises Ltd</t>
  </si>
  <si>
    <t>LASTMILE</t>
  </si>
  <si>
    <t>Trident Techlabs Ltd</t>
  </si>
  <si>
    <t>TECHLABS</t>
  </si>
  <si>
    <t>Andhra Sugars Ltd</t>
  </si>
  <si>
    <t>ANDHRSUGAR</t>
  </si>
  <si>
    <t>One Point One Solutions Ltd</t>
  </si>
  <si>
    <t>ONEPOINT</t>
  </si>
  <si>
    <t>BCL Industries Ltd</t>
  </si>
  <si>
    <t>BCLIND</t>
  </si>
  <si>
    <t>Alphalogic Techsys Ltd</t>
  </si>
  <si>
    <t>ALPHALOGIC</t>
  </si>
  <si>
    <t>Timex Group India Ltd</t>
  </si>
  <si>
    <t>TIMEX</t>
  </si>
  <si>
    <t>Kamdhenu Ltd</t>
  </si>
  <si>
    <t>KAMDHENU</t>
  </si>
  <si>
    <t>Zota Health Care Ltd</t>
  </si>
  <si>
    <t>ZOTA</t>
  </si>
  <si>
    <t>Motisons Jewellers Ltd</t>
  </si>
  <si>
    <t>MOTISONS</t>
  </si>
  <si>
    <t>Apparel &amp; Accessories Retailers</t>
  </si>
  <si>
    <t>Wardwizard Innovations &amp; Mobility Ltd</t>
  </si>
  <si>
    <t>WARDINMOBI</t>
  </si>
  <si>
    <t>Polo Queen Industrial and Fintech Ltd</t>
  </si>
  <si>
    <t>PQIF</t>
  </si>
  <si>
    <t>Arihant Superstructures Ltd</t>
  </si>
  <si>
    <t>ARIHANTSUP</t>
  </si>
  <si>
    <t>Sterling Tools Ltd</t>
  </si>
  <si>
    <t>STERTOOLS</t>
  </si>
  <si>
    <t>Heranba Industries Ltd</t>
  </si>
  <si>
    <t>HERANBA</t>
  </si>
  <si>
    <t>AMIC Forging Ltd</t>
  </si>
  <si>
    <t>AMIC</t>
  </si>
  <si>
    <t>Eimco Elecon (India) Ltd</t>
  </si>
  <si>
    <t>EIMCOELECO</t>
  </si>
  <si>
    <t>Kotak Nifty 50 ETF</t>
  </si>
  <si>
    <t>NIFTY1</t>
  </si>
  <si>
    <t>Shiva Cement Ltd</t>
  </si>
  <si>
    <t>SHIVACEM</t>
  </si>
  <si>
    <t>Dr Agarwal's Eye Hospital Ltd</t>
  </si>
  <si>
    <t>DRAGARWQ</t>
  </si>
  <si>
    <t>Ngl Fine Chem Ltd</t>
  </si>
  <si>
    <t>NGLFINE</t>
  </si>
  <si>
    <t>Waaree Technologies Ltd</t>
  </si>
  <si>
    <t>WAAREE</t>
  </si>
  <si>
    <t>Kuantum Papers Ltd</t>
  </si>
  <si>
    <t>KUANTUM</t>
  </si>
  <si>
    <t>Windlas Biotech Ltd</t>
  </si>
  <si>
    <t>WINDLAS</t>
  </si>
  <si>
    <t>Vashu Bhagnani Industries Ltd</t>
  </si>
  <si>
    <t>POOJAENT</t>
  </si>
  <si>
    <t>Excel Industries Ltd</t>
  </si>
  <si>
    <t>EXCELINDUS</t>
  </si>
  <si>
    <t>Saurashtra Cement Ltd</t>
  </si>
  <si>
    <t>SAURASHCEM</t>
  </si>
  <si>
    <t>Allcargo Gati Ltd</t>
  </si>
  <si>
    <t>ACLGATI</t>
  </si>
  <si>
    <t>Monte Carlo Fashions Ltd</t>
  </si>
  <si>
    <t>MONTECARLO</t>
  </si>
  <si>
    <t>Rane (Madras) Ltd</t>
  </si>
  <si>
    <t>RML</t>
  </si>
  <si>
    <t>Beekay Steel Industries Ltd</t>
  </si>
  <si>
    <t>BEEKAY</t>
  </si>
  <si>
    <t>Aaswa Trading and Exports Ltd</t>
  </si>
  <si>
    <t>TCC</t>
  </si>
  <si>
    <t>Dhampur Sugar Mills Ltd</t>
  </si>
  <si>
    <t>DHAMPURSUG</t>
  </si>
  <si>
    <t>Eco Recycling Ltd</t>
  </si>
  <si>
    <t>ECORECO</t>
  </si>
  <si>
    <t>Wonder Electricals Ltd</t>
  </si>
  <si>
    <t>WEL</t>
  </si>
  <si>
    <t>Signpost India Ltd</t>
  </si>
  <si>
    <t>SIGNPOST</t>
  </si>
  <si>
    <t>Kitex Garments Ltd</t>
  </si>
  <si>
    <t>KITEX</t>
  </si>
  <si>
    <t>Sahana System Ltd</t>
  </si>
  <si>
    <t>SAHANA</t>
  </si>
  <si>
    <t>Oriental Aromatics Ltd</t>
  </si>
  <si>
    <t>OAL</t>
  </si>
  <si>
    <t>India Motor Parts &amp; Accessories Ltd</t>
  </si>
  <si>
    <t>IMPAL</t>
  </si>
  <si>
    <t>GIC Housing Finance Ltd</t>
  </si>
  <si>
    <t>GICHSGFIN</t>
  </si>
  <si>
    <t>Dynamic Cables Ltd</t>
  </si>
  <si>
    <t>DYCL</t>
  </si>
  <si>
    <t>New Delhi Television Ltd</t>
  </si>
  <si>
    <t>NDTV</t>
  </si>
  <si>
    <t>Kabra Extrusion Technik Ltd</t>
  </si>
  <si>
    <t>KABRAEXTRU</t>
  </si>
  <si>
    <t>GPT Healthcare Ltd</t>
  </si>
  <si>
    <t>GPTHEALTH</t>
  </si>
  <si>
    <t>Cosmic CRF Ltd</t>
  </si>
  <si>
    <t>COSMICCRF</t>
  </si>
  <si>
    <t>Automobile Corp Of Goa Ltd</t>
  </si>
  <si>
    <t>ACGL</t>
  </si>
  <si>
    <t>Knowledge Marine &amp; Engineering Works Ltd</t>
  </si>
  <si>
    <t>KMEW</t>
  </si>
  <si>
    <t>TV Today Network Limited</t>
  </si>
  <si>
    <t>TVTODAY</t>
  </si>
  <si>
    <t>BMW Industries Ltd</t>
  </si>
  <si>
    <t>BMW</t>
  </si>
  <si>
    <t>Mafatlal Industries Ltd</t>
  </si>
  <si>
    <t>MAFATIND</t>
  </si>
  <si>
    <t>Satia Industries Ltd</t>
  </si>
  <si>
    <t>SATIA</t>
  </si>
  <si>
    <t>ASM Technologies Ltd</t>
  </si>
  <si>
    <t>ASMTEC</t>
  </si>
  <si>
    <t>Basilic Fly Studio Ltd</t>
  </si>
  <si>
    <t>BASILIC</t>
  </si>
  <si>
    <t>NACL Industries Ltd</t>
  </si>
  <si>
    <t>NACLIND</t>
  </si>
  <si>
    <t>Hubtown Ltd</t>
  </si>
  <si>
    <t>HUBTOWN</t>
  </si>
  <si>
    <t>Max India Ltd</t>
  </si>
  <si>
    <t>MAXIND</t>
  </si>
  <si>
    <t>Ksolves India Ltd</t>
  </si>
  <si>
    <t>KSOLVES</t>
  </si>
  <si>
    <t>ULTRAMARINE &amp; PIGMENTS Ltd</t>
  </si>
  <si>
    <t>ULTRAMAR</t>
  </si>
  <si>
    <t>Meson Valves India Ltd</t>
  </si>
  <si>
    <t>MESON</t>
  </si>
  <si>
    <t>Himatsingka Seide Ltd</t>
  </si>
  <si>
    <t>HIMATSEIDE</t>
  </si>
  <si>
    <t>Matrimony.Com Ltd</t>
  </si>
  <si>
    <t>MATRIMONY</t>
  </si>
  <si>
    <t>KMC Speciality Hospitals (India) Ltd</t>
  </si>
  <si>
    <t>KMCSHIL</t>
  </si>
  <si>
    <t>Steelcast Ltd</t>
  </si>
  <si>
    <t>STEELCAS</t>
  </si>
  <si>
    <t>Dwarikesh Sugar Industries Ltd</t>
  </si>
  <si>
    <t>DWARKESH</t>
  </si>
  <si>
    <t>Kirloskar Electric Company Ltd</t>
  </si>
  <si>
    <t>KECL</t>
  </si>
  <si>
    <t>Xchanging Solutions Ltd</t>
  </si>
  <si>
    <t>XCHANGING</t>
  </si>
  <si>
    <t>Shanti Educational Initiatives Ltd</t>
  </si>
  <si>
    <t>SEIL</t>
  </si>
  <si>
    <t>BEML Land Assets Ltd</t>
  </si>
  <si>
    <t>BLAL</t>
  </si>
  <si>
    <t>Asian Energy Services Ltd</t>
  </si>
  <si>
    <t>ASIANENE</t>
  </si>
  <si>
    <t>Aimtron Electronics Ltd</t>
  </si>
  <si>
    <t>AIMTRON</t>
  </si>
  <si>
    <t>RIR Power Electronics Ltd</t>
  </si>
  <si>
    <t>RIR</t>
  </si>
  <si>
    <t>R K Swamy Ltd</t>
  </si>
  <si>
    <t>RKSWAMY</t>
  </si>
  <si>
    <t>Macpower CNC Machines Ltd</t>
  </si>
  <si>
    <t>MACPOWER</t>
  </si>
  <si>
    <t>Sika Interplant Systems Ltd</t>
  </si>
  <si>
    <t>SIKA</t>
  </si>
  <si>
    <t>Lincoln Pharmaceuticals Ltd</t>
  </si>
  <si>
    <t>LINCOLN</t>
  </si>
  <si>
    <t>Ice Make Refrigeration Ltd</t>
  </si>
  <si>
    <t>ICEMAKE</t>
  </si>
  <si>
    <t>Control Print Ltd</t>
  </si>
  <si>
    <t>CONTROLPR</t>
  </si>
  <si>
    <t>Gulshan Polyols Ltd</t>
  </si>
  <si>
    <t>GULPOLY</t>
  </si>
  <si>
    <t>Vardhman Holdings Ltd</t>
  </si>
  <si>
    <t>VHL</t>
  </si>
  <si>
    <t>Uttam Sugar Mills Ltd</t>
  </si>
  <si>
    <t>UTTAMSUGAR</t>
  </si>
  <si>
    <t>Alliance Integrated Metaliks Ltd</t>
  </si>
  <si>
    <t>AIML</t>
  </si>
  <si>
    <t>Kopran Ltd</t>
  </si>
  <si>
    <t>KOPRAN</t>
  </si>
  <si>
    <t>Nelcast Ltd</t>
  </si>
  <si>
    <t>NELCAST</t>
  </si>
  <si>
    <t>AVT Natural Products Ltd</t>
  </si>
  <si>
    <t>AVTNPL</t>
  </si>
  <si>
    <t>Syncom Formulations (India) Ltd</t>
  </si>
  <si>
    <t>SYNCOMF</t>
  </si>
  <si>
    <t>Hind Rectifiers Ltd</t>
  </si>
  <si>
    <t>HIRECT</t>
  </si>
  <si>
    <t>Asian Star Co Ltd</t>
  </si>
  <si>
    <t>ASTAR</t>
  </si>
  <si>
    <t>Avadh Sugar &amp; Energy Ltd</t>
  </si>
  <si>
    <t>AVADHSUGAR</t>
  </si>
  <si>
    <t>Ramco Systems Ltd</t>
  </si>
  <si>
    <t>RAMCOSYS</t>
  </si>
  <si>
    <t>Suyog Telematics Ltd</t>
  </si>
  <si>
    <t>SUYOG</t>
  </si>
  <si>
    <t>Century Enka Ltd</t>
  </si>
  <si>
    <t>CENTENKA</t>
  </si>
  <si>
    <t>Aptech Ltd</t>
  </si>
  <si>
    <t>APTECHT</t>
  </si>
  <si>
    <t>Saint-Gobain Sekurit India Ltd</t>
  </si>
  <si>
    <t>SAINTGOBAIN</t>
  </si>
  <si>
    <t>Remus Pharmaceuticals Ltd</t>
  </si>
  <si>
    <t>REMUS</t>
  </si>
  <si>
    <t>Mercury Ev-Tech Ltd</t>
  </si>
  <si>
    <t>MERCURYEV</t>
  </si>
  <si>
    <t>Snowman Logistics Ltd</t>
  </si>
  <si>
    <t>SNOWMAN</t>
  </si>
  <si>
    <t>Prakash Pipes Ltd</t>
  </si>
  <si>
    <t>PPL</t>
  </si>
  <si>
    <t>Platinum Industries Ltd</t>
  </si>
  <si>
    <t>PLATIND</t>
  </si>
  <si>
    <t>Filatex Fashions Ltd</t>
  </si>
  <si>
    <t>FILATFASH</t>
  </si>
  <si>
    <t>Shalimar Paints Ltd</t>
  </si>
  <si>
    <t>SHALPAINTS</t>
  </si>
  <si>
    <t>Dhunseri Ventures Ltd</t>
  </si>
  <si>
    <t>DVL</t>
  </si>
  <si>
    <t>Krishna Defence &amp; Allied Industries Ltd</t>
  </si>
  <si>
    <t>KRISHNADEF</t>
  </si>
  <si>
    <t>Vilas Transcore Ltd</t>
  </si>
  <si>
    <t>VILAS</t>
  </si>
  <si>
    <t>Allcargo Terminals Ltd</t>
  </si>
  <si>
    <t>ATL</t>
  </si>
  <si>
    <t>Sandesh Ltd</t>
  </si>
  <si>
    <t>SANDESH</t>
  </si>
  <si>
    <t>Zuari Industries Ltd</t>
  </si>
  <si>
    <t>ZUARIIND</t>
  </si>
  <si>
    <t>Kamdhenu Ventures Ltd</t>
  </si>
  <si>
    <t>KAMOPAINTS</t>
  </si>
  <si>
    <t>RACL Geartech Ltd</t>
  </si>
  <si>
    <t>RACLGEAR</t>
  </si>
  <si>
    <t>Associated Alcohols &amp; Breweries Ltd</t>
  </si>
  <si>
    <t>ASALCBR</t>
  </si>
  <si>
    <t>Orient Paper and Industries Ltd</t>
  </si>
  <si>
    <t>ORIENTPPR</t>
  </si>
  <si>
    <t>Panorama Studios International Ltd</t>
  </si>
  <si>
    <t>PANORAMA</t>
  </si>
  <si>
    <t>Eraaya Lifespaces Ltd</t>
  </si>
  <si>
    <t>ERAAYA</t>
  </si>
  <si>
    <t>Allied Digital Services Ltd</t>
  </si>
  <si>
    <t>ADSL</t>
  </si>
  <si>
    <t>Transindia Real Estate Ltd</t>
  </si>
  <si>
    <t>TREL</t>
  </si>
  <si>
    <t>Enkei Wheels (India) Ltd</t>
  </si>
  <si>
    <t>ENKEIWHEL</t>
  </si>
  <si>
    <t>Indo Rama Synthetics (India) Ltd</t>
  </si>
  <si>
    <t>INDORAMA</t>
  </si>
  <si>
    <t>Selan Exploration Technology Ltd</t>
  </si>
  <si>
    <t>SELAN</t>
  </si>
  <si>
    <t>Entertainment Network (India) Ltd</t>
  </si>
  <si>
    <t>ENIL</t>
  </si>
  <si>
    <t>Radio</t>
  </si>
  <si>
    <t>Kellton Tech Solutions Ltd</t>
  </si>
  <si>
    <t>KELLTONTEC</t>
  </si>
  <si>
    <t>Crest Ventures Ltd</t>
  </si>
  <si>
    <t>CREST</t>
  </si>
  <si>
    <t>Pondy Oxides and Chemicals Ltd</t>
  </si>
  <si>
    <t>POCL</t>
  </si>
  <si>
    <t>Lancer Container Lines Ltd</t>
  </si>
  <si>
    <t>LANCER</t>
  </si>
  <si>
    <t>Jay Bharat Maruti Ltd</t>
  </si>
  <si>
    <t>JAYBARMARU</t>
  </si>
  <si>
    <t>Anuh Pharma Ltd</t>
  </si>
  <si>
    <t>ANUHPHR</t>
  </si>
  <si>
    <t>Bliss GVS Pharma Ltd</t>
  </si>
  <si>
    <t>BLISSGVS</t>
  </si>
  <si>
    <t>Uniphos Enterprises Ltd</t>
  </si>
  <si>
    <t>UNIENTER</t>
  </si>
  <si>
    <t>Rhetan TMT Ltd</t>
  </si>
  <si>
    <t>RHETAN</t>
  </si>
  <si>
    <t>Valiant Organics Ltd</t>
  </si>
  <si>
    <t>VALIANTORG</t>
  </si>
  <si>
    <t>Pudumjee Paper Products Ltd</t>
  </si>
  <si>
    <t>PDMJEPAPER</t>
  </si>
  <si>
    <t>Beta Drugs Ltd</t>
  </si>
  <si>
    <t>BETA</t>
  </si>
  <si>
    <t>Australian Premium Solar (India) Ltd</t>
  </si>
  <si>
    <t>APS</t>
  </si>
  <si>
    <t>Photovoltaic Solar Systems &amp; Equipment</t>
  </si>
  <si>
    <t>Nahar Spinning Mills Ltd</t>
  </si>
  <si>
    <t>NAHARSPING</t>
  </si>
  <si>
    <t>Raj Rayon Industries Ltd</t>
  </si>
  <si>
    <t>RAJRILTD</t>
  </si>
  <si>
    <t>IST Ltd</t>
  </si>
  <si>
    <t>ISTLTD</t>
  </si>
  <si>
    <t>SPML Infra Ltd</t>
  </si>
  <si>
    <t>SPMLINFRA</t>
  </si>
  <si>
    <t>Solex Energy Ltd</t>
  </si>
  <si>
    <t>SOLEX</t>
  </si>
  <si>
    <t>Vimta Labs Ltd</t>
  </si>
  <si>
    <t>VIMTALABS</t>
  </si>
  <si>
    <t>Benares Hotels Ltd</t>
  </si>
  <si>
    <t>BENARAS</t>
  </si>
  <si>
    <t>Shivalik Rasayan Ltd</t>
  </si>
  <si>
    <t>SHIVALIK</t>
  </si>
  <si>
    <t>Sastasundar Ventures Ltd</t>
  </si>
  <si>
    <t>SASTASUNDR</t>
  </si>
  <si>
    <t>Windsor Machines Ltd</t>
  </si>
  <si>
    <t>WINDMACHIN</t>
  </si>
  <si>
    <t>Creative Newtech Ltd</t>
  </si>
  <si>
    <t>CREATIVE</t>
  </si>
  <si>
    <t>Coffee Day Enterprises Ltd</t>
  </si>
  <si>
    <t>COFFEEDAY</t>
  </si>
  <si>
    <t>NCL Industries Ltd</t>
  </si>
  <si>
    <t>NCLIND</t>
  </si>
  <si>
    <t>AGI Infra Ltd</t>
  </si>
  <si>
    <t>AGIIL</t>
  </si>
  <si>
    <t>Foods and Inns Ltd</t>
  </si>
  <si>
    <t>FOODSIN</t>
  </si>
  <si>
    <t>Infobeans Technologies Ltd</t>
  </si>
  <si>
    <t>INFOBEAN</t>
  </si>
  <si>
    <t>Veefin Solutions Ltd</t>
  </si>
  <si>
    <t>VEEFIN</t>
  </si>
  <si>
    <t>Ganesh Benzoplast Ltd</t>
  </si>
  <si>
    <t>GANESHBE</t>
  </si>
  <si>
    <t>Ester Industries Ltd</t>
  </si>
  <si>
    <t>ESTER</t>
  </si>
  <si>
    <t>Krystal Integrated Services Ltd</t>
  </si>
  <si>
    <t>KRYSTAL</t>
  </si>
  <si>
    <t>Sportking India Ltd</t>
  </si>
  <si>
    <t>SPORTKING</t>
  </si>
  <si>
    <t>Zodiac Energy Ltd</t>
  </si>
  <si>
    <t>ZODIAC</t>
  </si>
  <si>
    <t>Faze Three Ltd</t>
  </si>
  <si>
    <t>FAZE3Q</t>
  </si>
  <si>
    <t>Manoj Vaibhav Gems N Jewellers Ltd</t>
  </si>
  <si>
    <t>MVGJL</t>
  </si>
  <si>
    <t>Essar Shipping Ltd</t>
  </si>
  <si>
    <t>ESSARSHPNG</t>
  </si>
  <si>
    <t>Urja Global Ltd</t>
  </si>
  <si>
    <t>URJA</t>
  </si>
  <si>
    <t>Credo Brands Marketing Ltd</t>
  </si>
  <si>
    <t>MUFTI</t>
  </si>
  <si>
    <t>Men's Clothing</t>
  </si>
  <si>
    <t>SPEL Semiconductor Ltd</t>
  </si>
  <si>
    <t>SPELS</t>
  </si>
  <si>
    <t>Industrial and Prudential Investment Co Ltd</t>
  </si>
  <si>
    <t>INDPRUD</t>
  </si>
  <si>
    <t>Tuticorin Alkali Chemicals and Fertilizers Ltd</t>
  </si>
  <si>
    <t>TUTIALKA</t>
  </si>
  <si>
    <t>Heubach Colorants India Ltd</t>
  </si>
  <si>
    <t>HEUBACHIND</t>
  </si>
  <si>
    <t>MSP Steel &amp; Power Ltd</t>
  </si>
  <si>
    <t>MSPL</t>
  </si>
  <si>
    <t>Fedders Holding Ltd</t>
  </si>
  <si>
    <t>IMCAP</t>
  </si>
  <si>
    <t>Hardwyn India Ltd</t>
  </si>
  <si>
    <t>HARDWYN</t>
  </si>
  <si>
    <t>Building Products - Glass</t>
  </si>
  <si>
    <t>State Trading Corporation of India Ltd</t>
  </si>
  <si>
    <t>STCINDIA</t>
  </si>
  <si>
    <t>Dhanlaxmi Bank Ltd</t>
  </si>
  <si>
    <t>DHANBANK</t>
  </si>
  <si>
    <t>Chaman Lal Setia Exports Ltd</t>
  </si>
  <si>
    <t>CLSEL</t>
  </si>
  <si>
    <t>Magadh Sugar &amp; Energy Ltd</t>
  </si>
  <si>
    <t>MAGADSUGAR</t>
  </si>
  <si>
    <t>Voith Paper Fabrics India Ltd</t>
  </si>
  <si>
    <t>VOITHPAPR</t>
  </si>
  <si>
    <t>Sar Auto Products Ltd</t>
  </si>
  <si>
    <t>SAPL</t>
  </si>
  <si>
    <t>Mukka Proteins Ltd</t>
  </si>
  <si>
    <t>MUKKA</t>
  </si>
  <si>
    <t>Shree Ganesh Remedies Ltd</t>
  </si>
  <si>
    <t>SGRL</t>
  </si>
  <si>
    <t>NDR Auto Components Ltd</t>
  </si>
  <si>
    <t>NDRAUTO</t>
  </si>
  <si>
    <t>RSWM Ltd</t>
  </si>
  <si>
    <t>RSWM</t>
  </si>
  <si>
    <t>Sical Logistics Ltd</t>
  </si>
  <si>
    <t>SICALLOG</t>
  </si>
  <si>
    <t>Emkay Taps and Cutting Tools Ltd</t>
  </si>
  <si>
    <t>EMKAYTOOLS</t>
  </si>
  <si>
    <t>Khazanchi Jewellers Ltd</t>
  </si>
  <si>
    <t>KHAZANCHI</t>
  </si>
  <si>
    <t>Drone Destination Ltd</t>
  </si>
  <si>
    <t>DRONE</t>
  </si>
  <si>
    <t>K&amp;R Rail Engineering Ltd</t>
  </si>
  <si>
    <t>KRRAIL</t>
  </si>
  <si>
    <t>Cropster Agro Ltd</t>
  </si>
  <si>
    <t>CROPSTER</t>
  </si>
  <si>
    <t>3B Blackbio DX Ltd</t>
  </si>
  <si>
    <t>3BBLACKBIO</t>
  </si>
  <si>
    <t>Sree Rayalaseema Hi-Strength Hypo Ltd</t>
  </si>
  <si>
    <t>SRHHYPOLTD</t>
  </si>
  <si>
    <t>Digispice Technologies Ltd</t>
  </si>
  <si>
    <t>DIGISPICE</t>
  </si>
  <si>
    <t>Bajaj Healthcare Ltd</t>
  </si>
  <si>
    <t>BAJAJHCARE</t>
  </si>
  <si>
    <t>Saraswati Commercial (India) Ltd</t>
  </si>
  <si>
    <t>ZSARACOM</t>
  </si>
  <si>
    <t>Dharmaj Crop Guard Ltd</t>
  </si>
  <si>
    <t>DHARMAJ</t>
  </si>
  <si>
    <t>Sutlej Textiles and Industries Ltd</t>
  </si>
  <si>
    <t>SUTLEJTEX</t>
  </si>
  <si>
    <t>Innovana Thinklabs Ltd</t>
  </si>
  <si>
    <t>INNOVANA</t>
  </si>
  <si>
    <t>VLS Finance Ltd</t>
  </si>
  <si>
    <t>VLSFINANCE</t>
  </si>
  <si>
    <t>CSL Finance Ltd</t>
  </si>
  <si>
    <t>CSLFINANCE</t>
  </si>
  <si>
    <t>Gandhi Special Tubes Ltd</t>
  </si>
  <si>
    <t>GANDHITUBE</t>
  </si>
  <si>
    <t>Asian Granito India Ltd</t>
  </si>
  <si>
    <t>ASIANTILES</t>
  </si>
  <si>
    <t>Aurum Proptech Ltd</t>
  </si>
  <si>
    <t>AURUM</t>
  </si>
  <si>
    <t>W S Industries (India) Ltd</t>
  </si>
  <si>
    <t>WSI</t>
  </si>
  <si>
    <t>Sat Industries Ltd</t>
  </si>
  <si>
    <t>SATINDLTD</t>
  </si>
  <si>
    <t>Bharat Parenterals Ltd</t>
  </si>
  <si>
    <t>BPLPHARMA</t>
  </si>
  <si>
    <t>Giriraj Civil Developers Ltd</t>
  </si>
  <si>
    <t>GIRIRAJ</t>
  </si>
  <si>
    <t>Sakuma Exports Ltd</t>
  </si>
  <si>
    <t>SAKUMA</t>
  </si>
  <si>
    <t>TAAL Enterprises Ltd</t>
  </si>
  <si>
    <t>TAALENT</t>
  </si>
  <si>
    <t>Eldeco Housing and Industries Ltd</t>
  </si>
  <si>
    <t>ELDEHSG</t>
  </si>
  <si>
    <t>Elin Electronics Ltd</t>
  </si>
  <si>
    <t>ELIN</t>
  </si>
  <si>
    <t>Bodal Chemicals Ltd</t>
  </si>
  <si>
    <t>BODALCHEM</t>
  </si>
  <si>
    <t>ADC India Communications Ltd</t>
  </si>
  <si>
    <t>ADCINDIA</t>
  </si>
  <si>
    <t>Vikas Lifecare Ltd</t>
  </si>
  <si>
    <t>VIKASLIFE</t>
  </si>
  <si>
    <t>Ravindra Energy Ltd</t>
  </si>
  <si>
    <t>RELTD</t>
  </si>
  <si>
    <t>JG Chemicals Ltd</t>
  </si>
  <si>
    <t>JGCHEM</t>
  </si>
  <si>
    <t>Pakka Limited</t>
  </si>
  <si>
    <t>PAKKA</t>
  </si>
  <si>
    <t>Visaka Industries Ltd</t>
  </si>
  <si>
    <t>VISAKAIND</t>
  </si>
  <si>
    <t>De Nora India Ltd</t>
  </si>
  <si>
    <t>DENORA</t>
  </si>
  <si>
    <t>Jayant Agro-Organics Ltd</t>
  </si>
  <si>
    <t>JAYAGROGN</t>
  </si>
  <si>
    <t>Tracxn Technologies Ltd</t>
  </si>
  <si>
    <t>TRACXN</t>
  </si>
  <si>
    <t>Hexa Tradex Ltd</t>
  </si>
  <si>
    <t>HEXATRADEX</t>
  </si>
  <si>
    <t>Jagatjit Industries Ltd</t>
  </si>
  <si>
    <t>JAGAJITIND</t>
  </si>
  <si>
    <t>Andhra Petrochemicals Ltd</t>
  </si>
  <si>
    <t>ANDHRAPET</t>
  </si>
  <si>
    <t>Zuari Agro Chemicals Ltd</t>
  </si>
  <si>
    <t>ZUARI</t>
  </si>
  <si>
    <t>Zee Media Corporation Ltd</t>
  </si>
  <si>
    <t>ZEEMEDIA</t>
  </si>
  <si>
    <t>Royal Orchid Hotels Ltd</t>
  </si>
  <si>
    <t>ROHLTD</t>
  </si>
  <si>
    <t>Z F Steering Gear (India) Ltd</t>
  </si>
  <si>
    <t>ZFSTEERING</t>
  </si>
  <si>
    <t>Kriti Industries (India) Limited</t>
  </si>
  <si>
    <t>KRITI</t>
  </si>
  <si>
    <t>Renaissance Global Ltd</t>
  </si>
  <si>
    <t>RGL</t>
  </si>
  <si>
    <t>Rushil Decor Ltd</t>
  </si>
  <si>
    <t>RUSHIL</t>
  </si>
  <si>
    <t>Investment Trust of India Ltd</t>
  </si>
  <si>
    <t>THEINVEST</t>
  </si>
  <si>
    <t>Chemcon Speciality Chemicals Ltd</t>
  </si>
  <si>
    <t>CHEMCON</t>
  </si>
  <si>
    <t>Jay Jalaram Technologies Ltd</t>
  </si>
  <si>
    <t>KORE</t>
  </si>
  <si>
    <t>AGS Transact Technologies Ltd</t>
  </si>
  <si>
    <t>AGSTRA</t>
  </si>
  <si>
    <t>TGV SRAAC Ltd</t>
  </si>
  <si>
    <t>TGVSL</t>
  </si>
  <si>
    <t>Newtime Infrastructure Ltd</t>
  </si>
  <si>
    <t>NEWINFRA</t>
  </si>
  <si>
    <t>Transpek Industry Ltd</t>
  </si>
  <si>
    <t>TRANSPEK</t>
  </si>
  <si>
    <t>Axtel Industries Ltd</t>
  </si>
  <si>
    <t>AXTEL</t>
  </si>
  <si>
    <t>Integra Engineering India Ltd</t>
  </si>
  <si>
    <t>INTEGRAEN</t>
  </si>
  <si>
    <t>EKI Energy Services Ltd</t>
  </si>
  <si>
    <t>EKI</t>
  </si>
  <si>
    <t>Rajapalayam Mills Ltd</t>
  </si>
  <si>
    <t>RAJPALAYAM</t>
  </si>
  <si>
    <t>Algoquant Fintech Ltd</t>
  </si>
  <si>
    <t>AQFINTECH</t>
  </si>
  <si>
    <t>Ambika Cotton Mills Ltd</t>
  </si>
  <si>
    <t>AMBIKCO</t>
  </si>
  <si>
    <t>Kotyark Industries Ltd</t>
  </si>
  <si>
    <t>KOTYARK</t>
  </si>
  <si>
    <t>Indo Amines Ltd</t>
  </si>
  <si>
    <t>INDOAMIN</t>
  </si>
  <si>
    <t>Focus Lighting and Fixtures Ltd</t>
  </si>
  <si>
    <t>FOCUS</t>
  </si>
  <si>
    <t>Vasa Denticity Ltd</t>
  </si>
  <si>
    <t>DENTALKART</t>
  </si>
  <si>
    <t>Petro Carbon and Chemicals Ltd</t>
  </si>
  <si>
    <t>PCCL</t>
  </si>
  <si>
    <t>Metals - Coke</t>
  </si>
  <si>
    <t>Danlaw Technologies India Ltd</t>
  </si>
  <si>
    <t>DANLAW</t>
  </si>
  <si>
    <t>Onward Technologies Ltd</t>
  </si>
  <si>
    <t>ONWARDTEC</t>
  </si>
  <si>
    <t>Electrotherm (India) Ltd</t>
  </si>
  <si>
    <t>ELECTHERM</t>
  </si>
  <si>
    <t>Primo Chemicals Ltd</t>
  </si>
  <si>
    <t>PRIMO</t>
  </si>
  <si>
    <t>Deccan Cements Ltd</t>
  </si>
  <si>
    <t>DECCANCE</t>
  </si>
  <si>
    <t>Permanent Magnets Ltd</t>
  </si>
  <si>
    <t>PERMAGN</t>
  </si>
  <si>
    <t>Oswal Greentech Ltd</t>
  </si>
  <si>
    <t>OSWALGREEN</t>
  </si>
  <si>
    <t>Linc Ltd</t>
  </si>
  <si>
    <t>LINC</t>
  </si>
  <si>
    <t>Davangere Sugar Company Ltd</t>
  </si>
  <si>
    <t>DAVANGERE</t>
  </si>
  <si>
    <t>Sarveshwar Foods Ltd</t>
  </si>
  <si>
    <t>SARVESHWAR</t>
  </si>
  <si>
    <t>Hp Adhesives Ltd</t>
  </si>
  <si>
    <t>HPAL</t>
  </si>
  <si>
    <t>Vintage Coffee and Beverages Ltd</t>
  </si>
  <si>
    <t>VINCOFE</t>
  </si>
  <si>
    <t>Kothari Petrochemicals Ltd</t>
  </si>
  <si>
    <t>KOTHARIPET</t>
  </si>
  <si>
    <t>ABS Marine Services Ltd</t>
  </si>
  <si>
    <t>ABSMARINE</t>
  </si>
  <si>
    <t>Jindal Poly Investment and Finance Company Ltd</t>
  </si>
  <si>
    <t>JPOLYINVST</t>
  </si>
  <si>
    <t>Kisan Mouldings Ltd</t>
  </si>
  <si>
    <t>KISAN</t>
  </si>
  <si>
    <t>Global Surfaces Ltd</t>
  </si>
  <si>
    <t>GSLSU</t>
  </si>
  <si>
    <t>Moneyboxx Finance Ltd</t>
  </si>
  <si>
    <t>MONEYBOXX</t>
  </si>
  <si>
    <t>Aditya Birla Money Ltd</t>
  </si>
  <si>
    <t>BIRLAMONEY</t>
  </si>
  <si>
    <t>Silver Touch Technologies Ltd</t>
  </si>
  <si>
    <t>SILVERTUC</t>
  </si>
  <si>
    <t>Ugar Sugar Works Ltd</t>
  </si>
  <si>
    <t>UGARSUGAR</t>
  </si>
  <si>
    <t>Lotus Chocolate Company Ltd</t>
  </si>
  <si>
    <t>LOTUSCHO</t>
  </si>
  <si>
    <t>Repro India Ltd</t>
  </si>
  <si>
    <t>REPRO</t>
  </si>
  <si>
    <t>U. P. Hotels Ltd</t>
  </si>
  <si>
    <t>UPHOT</t>
  </si>
  <si>
    <t>Dhampur Bio Organics Ltd</t>
  </si>
  <si>
    <t>DBOL</t>
  </si>
  <si>
    <t>Morganite Crucible (India) Ltd</t>
  </si>
  <si>
    <t>MORGANITE</t>
  </si>
  <si>
    <t>Jindal Photo Ltd</t>
  </si>
  <si>
    <t>JINDALPHOT</t>
  </si>
  <si>
    <t>Suraj Products Ltd</t>
  </si>
  <si>
    <t>SURAJ</t>
  </si>
  <si>
    <t>Andhra Cements Ltd</t>
  </si>
  <si>
    <t>ACL</t>
  </si>
  <si>
    <t>Munjal Auto Industries Ltd</t>
  </si>
  <si>
    <t>MUNJALAU</t>
  </si>
  <si>
    <t>GHCL Textiles Ltd</t>
  </si>
  <si>
    <t>GHCLTEXTIL</t>
  </si>
  <si>
    <t>Marsons Ltd</t>
  </si>
  <si>
    <t>MARSONS</t>
  </si>
  <si>
    <t>Gloster Ltd</t>
  </si>
  <si>
    <t>GLOSTERLTD</t>
  </si>
  <si>
    <t>Arrow Greentech Ltd</t>
  </si>
  <si>
    <t>ARROWGREEN</t>
  </si>
  <si>
    <t>Emami Paper Mills Ltd</t>
  </si>
  <si>
    <t>EMAMIPAP</t>
  </si>
  <si>
    <t>Shivalic Power Control Ltd</t>
  </si>
  <si>
    <t>SPCL</t>
  </si>
  <si>
    <t>NINtec Systems Ltd</t>
  </si>
  <si>
    <t>NINSYS</t>
  </si>
  <si>
    <t>Wealth First Portfolio Managers Ltd</t>
  </si>
  <si>
    <t>WEALTH</t>
  </si>
  <si>
    <t>Chemfab Alkalis Ltd</t>
  </si>
  <si>
    <t>CHEMFAB</t>
  </si>
  <si>
    <t>Simplex Infrastructures Ltd</t>
  </si>
  <si>
    <t>SIMPLEXINF</t>
  </si>
  <si>
    <t>Jaykay Enterprises Ltd</t>
  </si>
  <si>
    <t>JAYKAY</t>
  </si>
  <si>
    <t>Virtuoso Optoelectronics Ltd</t>
  </si>
  <si>
    <t>VOEPL</t>
  </si>
  <si>
    <t>Jagsonpal Pharmaceuticals Ltd</t>
  </si>
  <si>
    <t>JAGSNPHARM</t>
  </si>
  <si>
    <t>HDFC Nifty 50 ETF</t>
  </si>
  <si>
    <t>HDFCNIFTY</t>
  </si>
  <si>
    <t>Ashima Ltd</t>
  </si>
  <si>
    <t>ASHIMASYN</t>
  </si>
  <si>
    <t>GFL Ltd</t>
  </si>
  <si>
    <t>GFLLIMITED</t>
  </si>
  <si>
    <t>S Chand and Company Ltd</t>
  </si>
  <si>
    <t>SCHAND</t>
  </si>
  <si>
    <t>Tribhovandas Bhimji Zaveri Ltd</t>
  </si>
  <si>
    <t>TBZ</t>
  </si>
  <si>
    <t>SBC Exports Ltd</t>
  </si>
  <si>
    <t>SBC</t>
  </si>
  <si>
    <t>Hampton Sky Realty Ltd</t>
  </si>
  <si>
    <t>HAMPTON</t>
  </si>
  <si>
    <t>Chembond Chemicals Ltd</t>
  </si>
  <si>
    <t>CHEMBOND</t>
  </si>
  <si>
    <t>Hindustan Composites Ltd</t>
  </si>
  <si>
    <t>HINDCOMPOS</t>
  </si>
  <si>
    <t>Mkventures Capital Ltd</t>
  </si>
  <si>
    <t>MKVENTURES</t>
  </si>
  <si>
    <t>Tamilnadu Petroproducts Ltd</t>
  </si>
  <si>
    <t>TNPETRO</t>
  </si>
  <si>
    <t>GRM Overseas Ltd</t>
  </si>
  <si>
    <t>GRMOVER</t>
  </si>
  <si>
    <t>Radiant Cash Management Services Ltd</t>
  </si>
  <si>
    <t>RADIANTCMS</t>
  </si>
  <si>
    <t>N R Agarwal Industries Ltd</t>
  </si>
  <si>
    <t>NRAIL</t>
  </si>
  <si>
    <t>Panacea Biotec Ltd</t>
  </si>
  <si>
    <t>PANACEABIO</t>
  </si>
  <si>
    <t>ATMASTCO Ltd</t>
  </si>
  <si>
    <t>ATMASTCO</t>
  </si>
  <si>
    <t>Veljan Denison Ltd</t>
  </si>
  <si>
    <t>VELJAN</t>
  </si>
  <si>
    <t>Sarla Performance Fibers Ltd</t>
  </si>
  <si>
    <t>SARLAPOLY</t>
  </si>
  <si>
    <t>Mindteck (India) Ltd</t>
  </si>
  <si>
    <t>MINDTECK</t>
  </si>
  <si>
    <t>Mallcom (India) Ltd</t>
  </si>
  <si>
    <t>MALLCOM</t>
  </si>
  <si>
    <t>MBL Infrastructure Ltd</t>
  </si>
  <si>
    <t>MBLINFRA</t>
  </si>
  <si>
    <t>Bajaj Steel Industries Ltd</t>
  </si>
  <si>
    <t>BAJAJST</t>
  </si>
  <si>
    <t>Cheviot Co Ltd</t>
  </si>
  <si>
    <t>CHEVIOT</t>
  </si>
  <si>
    <t>Ceinsys Tech Ltd</t>
  </si>
  <si>
    <t>CEINSYSTECH</t>
  </si>
  <si>
    <t>STEL Holdings Ltd</t>
  </si>
  <si>
    <t>STEL</t>
  </si>
  <si>
    <t>Supreme Power Equipment Ltd</t>
  </si>
  <si>
    <t>SUPREMEPWR</t>
  </si>
  <si>
    <t>Heavy Electrical Equipment</t>
  </si>
  <si>
    <t>Ratnaveer Precision Engineering Ltd</t>
  </si>
  <si>
    <t>RATNAVEER</t>
  </si>
  <si>
    <t>Dhunseri Investments Ltd</t>
  </si>
  <si>
    <t>DHUNINV</t>
  </si>
  <si>
    <t>Race Eco Chain Ltd</t>
  </si>
  <si>
    <t>RACE</t>
  </si>
  <si>
    <t>Speciality Restaurants Ltd</t>
  </si>
  <si>
    <t>SPECIALITY</t>
  </si>
  <si>
    <t>Prime Securities Ltd</t>
  </si>
  <si>
    <t>PRIMESECU</t>
  </si>
  <si>
    <t>GeeCee Ventures Ltd</t>
  </si>
  <si>
    <t>GEECEE</t>
  </si>
  <si>
    <t>The Ruby Mills Ltd</t>
  </si>
  <si>
    <t>RUBYMILLS</t>
  </si>
  <si>
    <t>KSE Ltd</t>
  </si>
  <si>
    <t>KSE</t>
  </si>
  <si>
    <t>Vraj Iron and Steel Ltd</t>
  </si>
  <si>
    <t>VRAJ</t>
  </si>
  <si>
    <t>Forbes &amp; Company Ltd</t>
  </si>
  <si>
    <t>FORBESCO</t>
  </si>
  <si>
    <t>Megatherm Induction Ltd</t>
  </si>
  <si>
    <t>MEGATHERM</t>
  </si>
  <si>
    <t>Lokesh Machines Ltd</t>
  </si>
  <si>
    <t>LOKESHMACH</t>
  </si>
  <si>
    <t>Mold-Tek Technologies Ltd</t>
  </si>
  <si>
    <t>MOLDTECH</t>
  </si>
  <si>
    <t>Remedium Lifecare Ltd</t>
  </si>
  <si>
    <t>REMLIFE</t>
  </si>
  <si>
    <t>Capital India Finance Ltd</t>
  </si>
  <si>
    <t>CIFL</t>
  </si>
  <si>
    <t>Khaitan Chemicals and Fertilizers Ltd</t>
  </si>
  <si>
    <t>KHAICHEM</t>
  </si>
  <si>
    <t>Rane Brake Linings Ltd</t>
  </si>
  <si>
    <t>RBL</t>
  </si>
  <si>
    <t>Nahar Poly Films Ltd</t>
  </si>
  <si>
    <t>NAHARPOLY</t>
  </si>
  <si>
    <t>Ritco Logistics Ltd</t>
  </si>
  <si>
    <t>RITCO</t>
  </si>
  <si>
    <t>20 Microns Ltd</t>
  </si>
  <si>
    <t>20MICRONS</t>
  </si>
  <si>
    <t>Kaya Ltd</t>
  </si>
  <si>
    <t>KAYA</t>
  </si>
  <si>
    <t>Shree Tirupati Balajee FIBC Ltd</t>
  </si>
  <si>
    <t>TIRUPATI</t>
  </si>
  <si>
    <t>DMCC Speciality Chemicals Ltd</t>
  </si>
  <si>
    <t>DMCC</t>
  </si>
  <si>
    <t>Wim Plast Ltd</t>
  </si>
  <si>
    <t>WIMPLAST</t>
  </si>
  <si>
    <t>Shree Pushkar Chemicals &amp; Fertilisers Ltd</t>
  </si>
  <si>
    <t>SHREEPUSHK</t>
  </si>
  <si>
    <t>Sunshield Chemicals Ltd</t>
  </si>
  <si>
    <t>SUNSHIEL</t>
  </si>
  <si>
    <t>IND Swift Laboratories Ltd</t>
  </si>
  <si>
    <t>INDSWFTLAB</t>
  </si>
  <si>
    <t>Tantia Constructions Ltd</t>
  </si>
  <si>
    <t>TCLCONS</t>
  </si>
  <si>
    <t>Haldyn Glass Ltd</t>
  </si>
  <si>
    <t>HALDYNGL</t>
  </si>
  <si>
    <t>Spencer's Retail Ltd</t>
  </si>
  <si>
    <t>SPENCERS</t>
  </si>
  <si>
    <t>VL E-Governance &amp; IT Solutions Ltd</t>
  </si>
  <si>
    <t>VLEGOV</t>
  </si>
  <si>
    <t>Bhageria Industries Ltd</t>
  </si>
  <si>
    <t>BHAGERIA</t>
  </si>
  <si>
    <t>Menon Bearings Ltd</t>
  </si>
  <si>
    <t>MENONBE</t>
  </si>
  <si>
    <t>Plastiblends India Ltd</t>
  </si>
  <si>
    <t>PLASTIBLEN</t>
  </si>
  <si>
    <t>Vinyl Chemicals (India) Ltd</t>
  </si>
  <si>
    <t>VINYLINDIA</t>
  </si>
  <si>
    <t>Shri Jagdamba Polymers Ltd</t>
  </si>
  <si>
    <t>SHRJAGP</t>
  </si>
  <si>
    <t>Viceroy Hotels Ltd</t>
  </si>
  <si>
    <t>VHLTD</t>
  </si>
  <si>
    <t>Artemis Electricals and Projects Ltd</t>
  </si>
  <si>
    <t>AEPL</t>
  </si>
  <si>
    <t>Albert David Ltd</t>
  </si>
  <si>
    <t>ALBERTDAVD</t>
  </si>
  <si>
    <t>Shreyas Shipping and Logistics Ltd</t>
  </si>
  <si>
    <t>SHREYAS</t>
  </si>
  <si>
    <t>Onmobile Global Ltd</t>
  </si>
  <si>
    <t>ONMOBILE</t>
  </si>
  <si>
    <t>MMP Industries Ltd</t>
  </si>
  <si>
    <t>MMP</t>
  </si>
  <si>
    <t>Nagarjuna Fertilizers and Chemicals Ltd</t>
  </si>
  <si>
    <t>NAGAFERT</t>
  </si>
  <si>
    <t>Hindustan Media Ventures Ltd</t>
  </si>
  <si>
    <t>HMVL</t>
  </si>
  <si>
    <t>Nitta Gelatin India Ltd</t>
  </si>
  <si>
    <t>NITTAGELA</t>
  </si>
  <si>
    <t>Sakar Healthcare Ltd</t>
  </si>
  <si>
    <t>SAKAR</t>
  </si>
  <si>
    <t>Maan Aluminium Ltd</t>
  </si>
  <si>
    <t>MAANALU</t>
  </si>
  <si>
    <t>Modern Insulators Ltd</t>
  </si>
  <si>
    <t>MODINSU</t>
  </si>
  <si>
    <t>High Energy Batteries (India) Ltd</t>
  </si>
  <si>
    <t>HIGHENE</t>
  </si>
  <si>
    <t>Birla Cable Ltd</t>
  </si>
  <si>
    <t>BIRLACABLE</t>
  </si>
  <si>
    <t>Finkurve Financial Services Ltd</t>
  </si>
  <si>
    <t>FINKURVE</t>
  </si>
  <si>
    <t>Balaji Telefilms Ltd</t>
  </si>
  <si>
    <t>BALAJITELE</t>
  </si>
  <si>
    <t>Goa Carbon Ltd</t>
  </si>
  <si>
    <t>GOACARBON</t>
  </si>
  <si>
    <t>Rudra Ecovation Ltd</t>
  </si>
  <si>
    <t>RUDRAECO</t>
  </si>
  <si>
    <t>TPL Plastech Ltd</t>
  </si>
  <si>
    <t>TPLPLASTEH</t>
  </si>
  <si>
    <t>Career Point Ltd</t>
  </si>
  <si>
    <t>CAREERP</t>
  </si>
  <si>
    <t>Bedmutha Industries Ltd</t>
  </si>
  <si>
    <t>BEDMUTHA</t>
  </si>
  <si>
    <t>Arihant Capital Markets Ltd</t>
  </si>
  <si>
    <t>ARIHANTCAP</t>
  </si>
  <si>
    <t>PREVEST DENPRO LTD</t>
  </si>
  <si>
    <t>PREVEST</t>
  </si>
  <si>
    <t>Apex Frozen Foods Ltd</t>
  </si>
  <si>
    <t>APEX</t>
  </si>
  <si>
    <t>R S Software (India) Ltd</t>
  </si>
  <si>
    <t>RSSOFTWARE</t>
  </si>
  <si>
    <t>PNGS Gargi Fashion Jewellery Ltd</t>
  </si>
  <si>
    <t>GARGI</t>
  </si>
  <si>
    <t>Pashupati Cotspin Ltd</t>
  </si>
  <si>
    <t>PASHUPATI</t>
  </si>
  <si>
    <t>Liberty Shoes Ltd</t>
  </si>
  <si>
    <t>LIBERTSHOE</t>
  </si>
  <si>
    <t>Kernex Microsystems (India) Ltd</t>
  </si>
  <si>
    <t>KERNEX</t>
  </si>
  <si>
    <t>Arfin India Ltd</t>
  </si>
  <si>
    <t>ARFIN</t>
  </si>
  <si>
    <t>D P Wires Ltd</t>
  </si>
  <si>
    <t>DPWIRES</t>
  </si>
  <si>
    <t>Concord Control Systems Ltd</t>
  </si>
  <si>
    <t>CNCRD</t>
  </si>
  <si>
    <t>Remsons Industries Ltd</t>
  </si>
  <si>
    <t>REMSONSIND</t>
  </si>
  <si>
    <t>Nicco Parks &amp; Resorts Ltd</t>
  </si>
  <si>
    <t>NICCOPAR</t>
  </si>
  <si>
    <t>A K Capital Services Ltd</t>
  </si>
  <si>
    <t>AKCAPIT</t>
  </si>
  <si>
    <t>Shankar Lal Rampal Dye-Chem Ltd</t>
  </si>
  <si>
    <t>SRD</t>
  </si>
  <si>
    <t>Laxmi Goldorna House Ltd</t>
  </si>
  <si>
    <t>LGHL</t>
  </si>
  <si>
    <t>FCS Software Solutions Ltd</t>
  </si>
  <si>
    <t>FCSSOFT</t>
  </si>
  <si>
    <t>Nectar Lifesciences Ltd</t>
  </si>
  <si>
    <t>NECLIFE</t>
  </si>
  <si>
    <t>S J Logistics (India) Ltd</t>
  </si>
  <si>
    <t>SJLOGISTIC</t>
  </si>
  <si>
    <t>Radhika Jeweltech Ltd</t>
  </si>
  <si>
    <t>RADHIKAJWE</t>
  </si>
  <si>
    <t>Sayaji Hotels Ltd</t>
  </si>
  <si>
    <t>SAYAJIHOTL</t>
  </si>
  <si>
    <t>PVP Ventures Ltd</t>
  </si>
  <si>
    <t>PVP</t>
  </si>
  <si>
    <t>Wise Travel India Ltd</t>
  </si>
  <si>
    <t>WTICAB</t>
  </si>
  <si>
    <t>Vikas Ecotech Ltd</t>
  </si>
  <si>
    <t>VIKASECO</t>
  </si>
  <si>
    <t>TVS Electronics Ltd</t>
  </si>
  <si>
    <t>TVSELECT</t>
  </si>
  <si>
    <t>3i Infotech Ltd</t>
  </si>
  <si>
    <t>3IINFOLTD</t>
  </si>
  <si>
    <t>Sukhjit Starch and Chemicals Ltd</t>
  </si>
  <si>
    <t>SUKHJITS</t>
  </si>
  <si>
    <t>Black Rose Industries Ltd</t>
  </si>
  <si>
    <t>BLACKROSE</t>
  </si>
  <si>
    <t>Macfos Ltd</t>
  </si>
  <si>
    <t>ROBU</t>
  </si>
  <si>
    <t>SKM Egg Products Export India Ltd</t>
  </si>
  <si>
    <t>SKMEGGPROD</t>
  </si>
  <si>
    <t>Brand Concepts Ltd</t>
  </si>
  <si>
    <t>BCONCEPTS</t>
  </si>
  <si>
    <t>Sri Adhikari Brothers Television Network Ltd</t>
  </si>
  <si>
    <t>SABTNL</t>
  </si>
  <si>
    <t>Sreeleathers Ltd</t>
  </si>
  <si>
    <t>SREEL</t>
  </si>
  <si>
    <t>Pyramid Technoplast Ltd</t>
  </si>
  <si>
    <t>PYRAMID</t>
  </si>
  <si>
    <t>LIC MF S&amp;P BSE Sensex ETF</t>
  </si>
  <si>
    <t>LICNETFSEN</t>
  </si>
  <si>
    <t>Vipul Ltd</t>
  </si>
  <si>
    <t>VIPULLTD</t>
  </si>
  <si>
    <t>KN Agri Resources Ltd</t>
  </si>
  <si>
    <t>KNAGRI</t>
  </si>
  <si>
    <t>Empire Industries Ltd</t>
  </si>
  <si>
    <t>EMPIND</t>
  </si>
  <si>
    <t>Nile Ltd</t>
  </si>
  <si>
    <t>NILE</t>
  </si>
  <si>
    <t>Nandan Denim Ltd</t>
  </si>
  <si>
    <t>NDL</t>
  </si>
  <si>
    <t>Nupur Recyclers Ltd</t>
  </si>
  <si>
    <t>NRL</t>
  </si>
  <si>
    <t>Stovec Industries Ltd</t>
  </si>
  <si>
    <t>STOVACQ</t>
  </si>
  <si>
    <t>Tara Chand Infralogistic Solutions Ltd</t>
  </si>
  <si>
    <t>TARACHAND</t>
  </si>
  <si>
    <t>Khadim India Ltd</t>
  </si>
  <si>
    <t>KHADIM</t>
  </si>
  <si>
    <t>Orient Ceratech Ltd</t>
  </si>
  <si>
    <t>ORIENTCER</t>
  </si>
  <si>
    <t>Donear Industries Ltd</t>
  </si>
  <si>
    <t>DONEAR</t>
  </si>
  <si>
    <t>Hindustan Motors Ltd</t>
  </si>
  <si>
    <t>HINDMOTORS</t>
  </si>
  <si>
    <t>Bartronics India Ltd</t>
  </si>
  <si>
    <t>ASMS</t>
  </si>
  <si>
    <t>BPL Ltd</t>
  </si>
  <si>
    <t>BPL</t>
  </si>
  <si>
    <t>Alankit Ltd</t>
  </si>
  <si>
    <t>ALANKIT</t>
  </si>
  <si>
    <t>Bright Outdoor Media Ltd</t>
  </si>
  <si>
    <t>BRIGHT</t>
  </si>
  <si>
    <t>TBI Corn Ltd</t>
  </si>
  <si>
    <t>TBI</t>
  </si>
  <si>
    <t>Balaxi Pharmaceuticals Ltd</t>
  </si>
  <si>
    <t>BALAXI</t>
  </si>
  <si>
    <t>Kore Digital Ltd</t>
  </si>
  <si>
    <t>UTI Gold Exchange Traded Fund</t>
  </si>
  <si>
    <t>GOLDSHARE</t>
  </si>
  <si>
    <t>Indo Borax and Chemicals Ltd</t>
  </si>
  <si>
    <t>INDOBORAX</t>
  </si>
  <si>
    <t>Advani Hotels and Resorts (India) Ltd</t>
  </si>
  <si>
    <t>ADVANIHOTR</t>
  </si>
  <si>
    <t>RMC Switchgears Ltd</t>
  </si>
  <si>
    <t>RMC</t>
  </si>
  <si>
    <t>Sealmatic India Ltd</t>
  </si>
  <si>
    <t>SEALMATIC</t>
  </si>
  <si>
    <t>Hazoor Multi Projects Ltd</t>
  </si>
  <si>
    <t>HAZOOR</t>
  </si>
  <si>
    <t>Kriti Nutrients Ltd</t>
  </si>
  <si>
    <t>KRITINUT</t>
  </si>
  <si>
    <t>Nova Agritech Ltd</t>
  </si>
  <si>
    <t>NOVAAGRI</t>
  </si>
  <si>
    <t>AVG Logistics Ltd</t>
  </si>
  <si>
    <t>AVG</t>
  </si>
  <si>
    <t>Manaksia Ltd</t>
  </si>
  <si>
    <t>MANAKSIA</t>
  </si>
  <si>
    <t>Music Broadcast Ltd</t>
  </si>
  <si>
    <t>RADIOCITY</t>
  </si>
  <si>
    <t>Niyogin Fintech Ltd</t>
  </si>
  <si>
    <t>NIYOGIN</t>
  </si>
  <si>
    <t>Gourmet Gateway India Ltd</t>
  </si>
  <si>
    <t>GOURMET</t>
  </si>
  <si>
    <t>Munjal Showa Ltd</t>
  </si>
  <si>
    <t>MUNJALSHOW</t>
  </si>
  <si>
    <t>Cellecor Gadgets Ltd</t>
  </si>
  <si>
    <t>CELLECOR</t>
  </si>
  <si>
    <t>Vishnusurya Projects and Infra Ltd</t>
  </si>
  <si>
    <t>VISHNUINFR</t>
  </si>
  <si>
    <t>Supershakti Metaliks Ltd</t>
  </si>
  <si>
    <t>SUPERSHAKT</t>
  </si>
  <si>
    <t>Consolidated Finvest &amp; Holdings Ltd</t>
  </si>
  <si>
    <t>CONSOFINVT</t>
  </si>
  <si>
    <t>Sil Investments Ltd</t>
  </si>
  <si>
    <t>SILINV</t>
  </si>
  <si>
    <t>Mirza International Ltd</t>
  </si>
  <si>
    <t>MIRZAINT</t>
  </si>
  <si>
    <t>Teerth Gopicon Ltd</t>
  </si>
  <si>
    <t>TGL</t>
  </si>
  <si>
    <t>Worth Investment &amp; Trading Co Ltd</t>
  </si>
  <si>
    <t>WORTH</t>
  </si>
  <si>
    <t>HT Media Ltd</t>
  </si>
  <si>
    <t>HTMEDIA</t>
  </si>
  <si>
    <t>Oricon Enterprises Ltd</t>
  </si>
  <si>
    <t>ORICONENT</t>
  </si>
  <si>
    <t>Frontier Springs Ltd</t>
  </si>
  <si>
    <t>FRONTSP</t>
  </si>
  <si>
    <t>Viviana Power Tech Ltd</t>
  </si>
  <si>
    <t>VIVIANA</t>
  </si>
  <si>
    <t>PTL Enterprises Ltd</t>
  </si>
  <si>
    <t>PTL</t>
  </si>
  <si>
    <t>Uravi T &amp; Wedge Lamps Ltd</t>
  </si>
  <si>
    <t>URAVI</t>
  </si>
  <si>
    <t>Aarti Surfactants Ltd</t>
  </si>
  <si>
    <t>AARTISURF</t>
  </si>
  <si>
    <t>Pratham EPC Projects Ltd</t>
  </si>
  <si>
    <t>PRATHAM</t>
  </si>
  <si>
    <t>Nahar Industrial Enterprises Ltd</t>
  </si>
  <si>
    <t>NAHARINDUS</t>
  </si>
  <si>
    <t>Precot Ltd</t>
  </si>
  <si>
    <t>PRECOT</t>
  </si>
  <si>
    <t>Phantom Digital Effects Ltd</t>
  </si>
  <si>
    <t>PHANTOMFX</t>
  </si>
  <si>
    <t>Indag Rubber Ltd</t>
  </si>
  <si>
    <t>INDAG</t>
  </si>
  <si>
    <t>Gretex Corporate Services Ltd</t>
  </si>
  <si>
    <t>GCSL</t>
  </si>
  <si>
    <t>Affordable Robotic &amp; Automation Ltd</t>
  </si>
  <si>
    <t>AFFORDABLE</t>
  </si>
  <si>
    <t>Mac Charles (India) Ltd</t>
  </si>
  <si>
    <t>MCCHRLS-B</t>
  </si>
  <si>
    <t>Medicamen Biotech Ltd</t>
  </si>
  <si>
    <t>MEDICAMEQ</t>
  </si>
  <si>
    <t>TAC Infosec Ltd</t>
  </si>
  <si>
    <t>TAC</t>
  </si>
  <si>
    <t>Accent Microcell Ltd</t>
  </si>
  <si>
    <t>ACCENTMIC</t>
  </si>
  <si>
    <t>Sheetal Cool Products Ltd</t>
  </si>
  <si>
    <t>SCPL</t>
  </si>
  <si>
    <t>Taylormade Renewables Ltd</t>
  </si>
  <si>
    <t>TRL</t>
  </si>
  <si>
    <t>Orient Bell Ltd</t>
  </si>
  <si>
    <t>ORIENTBELL</t>
  </si>
  <si>
    <t>Oswal Agro Mills Ltd</t>
  </si>
  <si>
    <t>OSWALAGRO</t>
  </si>
  <si>
    <t>UTI Nifty Next 50 Exchange Traded Fund</t>
  </si>
  <si>
    <t>UTINEXT50</t>
  </si>
  <si>
    <t>Valiant Laboratories Ltd</t>
  </si>
  <si>
    <t>VALIANTLAB</t>
  </si>
  <si>
    <t>Artson Engineering Ltd</t>
  </si>
  <si>
    <t>ARTSONEN</t>
  </si>
  <si>
    <t>Harita Seating Systems Ltd</t>
  </si>
  <si>
    <t>HARITASEAT</t>
  </si>
  <si>
    <t>Diamines and Chemicals Ltd</t>
  </si>
  <si>
    <t>DIAMINESQ</t>
  </si>
  <si>
    <t>Nikhil Adhesives Ltd</t>
  </si>
  <si>
    <t>NIKHILAD</t>
  </si>
  <si>
    <t>Frog Cellsat Ltd</t>
  </si>
  <si>
    <t>FROG</t>
  </si>
  <si>
    <t>Uni-Abex Alloy Products Ltd</t>
  </si>
  <si>
    <t>UNIABEXAL</t>
  </si>
  <si>
    <t>Kronox Lab Sciences Ltd</t>
  </si>
  <si>
    <t>KRONOX</t>
  </si>
  <si>
    <t>RBM Infracon Ltd</t>
  </si>
  <si>
    <t>RBMINFRA</t>
  </si>
  <si>
    <t>Aym Syntex Ltd</t>
  </si>
  <si>
    <t>AYMSYNTEX</t>
  </si>
  <si>
    <t>TRF Ltd</t>
  </si>
  <si>
    <t>TRF</t>
  </si>
  <si>
    <t>Banswara Syntex Ltd</t>
  </si>
  <si>
    <t>BANSWRAS</t>
  </si>
  <si>
    <t>Anjani Portland Cement Ltd</t>
  </si>
  <si>
    <t>APCL</t>
  </si>
  <si>
    <t>National Peroxide Ltd</t>
  </si>
  <si>
    <t>NPL</t>
  </si>
  <si>
    <t>Fermenta Biotech Ltd</t>
  </si>
  <si>
    <t>FERMENTA</t>
  </si>
  <si>
    <t>R &amp; B Denims Ltd</t>
  </si>
  <si>
    <t>RNBDENIMS</t>
  </si>
  <si>
    <t>Naperol Investments Ltd</t>
  </si>
  <si>
    <t>NAPEROL</t>
  </si>
  <si>
    <t>Sinclairs Hotels Ltd</t>
  </si>
  <si>
    <t>SINCLAIR</t>
  </si>
  <si>
    <t>Kanoria Chemicals and Industries Ltd</t>
  </si>
  <si>
    <t>KANORICHEM</t>
  </si>
  <si>
    <t>Kamat Hotels (India) Ltd</t>
  </si>
  <si>
    <t>KAMATHOTEL</t>
  </si>
  <si>
    <t>Izmo Ltd</t>
  </si>
  <si>
    <t>IZMO</t>
  </si>
  <si>
    <t>Parsvnath Developers Ltd</t>
  </si>
  <si>
    <t>PARSVNATH</t>
  </si>
  <si>
    <t>Mazda Ltd</t>
  </si>
  <si>
    <t>MAZDA</t>
  </si>
  <si>
    <t>Vikram Thermo (India) Ltd</t>
  </si>
  <si>
    <t>VIKRAMTH</t>
  </si>
  <si>
    <t>Synergy Green Industries Ltd</t>
  </si>
  <si>
    <t>SGIL</t>
  </si>
  <si>
    <t>StarlinePS Enterprises Ltd</t>
  </si>
  <si>
    <t>STARLENT</t>
  </si>
  <si>
    <t>Bhartiya International Ltd</t>
  </si>
  <si>
    <t>BIL</t>
  </si>
  <si>
    <t>Saakshi Medtech and Panels Ltd</t>
  </si>
  <si>
    <t>SAAKSHI</t>
  </si>
  <si>
    <t>Refractory Shapes Ltd</t>
  </si>
  <si>
    <t>REFRACTORY</t>
  </si>
  <si>
    <t>Kilitch Drugs (India) Ltd</t>
  </si>
  <si>
    <t>KILITCH</t>
  </si>
  <si>
    <t>Annapurna Swadisht Ltd</t>
  </si>
  <si>
    <t>ANNAPURNA</t>
  </si>
  <si>
    <t>Pavna Industries Ltd</t>
  </si>
  <si>
    <t>PAVNAIND</t>
  </si>
  <si>
    <t>Shriram Asset Management Co Ltd</t>
  </si>
  <si>
    <t>SRAMSET</t>
  </si>
  <si>
    <t>Trucap Finance Ltd</t>
  </si>
  <si>
    <t>TRU</t>
  </si>
  <si>
    <t>Axita Cotton Ltd</t>
  </si>
  <si>
    <t>AXITA</t>
  </si>
  <si>
    <t>Singer India Ltd</t>
  </si>
  <si>
    <t>SINGER</t>
  </si>
  <si>
    <t>Kritika Wires Ltd</t>
  </si>
  <si>
    <t>KRITIKA</t>
  </si>
  <si>
    <t>Nitco Ltd</t>
  </si>
  <si>
    <t>NITCO</t>
  </si>
  <si>
    <t>NBI Industrial Finance Company Ltd</t>
  </si>
  <si>
    <t>NBIFIN</t>
  </si>
  <si>
    <t>Genus Paper &amp; Boards Ltd</t>
  </si>
  <si>
    <t>GENUSPAPER</t>
  </si>
  <si>
    <t>Iris Clothings Ltd</t>
  </si>
  <si>
    <t>IRISDOREME</t>
  </si>
  <si>
    <t>BEW Engineering Ltd</t>
  </si>
  <si>
    <t>BEWLTD</t>
  </si>
  <si>
    <t>HCL Infosystems Ltd</t>
  </si>
  <si>
    <t>HCL-INSYS</t>
  </si>
  <si>
    <t>RPP Infra Projects Ltd</t>
  </si>
  <si>
    <t>RPPINFRA</t>
  </si>
  <si>
    <t>Nahar Capital and Financial Services Ltd</t>
  </si>
  <si>
    <t>NAHARCAP</t>
  </si>
  <si>
    <t>Super Sales India Ltd</t>
  </si>
  <si>
    <t>SUPER</t>
  </si>
  <si>
    <t>Cybertech Systems and Software Ltd</t>
  </si>
  <si>
    <t>CYBERTECH</t>
  </si>
  <si>
    <t>Xtglobal Infotech Ltd</t>
  </si>
  <si>
    <t>XTGLOBAL</t>
  </si>
  <si>
    <t>Deep Energy Resources Ltd</t>
  </si>
  <si>
    <t>DEEPENR</t>
  </si>
  <si>
    <t>Valiant Communications Ltd</t>
  </si>
  <si>
    <t>VALIANT</t>
  </si>
  <si>
    <t>Autoline Industries Ltd</t>
  </si>
  <si>
    <t>AUTOIND</t>
  </si>
  <si>
    <t>IFB Agro Industries Ltd</t>
  </si>
  <si>
    <t>IFBAGRO</t>
  </si>
  <si>
    <t>ZIM Laboratories Ltd</t>
  </si>
  <si>
    <t>ZIMLAB</t>
  </si>
  <si>
    <t>Sadbhav Engineering Ltd</t>
  </si>
  <si>
    <t>SADBHAV</t>
  </si>
  <si>
    <t>Swadeshi Polytex Ltd</t>
  </si>
  <si>
    <t>SWADPOL</t>
  </si>
  <si>
    <t>Asahi Songwon Colors Ltd</t>
  </si>
  <si>
    <t>ASAHISONG</t>
  </si>
  <si>
    <t>Swaraj Suiting Ltd</t>
  </si>
  <si>
    <t>SWARAJ</t>
  </si>
  <si>
    <t>RBZ Jewellers Ltd</t>
  </si>
  <si>
    <t>RBZJEWEL</t>
  </si>
  <si>
    <t>Jewelry &amp; Watch Retailers</t>
  </si>
  <si>
    <t>Wanbury Ltd</t>
  </si>
  <si>
    <t>WANBURY</t>
  </si>
  <si>
    <t>Raj Television Network Ltd</t>
  </si>
  <si>
    <t>RAJTV</t>
  </si>
  <si>
    <t>International Conveyors Ltd</t>
  </si>
  <si>
    <t>INTLCONV</t>
  </si>
  <si>
    <t>Vinsys IT Services India Ltd</t>
  </si>
  <si>
    <t>VINSYS</t>
  </si>
  <si>
    <t>UFO Moviez India Ltd</t>
  </si>
  <si>
    <t>UFO</t>
  </si>
  <si>
    <t>Kothari Products Ltd</t>
  </si>
  <si>
    <t>KOTHARIPRO</t>
  </si>
  <si>
    <t>DU Digital Global Ltd</t>
  </si>
  <si>
    <t>DUGLOBAL</t>
  </si>
  <si>
    <t>Bharat Agri Fert &amp; Realty Ltd</t>
  </si>
  <si>
    <t>BHARATAGRI</t>
  </si>
  <si>
    <t>CL Educate Ltd</t>
  </si>
  <si>
    <t>CLEDUCATE</t>
  </si>
  <si>
    <t>Megasoft Ltd</t>
  </si>
  <si>
    <t>MEGASOFT</t>
  </si>
  <si>
    <t>SRG Housing Finance Ltd</t>
  </si>
  <si>
    <t>SRGHFL</t>
  </si>
  <si>
    <t>Kiran Vyapar Ltd</t>
  </si>
  <si>
    <t>KIRANVYPAR</t>
  </si>
  <si>
    <t>Cressanda Railway Solutions Ltd</t>
  </si>
  <si>
    <t>CRESSAN</t>
  </si>
  <si>
    <t>Muthoot Capital Services Ltd</t>
  </si>
  <si>
    <t>MUTHOOTCAP</t>
  </si>
  <si>
    <t>DCM Nouvelle Ltd</t>
  </si>
  <si>
    <t>DCMNVL</t>
  </si>
  <si>
    <t>Kwality Pharmaceuticals Ltd</t>
  </si>
  <si>
    <t>KPL</t>
  </si>
  <si>
    <t>Indian Emulsifiers Ltd</t>
  </si>
  <si>
    <t>IEML</t>
  </si>
  <si>
    <t>Venus Remedies Ltd</t>
  </si>
  <si>
    <t>VENUSREM</t>
  </si>
  <si>
    <t>Krishival Foods Ltd</t>
  </si>
  <si>
    <t>KRISHIVAL</t>
  </si>
  <si>
    <t>Rudra Global Infra Products Ltd</t>
  </si>
  <si>
    <t>RUDRA</t>
  </si>
  <si>
    <t>KCP Sugar and Industries Corp Ltd</t>
  </si>
  <si>
    <t>KCPSUGIND</t>
  </si>
  <si>
    <t>B&amp;B Triplewall Containers Ltd</t>
  </si>
  <si>
    <t>BBTCL</t>
  </si>
  <si>
    <t>Aion-Tech Solutions Ltd</t>
  </si>
  <si>
    <t>GOLDTECH</t>
  </si>
  <si>
    <t>Swiss Military Consumer Goods Ltd</t>
  </si>
  <si>
    <t>SWISSMLTRY</t>
  </si>
  <si>
    <t>Geekay Wires Ltd</t>
  </si>
  <si>
    <t>GEEKAYWIRE</t>
  </si>
  <si>
    <t>Bharat Road Network Ltd</t>
  </si>
  <si>
    <t>BRNL</t>
  </si>
  <si>
    <t>Euro Panel Products Ltd</t>
  </si>
  <si>
    <t>EUROBOND</t>
  </si>
  <si>
    <t>Trust Fintech Ltd</t>
  </si>
  <si>
    <t>TRUST</t>
  </si>
  <si>
    <t>Dai Ichi Karkaria Ltd</t>
  </si>
  <si>
    <t>DAICHI</t>
  </si>
  <si>
    <t>Shree Karni Fabcom Ltd</t>
  </si>
  <si>
    <t>SHREEKARNI</t>
  </si>
  <si>
    <t>SoftSol India Ltd</t>
  </si>
  <si>
    <t>SOFTSOL</t>
  </si>
  <si>
    <t>Nila Infrastructures Ltd</t>
  </si>
  <si>
    <t>NILAINFRA</t>
  </si>
  <si>
    <t>GEM Enviro Management Ltd</t>
  </si>
  <si>
    <t>GEMENVIRO</t>
  </si>
  <si>
    <t>Ador Fontech Ltd</t>
  </si>
  <si>
    <t>ADORFO</t>
  </si>
  <si>
    <t>Shivam Autotech Ltd</t>
  </si>
  <si>
    <t>SHIVAMAUTO</t>
  </si>
  <si>
    <t>Addictive Learning Technology Ltd</t>
  </si>
  <si>
    <t>LAWSIKHO</t>
  </si>
  <si>
    <t>Reliance Communications Ltd</t>
  </si>
  <si>
    <t>RCOM</t>
  </si>
  <si>
    <t>Kerala Ayurveda Ltd</t>
  </si>
  <si>
    <t>KERALAYUR</t>
  </si>
  <si>
    <t>MIRC Electronics Ltd</t>
  </si>
  <si>
    <t>MIRCELECTR</t>
  </si>
  <si>
    <t>Winsol Engineers Ltd</t>
  </si>
  <si>
    <t>WINSOL</t>
  </si>
  <si>
    <t>Premier Polyfilm Ltd</t>
  </si>
  <si>
    <t>PREMIERPOL</t>
  </si>
  <si>
    <t>International Travel House Ltd</t>
  </si>
  <si>
    <t>ITHL</t>
  </si>
  <si>
    <t>Bharat Seats Ltd</t>
  </si>
  <si>
    <t>BHARATSE</t>
  </si>
  <si>
    <t>Thaai Casting Limited</t>
  </si>
  <si>
    <t>TCL</t>
  </si>
  <si>
    <t>Foce India Ltd</t>
  </si>
  <si>
    <t>FOCE</t>
  </si>
  <si>
    <t>Meghna Infracon Infrastructure Ltd</t>
  </si>
  <si>
    <t>MIIL</t>
  </si>
  <si>
    <t>Nath Bio-Genes (I) Ltd</t>
  </si>
  <si>
    <t>NATHBIOGEN</t>
  </si>
  <si>
    <t>Titan Biotech Ltd</t>
  </si>
  <si>
    <t>TITANBIO</t>
  </si>
  <si>
    <t>Vibhor Steel Tubes Ltd</t>
  </si>
  <si>
    <t>VSTL</t>
  </si>
  <si>
    <t>Dynamic Services &amp; Security Ltd</t>
  </si>
  <si>
    <t>DYNAMIC</t>
  </si>
  <si>
    <t>Galaxy Bearings Ltd</t>
  </si>
  <si>
    <t>GALXBRG</t>
  </si>
  <si>
    <t>Vardhman Acrylics Ltd</t>
  </si>
  <si>
    <t>VARDHACRLC</t>
  </si>
  <si>
    <t>Shish Industries Ltd</t>
  </si>
  <si>
    <t>SHISHIND</t>
  </si>
  <si>
    <t>Aditya BSL Nifty 50 ETF</t>
  </si>
  <si>
    <t>BSLNIFTY</t>
  </si>
  <si>
    <t>United Drilling Tools Ltd</t>
  </si>
  <si>
    <t>UNIDT</t>
  </si>
  <si>
    <t>Inspirisys Solutions Ltd</t>
  </si>
  <si>
    <t>INSPIRISYS</t>
  </si>
  <si>
    <t>All e Technologies Ltd</t>
  </si>
  <si>
    <t>ALLETEC</t>
  </si>
  <si>
    <t>Akme Fintrade India Ltd</t>
  </si>
  <si>
    <t>AFIL</t>
  </si>
  <si>
    <t>Amal Ltd</t>
  </si>
  <si>
    <t>AMAL</t>
  </si>
  <si>
    <t>DIC India Ltd</t>
  </si>
  <si>
    <t>DICIND</t>
  </si>
  <si>
    <t>Jost's Engineering Company Ltd</t>
  </si>
  <si>
    <t>JOSTS</t>
  </si>
  <si>
    <t>Kothari Sugars and Chemicals Ltd</t>
  </si>
  <si>
    <t>KOTARISUG</t>
  </si>
  <si>
    <t>Integrated Industries Ltd</t>
  </si>
  <si>
    <t>IIL</t>
  </si>
  <si>
    <t>Vantage Knowledge Academy Ltd</t>
  </si>
  <si>
    <t>VKAL</t>
  </si>
  <si>
    <t>Rubfila International Ltd</t>
  </si>
  <si>
    <t>RUBFILA</t>
  </si>
  <si>
    <t>Indian Bright Steel Co Ltd</t>
  </si>
  <si>
    <t>IBRIGST</t>
  </si>
  <si>
    <t>Modison Ltd</t>
  </si>
  <si>
    <t>MODISONLTD</t>
  </si>
  <si>
    <t>Jet Airways (India) Ltd</t>
  </si>
  <si>
    <t>JETAIRWAYS</t>
  </si>
  <si>
    <t>Markolines Pavement Technologies Ltd</t>
  </si>
  <si>
    <t>MARKOLINES</t>
  </si>
  <si>
    <t>IRIS Business Services Ltd</t>
  </si>
  <si>
    <t>IRIS</t>
  </si>
  <si>
    <t>Mangalam Industrial Finance Ltd</t>
  </si>
  <si>
    <t>MANGIND</t>
  </si>
  <si>
    <t>U Y Fincorp Ltd</t>
  </si>
  <si>
    <t>UYFINCORP</t>
  </si>
  <si>
    <t>Raghuvir Synthetics Ltd</t>
  </si>
  <si>
    <t>RAGHUSYN</t>
  </si>
  <si>
    <t>Mangalam Global Enterprise Ltd</t>
  </si>
  <si>
    <t>MGEL</t>
  </si>
  <si>
    <t>Orbit Exports Ltd</t>
  </si>
  <si>
    <t>ORBTEXP</t>
  </si>
  <si>
    <t>Cineline India Ltd</t>
  </si>
  <si>
    <t>CINELINE</t>
  </si>
  <si>
    <t>SoftTech Engineers Ltd</t>
  </si>
  <si>
    <t>SOFTTECH</t>
  </si>
  <si>
    <t>Manaksia Coated Metals &amp; Industries Ltd</t>
  </si>
  <si>
    <t>MANAKCOAT</t>
  </si>
  <si>
    <t>OK Play India Ltd</t>
  </si>
  <si>
    <t>OKPLA</t>
  </si>
  <si>
    <t>Shreyans Industries Ltd</t>
  </si>
  <si>
    <t>SHREYANIND</t>
  </si>
  <si>
    <t>Mawana Sugars Ltd</t>
  </si>
  <si>
    <t>MAWANASUG</t>
  </si>
  <si>
    <t>GP Eco Solutions India Ltd</t>
  </si>
  <si>
    <t>GPECO</t>
  </si>
  <si>
    <t>Ponni Sugars (Erode) Ltd</t>
  </si>
  <si>
    <t>PONNIERODE</t>
  </si>
  <si>
    <t>Modi's Navnirman Ltd</t>
  </si>
  <si>
    <t>MODIS</t>
  </si>
  <si>
    <t>Indo National Ltd</t>
  </si>
  <si>
    <t>NIPPOBATRY</t>
  </si>
  <si>
    <t>Country Club Hospitality &amp; Holidays Ltd</t>
  </si>
  <si>
    <t>CCHHL</t>
  </si>
  <si>
    <t>Menon Pistons Ltd</t>
  </si>
  <si>
    <t>MENNPIS</t>
  </si>
  <si>
    <t>Prozone Realty Ltd</t>
  </si>
  <si>
    <t>PROZONER</t>
  </si>
  <si>
    <t>V-Marc India Ltd</t>
  </si>
  <si>
    <t>VMARCIND</t>
  </si>
  <si>
    <t>Poddar Pigments Ltd</t>
  </si>
  <si>
    <t>PODDARMENT</t>
  </si>
  <si>
    <t>Kinetic Engineering Ltd</t>
  </si>
  <si>
    <t>KINETICENG</t>
  </si>
  <si>
    <t>Industrial Investment Trust Ltd</t>
  </si>
  <si>
    <t>IITL</t>
  </si>
  <si>
    <t>Bella Casa Fashion &amp; Retail Ltd</t>
  </si>
  <si>
    <t>BELLACASA</t>
  </si>
  <si>
    <t>Delton Cables Ltd</t>
  </si>
  <si>
    <t>DLTNCBL</t>
  </si>
  <si>
    <t>Pritika Auto Industries Ltd</t>
  </si>
  <si>
    <t>PRITIKAUTO</t>
  </si>
  <si>
    <t>Sakthi Sugars Ltd</t>
  </si>
  <si>
    <t>SAKHTISUG</t>
  </si>
  <si>
    <t>Riddhi Siddhi Gluco Biols Ltd</t>
  </si>
  <si>
    <t>RIDDHI</t>
  </si>
  <si>
    <t>Dynemic Products Ltd</t>
  </si>
  <si>
    <t>DYNPRO</t>
  </si>
  <si>
    <t>Logica Infoway Ltd</t>
  </si>
  <si>
    <t>LOGICA</t>
  </si>
  <si>
    <t>Kay Cee Energy &amp; Infra Ltd</t>
  </si>
  <si>
    <t>KCEIL</t>
  </si>
  <si>
    <t>Mahindra EPC Irrigation Ltd</t>
  </si>
  <si>
    <t>MAHEPC</t>
  </si>
  <si>
    <t>Kaycee Industries Ltd</t>
  </si>
  <si>
    <t>KAYCEEI</t>
  </si>
  <si>
    <t>Hindusthan Urban Infrastructure Ltd</t>
  </si>
  <si>
    <t>HUIL</t>
  </si>
  <si>
    <t>Shalibhadra Finance Ltd</t>
  </si>
  <si>
    <t>SAHLIBHFI</t>
  </si>
  <si>
    <t>Hi-Green Carbon Ltd</t>
  </si>
  <si>
    <t>HIGREEN</t>
  </si>
  <si>
    <t>M K Proteins Ltd</t>
  </si>
  <si>
    <t>MKPL</t>
  </si>
  <si>
    <t>Sigma Solve Ltd</t>
  </si>
  <si>
    <t>SIGMA</t>
  </si>
  <si>
    <t>Newjaisa Technologies Ltd</t>
  </si>
  <si>
    <t>NEWJAISA</t>
  </si>
  <si>
    <t>Innovators Facade Systems Ltd</t>
  </si>
  <si>
    <t>INNOVATORS</t>
  </si>
  <si>
    <t>Creative Graphics Solutions India Ltd</t>
  </si>
  <si>
    <t>CGRAPHICS</t>
  </si>
  <si>
    <t>Suraj Ltd</t>
  </si>
  <si>
    <t>SURAJLTD</t>
  </si>
  <si>
    <t>Bombay Oxygen Investments Ltd</t>
  </si>
  <si>
    <t>BOMOXY-B1</t>
  </si>
  <si>
    <t>Quint Digital Ltd</t>
  </si>
  <si>
    <t>QUINT</t>
  </si>
  <si>
    <t>Trigyn Technologies Ltd</t>
  </si>
  <si>
    <t>TRIGYN</t>
  </si>
  <si>
    <t>Shukra Pharmaceuticals Ltd</t>
  </si>
  <si>
    <t>SHUKRAPHAR</t>
  </si>
  <si>
    <t>Aerpace Industries Ltd</t>
  </si>
  <si>
    <t>AERPACE</t>
  </si>
  <si>
    <t>Ruchira Papers Ltd</t>
  </si>
  <si>
    <t>RUCHIRA</t>
  </si>
  <si>
    <t>Goodricke Group Ltd</t>
  </si>
  <si>
    <t>GOODRICKE</t>
  </si>
  <si>
    <t>Indo Us Bio-Tech Ltd</t>
  </si>
  <si>
    <t>INDOUS</t>
  </si>
  <si>
    <t>Shera Energy Ltd</t>
  </si>
  <si>
    <t>SHERA</t>
  </si>
  <si>
    <t>Star Paper Mills Ltd</t>
  </si>
  <si>
    <t>STARPAPER</t>
  </si>
  <si>
    <t>Esconet Technologies Ltd</t>
  </si>
  <si>
    <t>ESCONET</t>
  </si>
  <si>
    <t>Udayshivakumar Infra Ltd</t>
  </si>
  <si>
    <t>USK</t>
  </si>
  <si>
    <t>Pradeep Metals Ltd</t>
  </si>
  <si>
    <t>PRADPME</t>
  </si>
  <si>
    <t>Sunita Tools Ltd</t>
  </si>
  <si>
    <t>SUNITATOOL</t>
  </si>
  <si>
    <t>Shemaroo Entertainment Ltd</t>
  </si>
  <si>
    <t>SHEMAROO</t>
  </si>
  <si>
    <t>Batliboi Ltd</t>
  </si>
  <si>
    <t>BATLIBOI</t>
  </si>
  <si>
    <t>Star Housing Finance Ltd</t>
  </si>
  <si>
    <t>STARHFL</t>
  </si>
  <si>
    <t>Lakshmi Mills Company Ltd</t>
  </si>
  <si>
    <t>LAKSHMIMIL</t>
  </si>
  <si>
    <t>Nitin Castings Ltd</t>
  </si>
  <si>
    <t>NITINCAST</t>
  </si>
  <si>
    <t>Metals - Iron</t>
  </si>
  <si>
    <t>Universus Photo Imagings Ltd</t>
  </si>
  <si>
    <t>UNIVPHOTO</t>
  </si>
  <si>
    <t>Ambalal Sarabhai Enterprises Ltd</t>
  </si>
  <si>
    <t>AMBALALSA</t>
  </si>
  <si>
    <t>Panchmahal Steel Ltd</t>
  </si>
  <si>
    <t>PANCHMAHQ</t>
  </si>
  <si>
    <t>Rathi Steel and Power Ltd</t>
  </si>
  <si>
    <t>RATHIST</t>
  </si>
  <si>
    <t>Shardul Securities Ltd</t>
  </si>
  <si>
    <t>SHARDUL</t>
  </si>
  <si>
    <t>Integra Essentia Ltd</t>
  </si>
  <si>
    <t>ESSENTIA</t>
  </si>
  <si>
    <t>SRM Contractors Ltd</t>
  </si>
  <si>
    <t>SRM</t>
  </si>
  <si>
    <t>Emkay Global Financial Services Ltd</t>
  </si>
  <si>
    <t>EMKAY</t>
  </si>
  <si>
    <t>Thirdwave Financial Intermediaries Ltd</t>
  </si>
  <si>
    <t>THIRDFIN</t>
  </si>
  <si>
    <t>Energy-Mission Machineries (India) Ltd</t>
  </si>
  <si>
    <t>EMMIL</t>
  </si>
  <si>
    <t>Dhabriya Polywood Ltd</t>
  </si>
  <si>
    <t>DHABRIYA</t>
  </si>
  <si>
    <t>SAR Televenture Ltd</t>
  </si>
  <si>
    <t>SARTELE</t>
  </si>
  <si>
    <t>Exxaro Tiles Ltd</t>
  </si>
  <si>
    <t>EXXARO</t>
  </si>
  <si>
    <t>Tiger Logistics (India) Ltd</t>
  </si>
  <si>
    <t>TIGERLOGS</t>
  </si>
  <si>
    <t>Shiv Aum Steels Ltd</t>
  </si>
  <si>
    <t>SHIVAUM</t>
  </si>
  <si>
    <t>Surani Steel Tubes Ltd</t>
  </si>
  <si>
    <t>SURANI</t>
  </si>
  <si>
    <t>Chavda Infra Ltd</t>
  </si>
  <si>
    <t>CHAVDA</t>
  </si>
  <si>
    <t>Airan Ltd</t>
  </si>
  <si>
    <t>AIRAN</t>
  </si>
  <si>
    <t>Felix Industries Ltd</t>
  </si>
  <si>
    <t>FELIX</t>
  </si>
  <si>
    <t>IL &amp; FS Investment Managers Ltd</t>
  </si>
  <si>
    <t>IVC</t>
  </si>
  <si>
    <t>Vishal Fabrics Ltd</t>
  </si>
  <si>
    <t>VISHAL</t>
  </si>
  <si>
    <t>K2 Infragen Ltd</t>
  </si>
  <si>
    <t>K2INFRA</t>
  </si>
  <si>
    <t>Lyka Labs Ltd</t>
  </si>
  <si>
    <t>LYKALABS</t>
  </si>
  <si>
    <t>Fredun Pharmaceuticals Ltd</t>
  </si>
  <si>
    <t>FREDUN</t>
  </si>
  <si>
    <t>A-1 Acid Ltd</t>
  </si>
  <si>
    <t>AAL</t>
  </si>
  <si>
    <t>G G Engineering Ltd</t>
  </si>
  <si>
    <t>GGENG</t>
  </si>
  <si>
    <t>MOS Utility Ltd</t>
  </si>
  <si>
    <t>MOS</t>
  </si>
  <si>
    <t>Harrisons Malayalam Ltd</t>
  </si>
  <si>
    <t>HARRMALAYA</t>
  </si>
  <si>
    <t>UCAL Ltd</t>
  </si>
  <si>
    <t>UCAL</t>
  </si>
  <si>
    <t>Panasonic Energy India Co Ltd</t>
  </si>
  <si>
    <t>PANAENERG</t>
  </si>
  <si>
    <t>Sahyadri Industries Ltd</t>
  </si>
  <si>
    <t>SAHYADRI</t>
  </si>
  <si>
    <t>VIP Clothing Ltd</t>
  </si>
  <si>
    <t>VIPCLOTHNG</t>
  </si>
  <si>
    <t>ELGI Rubber Co Ltd</t>
  </si>
  <si>
    <t>ELGIRUBCO</t>
  </si>
  <si>
    <t>RM Drip &amp; Sprinklers Systems Ltd</t>
  </si>
  <si>
    <t>RMDRIP</t>
  </si>
  <si>
    <t>Hitech Corporation Ltd</t>
  </si>
  <si>
    <t>HITECHCORP</t>
  </si>
  <si>
    <t>Aryaman Financial Services Ltd</t>
  </si>
  <si>
    <t>ARYAMAN</t>
  </si>
  <si>
    <t>Jenburkt Pharmaceuticals Ltd</t>
  </si>
  <si>
    <t>JENBURPH</t>
  </si>
  <si>
    <t>Cool Caps Industries Ltd</t>
  </si>
  <si>
    <t>COOLCAPS</t>
  </si>
  <si>
    <t>Byke Hospitality Ltd</t>
  </si>
  <si>
    <t>BYKE</t>
  </si>
  <si>
    <t>Systango Technologies Ltd</t>
  </si>
  <si>
    <t>SYSTANGO</t>
  </si>
  <si>
    <t>Birla Precision Technologies Ltd</t>
  </si>
  <si>
    <t>BIRLAPREC</t>
  </si>
  <si>
    <t>Kings Infra Ventures Ltd</t>
  </si>
  <si>
    <t>KINGSINFR</t>
  </si>
  <si>
    <t>Alufluoride Ltd</t>
  </si>
  <si>
    <t>ALUFLUOR</t>
  </si>
  <si>
    <t>Shree Rama Multi-Tech Ltd</t>
  </si>
  <si>
    <t>SHREERAMA</t>
  </si>
  <si>
    <t>DC Infotech and Communication Ltd</t>
  </si>
  <si>
    <t>DCI</t>
  </si>
  <si>
    <t>Aban Offshore Ltd</t>
  </si>
  <si>
    <t>ABAN</t>
  </si>
  <si>
    <t>Quest Capital Markets Ltd</t>
  </si>
  <si>
    <t>QUESTCAP</t>
  </si>
  <si>
    <t>Capital Trade Links Ltd</t>
  </si>
  <si>
    <t>CTL</t>
  </si>
  <si>
    <t>Aries Agro Ltd (CN)</t>
  </si>
  <si>
    <t>ARIES</t>
  </si>
  <si>
    <t>Bhagyanagar India Ltd</t>
  </si>
  <si>
    <t>BHAGYANGR</t>
  </si>
  <si>
    <t>Apollo Sindoori Hotels Ltd</t>
  </si>
  <si>
    <t>APOLSINHOT</t>
  </si>
  <si>
    <t>Z-Tech (India) Ltd</t>
  </si>
  <si>
    <t>ZTECH</t>
  </si>
  <si>
    <t>Exhicon Events Media Solutions Ltd</t>
  </si>
  <si>
    <t>EXHICON</t>
  </si>
  <si>
    <t>Zodiac Clothing Company Ltd</t>
  </si>
  <si>
    <t>ZODIACLOTH</t>
  </si>
  <si>
    <t>Gokul Refoils and Solvent Ltd</t>
  </si>
  <si>
    <t>GOKUL</t>
  </si>
  <si>
    <t>Madhuveer Com 18 Network Ltd</t>
  </si>
  <si>
    <t>MADHUVEER</t>
  </si>
  <si>
    <t>Manaksia Steels Ltd</t>
  </si>
  <si>
    <t>MANAKSTEEL</t>
  </si>
  <si>
    <t>Modi Naturals Ltd</t>
  </si>
  <si>
    <t>MODINATUR</t>
  </si>
  <si>
    <t>SKP Bearing Industries Ltd</t>
  </si>
  <si>
    <t>SKP</t>
  </si>
  <si>
    <t>Plaza Wires Ltd</t>
  </si>
  <si>
    <t>PLAZACABLE</t>
  </si>
  <si>
    <t>A2z Infra Engineering Ltd</t>
  </si>
  <si>
    <t>A2ZINFRA</t>
  </si>
  <si>
    <t>Baroda Rayon Corporation Ltd</t>
  </si>
  <si>
    <t>BARODARY</t>
  </si>
  <si>
    <t>Northern Spirits Ltd</t>
  </si>
  <si>
    <t>NSL</t>
  </si>
  <si>
    <t>Zenotech Laboratories Ltd</t>
  </si>
  <si>
    <t>ZENOTECH</t>
  </si>
  <si>
    <t>International Combustion (India) Ltd</t>
  </si>
  <si>
    <t>INTLCOMBQ</t>
  </si>
  <si>
    <t>Kapston Services Ltd</t>
  </si>
  <si>
    <t>KAPSTON</t>
  </si>
  <si>
    <t>Vijay Solvex Ltd</t>
  </si>
  <si>
    <t>VIJSOLX</t>
  </si>
  <si>
    <t>K M Sugar Mills Ltd</t>
  </si>
  <si>
    <t>KMSUGAR</t>
  </si>
  <si>
    <t>Patels Airtemp (India) Ltd</t>
  </si>
  <si>
    <t>PATELSAI</t>
  </si>
  <si>
    <t>Rana Sugars Ltd</t>
  </si>
  <si>
    <t>RANASUG</t>
  </si>
  <si>
    <t>Emami Realty Ltd</t>
  </si>
  <si>
    <t>EMAMIREAL</t>
  </si>
  <si>
    <t>Mangalam Worldwide Ltd</t>
  </si>
  <si>
    <t>MWL</t>
  </si>
  <si>
    <t>Karnika Industries Ltd</t>
  </si>
  <si>
    <t>KARNIKA</t>
  </si>
  <si>
    <t>Tierra Agrotech Ltd</t>
  </si>
  <si>
    <t>TIERRA</t>
  </si>
  <si>
    <t>Sintercom India Ltd</t>
  </si>
  <si>
    <t>SINTERCOM</t>
  </si>
  <si>
    <t>Keltech Energies Ltd</t>
  </si>
  <si>
    <t>KELENRG</t>
  </si>
  <si>
    <t>Nippon India ETF Nifty Midcap 150</t>
  </si>
  <si>
    <t>MID150BEES</t>
  </si>
  <si>
    <t>Sayaji Hotels (Indore) Ltd</t>
  </si>
  <si>
    <t>SHILINDORE</t>
  </si>
  <si>
    <t>Emmforce Autotech Ltd</t>
  </si>
  <si>
    <t>EMMFORCE</t>
  </si>
  <si>
    <t>Lehar Footwears Ltd</t>
  </si>
  <si>
    <t>LEHAR</t>
  </si>
  <si>
    <t>DJ Mediaprint &amp; Logistics Ltd</t>
  </si>
  <si>
    <t>DJML</t>
  </si>
  <si>
    <t>Majestic Auto Ltd</t>
  </si>
  <si>
    <t>MAJESAUT</t>
  </si>
  <si>
    <t>Rockingdeals Circular Economy Ltd</t>
  </si>
  <si>
    <t>ROCKINGDCE</t>
  </si>
  <si>
    <t>Triton Valves Ltd</t>
  </si>
  <si>
    <t>TRITONV</t>
  </si>
  <si>
    <t>Rajnish Wellness Ltd</t>
  </si>
  <si>
    <t>RAJNISH</t>
  </si>
  <si>
    <t>Globus Power Generation Ltd</t>
  </si>
  <si>
    <t>GLOBUSCON</t>
  </si>
  <si>
    <t>DRC Systems India Ltd</t>
  </si>
  <si>
    <t>DRCSYSTEMS</t>
  </si>
  <si>
    <t>Purv Flexipack Ltd</t>
  </si>
  <si>
    <t>PURVFLEXI</t>
  </si>
  <si>
    <t>Pasupati Acrylon Ltd</t>
  </si>
  <si>
    <t>PASUPTAC</t>
  </si>
  <si>
    <t>Surana Telecom and Power Ltd</t>
  </si>
  <si>
    <t>SURANAT&amp;P</t>
  </si>
  <si>
    <t>Almondz Global Securities Ltd</t>
  </si>
  <si>
    <t>ALMONDZ</t>
  </si>
  <si>
    <t>Shyam Century Ferrous Ltd</t>
  </si>
  <si>
    <t>SHYAMCENT</t>
  </si>
  <si>
    <t>Global Education Ltd</t>
  </si>
  <si>
    <t>GLOBAL</t>
  </si>
  <si>
    <t>GP Petroleums Ltd</t>
  </si>
  <si>
    <t>GULFPETRO</t>
  </si>
  <si>
    <t>Vaarad Ventures Ltd</t>
  </si>
  <si>
    <t>VAARAD</t>
  </si>
  <si>
    <t>Coastal Corporation Ltd</t>
  </si>
  <si>
    <t>COASTCORP</t>
  </si>
  <si>
    <t>Goyal Salt Ltd</t>
  </si>
  <si>
    <t>GOYALSALT</t>
  </si>
  <si>
    <t>Chemcrux Enterprises Ltd</t>
  </si>
  <si>
    <t>CHEMCRUX</t>
  </si>
  <si>
    <t>Intense Technologies Ltd</t>
  </si>
  <si>
    <t>INTENTECH</t>
  </si>
  <si>
    <t>Variman Global Enterprises Ltd</t>
  </si>
  <si>
    <t>VARIMAN</t>
  </si>
  <si>
    <t>Rajnandini Metal Ltd</t>
  </si>
  <si>
    <t>RAJMET</t>
  </si>
  <si>
    <t>Droneacharya Aerial Innovations Ltd</t>
  </si>
  <si>
    <t>DRONACHRYA</t>
  </si>
  <si>
    <t>Mangalam Organics Ltd</t>
  </si>
  <si>
    <t>MANORG</t>
  </si>
  <si>
    <t>GEE Ltd</t>
  </si>
  <si>
    <t>GEE</t>
  </si>
  <si>
    <t>South West Pinnacle Exploration Ltd</t>
  </si>
  <si>
    <t>SOUTHWEST</t>
  </si>
  <si>
    <t>AVP Infracon Ltd</t>
  </si>
  <si>
    <t>AVPINFRA</t>
  </si>
  <si>
    <t>Aditya BSL Gold ETF</t>
  </si>
  <si>
    <t>BSLGOLDETF</t>
  </si>
  <si>
    <t>Nila Spaces Ltd</t>
  </si>
  <si>
    <t>NILASPACES</t>
  </si>
  <si>
    <t>Proventus Agrocom Ltd</t>
  </si>
  <si>
    <t>PROV</t>
  </si>
  <si>
    <t>Milkfood Ltd</t>
  </si>
  <si>
    <t>MLKFOOD</t>
  </si>
  <si>
    <t>Shri Keshav Cements and Infra Ltd</t>
  </si>
  <si>
    <t>SKCIL</t>
  </si>
  <si>
    <t>Essen Speciality Films Ltd</t>
  </si>
  <si>
    <t>ESFL</t>
  </si>
  <si>
    <t>Trident Lifeline Ltd</t>
  </si>
  <si>
    <t>TLL</t>
  </si>
  <si>
    <t>Suyog Gurbaxani Funicular Ropeways Ltd</t>
  </si>
  <si>
    <t>SGFRL</t>
  </si>
  <si>
    <t>Jasch Gauging Technologies Ltd</t>
  </si>
  <si>
    <t>JGTL</t>
  </si>
  <si>
    <t>Virinchi Ltd</t>
  </si>
  <si>
    <t>VIRINCHI</t>
  </si>
  <si>
    <t>Inflame Appliances Ltd</t>
  </si>
  <si>
    <t>INFLAME</t>
  </si>
  <si>
    <t>Sumit Woods Ltd</t>
  </si>
  <si>
    <t>SUMIT</t>
  </si>
  <si>
    <t>Rama Phosphates Ltd</t>
  </si>
  <si>
    <t>RAMAPHO</t>
  </si>
  <si>
    <t>Scan Steels Ltd</t>
  </si>
  <si>
    <t>SCANSTL</t>
  </si>
  <si>
    <t>Talbros Engineering Ltd</t>
  </si>
  <si>
    <t>TALBROSENG</t>
  </si>
  <si>
    <t>Competent Automobiles Company Ltd</t>
  </si>
  <si>
    <t>COMPEAU</t>
  </si>
  <si>
    <t>Le Merite Exports Ltd</t>
  </si>
  <si>
    <t>LEMERITE</t>
  </si>
  <si>
    <t>Sejal Glass Ltd</t>
  </si>
  <si>
    <t>SEJALLTD</t>
  </si>
  <si>
    <t>Lancor Holdings Ltd</t>
  </si>
  <si>
    <t>LANCORHOL</t>
  </si>
  <si>
    <t>Atlantaa Ltd</t>
  </si>
  <si>
    <t>ATLANTAA</t>
  </si>
  <si>
    <t>Canarys Automations Ltd</t>
  </si>
  <si>
    <t>CANARYS</t>
  </si>
  <si>
    <t>Indian Toners &amp; Developers Ltd</t>
  </si>
  <si>
    <t>INDTONER</t>
  </si>
  <si>
    <t>Lorenzini Apparels Ltd</t>
  </si>
  <si>
    <t>LAL</t>
  </si>
  <si>
    <t>S &amp; S Power Switchgear Ltd</t>
  </si>
  <si>
    <t>S&amp;SPOWER</t>
  </si>
  <si>
    <t>Euro India Fresh Foods Ltd</t>
  </si>
  <si>
    <t>EIFFL</t>
  </si>
  <si>
    <t>Waterbase Ltd</t>
  </si>
  <si>
    <t>WATERBASE</t>
  </si>
  <si>
    <t>Jhaveri Credits and Capital Ltd</t>
  </si>
  <si>
    <t>JHACC</t>
  </si>
  <si>
    <t>Naga Dhunseri Group Ltd</t>
  </si>
  <si>
    <t>NDGL</t>
  </si>
  <si>
    <t>Shradha Infraprojects Ltd</t>
  </si>
  <si>
    <t>SHRADHA</t>
  </si>
  <si>
    <t>Gennex Laboratories Ltd</t>
  </si>
  <si>
    <t>GENNEX</t>
  </si>
  <si>
    <t>Dindigul Farm Product Ltd</t>
  </si>
  <si>
    <t>DFPL</t>
  </si>
  <si>
    <t>Manomay Tex India Ltd</t>
  </si>
  <si>
    <t>MANOMAY</t>
  </si>
  <si>
    <t>Digikore Studios Ltd</t>
  </si>
  <si>
    <t>DIGIKORE</t>
  </si>
  <si>
    <t>BGR Energy Systems Ltd</t>
  </si>
  <si>
    <t>BGRENERGY</t>
  </si>
  <si>
    <t>Apollo Finvest (India) Ltd</t>
  </si>
  <si>
    <t>APOLLOFI</t>
  </si>
  <si>
    <t>Medico Remedies Ltd</t>
  </si>
  <si>
    <t>MEDICO</t>
  </si>
  <si>
    <t>Vadilal Enterprises Ltd</t>
  </si>
  <si>
    <t>VADILENT</t>
  </si>
  <si>
    <t>Avonmore Capital &amp; Management Services Ltd</t>
  </si>
  <si>
    <t>AVONMORE</t>
  </si>
  <si>
    <t>Kalyani Cast-Tech Ltd</t>
  </si>
  <si>
    <t>KALYANI</t>
  </si>
  <si>
    <t>Omax Autos Ltd</t>
  </si>
  <si>
    <t>OMAXAUTO</t>
  </si>
  <si>
    <t>Premier Roadlines Ltd</t>
  </si>
  <si>
    <t>PRLIND</t>
  </si>
  <si>
    <t>Sadhav Shipping Ltd</t>
  </si>
  <si>
    <t>SADHAV</t>
  </si>
  <si>
    <t>Indowind Energy Ltd</t>
  </si>
  <si>
    <t>INDOWIND</t>
  </si>
  <si>
    <t>Ruchi Infrastructure Ltd</t>
  </si>
  <si>
    <t>RUCHINFRA</t>
  </si>
  <si>
    <t>Infinium Pharmachem Ltd</t>
  </si>
  <si>
    <t>INFINIUM</t>
  </si>
  <si>
    <t>Jay Shree Tea and Industries Ltd</t>
  </si>
  <si>
    <t>JAYSREETEA</t>
  </si>
  <si>
    <t>Crayons Advertising Ltd</t>
  </si>
  <si>
    <t>CRAYONS</t>
  </si>
  <si>
    <t>Goldstar Power Ltd</t>
  </si>
  <si>
    <t>GOLDSTAR</t>
  </si>
  <si>
    <t>Multibase India Ltd</t>
  </si>
  <si>
    <t>MULTIBASE</t>
  </si>
  <si>
    <t>Rox Hi-Tech Ltd</t>
  </si>
  <si>
    <t>ROXHITECH</t>
  </si>
  <si>
    <t>RKEC Projects Ltd</t>
  </si>
  <si>
    <t>RKEC</t>
  </si>
  <si>
    <t>Fluidomat Ltd</t>
  </si>
  <si>
    <t>FLUIDOM</t>
  </si>
  <si>
    <t>Indian Terrain Fashions Ltd</t>
  </si>
  <si>
    <t>INDTERRAIN</t>
  </si>
  <si>
    <t>Purple Finance Ltd</t>
  </si>
  <si>
    <t>PURPLEFIN</t>
  </si>
  <si>
    <t>Generic Engineering Construction and Projects Ltd</t>
  </si>
  <si>
    <t>GENCON</t>
  </si>
  <si>
    <t>India Finsec Ltd</t>
  </si>
  <si>
    <t>IFINSEC</t>
  </si>
  <si>
    <t>Magnum Ventures Ltd</t>
  </si>
  <si>
    <t>MAGNUM</t>
  </si>
  <si>
    <t>Crown Lifters Ltd</t>
  </si>
  <si>
    <t>CROWN</t>
  </si>
  <si>
    <t>NDL Ventures Ltd</t>
  </si>
  <si>
    <t>NDLVENTURE</t>
  </si>
  <si>
    <t>Murudeshwar Ceramics Ltd</t>
  </si>
  <si>
    <t>MURUDCERA</t>
  </si>
  <si>
    <t>Bannari Amman Spinning Mills Ltd</t>
  </si>
  <si>
    <t>BASML</t>
  </si>
  <si>
    <t>Axis Gold ETF</t>
  </si>
  <si>
    <t>AXISGOLD</t>
  </si>
  <si>
    <t>Navkar Urbanstructure Ltd</t>
  </si>
  <si>
    <t>NAVKAR</t>
  </si>
  <si>
    <t>Vishwaraj Sugar Industries Ltd</t>
  </si>
  <si>
    <t>VISHWARAJ</t>
  </si>
  <si>
    <t>Rudrabhishek Enterprises Ltd</t>
  </si>
  <si>
    <t>REPL</t>
  </si>
  <si>
    <t>Konstelec Engineers Ltd</t>
  </si>
  <si>
    <t>KONSTELEC</t>
  </si>
  <si>
    <t>Captain Polyplast Ltd</t>
  </si>
  <si>
    <t>CPL</t>
  </si>
  <si>
    <t>Shri Venkatesh Refineries Ltd</t>
  </si>
  <si>
    <t>SVRL</t>
  </si>
  <si>
    <t>Smartlink Holdings Ltd</t>
  </si>
  <si>
    <t>SMARTLINK</t>
  </si>
  <si>
    <t>PPAP Automotive Ltd</t>
  </si>
  <si>
    <t>PPAP</t>
  </si>
  <si>
    <t>Anlon Technology Solutions Ltd</t>
  </si>
  <si>
    <t>ANLON</t>
  </si>
  <si>
    <t>Shree Rama Newsprint Ltd</t>
  </si>
  <si>
    <t>RAMANEWS</t>
  </si>
  <si>
    <t>Robust Hotels Ltd</t>
  </si>
  <si>
    <t>RHL</t>
  </si>
  <si>
    <t>Visa Steel Ltd</t>
  </si>
  <si>
    <t>VISASTEEL</t>
  </si>
  <si>
    <t>IIRM Holdings India Ltd</t>
  </si>
  <si>
    <t>IIRM</t>
  </si>
  <si>
    <t>Prime Industries Ltd</t>
  </si>
  <si>
    <t>PRIMIND</t>
  </si>
  <si>
    <t>Il&amp;Fs Engineering and Construction Company Ltd</t>
  </si>
  <si>
    <t>IL&amp;FSENGG</t>
  </si>
  <si>
    <t>Uday Jewellery Industries Ltd</t>
  </si>
  <si>
    <t>UDAYJEW</t>
  </si>
  <si>
    <t>Commercial Syn Bags Ltd</t>
  </si>
  <si>
    <t>COMSYN</t>
  </si>
  <si>
    <t>Take Solutions Ltd</t>
  </si>
  <si>
    <t>TAKE</t>
  </si>
  <si>
    <t>P.E. Analytics Ltd</t>
  </si>
  <si>
    <t>PROPEQUITY</t>
  </si>
  <si>
    <t>McLeod Russel India Ltd</t>
  </si>
  <si>
    <t>MCLEODRUSS</t>
  </si>
  <si>
    <t>Global Vectra Helicorp Ltd</t>
  </si>
  <si>
    <t>GLOBALVECT</t>
  </si>
  <si>
    <t>Rane Engine Valve Ltd</t>
  </si>
  <si>
    <t>RANEENGINE</t>
  </si>
  <si>
    <t>Vintron Informatics Ltd</t>
  </si>
  <si>
    <t>VINTRON</t>
  </si>
  <si>
    <t>Hindustan Organic Chemicals Ltd</t>
  </si>
  <si>
    <t>HOCL</t>
  </si>
  <si>
    <t>Shri Dinesh Mills Ltd</t>
  </si>
  <si>
    <t>SHRIDINE</t>
  </si>
  <si>
    <t>Natural Capsules Ltd</t>
  </si>
  <si>
    <t>NATCAPSUQ</t>
  </si>
  <si>
    <t>Alphageo (India) Ltd</t>
  </si>
  <si>
    <t>ALPHAGEO</t>
  </si>
  <si>
    <t>POCL Enterprises Ltd</t>
  </si>
  <si>
    <t>POEL</t>
  </si>
  <si>
    <t>Osia Hyper Retail Ltd</t>
  </si>
  <si>
    <t>OSIAHYPER</t>
  </si>
  <si>
    <t>KPT Industries Ltd</t>
  </si>
  <si>
    <t>KPT</t>
  </si>
  <si>
    <t>Royal India Corporation Ltd</t>
  </si>
  <si>
    <t>ROYALIND</t>
  </si>
  <si>
    <t>Caspian Corporate Services Ltd</t>
  </si>
  <si>
    <t>CASPIAN</t>
  </si>
  <si>
    <t>DCG Cables &amp; Wires Ltd</t>
  </si>
  <si>
    <t>DCG</t>
  </si>
  <si>
    <t>Maral Overseas Ltd</t>
  </si>
  <si>
    <t>MARALOVER</t>
  </si>
  <si>
    <t>Akanksha Power and Infrastructure Ltd</t>
  </si>
  <si>
    <t>AKANKSHA</t>
  </si>
  <si>
    <t>Electrical Components &amp; Equipment</t>
  </si>
  <si>
    <t>Duroply Industries Ltd</t>
  </si>
  <si>
    <t>DUROPLY</t>
  </si>
  <si>
    <t>Gujarat Apollo Industries Ltd</t>
  </si>
  <si>
    <t>GUJAPOLLO</t>
  </si>
  <si>
    <t>E Factor Experiences Ltd</t>
  </si>
  <si>
    <t>EFACTOR</t>
  </si>
  <si>
    <t>Axis Nifty AAA Bond Plus SDL Apr 2026 50:50 ETF</t>
  </si>
  <si>
    <t>AXISBPSETF</t>
  </si>
  <si>
    <t>Sundaram Brake Linings Ltd</t>
  </si>
  <si>
    <t>SUNDRMBRAK</t>
  </si>
  <si>
    <t>Lords Chloro Alkali Ltd</t>
  </si>
  <si>
    <t>LORDSCHLO</t>
  </si>
  <si>
    <t>Asian Hotels (North) Ltd</t>
  </si>
  <si>
    <t>ASIANHOTNR</t>
  </si>
  <si>
    <t>Alphalogic Industries Ltd</t>
  </si>
  <si>
    <t>ALPHAIND</t>
  </si>
  <si>
    <t>Comfort Intech Ltd</t>
  </si>
  <si>
    <t>COMFINTE</t>
  </si>
  <si>
    <t>Graviss Hospitality Ltd</t>
  </si>
  <si>
    <t>GRAVISSHO</t>
  </si>
  <si>
    <t>Mercantile Ventures Ltd</t>
  </si>
  <si>
    <t>MERCANTILE</t>
  </si>
  <si>
    <t>Aurangabad Distillery Ltd</t>
  </si>
  <si>
    <t>AURDIS</t>
  </si>
  <si>
    <t>Thomas Scott (India) Ltd</t>
  </si>
  <si>
    <t>THOMASCOTT</t>
  </si>
  <si>
    <t>Bemco Hydraulics Ltd</t>
  </si>
  <si>
    <t>BEMHY</t>
  </si>
  <si>
    <t>ABM Knowledgeware Ltd</t>
  </si>
  <si>
    <t>ABMKNO</t>
  </si>
  <si>
    <t>SBEC Sugar Ltd</t>
  </si>
  <si>
    <t>SBECSUG</t>
  </si>
  <si>
    <t>Par Drugs and Chemicals Ltd</t>
  </si>
  <si>
    <t>PAR</t>
  </si>
  <si>
    <t>On Door Concepts Ltd</t>
  </si>
  <si>
    <t>ONDOOR</t>
  </si>
  <si>
    <t>Retail - Online</t>
  </si>
  <si>
    <t>Kaka Industries Ltd</t>
  </si>
  <si>
    <t>KAKA</t>
  </si>
  <si>
    <t>Cords Cable Industries Ltd</t>
  </si>
  <si>
    <t>CORDSCABLE</t>
  </si>
  <si>
    <t>Bambino Agro Industries Ltd</t>
  </si>
  <si>
    <t>BAMBINO</t>
  </si>
  <si>
    <t>Standard Capital Markets Ltd</t>
  </si>
  <si>
    <t>STANCAP</t>
  </si>
  <si>
    <t>Maagh Advertising and Marketing Services Ltd</t>
  </si>
  <si>
    <t>MAAGHADV</t>
  </si>
  <si>
    <t>Amba Enterprises Ltd</t>
  </si>
  <si>
    <t>AEL</t>
  </si>
  <si>
    <t>UMA Exports Ltd</t>
  </si>
  <si>
    <t>UMAEXPORTS</t>
  </si>
  <si>
    <t>Chemtech Industrial Valves Ltd</t>
  </si>
  <si>
    <t>CHEMTECH</t>
  </si>
  <si>
    <t>Nitiraj Engineers Ltd</t>
  </si>
  <si>
    <t>NITIRAJ</t>
  </si>
  <si>
    <t>Sona Machinery Ltd</t>
  </si>
  <si>
    <t>SONAMAC</t>
  </si>
  <si>
    <t>Megastar Foods Ltd</t>
  </si>
  <si>
    <t>MEGASTAR</t>
  </si>
  <si>
    <t>Empower India Ltd</t>
  </si>
  <si>
    <t>EMPOWER</t>
  </si>
  <si>
    <t>Chatha Foods Ltd</t>
  </si>
  <si>
    <t>CHATHA</t>
  </si>
  <si>
    <t>Starteck Finance Ltd</t>
  </si>
  <si>
    <t>STARTECK</t>
  </si>
  <si>
    <t>Infollion Research Services Ltd</t>
  </si>
  <si>
    <t>INFOLLION</t>
  </si>
  <si>
    <t>Sharda Ispat Ltd</t>
  </si>
  <si>
    <t>SHRDAIS</t>
  </si>
  <si>
    <t>Welspun Investments and Commercials Ltd</t>
  </si>
  <si>
    <t>WELINV</t>
  </si>
  <si>
    <t>Jay Ushin Ltd</t>
  </si>
  <si>
    <t>JAYUSH</t>
  </si>
  <si>
    <t>Equippp Social Impact Technologies Ltd</t>
  </si>
  <si>
    <t>EQUIPPP</t>
  </si>
  <si>
    <t xml:space="preserve"> IT Services &amp; Consulting</t>
  </si>
  <si>
    <t>Loyal Textile Mills Ltd</t>
  </si>
  <si>
    <t>LOYALTEX</t>
  </si>
  <si>
    <t>MK Exim (India) Ltd</t>
  </si>
  <si>
    <t>MKEXIM</t>
  </si>
  <si>
    <t>Star Delta Transformers Ltd</t>
  </si>
  <si>
    <t>STARDELTA</t>
  </si>
  <si>
    <t>Mirae Asset Nifty 50 ETF</t>
  </si>
  <si>
    <t>NIFTYETF</t>
  </si>
  <si>
    <t>Ceenik Exports (India) Ltd</t>
  </si>
  <si>
    <t>CEENIK</t>
  </si>
  <si>
    <t>Supreme Infrastructure India Ltd</t>
  </si>
  <si>
    <t>SUPREMEINF</t>
  </si>
  <si>
    <t>Inventure Growth &amp; Securities Ltd</t>
  </si>
  <si>
    <t>INVENTURE</t>
  </si>
  <si>
    <t>Indo Thai Securities Ltd</t>
  </si>
  <si>
    <t>INDOTHAI</t>
  </si>
  <si>
    <t>Investment &amp; Precision Castings Ltd</t>
  </si>
  <si>
    <t>INVPRECQ</t>
  </si>
  <si>
    <t>LGB Forge Ltd</t>
  </si>
  <si>
    <t>LGBFORGE</t>
  </si>
  <si>
    <t>Madhav Infra Projects Ltd</t>
  </si>
  <si>
    <t>MADHAVIPL</t>
  </si>
  <si>
    <t>Paragon Fine &amp; Speciality Chemical Ltd</t>
  </si>
  <si>
    <t>PARAGON</t>
  </si>
  <si>
    <t>Sunshine Capital Ltd</t>
  </si>
  <si>
    <t>SCL</t>
  </si>
  <si>
    <t>Nureca Ltd</t>
  </si>
  <si>
    <t>NURECA</t>
  </si>
  <si>
    <t>Baheti Recycling Industries Ltd</t>
  </si>
  <si>
    <t>BAHETI</t>
  </si>
  <si>
    <t>Zeal Global Services Ltd</t>
  </si>
  <si>
    <t>ZEAL</t>
  </si>
  <si>
    <t>Aaron Industries Ltd</t>
  </si>
  <si>
    <t>AARON</t>
  </si>
  <si>
    <t>India Gelatine &amp; Chemicals Ltd</t>
  </si>
  <si>
    <t>INDGELA</t>
  </si>
  <si>
    <t>Yash Optics &amp; Lens Ltd</t>
  </si>
  <si>
    <t>YASHOPTICS</t>
  </si>
  <si>
    <t>Kanoria Energy &amp; Infrastructure Limited</t>
  </si>
  <si>
    <t>KEIL</t>
  </si>
  <si>
    <t>ASI Industries Ltd</t>
  </si>
  <si>
    <t>ASIIL</t>
  </si>
  <si>
    <t>VTM Ltd</t>
  </si>
  <si>
    <t>VTMLTD</t>
  </si>
  <si>
    <t>Brahmaputra Infrastructure Ltd</t>
  </si>
  <si>
    <t>BRAHMINFRA</t>
  </si>
  <si>
    <t>Brady And Morris Engineering Co Ltd</t>
  </si>
  <si>
    <t>BRADYM</t>
  </si>
  <si>
    <t>Ravinder Heights Ltd</t>
  </si>
  <si>
    <t>RVHL</t>
  </si>
  <si>
    <t>Bhilwara Technical Textiles Ltd</t>
  </si>
  <si>
    <t>BTTL</t>
  </si>
  <si>
    <t>Mangalam Seeds Ltd</t>
  </si>
  <si>
    <t>MSL</t>
  </si>
  <si>
    <t>Ashapuri Gold Ornament Ltd</t>
  </si>
  <si>
    <t>AGOL</t>
  </si>
  <si>
    <t>Pil Italica Lifestyle Ltd</t>
  </si>
  <si>
    <t>PILITA</t>
  </si>
  <si>
    <t>RRIL Ltd</t>
  </si>
  <si>
    <t>RRIL</t>
  </si>
  <si>
    <t>North Eastern Carrying Corporation Ltd</t>
  </si>
  <si>
    <t>NECCLTD</t>
  </si>
  <si>
    <t>Ginni Filaments Ltd</t>
  </si>
  <si>
    <t>GINNIFILA</t>
  </si>
  <si>
    <t>G M Polyplast Ltd</t>
  </si>
  <si>
    <t>GMPL</t>
  </si>
  <si>
    <t>Arham Technologies Ltd</t>
  </si>
  <si>
    <t>ARHAM</t>
  </si>
  <si>
    <t>Trejhara Solutions Ltd</t>
  </si>
  <si>
    <t>TREJHARA</t>
  </si>
  <si>
    <t>A B Infrabuild Ltd</t>
  </si>
  <si>
    <t>ABINFRA</t>
  </si>
  <si>
    <t>IL&amp;FS Transportation Networks Ltd</t>
  </si>
  <si>
    <t>IL&amp;FSTRANS</t>
  </si>
  <si>
    <t>delaPlex Ltd</t>
  </si>
  <si>
    <t>DELAPLEX</t>
  </si>
  <si>
    <t>Available Finance Ltd</t>
  </si>
  <si>
    <t>AVAILFC</t>
  </si>
  <si>
    <t>DEV Information Technology Ltd</t>
  </si>
  <si>
    <t>DEVIT</t>
  </si>
  <si>
    <t>CWD Limited</t>
  </si>
  <si>
    <t>CWD</t>
  </si>
  <si>
    <t>Aashka Hospitals Ltd</t>
  </si>
  <si>
    <t>AASHKA</t>
  </si>
  <si>
    <t>Prime Fresh Ltd</t>
  </si>
  <si>
    <t>PRIMEFRESH</t>
  </si>
  <si>
    <t>CAPTAIN PIPES Ltd</t>
  </si>
  <si>
    <t>CAPPIPES</t>
  </si>
  <si>
    <t>VETO Switch Gears And Cables Ltd</t>
  </si>
  <si>
    <t>VETO</t>
  </si>
  <si>
    <t>Shree Ajit Pulp and Paper Ltd</t>
  </si>
  <si>
    <t>SAPPL</t>
  </si>
  <si>
    <t>Prithvi Exchange (India) Ltd</t>
  </si>
  <si>
    <t>PRITHVIEXCH</t>
  </si>
  <si>
    <t>JSL Industries Ltd</t>
  </si>
  <si>
    <t>JSLINDL</t>
  </si>
  <si>
    <t>Maruti Infrastructure Ltd</t>
  </si>
  <si>
    <t>MAINFRA</t>
  </si>
  <si>
    <t>Seacoast Shipping Services Ltd</t>
  </si>
  <si>
    <t>SEACOAST</t>
  </si>
  <si>
    <t>Divine Power Energy Ltd</t>
  </si>
  <si>
    <t>DPEL</t>
  </si>
  <si>
    <t>Veer Global Infraconstruction Ltd</t>
  </si>
  <si>
    <t>VGIL</t>
  </si>
  <si>
    <t>Shri Bajrang Alliance Ltd</t>
  </si>
  <si>
    <t>SHBAJRG</t>
  </si>
  <si>
    <t>Sarthak Metals Ltd</t>
  </si>
  <si>
    <t>SMLT</t>
  </si>
  <si>
    <t>Evexia Lifecare Ltd</t>
  </si>
  <si>
    <t>EVEXIA</t>
  </si>
  <si>
    <t>Tirupati Forge Ltd</t>
  </si>
  <si>
    <t>TIRUPATIFL</t>
  </si>
  <si>
    <t>Confidence Futuristic Energetech Ltd</t>
  </si>
  <si>
    <t>CFEL</t>
  </si>
  <si>
    <t>Noida Toll Bridge Company Ltd</t>
  </si>
  <si>
    <t>NOIDATOLL</t>
  </si>
  <si>
    <t>RDB Realty &amp; Infrastructure Ltd</t>
  </si>
  <si>
    <t>RDBRIL</t>
  </si>
  <si>
    <t>Aksharchem (India) Ltd</t>
  </si>
  <si>
    <t>AKSHARCHEM</t>
  </si>
  <si>
    <t>Denis Chem Lab Ltd</t>
  </si>
  <si>
    <t>DENISCHEM</t>
  </si>
  <si>
    <t>Coral Laboratories Ltd</t>
  </si>
  <si>
    <t>CORALAB</t>
  </si>
  <si>
    <t>Sanjivani Paranteral Ltd</t>
  </si>
  <si>
    <t>SANJIVIN</t>
  </si>
  <si>
    <t>Neelamalai Agro Industries Ltd</t>
  </si>
  <si>
    <t>NEAGI</t>
  </si>
  <si>
    <t>Sicagen India Ltd</t>
  </si>
  <si>
    <t>SICAGEN</t>
  </si>
  <si>
    <t>Hindcon Chemicals Ltd</t>
  </si>
  <si>
    <t>HINDCON</t>
  </si>
  <si>
    <t>Rajshree Polypack Ltd</t>
  </si>
  <si>
    <t>RPPL</t>
  </si>
  <si>
    <t>Delphi World Money Ltd</t>
  </si>
  <si>
    <t>DELPHIFX</t>
  </si>
  <si>
    <t>Zee Learn Ltd</t>
  </si>
  <si>
    <t>ZEELEARN</t>
  </si>
  <si>
    <t>Lagnam Spintex Ltd</t>
  </si>
  <si>
    <t>LAGNAM</t>
  </si>
  <si>
    <t>Paul Merchants Ltd</t>
  </si>
  <si>
    <t>PML</t>
  </si>
  <si>
    <t>KCK Industries Ltd</t>
  </si>
  <si>
    <t>KCK</t>
  </si>
  <si>
    <t>Tembo Global Industries Ltd</t>
  </si>
  <si>
    <t>TEMBO</t>
  </si>
  <si>
    <t>Bhatia Communications &amp; Retail (India) Ltd</t>
  </si>
  <si>
    <t>BHATIA</t>
  </si>
  <si>
    <t>Sayaji Hotels (Pune) Ltd</t>
  </si>
  <si>
    <t>SHPLPUNE</t>
  </si>
  <si>
    <t>GSS Infotech Ltd</t>
  </si>
  <si>
    <t>GSS</t>
  </si>
  <si>
    <t>Pune E - Stock Broking Ltd</t>
  </si>
  <si>
    <t>PESB</t>
  </si>
  <si>
    <t>Indrayani Biotech Ltd</t>
  </si>
  <si>
    <t>INDRANIB</t>
  </si>
  <si>
    <t>Bimetal Bearings Ltd</t>
  </si>
  <si>
    <t>BIMETAL</t>
  </si>
  <si>
    <t>Storage Technologies and Automation Ltd</t>
  </si>
  <si>
    <t>STAL</t>
  </si>
  <si>
    <t>T T Ltd</t>
  </si>
  <si>
    <t>TTL</t>
  </si>
  <si>
    <t>Panchsheel Organics Ltd</t>
  </si>
  <si>
    <t>PANCHSHEEL</t>
  </si>
  <si>
    <t>SMS Lifesciences India Ltd</t>
  </si>
  <si>
    <t>SMSLIFE</t>
  </si>
  <si>
    <t>Shree Vasu Logistics Ltd</t>
  </si>
  <si>
    <t>SVLL</t>
  </si>
  <si>
    <t>Kimia Biosciences Ltd</t>
  </si>
  <si>
    <t>KIMIABL</t>
  </si>
  <si>
    <t>Signet Industries Ltd</t>
  </si>
  <si>
    <t>SIGIND</t>
  </si>
  <si>
    <t>Coral India Finance and Housing Ltd</t>
  </si>
  <si>
    <t>CORALFINAC</t>
  </si>
  <si>
    <t>QMS Medical Allied Services Ltd</t>
  </si>
  <si>
    <t>QMSMEDI</t>
  </si>
  <si>
    <t>Beacon Trusteeship Ltd</t>
  </si>
  <si>
    <t>BEACON</t>
  </si>
  <si>
    <t>RDB Rasayans Ltd</t>
  </si>
  <si>
    <t>RDBRL</t>
  </si>
  <si>
    <t>Techknowgreen Solutions Ltd</t>
  </si>
  <si>
    <t>TECHKGREEN</t>
  </si>
  <si>
    <t>Rajshree Sugars &amp; Chemicals Ltd</t>
  </si>
  <si>
    <t>RAJSREESUG</t>
  </si>
  <si>
    <t>Vardhman Polytex Ltd</t>
  </si>
  <si>
    <t>VARDMNPOLY</t>
  </si>
  <si>
    <t>Super House Ltd</t>
  </si>
  <si>
    <t>SUPERHOUSE</t>
  </si>
  <si>
    <t>Cambridge Technology Enterprises Ltd</t>
  </si>
  <si>
    <t>CTE</t>
  </si>
  <si>
    <t>Nirman Agri Genetics Ltd</t>
  </si>
  <si>
    <t>NIRMAN</t>
  </si>
  <si>
    <t>Sanmit Infra Ltd</t>
  </si>
  <si>
    <t>SANINFRA</t>
  </si>
  <si>
    <t>Lloyds Luxuries Ltd</t>
  </si>
  <si>
    <t>LLOYDS</t>
  </si>
  <si>
    <t>Ajanta Soya Ltd</t>
  </si>
  <si>
    <t>AJANTSOY</t>
  </si>
  <si>
    <t>Nettlinx Ltd</t>
  </si>
  <si>
    <t>NETTLINX</t>
  </si>
  <si>
    <t>Sizemasters Technology Ltd</t>
  </si>
  <si>
    <t>SIZEMASTER</t>
  </si>
  <si>
    <t>Umang Dairies Ltd</t>
  </si>
  <si>
    <t>UMANGDAIRY</t>
  </si>
  <si>
    <t>SAB Industries Ltd</t>
  </si>
  <si>
    <t>SAB</t>
  </si>
  <si>
    <t>Spectrum Talent Management Ltd</t>
  </si>
  <si>
    <t>SPECTSTM</t>
  </si>
  <si>
    <t>Asian Hotels (East) Ltd</t>
  </si>
  <si>
    <t>AHLEAST</t>
  </si>
  <si>
    <t>Maximus International Ltd</t>
  </si>
  <si>
    <t>MAXIMUS</t>
  </si>
  <si>
    <t>Modern Threads (India) Ltd</t>
  </si>
  <si>
    <t>MODTHREAD</t>
  </si>
  <si>
    <t>Panasonic Carbon India Co Ltd</t>
  </si>
  <si>
    <t>PANCARBON</t>
  </si>
  <si>
    <t>IP Rings Ltd</t>
  </si>
  <si>
    <t>IPRINGLTD</t>
  </si>
  <si>
    <t>Raghuvansh Agrofarms Ltd</t>
  </si>
  <si>
    <t>RAFL</t>
  </si>
  <si>
    <t>LA Tim Metal &amp; Industries Ltd</t>
  </si>
  <si>
    <t>LATIMMETAL</t>
  </si>
  <si>
    <t>Jullundur Motor Agency (Delhi) Ltd</t>
  </si>
  <si>
    <t>JMA</t>
  </si>
  <si>
    <t>ShreeOswal Seeds and Chemicals Ltd</t>
  </si>
  <si>
    <t>OSWALSEEDS</t>
  </si>
  <si>
    <t>A B Cotspin India Ltd</t>
  </si>
  <si>
    <t>ABCOTS</t>
  </si>
  <si>
    <t>SBI Nifty Bank ETF</t>
  </si>
  <si>
    <t>SETFNIFBK</t>
  </si>
  <si>
    <t>Maha Rashtra Apex Corporation Ltd</t>
  </si>
  <si>
    <t>MAHAPEXLTD</t>
  </si>
  <si>
    <t>IVP Ltd</t>
  </si>
  <si>
    <t>IVP</t>
  </si>
  <si>
    <t>Modi Rubber Ltd</t>
  </si>
  <si>
    <t>MODIRUBBER</t>
  </si>
  <si>
    <t>Narmada Gelatines Ltd</t>
  </si>
  <si>
    <t>SHAWGELTIN</t>
  </si>
  <si>
    <t>National Plastic Technologies Ltd</t>
  </si>
  <si>
    <t>NATPLASTI</t>
  </si>
  <si>
    <t>Maxposure Ltd</t>
  </si>
  <si>
    <t>MAXPOSURE</t>
  </si>
  <si>
    <t>PG Foils Ltd</t>
  </si>
  <si>
    <t>PGFOILQ</t>
  </si>
  <si>
    <t>Quest Laboratories Ltd</t>
  </si>
  <si>
    <t>QUESTLAB</t>
  </si>
  <si>
    <t>SAH Polymers Ltd</t>
  </si>
  <si>
    <t>SAH</t>
  </si>
  <si>
    <t>Parin Furniture Ltd</t>
  </si>
  <si>
    <t>PARIN</t>
  </si>
  <si>
    <t>Rulka Electricals Ltd</t>
  </si>
  <si>
    <t>RULKA</t>
  </si>
  <si>
    <t>ICICI Prudential Nifty 100 Low Vol 30 ETF</t>
  </si>
  <si>
    <t>LOWVOLIETF</t>
  </si>
  <si>
    <t>Regis Industries Ltd</t>
  </si>
  <si>
    <t>REGIS</t>
  </si>
  <si>
    <t>WAA Solar Ltd</t>
  </si>
  <si>
    <t>WAA</t>
  </si>
  <si>
    <t>Lactose (India) Ltd</t>
  </si>
  <si>
    <t>LACTOSE</t>
  </si>
  <si>
    <t>Prajay Engineers Syndicate Ltd</t>
  </si>
  <si>
    <t>PRAENG</t>
  </si>
  <si>
    <t>Indiabulls Enterprises Ltd</t>
  </si>
  <si>
    <t>IEL</t>
  </si>
  <si>
    <t>Kanpur Plastipack Ltd</t>
  </si>
  <si>
    <t>KANPRPLA</t>
  </si>
  <si>
    <t>LOYAL EQUIPMENTS Ltd</t>
  </si>
  <si>
    <t>LOYAL</t>
  </si>
  <si>
    <t>Shiva Texyarn Ltd</t>
  </si>
  <si>
    <t>SHIVATEX</t>
  </si>
  <si>
    <t>GTL Ltd</t>
  </si>
  <si>
    <t>GTL</t>
  </si>
  <si>
    <t>Shradha AI Technologies Ltd</t>
  </si>
  <si>
    <t>SHRAAITECH</t>
  </si>
  <si>
    <t>Pmc Fincorp Ltd</t>
  </si>
  <si>
    <t>PMCFIN</t>
  </si>
  <si>
    <t>Supreme Holdings &amp; Hospitality (India) Ltd</t>
  </si>
  <si>
    <t>SUPREME</t>
  </si>
  <si>
    <t>Tirupati Starch &amp; Chemicals Ltd</t>
  </si>
  <si>
    <t>TIRUSTA</t>
  </si>
  <si>
    <t>KBC Global Ltd</t>
  </si>
  <si>
    <t>KBCGLOBAL</t>
  </si>
  <si>
    <t>Halder Venture Ltd</t>
  </si>
  <si>
    <t>HALDER</t>
  </si>
  <si>
    <t>Vital Chemtech Ltd</t>
  </si>
  <si>
    <t>VITAL</t>
  </si>
  <si>
    <t>Swastika Investmart Ltd</t>
  </si>
  <si>
    <t>SWASTIKA</t>
  </si>
  <si>
    <t>Alpine Housing Development Corporation Limited</t>
  </si>
  <si>
    <t>ALPINEHOU</t>
  </si>
  <si>
    <t>Diksat Transworld Ltd</t>
  </si>
  <si>
    <t>DIKSAT</t>
  </si>
  <si>
    <t>Brooks Laboratories Ltd</t>
  </si>
  <si>
    <t>BROOKS</t>
  </si>
  <si>
    <t>Cochin Minerals and Rutile Ltd</t>
  </si>
  <si>
    <t>COCHINM</t>
  </si>
  <si>
    <t>MITCON Consultancy &amp; Engineering Services Ltd</t>
  </si>
  <si>
    <t>MITCON</t>
  </si>
  <si>
    <t>Captain Technocast Ltd</t>
  </si>
  <si>
    <t>CTCL</t>
  </si>
  <si>
    <t>Odyssey Technologies Ltd</t>
  </si>
  <si>
    <t>ODYSSEY</t>
  </si>
  <si>
    <t>Rajnish Retail Ltd</t>
  </si>
  <si>
    <t>RRETAIL</t>
  </si>
  <si>
    <t>Radix Industries (India) Ltd</t>
  </si>
  <si>
    <t>RADIXIND</t>
  </si>
  <si>
    <t>Tips Films Ltd</t>
  </si>
  <si>
    <t>TIPSFILMS</t>
  </si>
  <si>
    <t>Shree Osfm E-Mobility Ltd</t>
  </si>
  <si>
    <t>SHREEOSFM</t>
  </si>
  <si>
    <t>Ratnabhumi Developers Ltd</t>
  </si>
  <si>
    <t>RATNABHUMI</t>
  </si>
  <si>
    <t>Atam Valves Ltd</t>
  </si>
  <si>
    <t>ATAM</t>
  </si>
  <si>
    <t>Shraddha Prime Projects Ltd</t>
  </si>
  <si>
    <t>SHRADDHA</t>
  </si>
  <si>
    <t>Vipul Organics Ltd</t>
  </si>
  <si>
    <t>VIPULORG</t>
  </si>
  <si>
    <t>Vibrant Global Capital Ltd</t>
  </si>
  <si>
    <t>VGCL</t>
  </si>
  <si>
    <t>Kalyani Forge Ltd</t>
  </si>
  <si>
    <t>KALYANIFRG</t>
  </si>
  <si>
    <t>Ramdevbaba Solvent Ltd</t>
  </si>
  <si>
    <t>RBS</t>
  </si>
  <si>
    <t>Oriental Carbon &amp; Chemicals Ltd</t>
  </si>
  <si>
    <t>OCCL</t>
  </si>
  <si>
    <t>Dhunseri Tea &amp; Industries Ltd</t>
  </si>
  <si>
    <t>DTIL</t>
  </si>
  <si>
    <t>Hindusthan National Glass And Industries Ltd</t>
  </si>
  <si>
    <t>HINDNATGLS</t>
  </si>
  <si>
    <t>Indian Wood Products Co Ltd</t>
  </si>
  <si>
    <t>IWP</t>
  </si>
  <si>
    <t>Organic Recycling Systems Ltd</t>
  </si>
  <si>
    <t>ORGANICREC</t>
  </si>
  <si>
    <t>AKI India Ltd</t>
  </si>
  <si>
    <t>AKI</t>
  </si>
  <si>
    <t>Samkrg Pistons and Rings Ltd</t>
  </si>
  <si>
    <t>SAMKRG</t>
  </si>
  <si>
    <t>Texmo Pipes and Products Ltd</t>
  </si>
  <si>
    <t>TEXMOPIPES</t>
  </si>
  <si>
    <t>Rajasthan Gases Ltd</t>
  </si>
  <si>
    <t>RAJGASES</t>
  </si>
  <si>
    <t>GVP Infotech Ltd</t>
  </si>
  <si>
    <t>GVPTECH</t>
  </si>
  <si>
    <t>Compucom Software Ltd</t>
  </si>
  <si>
    <t>COMPUSOFT</t>
  </si>
  <si>
    <t>Ducol Organics &amp; Colours Ltd</t>
  </si>
  <si>
    <t>DUCOL</t>
  </si>
  <si>
    <t>Mahalaxmi Rubtech Ltd</t>
  </si>
  <si>
    <t>MHLXMIRU</t>
  </si>
  <si>
    <t>Indbank Merchant Banking Services Ltd</t>
  </si>
  <si>
    <t>INDBANK</t>
  </si>
  <si>
    <t>Intrasoft Technologies Ltd</t>
  </si>
  <si>
    <t>ISFT</t>
  </si>
  <si>
    <t>Precision Electronics Ltd</t>
  </si>
  <si>
    <t>PRECISIO</t>
  </si>
  <si>
    <t>Dhruv Consultancy Services Ltd</t>
  </si>
  <si>
    <t>DHRUV</t>
  </si>
  <si>
    <t>Hemant Surgical Industries Ltd</t>
  </si>
  <si>
    <t>HSIL</t>
  </si>
  <si>
    <t>Madhusudan Masala Ltd</t>
  </si>
  <si>
    <t>MADHUSUDAN</t>
  </si>
  <si>
    <t>Aspinwall and Company Ltd</t>
  </si>
  <si>
    <t>ASPINWALL</t>
  </si>
  <si>
    <t>Gujarat State Financial Corp</t>
  </si>
  <si>
    <t>GUJSTATFIN</t>
  </si>
  <si>
    <t>Baid Finserv Ltd</t>
  </si>
  <si>
    <t>BAIDFIN</t>
  </si>
  <si>
    <t>LKP Finance Ltd</t>
  </si>
  <si>
    <t>LKPFIN</t>
  </si>
  <si>
    <t>Mangal Credit and Fincorp Ltd</t>
  </si>
  <si>
    <t>MANCREDIT</t>
  </si>
  <si>
    <t>DHP India Ltd</t>
  </si>
  <si>
    <t>DHPIND</t>
  </si>
  <si>
    <t>Nagpur Power and Industries Ltd</t>
  </si>
  <si>
    <t>NAGPI</t>
  </si>
  <si>
    <t>Sadbhav Infrastructure Projects Ltd</t>
  </si>
  <si>
    <t>SADBHIN</t>
  </si>
  <si>
    <t>Wardwizard Foods and Beverages Ltd</t>
  </si>
  <si>
    <t>WARDWIZFBL</t>
  </si>
  <si>
    <t>Shri Balaji Valve Components Ltd</t>
  </si>
  <si>
    <t>SBVCL</t>
  </si>
  <si>
    <t>Homesfy Realty Ltd</t>
  </si>
  <si>
    <t>HOMESFY</t>
  </si>
  <si>
    <t>Cosmo Ferrites Ltd</t>
  </si>
  <si>
    <t>COSMOFE</t>
  </si>
  <si>
    <t>Setco Automotive Ltd</t>
  </si>
  <si>
    <t>SETCO</t>
  </si>
  <si>
    <t>Upsurge Seeds Of Agriculture Ltd</t>
  </si>
  <si>
    <t>USASEEDS</t>
  </si>
  <si>
    <t>JK Agri Genetics Ltd</t>
  </si>
  <si>
    <t>JK AGRI</t>
  </si>
  <si>
    <t>Jyoti Ltd</t>
  </si>
  <si>
    <t>JYOTI</t>
  </si>
  <si>
    <t>Phoenix Township Ltd</t>
  </si>
  <si>
    <t>PHOENIXTN</t>
  </si>
  <si>
    <t>Refex Renewables &amp; Infrastructure Ltd</t>
  </si>
  <si>
    <t>REFEXRENEW</t>
  </si>
  <si>
    <t>Shigan Quantum Technologies Ltd</t>
  </si>
  <si>
    <t>SHIGAN</t>
  </si>
  <si>
    <t>Mitsu Chem Plast Ltd</t>
  </si>
  <si>
    <t>MITSU</t>
  </si>
  <si>
    <t>Kesar Petroproducts Ltd</t>
  </si>
  <si>
    <t>KESARPE</t>
  </si>
  <si>
    <t>AMJ Land Holdings Ltd</t>
  </si>
  <si>
    <t>AMJLAND</t>
  </si>
  <si>
    <t>Airo Lam Ltd</t>
  </si>
  <si>
    <t>AIROLAM</t>
  </si>
  <si>
    <t>Indian Infotech and Software Ltd</t>
  </si>
  <si>
    <t>INDINFO</t>
  </si>
  <si>
    <t>Somi Conveyor Beltings Ltd</t>
  </si>
  <si>
    <t>SOMICONVEY</t>
  </si>
  <si>
    <t>Digicontent Ltd</t>
  </si>
  <si>
    <t>DGCONTENT</t>
  </si>
  <si>
    <t>Mason Infratech Ltd</t>
  </si>
  <si>
    <t>MASON</t>
  </si>
  <si>
    <t>Sudarshan Pharma Industries Ltd</t>
  </si>
  <si>
    <t>SUDARSHAN</t>
  </si>
  <si>
    <t>BSL Ltd</t>
  </si>
  <si>
    <t>BSL</t>
  </si>
  <si>
    <t>Niraj Cement Structurals Ltd</t>
  </si>
  <si>
    <t>NIRAJ</t>
  </si>
  <si>
    <t>Universal Autofoundry Ltd</t>
  </si>
  <si>
    <t>UNIAUTO</t>
  </si>
  <si>
    <t>Arvee Laboratories (India) Ltd</t>
  </si>
  <si>
    <t>ARVEE</t>
  </si>
  <si>
    <t>Hindprakash Industries Ltd</t>
  </si>
  <si>
    <t>HPIL</t>
  </si>
  <si>
    <t>Univastu India Ltd</t>
  </si>
  <si>
    <t>UNIVASTU</t>
  </si>
  <si>
    <t>Bafna Pharmaceuticals Ltd</t>
  </si>
  <si>
    <t>BAFNAPH</t>
  </si>
  <si>
    <t>Landmark Property Development Co Ltd</t>
  </si>
  <si>
    <t>LPDC</t>
  </si>
  <si>
    <t>Aartech Solonics Ltd</t>
  </si>
  <si>
    <t>AARTECH</t>
  </si>
  <si>
    <t>Zenith Exports Ltd</t>
  </si>
  <si>
    <t>ZENITHEXPO</t>
  </si>
  <si>
    <t>Dolfin Rubbers Ltd</t>
  </si>
  <si>
    <t>DOLFIN</t>
  </si>
  <si>
    <t>Samor Reality Ltd</t>
  </si>
  <si>
    <t>SAMOR</t>
  </si>
  <si>
    <t>Rts Power Corporation Ltd</t>
  </si>
  <si>
    <t>RTSPOWR</t>
  </si>
  <si>
    <t>Panyam Cements And Mineral Industrties Ltd</t>
  </si>
  <si>
    <t>PANCM</t>
  </si>
  <si>
    <t>Maheshwari Logistics Ltd</t>
  </si>
  <si>
    <t>MAHESHWARI</t>
  </si>
  <si>
    <t>Ducon Infratechnologies Ltd</t>
  </si>
  <si>
    <t>DUCON</t>
  </si>
  <si>
    <t>Hindustan Adhesives Ltd</t>
  </si>
  <si>
    <t>HINDADH</t>
  </si>
  <si>
    <t>Incredible Industries Ltd</t>
  </si>
  <si>
    <t>INCREDIBLE</t>
  </si>
  <si>
    <t>GIR Natureview Resorts Ltd</t>
  </si>
  <si>
    <t>GIRRESORTS</t>
  </si>
  <si>
    <t>Prima Plastics Ltd</t>
  </si>
  <si>
    <t>PRIMAPLA</t>
  </si>
  <si>
    <t>Sprayking Ltd</t>
  </si>
  <si>
    <t>SPRAYKING</t>
  </si>
  <si>
    <t>United Polyfab Gujarat Ltd</t>
  </si>
  <si>
    <t>UNITEDPOLY</t>
  </si>
  <si>
    <t>Kanchi Karpooram Ltd</t>
  </si>
  <si>
    <t>KANCHI</t>
  </si>
  <si>
    <t>Fonebox Retail Ltd</t>
  </si>
  <si>
    <t>FONEBOX</t>
  </si>
  <si>
    <t>Magna Electro Castings Ltd</t>
  </si>
  <si>
    <t>MAGNAELQ</t>
  </si>
  <si>
    <t>Aarvi Encon Ltd</t>
  </si>
  <si>
    <t>AARVI</t>
  </si>
  <si>
    <t>Coromandel Engineering Company Ltd</t>
  </si>
  <si>
    <t>COROENGG</t>
  </si>
  <si>
    <t>Rungta Irrigation Ltd</t>
  </si>
  <si>
    <t>RUNGTAIR</t>
  </si>
  <si>
    <t>United Nilgiri Tea Estates Company Ltd</t>
  </si>
  <si>
    <t>UNITEDTEA</t>
  </si>
  <si>
    <t>Deep Polymers Ltd</t>
  </si>
  <si>
    <t>DEEP</t>
  </si>
  <si>
    <t>Capital Trust Ltd</t>
  </si>
  <si>
    <t>CAPTRUST</t>
  </si>
  <si>
    <t>Alpa Laboratories Ltd</t>
  </si>
  <si>
    <t>ALPA</t>
  </si>
  <si>
    <t>Surat Trade and Mercantile Ltd</t>
  </si>
  <si>
    <t>SURATRAML</t>
  </si>
  <si>
    <t>Basant Agro Tech (India) Ltd</t>
  </si>
  <si>
    <t>BASANTGL</t>
  </si>
  <si>
    <t>Toyam Sports Ltd</t>
  </si>
  <si>
    <t>TOYAMSL</t>
  </si>
  <si>
    <t>Salasar Exteriors and Contour Ltd</t>
  </si>
  <si>
    <t>SECL</t>
  </si>
  <si>
    <t>Lovable Lingerie Ltd</t>
  </si>
  <si>
    <t>LOVABLE</t>
  </si>
  <si>
    <t>Aarnav Fashions Ltd</t>
  </si>
  <si>
    <t>AARNAV</t>
  </si>
  <si>
    <t>SAL Steel Ltd</t>
  </si>
  <si>
    <t>SALSTEEL</t>
  </si>
  <si>
    <t>Gayatri Rubbers and Chemicals Ltd</t>
  </si>
  <si>
    <t>GRCL</t>
  </si>
  <si>
    <t>Anmol India Ltd</t>
  </si>
  <si>
    <t>ANMOL</t>
  </si>
  <si>
    <t>Emmbi Industries Ltd</t>
  </si>
  <si>
    <t>EMMBI</t>
  </si>
  <si>
    <t>Dhoot Industrial Finance Ltd</t>
  </si>
  <si>
    <t>DHOOTIN</t>
  </si>
  <si>
    <t>BDH Industries Ltd</t>
  </si>
  <si>
    <t>BDH</t>
  </si>
  <si>
    <t>New Swan Multitech Ltd</t>
  </si>
  <si>
    <t>SWANAGRO</t>
  </si>
  <si>
    <t>Gillanders Arbuthnot &amp; Co Ltd</t>
  </si>
  <si>
    <t>GILLANDERS</t>
  </si>
  <si>
    <t>Century Extrusions Ltd</t>
  </si>
  <si>
    <t>CENTEXT</t>
  </si>
  <si>
    <t>Archidply Industries Ltd</t>
  </si>
  <si>
    <t>ARCHIDPLY</t>
  </si>
  <si>
    <t>Caprihans India Ltd</t>
  </si>
  <si>
    <t>CAPRIHANS</t>
  </si>
  <si>
    <t>Arihant Foundations &amp; Housing Ltd</t>
  </si>
  <si>
    <t>ARIHANT</t>
  </si>
  <si>
    <t>Metroglobal Ltd</t>
  </si>
  <si>
    <t>METROGLOBL</t>
  </si>
  <si>
    <t>Tulive Developers Ltd</t>
  </si>
  <si>
    <t>TULIVE</t>
  </si>
  <si>
    <t>Sel Manufacturing Company Ltd</t>
  </si>
  <si>
    <t>SELMC</t>
  </si>
  <si>
    <t>Worth Peripherals Ltd</t>
  </si>
  <si>
    <t>Weizmann Limited</t>
  </si>
  <si>
    <t>WEIZMANIND</t>
  </si>
  <si>
    <t>Aveer Foods Ltd</t>
  </si>
  <si>
    <t>AVEER</t>
  </si>
  <si>
    <t>RSD Finance Ltd</t>
  </si>
  <si>
    <t>RSDFIN</t>
  </si>
  <si>
    <t>Kaushalya Logistics Ltd</t>
  </si>
  <si>
    <t>KLL</t>
  </si>
  <si>
    <t>Ground Freight &amp; Logistics</t>
  </si>
  <si>
    <t>Duncan Engineering Ltd</t>
  </si>
  <si>
    <t>DUNCANENG</t>
  </si>
  <si>
    <t>Vaishali Pharma Ltd</t>
  </si>
  <si>
    <t>VAISHALI</t>
  </si>
  <si>
    <t>Housing Development and Infrastructure Ltd</t>
  </si>
  <si>
    <t>HDIL</t>
  </si>
  <si>
    <t>Bal Pharma Ltd</t>
  </si>
  <si>
    <t>BALPHARMA</t>
  </si>
  <si>
    <t>S V Global Mill Ltd</t>
  </si>
  <si>
    <t>SVGLOBAL</t>
  </si>
  <si>
    <t>Sotac Pharmaceuticals Ltd</t>
  </si>
  <si>
    <t>SOTAC</t>
  </si>
  <si>
    <t>Manaksia Aluminium Co Ltd</t>
  </si>
  <si>
    <t>MANAKALUCO</t>
  </si>
  <si>
    <t>Unihealth Consultancy Ltd</t>
  </si>
  <si>
    <t>UNIHEALTH</t>
  </si>
  <si>
    <t>Silicon Rental Solutions Ltd</t>
  </si>
  <si>
    <t>SRSOLTD</t>
  </si>
  <si>
    <t>Diensten Tech Ltd</t>
  </si>
  <si>
    <t>DTL</t>
  </si>
  <si>
    <t>Surana Solar Ltd</t>
  </si>
  <si>
    <t>SURANASOL</t>
  </si>
  <si>
    <t>Total Transport Systems Ltd</t>
  </si>
  <si>
    <t>TOTAL</t>
  </si>
  <si>
    <t>Kovilpatti Lakshmi Roller Flour Mills Ltd</t>
  </si>
  <si>
    <t>KLRFM</t>
  </si>
  <si>
    <t>Hilton Metal Forging Ltd</t>
  </si>
  <si>
    <t>HILTON</t>
  </si>
  <si>
    <t>Semac Consultants Ltd</t>
  </si>
  <si>
    <t>SEMAC</t>
  </si>
  <si>
    <t>Priti International Ltd</t>
  </si>
  <si>
    <t>PRITI</t>
  </si>
  <si>
    <t>DRS Dilip Roadlines Ltd</t>
  </si>
  <si>
    <t>DRSDILIP</t>
  </si>
  <si>
    <t>Alacrity Securities Ltd</t>
  </si>
  <si>
    <t>ALSL</t>
  </si>
  <si>
    <t>Reliance Chemotex Industries Ltd</t>
  </si>
  <si>
    <t>RELCHEMQ</t>
  </si>
  <si>
    <t>Calcom Vision Ltd</t>
  </si>
  <si>
    <t>CALCOM</t>
  </si>
  <si>
    <t>Smruthi Organics Ltd</t>
  </si>
  <si>
    <t>SMRUTHIORG</t>
  </si>
  <si>
    <t>Accuracy Shipping Ltd</t>
  </si>
  <si>
    <t>ACCURACY</t>
  </si>
  <si>
    <t>B &amp; A Ltd</t>
  </si>
  <si>
    <t>BNALTD</t>
  </si>
  <si>
    <t>Zenith Steel Pipes &amp; Industries Ltd</t>
  </si>
  <si>
    <t>ZENITHSTL</t>
  </si>
  <si>
    <t>Galaxy Cloud Kitchens Ltd</t>
  </si>
  <si>
    <t>GCKL</t>
  </si>
  <si>
    <t>Krebs Biochemicals and Industries Ltd</t>
  </si>
  <si>
    <t>KREBSBIO</t>
  </si>
  <si>
    <t>South India Paper Mills Ltd</t>
  </si>
  <si>
    <t>STHINPA</t>
  </si>
  <si>
    <t>Radhe Developers (India) Ltd</t>
  </si>
  <si>
    <t>RADHEDE</t>
  </si>
  <si>
    <t>Avance Technologies Ltd</t>
  </si>
  <si>
    <t>AVANCE</t>
  </si>
  <si>
    <t>Dhatre Udyog Ltd</t>
  </si>
  <si>
    <t>DHATRE</t>
  </si>
  <si>
    <t>Swati Projects Ltd</t>
  </si>
  <si>
    <t>SWATIPRO</t>
  </si>
  <si>
    <t>Indian Sucrose Ltd</t>
  </si>
  <si>
    <t>INDSUCR</t>
  </si>
  <si>
    <t>Reliance Home Finance Ltd</t>
  </si>
  <si>
    <t>RHFL</t>
  </si>
  <si>
    <t>Eros International Media Ltd</t>
  </si>
  <si>
    <t>EROSMEDIA</t>
  </si>
  <si>
    <t>Khemani Distributors &amp; Marketing Ltd</t>
  </si>
  <si>
    <t>KDML</t>
  </si>
  <si>
    <t>Pansari Developers Ltd</t>
  </si>
  <si>
    <t>PANSARI</t>
  </si>
  <si>
    <t>Lucent Industries Ltd</t>
  </si>
  <si>
    <t>LUCENT</t>
  </si>
  <si>
    <t>Sir Shadi Lal Enterprises Ltd</t>
  </si>
  <si>
    <t>SSLEL</t>
  </si>
  <si>
    <t>Interiors &amp; More Ltd</t>
  </si>
  <si>
    <t>INM</t>
  </si>
  <si>
    <t>Electro Force (India) Ltd</t>
  </si>
  <si>
    <t>EFORCE</t>
  </si>
  <si>
    <t>Electronic Equipment &amp; Parts</t>
  </si>
  <si>
    <t>Standard Industries Ltd</t>
  </si>
  <si>
    <t>SIL</t>
  </si>
  <si>
    <t>Bhandari Hosiery Exports Ltd</t>
  </si>
  <si>
    <t>BHANDARI</t>
  </si>
  <si>
    <t>BCPL Railway Infrastructure Ltd</t>
  </si>
  <si>
    <t>BCPL</t>
  </si>
  <si>
    <t>Ovobel Foods Ltd</t>
  </si>
  <si>
    <t>OVOBELE</t>
  </si>
  <si>
    <t>NipponINETFNifty SDL Apr 2026 Top 20 Equal Weight</t>
  </si>
  <si>
    <t>SDL26BEES</t>
  </si>
  <si>
    <t>Abans Enterprises Ltd</t>
  </si>
  <si>
    <t>ABANSENT</t>
  </si>
  <si>
    <t>Ganges Securities Ltd</t>
  </si>
  <si>
    <t>GANGESSECU</t>
  </si>
  <si>
    <t>Shreeji Translogistics Ltd</t>
  </si>
  <si>
    <t>STL</t>
  </si>
  <si>
    <t>LKP Securities Ltd</t>
  </si>
  <si>
    <t>LKPSEC</t>
  </si>
  <si>
    <t>Enfuse Solutions Ltd</t>
  </si>
  <si>
    <t>ENFUSE</t>
  </si>
  <si>
    <t>Goldkart Jewels Ltd</t>
  </si>
  <si>
    <t>GOLDKART</t>
  </si>
  <si>
    <t>Tyche Industries Ltd</t>
  </si>
  <si>
    <t>TYCHE</t>
  </si>
  <si>
    <t>Kifs Financial Services Ltd</t>
  </si>
  <si>
    <t>KIFS</t>
  </si>
  <si>
    <t>Shri Krishna Devcon Ltd</t>
  </si>
  <si>
    <t>SHRIKRISH</t>
  </si>
  <si>
    <t>B.A.G. Films and Media Ltd</t>
  </si>
  <si>
    <t>BAGFILMS</t>
  </si>
  <si>
    <t>Future Consumer Ltd</t>
  </si>
  <si>
    <t>FCONSUMER</t>
  </si>
  <si>
    <t>ATV Projects India Ltd</t>
  </si>
  <si>
    <t>ATVPR</t>
  </si>
  <si>
    <t>Srivari Spices and Foods Ltd</t>
  </si>
  <si>
    <t>SSFL</t>
  </si>
  <si>
    <t>Shah Metacorp Ltd</t>
  </si>
  <si>
    <t>SHAH</t>
  </si>
  <si>
    <t>Syschem (India) Ltd</t>
  </si>
  <si>
    <t>SYSCHEM</t>
  </si>
  <si>
    <t>Aspire &amp; Innovative Advertising Ltd</t>
  </si>
  <si>
    <t>ASPIRE</t>
  </si>
  <si>
    <t>Suryalata Spinning Mills Ltd</t>
  </si>
  <si>
    <t>SURYALA</t>
  </si>
  <si>
    <t>Bodhi Tree Multimedia Ltd</t>
  </si>
  <si>
    <t>BTML</t>
  </si>
  <si>
    <t>Kesar Enterprises Ltd</t>
  </si>
  <si>
    <t>KESARENT</t>
  </si>
  <si>
    <t>Chaman Metallics Ltd</t>
  </si>
  <si>
    <t>CMNL</t>
  </si>
  <si>
    <t>CG VAK Software and Exports Ltd</t>
  </si>
  <si>
    <t>CGVAK</t>
  </si>
  <si>
    <t>Tahmar Enterprises Ltd</t>
  </si>
  <si>
    <t>TAHMARENT</t>
  </si>
  <si>
    <t>Polson Ltd</t>
  </si>
  <si>
    <t>POLSON</t>
  </si>
  <si>
    <t>Parshva Enterprises Ltd</t>
  </si>
  <si>
    <t>PARSHVA</t>
  </si>
  <si>
    <t>Mangalam Drugs and Organics Ltd</t>
  </si>
  <si>
    <t>MANGALAM</t>
  </si>
  <si>
    <t>SPL Industries Ltd</t>
  </si>
  <si>
    <t>SPLIL</t>
  </si>
  <si>
    <t>Jocil Ltd</t>
  </si>
  <si>
    <t>JOCIL</t>
  </si>
  <si>
    <t>CHL Ltd</t>
  </si>
  <si>
    <t>CHLLTD</t>
  </si>
  <si>
    <t>Kakatiya Cement Sugar and Industries Ltd</t>
  </si>
  <si>
    <t>KAKATCEM</t>
  </si>
  <si>
    <t>Sharat Industries Ltd</t>
  </si>
  <si>
    <t>SHINDL</t>
  </si>
  <si>
    <t>Xelpmoc Design and Tech Ltd</t>
  </si>
  <si>
    <t>XELPMOC</t>
  </si>
  <si>
    <t>Kaira Can Co Ltd</t>
  </si>
  <si>
    <t>KAIRA</t>
  </si>
  <si>
    <t>Hindustan Tin Works Ltd</t>
  </si>
  <si>
    <t>HINDTIN</t>
  </si>
  <si>
    <t>JHS Svendgaard Laboratories Ltd</t>
  </si>
  <si>
    <t>JHS</t>
  </si>
  <si>
    <t>Marvel Decor Ltd</t>
  </si>
  <si>
    <t>MDL</t>
  </si>
  <si>
    <t>Tainwala Chemicals and Plastics (India) Ltd</t>
  </si>
  <si>
    <t>TAINWALCHM</t>
  </si>
  <si>
    <t>Srestha Finvest Ltd</t>
  </si>
  <si>
    <t>SRESTHA</t>
  </si>
  <si>
    <t>Eyantra Ventures Ltd</t>
  </si>
  <si>
    <t>EY</t>
  </si>
  <si>
    <t>Bharat Gears Ltd</t>
  </si>
  <si>
    <t>BHARATGEAR</t>
  </si>
  <si>
    <t>HCP Plastene Bulkpack Ltd</t>
  </si>
  <si>
    <t>HPBL</t>
  </si>
  <si>
    <t>Indian Acrylics Ltd</t>
  </si>
  <si>
    <t>INDIANACRY</t>
  </si>
  <si>
    <t>Oil Country Tubular Ltd</t>
  </si>
  <si>
    <t>OILCOUNTUB</t>
  </si>
  <si>
    <t>Ai Champdany Industries Ltd</t>
  </si>
  <si>
    <t>AICHAMP</t>
  </si>
  <si>
    <t>Varanium Cloud Ltd</t>
  </si>
  <si>
    <t>CLOUD</t>
  </si>
  <si>
    <t>Greenchef Appliances Ltd</t>
  </si>
  <si>
    <t>GREENCHEF</t>
  </si>
  <si>
    <t>Shahlon Silk Industries Ltd</t>
  </si>
  <si>
    <t>SHAHLON</t>
  </si>
  <si>
    <t>Praxis Home Retail Ltd</t>
  </si>
  <si>
    <t>PRAXIS</t>
  </si>
  <si>
    <t>Lakshmi Automatic Loom Works Ltd</t>
  </si>
  <si>
    <t>LXMIATO</t>
  </si>
  <si>
    <t>Parvati Sweetners and Power Ltd</t>
  </si>
  <si>
    <t>PARVATI</t>
  </si>
  <si>
    <t>Visco Trade Associates Ltd</t>
  </si>
  <si>
    <t>VISCO</t>
  </si>
  <si>
    <t>ACE Software Exports Ltd</t>
  </si>
  <si>
    <t>ACESOFT</t>
  </si>
  <si>
    <t>De Neers Tools Ltd</t>
  </si>
  <si>
    <t>DENEERS</t>
  </si>
  <si>
    <t>ResGen Ltd</t>
  </si>
  <si>
    <t>RESGEN</t>
  </si>
  <si>
    <t>Shri Techtex Ltd</t>
  </si>
  <si>
    <t>SHRITECH</t>
  </si>
  <si>
    <t>Tarmat Ltd</t>
  </si>
  <si>
    <t>TARMAT</t>
  </si>
  <si>
    <t>Dcm Ltd</t>
  </si>
  <si>
    <t>DCM</t>
  </si>
  <si>
    <t>Pacific Industries Ltd</t>
  </si>
  <si>
    <t>PACIFICI</t>
  </si>
  <si>
    <t>BN Holdings Ltd</t>
  </si>
  <si>
    <t>BNHOLDINGS</t>
  </si>
  <si>
    <t>Garnet International Ltd</t>
  </si>
  <si>
    <t>GARNETINT</t>
  </si>
  <si>
    <t>Sonal Mercantile Ltd</t>
  </si>
  <si>
    <t>SONAL</t>
  </si>
  <si>
    <t>Vaidya Sane Ayurved Laboratories Ltd</t>
  </si>
  <si>
    <t>MADHAVBAUG</t>
  </si>
  <si>
    <t>Indian Card Clothing Company Ltd</t>
  </si>
  <si>
    <t>INDIANCARD</t>
  </si>
  <si>
    <t>Quadrant Televentures Ltd</t>
  </si>
  <si>
    <t>QUADRANT</t>
  </si>
  <si>
    <t>Cenlub Industries Ltd</t>
  </si>
  <si>
    <t>CENLUB</t>
  </si>
  <si>
    <t>Jayant Infratech Ltd</t>
  </si>
  <si>
    <t>JAYANT</t>
  </si>
  <si>
    <t>Samrat Forgings Ltd</t>
  </si>
  <si>
    <t>SAMRATFORG</t>
  </si>
  <si>
    <t>Reliance Naval and Engineering Ltd</t>
  </si>
  <si>
    <t>RNAVAL</t>
  </si>
  <si>
    <t>Adtech Systems Ltd</t>
  </si>
  <si>
    <t>ADTECH</t>
  </si>
  <si>
    <t>Aluwind Architectural Ltd</t>
  </si>
  <si>
    <t>ALUWIND</t>
  </si>
  <si>
    <t>Building Products - Others</t>
  </si>
  <si>
    <t>Mukta Arts Ltd</t>
  </si>
  <si>
    <t>MUKTAARTS</t>
  </si>
  <si>
    <t>DIGJAM Ltd</t>
  </si>
  <si>
    <t>DIGJAMLMTD</t>
  </si>
  <si>
    <t>Lambodhara Textiles Ltd</t>
  </si>
  <si>
    <t>LAMBODHARA</t>
  </si>
  <si>
    <t>Ansal Properties and Infrastructure Ltd</t>
  </si>
  <si>
    <t>ANSALAPI</t>
  </si>
  <si>
    <t>BN Rathi Securities Ltd</t>
  </si>
  <si>
    <t>BNRSEC</t>
  </si>
  <si>
    <t>Mahamaya Steel Industries Ltd</t>
  </si>
  <si>
    <t>MAHASTEEL</t>
  </si>
  <si>
    <t>Thakkers Developers Ltd</t>
  </si>
  <si>
    <t>THAKDEV</t>
  </si>
  <si>
    <t>Siyaram Recycling Industries Ltd</t>
  </si>
  <si>
    <t>SIYARAM</t>
  </si>
  <si>
    <t>Urban Enviro Waste Management Ltd</t>
  </si>
  <si>
    <t>URBAN</t>
  </si>
  <si>
    <t>Rachana Infrastructure Ltd</t>
  </si>
  <si>
    <t>RILINFRA</t>
  </si>
  <si>
    <t>Winsome Textile Industries Ltd</t>
  </si>
  <si>
    <t>WINSOMTX</t>
  </si>
  <si>
    <t>Money Masters Leasing and Finance Ltd</t>
  </si>
  <si>
    <t>MMLF</t>
  </si>
  <si>
    <t>India Steel Works Ltd</t>
  </si>
  <si>
    <t>ISWL</t>
  </si>
  <si>
    <t>Tanvi Foods (India) Ltd</t>
  </si>
  <si>
    <t>TANVI</t>
  </si>
  <si>
    <t>Panache Digilife Ltd</t>
  </si>
  <si>
    <t>PANACHE</t>
  </si>
  <si>
    <t>GTV Engineering Ltd</t>
  </si>
  <si>
    <t>GTV</t>
  </si>
  <si>
    <t>Piccadily Sugar and Allied Industries Ltd</t>
  </si>
  <si>
    <t>PICCASUG</t>
  </si>
  <si>
    <t>Pharmaids Pharmaceuticals Ltd</t>
  </si>
  <si>
    <t>PHARMAID</t>
  </si>
  <si>
    <t>Winsome Breweries Ltd</t>
  </si>
  <si>
    <t>WINSOMBR</t>
  </si>
  <si>
    <t>Savera Industries Ltd</t>
  </si>
  <si>
    <t>SAVERA</t>
  </si>
  <si>
    <t>DB (International) Stock Brokers Ltd</t>
  </si>
  <si>
    <t>DBSTOCKBRO</t>
  </si>
  <si>
    <t>Fidel Softech Ltd</t>
  </si>
  <si>
    <t>FIDEL</t>
  </si>
  <si>
    <t>Nippon India ETF Nifty PSU Bank BeES</t>
  </si>
  <si>
    <t>PSUBNKBEES</t>
  </si>
  <si>
    <t>Shekhawati Poly-Yarn Ltd</t>
  </si>
  <si>
    <t>SPYL</t>
  </si>
  <si>
    <t>Art Nirman Ltd</t>
  </si>
  <si>
    <t>ARTNIRMAN</t>
  </si>
  <si>
    <t>Salona Cotspin Ltd</t>
  </si>
  <si>
    <t>SALONA</t>
  </si>
  <si>
    <t>V R Infraspace Ltd</t>
  </si>
  <si>
    <t>VR</t>
  </si>
  <si>
    <t>Manas Properties Ltd</t>
  </si>
  <si>
    <t>MANAS</t>
  </si>
  <si>
    <t>Lahoti Overseas Ltd</t>
  </si>
  <si>
    <t>LAHOTIOV</t>
  </si>
  <si>
    <t>Sundaram Multi Pap Ltd</t>
  </si>
  <si>
    <t>SUNDARAM</t>
  </si>
  <si>
    <t>Swastik Pipe Ltd</t>
  </si>
  <si>
    <t>SWASTIK</t>
  </si>
  <si>
    <t>Jainam Ferro Alloys (I) Ltd</t>
  </si>
  <si>
    <t>JAINAM</t>
  </si>
  <si>
    <t>Durlax Top Surface Ltd</t>
  </si>
  <si>
    <t>DURLAX</t>
  </si>
  <si>
    <t>Surya Lakshmi Cotton Mills Ltd</t>
  </si>
  <si>
    <t>SURYALAXMI</t>
  </si>
  <si>
    <t>Indsil Hydro Power and Manganese Ltd</t>
  </si>
  <si>
    <t>INDSILHYD</t>
  </si>
  <si>
    <t>Steelman Telecom Ltd</t>
  </si>
  <si>
    <t>STML</t>
  </si>
  <si>
    <t>Deepak Spinners Ltd</t>
  </si>
  <si>
    <t>DEEPAKSP</t>
  </si>
  <si>
    <t>Prakash Steelage Ltd</t>
  </si>
  <si>
    <t>PRAKASHSTL</t>
  </si>
  <si>
    <t>Global Offshore Services Ltd</t>
  </si>
  <si>
    <t>GLOBOFFS</t>
  </si>
  <si>
    <t>Premco Global Ltd</t>
  </si>
  <si>
    <t>PREMCO</t>
  </si>
  <si>
    <t>Akm Creations Ltd</t>
  </si>
  <si>
    <t>AKM</t>
  </si>
  <si>
    <t>Aryaman Capital Markets Ltd</t>
  </si>
  <si>
    <t>ARYACAPM</t>
  </si>
  <si>
    <t>Sikko Industries Ltd</t>
  </si>
  <si>
    <t>SIKKO</t>
  </si>
  <si>
    <t>K I C Metaliks Ltd</t>
  </si>
  <si>
    <t>KAJARIR</t>
  </si>
  <si>
    <t>Gujarat Toolroom Ltd</t>
  </si>
  <si>
    <t>GUJTLRM</t>
  </si>
  <si>
    <t>Motor and General Finance Ltd</t>
  </si>
  <si>
    <t>MOTOGENFIN</t>
  </si>
  <si>
    <t>Atishay Ltd</t>
  </si>
  <si>
    <t>ATISHAY</t>
  </si>
  <si>
    <t>VJTF Eduservices Ltd</t>
  </si>
  <si>
    <t>VJTFEDU</t>
  </si>
  <si>
    <t>Athena Global Technologies Ltd</t>
  </si>
  <si>
    <t>ATHENAGLO</t>
  </si>
  <si>
    <t>MPS Infotecnics Ltd</t>
  </si>
  <si>
    <t>VISESHINFO</t>
  </si>
  <si>
    <t>HIM Teknoforge Ltd</t>
  </si>
  <si>
    <t>HIMTEK</t>
  </si>
  <si>
    <t>Sampann Utpadan India Ltd</t>
  </si>
  <si>
    <t>SAMPANN</t>
  </si>
  <si>
    <t>Prerna Infrabuild Ltd</t>
  </si>
  <si>
    <t>PRERINFRA</t>
  </si>
  <si>
    <t>Rishiroop Ltd</t>
  </si>
  <si>
    <t>RISHIROOP</t>
  </si>
  <si>
    <t>Srivasavi Adhesive Tapes Ltd</t>
  </si>
  <si>
    <t>SRIVASAVI</t>
  </si>
  <si>
    <t>Rexnord Electronics and Controls Ltd</t>
  </si>
  <si>
    <t>REXNORD</t>
  </si>
  <si>
    <t>Shervani Industrial Syndicate Ltd</t>
  </si>
  <si>
    <t>SHERVANI</t>
  </si>
  <si>
    <t>W H Brady &amp; Company Ltd</t>
  </si>
  <si>
    <t>WHBRADY</t>
  </si>
  <si>
    <t>Ahlada Engineers Ltd</t>
  </si>
  <si>
    <t>AHLADA</t>
  </si>
  <si>
    <t>Regency Ceramics Ltd</t>
  </si>
  <si>
    <t>REGENCERAM</t>
  </si>
  <si>
    <t>Baweja Studios Ltd</t>
  </si>
  <si>
    <t>BAWEJA</t>
  </si>
  <si>
    <t>Kohinoor Foods Ltd</t>
  </si>
  <si>
    <t>KOHINOOR</t>
  </si>
  <si>
    <t>Touchwood Entertainment Ltd</t>
  </si>
  <si>
    <t>TOUCHWOOD</t>
  </si>
  <si>
    <t>Active Clothing Co Ltd</t>
  </si>
  <si>
    <t>ACTIVE</t>
  </si>
  <si>
    <t>Flex Foods Ltd</t>
  </si>
  <si>
    <t>FLEXFO</t>
  </si>
  <si>
    <t>Anik Industries Ltd</t>
  </si>
  <si>
    <t>ANIKINDS</t>
  </si>
  <si>
    <t>KHFM Hospitality and Facility Management Services Ltd</t>
  </si>
  <si>
    <t>KHFM</t>
  </si>
  <si>
    <t>Future Retail Ltd</t>
  </si>
  <si>
    <t>FRETAIL</t>
  </si>
  <si>
    <t>Pramara Promotions Ltd</t>
  </si>
  <si>
    <t>PRAMARA</t>
  </si>
  <si>
    <t>Sonam Ltd</t>
  </si>
  <si>
    <t>SONAMLTD</t>
  </si>
  <si>
    <t>Beardsell Ltd</t>
  </si>
  <si>
    <t>BEARDSELL</t>
  </si>
  <si>
    <t>NTC Industries Ltd</t>
  </si>
  <si>
    <t>NTCIND</t>
  </si>
  <si>
    <t>Amarjothi Spinning Mills Ltd</t>
  </si>
  <si>
    <t>AMARJOTHI</t>
  </si>
  <si>
    <t>Cubex Tubings Ltd</t>
  </si>
  <si>
    <t>CUBEXTUB</t>
  </si>
  <si>
    <t>Metals - Copper</t>
  </si>
  <si>
    <t>Kundan Edifice Ltd</t>
  </si>
  <si>
    <t>KEL</t>
  </si>
  <si>
    <t>MRO-TEK Realty Ltd</t>
  </si>
  <si>
    <t>MRO-TEK</t>
  </si>
  <si>
    <t>Colab Cloud Platforms Ltd</t>
  </si>
  <si>
    <t>COLABCLOUD</t>
  </si>
  <si>
    <t>Dhruva Capital Services Ltd</t>
  </si>
  <si>
    <t>DHRUVCA</t>
  </si>
  <si>
    <t>B-Right RealEstate Ltd</t>
  </si>
  <si>
    <t>BRRL</t>
  </si>
  <si>
    <t>Sylvan Plyboard (India) Ltd</t>
  </si>
  <si>
    <t>SYLVANPLY</t>
  </si>
  <si>
    <t>Qualitek Labs Ltd</t>
  </si>
  <si>
    <t>QLL</t>
  </si>
  <si>
    <t>Aakash Exploration Services Ltd</t>
  </si>
  <si>
    <t>AAKASH</t>
  </si>
  <si>
    <t>WeP Solutions Ltd</t>
  </si>
  <si>
    <t>WEPSOLN</t>
  </si>
  <si>
    <t>Teamo Productions HQ Ltd</t>
  </si>
  <si>
    <t>TPHQ</t>
  </si>
  <si>
    <t>Scanpoint Geomatics Ltd</t>
  </si>
  <si>
    <t>SCANPGEOM</t>
  </si>
  <si>
    <t>Cinerad Communications Ltd</t>
  </si>
  <si>
    <t>CINERAD</t>
  </si>
  <si>
    <t>Simplex Castings Ltd</t>
  </si>
  <si>
    <t>SIMPLEXCAS</t>
  </si>
  <si>
    <t>Rishi Laser Ltd</t>
  </si>
  <si>
    <t>RISHILASE</t>
  </si>
  <si>
    <t>Alkali Metals Ltd</t>
  </si>
  <si>
    <t>ALKALI</t>
  </si>
  <si>
    <t>Enser Communications Ltd</t>
  </si>
  <si>
    <t>ENSER</t>
  </si>
  <si>
    <t>Machino Plastics Ltd</t>
  </si>
  <si>
    <t>MACPLASQ</t>
  </si>
  <si>
    <t>Patel Integrated Logistics Ltd</t>
  </si>
  <si>
    <t>PATINTLOG</t>
  </si>
  <si>
    <t>Milgrey Finance and Investments Ltd</t>
  </si>
  <si>
    <t>ZMILGFIN</t>
  </si>
  <si>
    <t>Medicamen Organics Ltd</t>
  </si>
  <si>
    <t>MEDIORG</t>
  </si>
  <si>
    <t>Gujarat Intrux Ltd</t>
  </si>
  <si>
    <t>GUJINTRX</t>
  </si>
  <si>
    <t>Aksh Optifibre Ltd</t>
  </si>
  <si>
    <t>AKSHOPTFBR</t>
  </si>
  <si>
    <t>Cadsys (India) Ltd</t>
  </si>
  <si>
    <t>CADSYS</t>
  </si>
  <si>
    <t>G. G. Automotive Gears Ltd</t>
  </si>
  <si>
    <t>GGAUTO</t>
  </si>
  <si>
    <t>Bihar Sponge Iron Ltd</t>
  </si>
  <si>
    <t>BIHSPONG</t>
  </si>
  <si>
    <t>HB Estate Developers Ltd</t>
  </si>
  <si>
    <t>HBESD</t>
  </si>
  <si>
    <t>3rd Rock Multimedia Ltd</t>
  </si>
  <si>
    <t>3RDROCK</t>
  </si>
  <si>
    <t>Abhinav Capital Services Ltd</t>
  </si>
  <si>
    <t>ABHICAP</t>
  </si>
  <si>
    <t>Royal Cushion Vinyl Products Ltd</t>
  </si>
  <si>
    <t>ROYALCU</t>
  </si>
  <si>
    <t>Vishal Bearings Ltd</t>
  </si>
  <si>
    <t>VISHALBL</t>
  </si>
  <si>
    <t>Naman In-Store (India) Ltd</t>
  </si>
  <si>
    <t>NAMAN</t>
  </si>
  <si>
    <t>AMD Industries Ltd</t>
  </si>
  <si>
    <t>AMDIND</t>
  </si>
  <si>
    <t>Facor Alloys Ltd</t>
  </si>
  <si>
    <t>FACORALL</t>
  </si>
  <si>
    <t>Transteel Seating Technologies Ltd</t>
  </si>
  <si>
    <t>TRANSTEEL</t>
  </si>
  <si>
    <t>Eco Hotels and Resorts Ltd</t>
  </si>
  <si>
    <t>ECOHOTELS</t>
  </si>
  <si>
    <t>Virat Crane Industries Ltd</t>
  </si>
  <si>
    <t>VIRATCRA</t>
  </si>
  <si>
    <t>Himalaya Food International Ltd</t>
  </si>
  <si>
    <t>HFIL</t>
  </si>
  <si>
    <t>Likhami Consulting Ltd</t>
  </si>
  <si>
    <t>LIKHAMI</t>
  </si>
  <si>
    <t>Steel City Securities Ltd</t>
  </si>
  <si>
    <t>STEELCITY</t>
  </si>
  <si>
    <t>Kotak S&amp;P BSE Sensex ETF</t>
  </si>
  <si>
    <t>SENSEX1</t>
  </si>
  <si>
    <t>Ascom Leasing &amp; Investments Ltd</t>
  </si>
  <si>
    <t>ASCOM</t>
  </si>
  <si>
    <t>Zeal Aqua Ltd</t>
  </si>
  <si>
    <t>Pioneer Embroideries Ltd</t>
  </si>
  <si>
    <t>PIONEEREMB</t>
  </si>
  <si>
    <t>Rudra Gas Enterprise Ltd</t>
  </si>
  <si>
    <t>RUDRAGAS</t>
  </si>
  <si>
    <t>Digidrive Distributors Ltd</t>
  </si>
  <si>
    <t>DIGIDRIVE</t>
  </si>
  <si>
    <t>Master Components Ltd</t>
  </si>
  <si>
    <t>MASTER</t>
  </si>
  <si>
    <t>Bengal Tea &amp; Fabrics Ltd</t>
  </si>
  <si>
    <t>BENGALT</t>
  </si>
  <si>
    <t>BLS Infotech Ltd</t>
  </si>
  <si>
    <t>BLSINFOTE</t>
  </si>
  <si>
    <t>Gayatri Sugars Ltd</t>
  </si>
  <si>
    <t>GAYATRI</t>
  </si>
  <si>
    <t>Sumuka Agro Industries Ltd</t>
  </si>
  <si>
    <t>SUMUKA</t>
  </si>
  <si>
    <t>United Van Der Horst Ltd</t>
  </si>
  <si>
    <t>UVDRHOR</t>
  </si>
  <si>
    <t>ICICI Prudential Nifty Next 50 ETF</t>
  </si>
  <si>
    <t>NEXT50IETF</t>
  </si>
  <si>
    <t>ITL Industries Ltd</t>
  </si>
  <si>
    <t>ITL</t>
  </si>
  <si>
    <t>Asarfi Hospital Ltd</t>
  </si>
  <si>
    <t>ASARFI</t>
  </si>
  <si>
    <t>Nath Industries Ltd</t>
  </si>
  <si>
    <t>NATHIND</t>
  </si>
  <si>
    <t>Palash Securities Ltd</t>
  </si>
  <si>
    <t>PALASHSECU</t>
  </si>
  <si>
    <t>Edvenswa Enterprises Ltd</t>
  </si>
  <si>
    <t>EDVENSWA</t>
  </si>
  <si>
    <t>Barak Valley Cements Ltd</t>
  </si>
  <si>
    <t>BVCL</t>
  </si>
  <si>
    <t>Binayak Tex Processors Ltd</t>
  </si>
  <si>
    <t>ZBINTXPP</t>
  </si>
  <si>
    <t>Western India Plywoods Ltd</t>
  </si>
  <si>
    <t>WIPL</t>
  </si>
  <si>
    <t>B &amp; A Packaging India Ltd</t>
  </si>
  <si>
    <t>BAPACK</t>
  </si>
  <si>
    <t>Goyal Aluminiums Ltd</t>
  </si>
  <si>
    <t>GOYALALUM</t>
  </si>
  <si>
    <t>Arunjyoti Bio Ventures Ltd</t>
  </si>
  <si>
    <t>ABVL</t>
  </si>
  <si>
    <t>Swashthik Plascon Ltd</t>
  </si>
  <si>
    <t>SPL</t>
  </si>
  <si>
    <t>Garg Furnace Ltd</t>
  </si>
  <si>
    <t>GARGFUR</t>
  </si>
  <si>
    <t>Aarey Drugs and Pharmaceuticals Ltd</t>
  </si>
  <si>
    <t>AAREYDRUGS</t>
  </si>
  <si>
    <t>Peria Karamalai Tea and Produce Company Ltd</t>
  </si>
  <si>
    <t>PKTEA</t>
  </si>
  <si>
    <t>Bilcare Ltd</t>
  </si>
  <si>
    <t>BI</t>
  </si>
  <si>
    <t>Securekloud Technologies Ltd</t>
  </si>
  <si>
    <t>SECURKLOUD</t>
  </si>
  <si>
    <t>Banka BioLoo Ltd</t>
  </si>
  <si>
    <t>BANKA</t>
  </si>
  <si>
    <t>WSFx Global Pay Ltd</t>
  </si>
  <si>
    <t>WSFX</t>
  </si>
  <si>
    <t>Bhagwati Autocast Ltd</t>
  </si>
  <si>
    <t>BGWTATO</t>
  </si>
  <si>
    <t>Ansal Housing Ltd</t>
  </si>
  <si>
    <t>ANSALHSG</t>
  </si>
  <si>
    <t>Trescon Ltd</t>
  </si>
  <si>
    <t>TRESCON</t>
  </si>
  <si>
    <t>Saumya Consultants Ltd</t>
  </si>
  <si>
    <t>SAUMYA</t>
  </si>
  <si>
    <t>NCL Research and Financial Services Ltd</t>
  </si>
  <si>
    <t>NCLRESE</t>
  </si>
  <si>
    <t>Bhagyanagar Properties Ltd</t>
  </si>
  <si>
    <t>BHAGYAPROP</t>
  </si>
  <si>
    <t>7Seas Entertainment Ltd</t>
  </si>
  <si>
    <t>7SEASL</t>
  </si>
  <si>
    <t>AAA Technologies Ltd</t>
  </si>
  <si>
    <t>AAATECH</t>
  </si>
  <si>
    <t>COSCO (India) Ltd</t>
  </si>
  <si>
    <t>COSCO</t>
  </si>
  <si>
    <t>Keynote Financial Services Ltd</t>
  </si>
  <si>
    <t>KEYFINSERV</t>
  </si>
  <si>
    <t>SNL Bearings Ltd</t>
  </si>
  <si>
    <t>SNL</t>
  </si>
  <si>
    <t>Apis India Ltd</t>
  </si>
  <si>
    <t>APIS</t>
  </si>
  <si>
    <t>Kkalpana Industries (India) Ltd</t>
  </si>
  <si>
    <t>KKALPANAIND</t>
  </si>
  <si>
    <t>Sera Investments &amp; Finance India Ltd</t>
  </si>
  <si>
    <t>SERA</t>
  </si>
  <si>
    <t>MEP Infrastructure Developers Ltd</t>
  </si>
  <si>
    <t>MEP</t>
  </si>
  <si>
    <t>Shri Gang Industries and Allied Products Ltd</t>
  </si>
  <si>
    <t>SHRIGANG</t>
  </si>
  <si>
    <t>Asit C Mehta Financial Services Ltd</t>
  </si>
  <si>
    <t>ASITCFIN</t>
  </si>
  <si>
    <t>TCI Industries Ltd</t>
  </si>
  <si>
    <t>TCIIND</t>
  </si>
  <si>
    <t>Maiden Forgings Ltd</t>
  </si>
  <si>
    <t>MAIDEN</t>
  </si>
  <si>
    <t>Jhandewalas Foods Ltd</t>
  </si>
  <si>
    <t>JFL</t>
  </si>
  <si>
    <t>Simbhaoli Sugars Ltd</t>
  </si>
  <si>
    <t>SIMBHALS</t>
  </si>
  <si>
    <t>United Cotfab Ltd</t>
  </si>
  <si>
    <t>COTFAB</t>
  </si>
  <si>
    <t>Party Cruisers Ltd</t>
  </si>
  <si>
    <t>PARTYCRUS</t>
  </si>
  <si>
    <t>ANI Integrated Services Ltd</t>
  </si>
  <si>
    <t>AISL</t>
  </si>
  <si>
    <t>Astron Paper &amp; Board Mill Ltd</t>
  </si>
  <si>
    <t>ASTRON</t>
  </si>
  <si>
    <t>Skil Infrastructure Ltd</t>
  </si>
  <si>
    <t>SKIL</t>
  </si>
  <si>
    <t>Gayatri Projects Ltd</t>
  </si>
  <si>
    <t>GAYAPROJ</t>
  </si>
  <si>
    <t>Palred Technologies Ltd</t>
  </si>
  <si>
    <t>PALREDTEC</t>
  </si>
  <si>
    <t>Sanco Trans Ltd</t>
  </si>
  <si>
    <t>SANCTRN</t>
  </si>
  <si>
    <t>Ultracab (India) Ltd</t>
  </si>
  <si>
    <t>ULTRACAB</t>
  </si>
  <si>
    <t>Credent Global Finance Ltd</t>
  </si>
  <si>
    <t>CGFL</t>
  </si>
  <si>
    <t>Pulz Electronics Ltd</t>
  </si>
  <si>
    <t>PULZ</t>
  </si>
  <si>
    <t>Arshiya Ltd</t>
  </si>
  <si>
    <t>ARSHIYA</t>
  </si>
  <si>
    <t>Mcon Rasayan India Ltd</t>
  </si>
  <si>
    <t>MCON</t>
  </si>
  <si>
    <t>Kesar Terminals &amp; Infrastructure Ltd</t>
  </si>
  <si>
    <t>KTIL</t>
  </si>
  <si>
    <t>IBL Finance Ltd</t>
  </si>
  <si>
    <t>IBLFL</t>
  </si>
  <si>
    <t>Financial Technology</t>
  </si>
  <si>
    <t>Suraj Industries Ltd</t>
  </si>
  <si>
    <t>SURJIND</t>
  </si>
  <si>
    <t>Sagarsoft (India) Ltd</t>
  </si>
  <si>
    <t>SAGARSOFT</t>
  </si>
  <si>
    <t>Quantum Gold Fund</t>
  </si>
  <si>
    <t>QGOLDHALF</t>
  </si>
  <si>
    <t>Modern Dairies Ltd</t>
  </si>
  <si>
    <t>MODAIRY</t>
  </si>
  <si>
    <t>Genpharmasec Ltd</t>
  </si>
  <si>
    <t>GENPHARMA</t>
  </si>
  <si>
    <t>Shanti Spintex Ltd</t>
  </si>
  <si>
    <t>SHANTIDENM</t>
  </si>
  <si>
    <t>Accel Ltd</t>
  </si>
  <si>
    <t>ACCEL</t>
  </si>
  <si>
    <t>Transwarranty Finance Ltd</t>
  </si>
  <si>
    <t>TFL</t>
  </si>
  <si>
    <t>Lasa Supergenerics Ltd</t>
  </si>
  <si>
    <t>LASA</t>
  </si>
  <si>
    <t>HDFC S&amp;P BSE Sensex ETF</t>
  </si>
  <si>
    <t>HDFCSENSEX</t>
  </si>
  <si>
    <t>Mauria Udyog Ltd</t>
  </si>
  <si>
    <t>MUL</t>
  </si>
  <si>
    <t>Veekayem Fashion &amp; Apparels Ltd</t>
  </si>
  <si>
    <t>VEEKAYEM</t>
  </si>
  <si>
    <t>Paras Petrofils Ltd</t>
  </si>
  <si>
    <t>PARASPETRO</t>
  </si>
  <si>
    <t>Ausom Enterprise Ltd</t>
  </si>
  <si>
    <t>AUSOMENT</t>
  </si>
  <si>
    <t>Promax Power Ltd</t>
  </si>
  <si>
    <t>PROMAX</t>
  </si>
  <si>
    <t>Debock Industries Ltd</t>
  </si>
  <si>
    <t>DIL</t>
  </si>
  <si>
    <t>Akar Auto Industries Ltd</t>
  </si>
  <si>
    <t>AAIL</t>
  </si>
  <si>
    <t>Tamboli Industries Ltd</t>
  </si>
  <si>
    <t>TAMBOLIIN</t>
  </si>
  <si>
    <t>National Fittings Ltd</t>
  </si>
  <si>
    <t>NATFIT</t>
  </si>
  <si>
    <t>Globe International Carriers Ltd</t>
  </si>
  <si>
    <t>GICL</t>
  </si>
  <si>
    <t>Fiberweb (India) Ltd</t>
  </si>
  <si>
    <t>FIBERWEB</t>
  </si>
  <si>
    <t>Tilak Ventures Ltd</t>
  </si>
  <si>
    <t>TILAK</t>
  </si>
  <si>
    <t>Bharat Immunologicals and Biologicals Corporation Ltd</t>
  </si>
  <si>
    <t>BIBCL</t>
  </si>
  <si>
    <t>Sal Automotive Ltd</t>
  </si>
  <si>
    <t>SALAUTO</t>
  </si>
  <si>
    <t>APM Industries Ltd</t>
  </si>
  <si>
    <t>APMIN</t>
  </si>
  <si>
    <t>Integrated Personnel Services Ltd</t>
  </si>
  <si>
    <t>IPSL</t>
  </si>
  <si>
    <t>Damodar Industries Ltd</t>
  </si>
  <si>
    <t>DAMODARIND</t>
  </si>
  <si>
    <t>Fortis Malar Hospitals Ltd</t>
  </si>
  <si>
    <t>FORTISMLR</t>
  </si>
  <si>
    <t>Narbada Gems and Jewellery Ltd</t>
  </si>
  <si>
    <t>NARBADA</t>
  </si>
  <si>
    <t>Shah Alloys Ltd</t>
  </si>
  <si>
    <t>SHAHALLOYS</t>
  </si>
  <si>
    <t>Aditya Consumer Marketing Ltd</t>
  </si>
  <si>
    <t>ACML</t>
  </si>
  <si>
    <t>Auro Laboratories Ltd</t>
  </si>
  <si>
    <t>AUROLAB</t>
  </si>
  <si>
    <t>Vedavaag Systems Ltd</t>
  </si>
  <si>
    <t>VEDAVAAG</t>
  </si>
  <si>
    <t>Emerald Finance Ltd</t>
  </si>
  <si>
    <t>EMERALD</t>
  </si>
  <si>
    <t>Golkunda Diamonds and Jewellery Ltd</t>
  </si>
  <si>
    <t>GOLKUNDIA</t>
  </si>
  <si>
    <t>Globe Textiles (India) Ltd</t>
  </si>
  <si>
    <t>GLOBE</t>
  </si>
  <si>
    <t>Pee Cee Cosma Sope Ltd</t>
  </si>
  <si>
    <t>PCCOSMA</t>
  </si>
  <si>
    <t>Som Datt Finance Corporation Ltd</t>
  </si>
  <si>
    <t>SODFC</t>
  </si>
  <si>
    <t>Mercury Laboratories Ltd</t>
  </si>
  <si>
    <t>MERCURYLAB</t>
  </si>
  <si>
    <t>Ajooni Biotech Ltd</t>
  </si>
  <si>
    <t>AJOONI</t>
  </si>
  <si>
    <t>Rollatainers Ltd</t>
  </si>
  <si>
    <t>ROLLT</t>
  </si>
  <si>
    <t>Sharp Chucks and Machines Ltd</t>
  </si>
  <si>
    <t>SCML</t>
  </si>
  <si>
    <t>Maruti Interior Products Ltd</t>
  </si>
  <si>
    <t>SPITZE</t>
  </si>
  <si>
    <t>Lotus Eye Hospital and Institute Ltd</t>
  </si>
  <si>
    <t>LOTUSEYE</t>
  </si>
  <si>
    <t>Kaizen Agro Infrabuild Ltd</t>
  </si>
  <si>
    <t>KAIZENAGRO</t>
  </si>
  <si>
    <t>Ishan Dyes and Chemicals Ltd</t>
  </si>
  <si>
    <t>ISHANCH</t>
  </si>
  <si>
    <t>Oxygenta Pharmaceutical Ltd</t>
  </si>
  <si>
    <t>OXYGENTAPH</t>
  </si>
  <si>
    <t>Orissa Bengal Carrier Ltd</t>
  </si>
  <si>
    <t>OBCL</t>
  </si>
  <si>
    <t>Pressure Sensitive Systems (India) Ltd</t>
  </si>
  <si>
    <t>PRESSURS</t>
  </si>
  <si>
    <t>MRP Agro Ltd</t>
  </si>
  <si>
    <t>MRP</t>
  </si>
  <si>
    <t>Virat Leasing Ltd</t>
  </si>
  <si>
    <t>VLL</t>
  </si>
  <si>
    <t>Yarn Syndicate Ltd</t>
  </si>
  <si>
    <t>YARNSYN</t>
  </si>
  <si>
    <t>Agri-Tech (India) Ltd</t>
  </si>
  <si>
    <t>AGRITECH</t>
  </si>
  <si>
    <t>Dangee Dums Ltd</t>
  </si>
  <si>
    <t>DANGEE</t>
  </si>
  <si>
    <t>Polychem Ltd</t>
  </si>
  <si>
    <t>POLYCHEM</t>
  </si>
  <si>
    <t>Simmonds Marshall Ltd</t>
  </si>
  <si>
    <t>SIMMOND</t>
  </si>
  <si>
    <t>Sattrix Information Security Ltd</t>
  </si>
  <si>
    <t>SATTRIX</t>
  </si>
  <si>
    <t>Espire Hospitality Ltd</t>
  </si>
  <si>
    <t>ESPIRE</t>
  </si>
  <si>
    <t>Relicab Cable Manufacturing Ltd</t>
  </si>
  <si>
    <t>RELICAB</t>
  </si>
  <si>
    <t>Resonance Specialties Ltd</t>
  </si>
  <si>
    <t>RESONANCE</t>
  </si>
  <si>
    <t>Dynavision Ltd</t>
  </si>
  <si>
    <t>DYNAVSN</t>
  </si>
  <si>
    <t>T &amp; I Global Ltd</t>
  </si>
  <si>
    <t>TIGLOB</t>
  </si>
  <si>
    <t>Agni Green Power Ltd</t>
  </si>
  <si>
    <t>AGNI</t>
  </si>
  <si>
    <t>Mohini Health &amp; Hygiene Ltd</t>
  </si>
  <si>
    <t>MHHL</t>
  </si>
  <si>
    <t>Energy Development Company Ltd</t>
  </si>
  <si>
    <t>ENERGYDEV</t>
  </si>
  <si>
    <t>Times Guaranty Ltd</t>
  </si>
  <si>
    <t>TIMESGTY</t>
  </si>
  <si>
    <t>Nagreeka Exports Ltd</t>
  </si>
  <si>
    <t>NAGREEKEXP</t>
  </si>
  <si>
    <t>Cian Agro Industries &amp; Infrastructure Ltd</t>
  </si>
  <si>
    <t>CIANAGRO</t>
  </si>
  <si>
    <t>Anjani Foods Ltd</t>
  </si>
  <si>
    <t>ANJANIFOODS</t>
  </si>
  <si>
    <t>Transcorp International Ltd</t>
  </si>
  <si>
    <t>TRANSCOR</t>
  </si>
  <si>
    <t>Madhucon Projects Ltd</t>
  </si>
  <si>
    <t>MADHUCON</t>
  </si>
  <si>
    <t>Alfred Herbert (India) Ltd</t>
  </si>
  <si>
    <t>ALFREDHE</t>
  </si>
  <si>
    <t>Parnax Lab Ltd</t>
  </si>
  <si>
    <t>PARNAXLAB</t>
  </si>
  <si>
    <t>Ecoplast Ltd</t>
  </si>
  <si>
    <t>ECOPLAST</t>
  </si>
  <si>
    <t>Avro India Ltd</t>
  </si>
  <si>
    <t>AVROIND</t>
  </si>
  <si>
    <t>HEC Infra Projects Ltd</t>
  </si>
  <si>
    <t>HECPROJECT</t>
  </si>
  <si>
    <t>Haryana Capfin Ltd</t>
  </si>
  <si>
    <t>HARYNACAP</t>
  </si>
  <si>
    <t>KG Petrochem Ltd</t>
  </si>
  <si>
    <t>KGPETRO</t>
  </si>
  <si>
    <t>Everest Organics Ltd</t>
  </si>
  <si>
    <t>EVERESTO</t>
  </si>
  <si>
    <t>Arnold Holdings Ltd</t>
  </si>
  <si>
    <t>ARNOLD</t>
  </si>
  <si>
    <t>Jasch Industries Ltd</t>
  </si>
  <si>
    <t>JASCH</t>
  </si>
  <si>
    <t>Tokyo Plast International Ltd</t>
  </si>
  <si>
    <t>TOKYOPLAST</t>
  </si>
  <si>
    <t>Advik Capital Ltd</t>
  </si>
  <si>
    <t>ADVIKCA</t>
  </si>
  <si>
    <t>Porwal Auto Components Ltd</t>
  </si>
  <si>
    <t>PORWAL</t>
  </si>
  <si>
    <t>Wallfort Financial Services Ltd</t>
  </si>
  <si>
    <t>WALLFORT</t>
  </si>
  <si>
    <t>AK Spintex Ltd</t>
  </si>
  <si>
    <t>AKSPINTEX</t>
  </si>
  <si>
    <t>DRS Cargo Movers Ltd</t>
  </si>
  <si>
    <t>DRSCARGO</t>
  </si>
  <si>
    <t>Creative Castings Ltd</t>
  </si>
  <si>
    <t>Nidhi Granites Ltd</t>
  </si>
  <si>
    <t>NIDHGRN</t>
  </si>
  <si>
    <t>Emerald Leisures Ltd</t>
  </si>
  <si>
    <t>EMERALL</t>
  </si>
  <si>
    <t>Mysore Petro Chemicals Ltd</t>
  </si>
  <si>
    <t>MYSORPETRO</t>
  </si>
  <si>
    <t>Mayank Cattle Food Ltd</t>
  </si>
  <si>
    <t>MCFL</t>
  </si>
  <si>
    <t>Alstone Textiles (India) Ltd</t>
  </si>
  <si>
    <t>ALSTONE</t>
  </si>
  <si>
    <t>Gujarat Natural Resources Ltd</t>
  </si>
  <si>
    <t>GNRL</t>
  </si>
  <si>
    <t>Suvidhaa Infoserve Ltd</t>
  </si>
  <si>
    <t>SUVIDHAA</t>
  </si>
  <si>
    <t>Krishanveer Forge Ltd</t>
  </si>
  <si>
    <t>KVFORGE</t>
  </si>
  <si>
    <t>Shalimar Wires Industries Ltd</t>
  </si>
  <si>
    <t>SHALIWIR</t>
  </si>
  <si>
    <t>Blue Pebble Ltd</t>
  </si>
  <si>
    <t>BLUEPEBBLE</t>
  </si>
  <si>
    <t>Kothari Fermentation and Biochem Ltd</t>
  </si>
  <si>
    <t>KFBL</t>
  </si>
  <si>
    <t>D &amp; H India Ltd</t>
  </si>
  <si>
    <t>DHINDIA</t>
  </si>
  <si>
    <t>Bansal Roofing Products Ltd</t>
  </si>
  <si>
    <t>BRPL</t>
  </si>
  <si>
    <t>Yogi Ltd</t>
  </si>
  <si>
    <t>YOGI</t>
  </si>
  <si>
    <t>Grob Tea Co Ltd</t>
  </si>
  <si>
    <t>GROBTEA</t>
  </si>
  <si>
    <t>Filtra Consultants and Engineers Ltd</t>
  </si>
  <si>
    <t>FILTRA</t>
  </si>
  <si>
    <t>Biofil Chemicals and Pharmaceuticals Ltd</t>
  </si>
  <si>
    <t>BIOFILCHEM</t>
  </si>
  <si>
    <t>Sharika Enterprises Ltd</t>
  </si>
  <si>
    <t>SHARIKA</t>
  </si>
  <si>
    <t>Soma Textiles &amp; Industries Ltd</t>
  </si>
  <si>
    <t>SOMATEX</t>
  </si>
  <si>
    <t>Aditya BSL Nifty Next 50 ETF</t>
  </si>
  <si>
    <t>ABSLNN50ET</t>
  </si>
  <si>
    <t>Murae Organisor Ltd</t>
  </si>
  <si>
    <t>MURAE</t>
  </si>
  <si>
    <t>Bhilwara Spinners Ltd</t>
  </si>
  <si>
    <t>BHILSPIN</t>
  </si>
  <si>
    <t>Hisar Metal Industries Ltd</t>
  </si>
  <si>
    <t>HISARMETAL</t>
  </si>
  <si>
    <t>Ganga Papers India Ltd</t>
  </si>
  <si>
    <t>GANGAPA</t>
  </si>
  <si>
    <t>Virya Resources Ltd</t>
  </si>
  <si>
    <t>VIRYA</t>
  </si>
  <si>
    <t>Tree House Education and Accessories Ltd</t>
  </si>
  <si>
    <t>TREEHOUSE</t>
  </si>
  <si>
    <t>Raja Bahadur International Ltd</t>
  </si>
  <si>
    <t>RAJABAH</t>
  </si>
  <si>
    <t>Bheema Cements Ltd</t>
  </si>
  <si>
    <t>BHEEMACEM</t>
  </si>
  <si>
    <t>Deepak Chemtex Ltd</t>
  </si>
  <si>
    <t>DEEPAKCHEM</t>
  </si>
  <si>
    <t>IFL Enterprises Ltd</t>
  </si>
  <si>
    <t>IFL</t>
  </si>
  <si>
    <t>Krishna Ventures Ltd</t>
  </si>
  <si>
    <t>KRISHNA</t>
  </si>
  <si>
    <t>Skyline Millars Ltd</t>
  </si>
  <si>
    <t>SKYLMILAR</t>
  </si>
  <si>
    <t>Manoj Ceramic Ltd</t>
  </si>
  <si>
    <t>MCPL</t>
  </si>
  <si>
    <t>Kemp and Company Ltd</t>
  </si>
  <si>
    <t>KEMP</t>
  </si>
  <si>
    <t>Everlon Financials Ltd</t>
  </si>
  <si>
    <t>EVERFIN</t>
  </si>
  <si>
    <t>Retina Paints Ltd</t>
  </si>
  <si>
    <t>RETINA</t>
  </si>
  <si>
    <t>Thacker and Company Ltd</t>
  </si>
  <si>
    <t>THACKER</t>
  </si>
  <si>
    <t>Chartered Logistics Ltd</t>
  </si>
  <si>
    <t>CHLOGIST</t>
  </si>
  <si>
    <t>Nilachal Refractories Ltd</t>
  </si>
  <si>
    <t>NILACHAL</t>
  </si>
  <si>
    <t>Ind Swift Ltd</t>
  </si>
  <si>
    <t>INDSWFTLTD</t>
  </si>
  <si>
    <t>Holmarc Opto-Mechatronics Ltd</t>
  </si>
  <si>
    <t>HOLMARC</t>
  </si>
  <si>
    <t>VMS Industries Ltd</t>
  </si>
  <si>
    <t>VMS</t>
  </si>
  <si>
    <t>Zenith Drugs Ltd</t>
  </si>
  <si>
    <t>ZENITHDRUG</t>
  </si>
  <si>
    <t>AVSL Industries Ltd</t>
  </si>
  <si>
    <t>AVSL</t>
  </si>
  <si>
    <t>Aztec Fluids &amp; Machinery Ltd</t>
  </si>
  <si>
    <t>AZTEC</t>
  </si>
  <si>
    <t>Dutron Polymers Ltd</t>
  </si>
  <si>
    <t>DUTRON</t>
  </si>
  <si>
    <t>Max Heights Infrastructure Ltd</t>
  </si>
  <si>
    <t>MAXHEIGHTS</t>
  </si>
  <si>
    <t>Super Tannery Ltd</t>
  </si>
  <si>
    <t>SUPTANERY</t>
  </si>
  <si>
    <t>Celebrity Fashions Ltd</t>
  </si>
  <si>
    <t>CELEBRITY</t>
  </si>
  <si>
    <t>Key Corp Ltd</t>
  </si>
  <si>
    <t>KEYCORP</t>
  </si>
  <si>
    <t>Vaswani Industries Ltd</t>
  </si>
  <si>
    <t>VASWANI</t>
  </si>
  <si>
    <t>Burnpur Cement Ltd</t>
  </si>
  <si>
    <t>BURNPUR</t>
  </si>
  <si>
    <t>Aplab Ltd</t>
  </si>
  <si>
    <t>APLAB</t>
  </si>
  <si>
    <t>Sayaji Industries Ltd</t>
  </si>
  <si>
    <t>SAYAJIIND</t>
  </si>
  <si>
    <t>ICICI Prudential Silver ETF</t>
  </si>
  <si>
    <t>SILVERIETF</t>
  </si>
  <si>
    <t>Delta Manufacturing Ltd</t>
  </si>
  <si>
    <t>DELTAMAGNT</t>
  </si>
  <si>
    <t>Marco Cables &amp; Conductors Ltd</t>
  </si>
  <si>
    <t>MARCO</t>
  </si>
  <si>
    <t>Srei Infrastructure Finance Ltd</t>
  </si>
  <si>
    <t>SREINFRA</t>
  </si>
  <si>
    <t>Presstonic Engineering Ltd</t>
  </si>
  <si>
    <t>PRESSTONIC</t>
  </si>
  <si>
    <t>Locomotive Engines &amp; Rolling Stock</t>
  </si>
  <si>
    <t>Remi Edelstahl Tubulars Ltd</t>
  </si>
  <si>
    <t>REMIEDEL</t>
  </si>
  <si>
    <t>Upsurge Investment and Finance Ltd</t>
  </si>
  <si>
    <t>UPSURGE</t>
  </si>
  <si>
    <t>One Global Service Provider Ltd</t>
  </si>
  <si>
    <t>ONEGLOBAL</t>
  </si>
  <si>
    <t>Orient Press Ltd</t>
  </si>
  <si>
    <t>ORIENTLTD</t>
  </si>
  <si>
    <t>Womancart Ltd</t>
  </si>
  <si>
    <t>WOMANCART</t>
  </si>
  <si>
    <t>Auro Impex &amp; Chemicals Ltd</t>
  </si>
  <si>
    <t>AUROIMPEX</t>
  </si>
  <si>
    <t>Rama Vision Ltd</t>
  </si>
  <si>
    <t>RAMAVISION</t>
  </si>
  <si>
    <t>SecMark Consultancy Ltd</t>
  </si>
  <si>
    <t>SECMARK</t>
  </si>
  <si>
    <t>Mohite Industries Ltd</t>
  </si>
  <si>
    <t>MOHITE</t>
  </si>
  <si>
    <t>Ganga Forging Ltd</t>
  </si>
  <si>
    <t>GANGAFORGE</t>
  </si>
  <si>
    <t>Cravatex Ltd</t>
  </si>
  <si>
    <t>CRAVATEX</t>
  </si>
  <si>
    <t>Auto Pins (India) Ltd</t>
  </si>
  <si>
    <t>AUTOPINS</t>
  </si>
  <si>
    <t>Freshtrop Fruits Ltd</t>
  </si>
  <si>
    <t>FRSHTRP</t>
  </si>
  <si>
    <t>Samrat Pharmachem Ltd</t>
  </si>
  <si>
    <t>SAMRATPH</t>
  </si>
  <si>
    <t>Flexituff Ventures International Ltd</t>
  </si>
  <si>
    <t>FLEXITUFF</t>
  </si>
  <si>
    <t>Biogen Pharmachem Industries Ltd</t>
  </si>
  <si>
    <t>BIOGEN</t>
  </si>
  <si>
    <t>BLB Ltd</t>
  </si>
  <si>
    <t>BLBLIMITED</t>
  </si>
  <si>
    <t>Agro Phos (India) Ltd</t>
  </si>
  <si>
    <t>AGROPHOS</t>
  </si>
  <si>
    <t>Archit Organosys Ltd</t>
  </si>
  <si>
    <t>ARCHITORG</t>
  </si>
  <si>
    <t>Shetron Ltd</t>
  </si>
  <si>
    <t>SHETR</t>
  </si>
  <si>
    <t>Cinevista Ltd</t>
  </si>
  <si>
    <t>CINEVISTA</t>
  </si>
  <si>
    <t>Titan Securities Ltd</t>
  </si>
  <si>
    <t>TITANSEC</t>
  </si>
  <si>
    <t>Trans India House Impex Ltd</t>
  </si>
  <si>
    <t>TIHIL</t>
  </si>
  <si>
    <t>Future Enterprises Ltd</t>
  </si>
  <si>
    <t>FELDVR</t>
  </si>
  <si>
    <t>Acme Resources Ltd</t>
  </si>
  <si>
    <t>ACME</t>
  </si>
  <si>
    <t>Mangalam Alloys Ltd</t>
  </si>
  <si>
    <t>MAL</t>
  </si>
  <si>
    <t>Aimco Pesticides Ltd</t>
  </si>
  <si>
    <t>AIMCOPEST</t>
  </si>
  <si>
    <t>Tayo Rolls Ltd</t>
  </si>
  <si>
    <t>TATAYODOGA</t>
  </si>
  <si>
    <t>SVP Global Textiles Ltd</t>
  </si>
  <si>
    <t>SVPGLOB</t>
  </si>
  <si>
    <t>Lykis Ltd</t>
  </si>
  <si>
    <t>LYKISLTD</t>
  </si>
  <si>
    <t>Good Value Irrigation Ltd</t>
  </si>
  <si>
    <t>VUENOW</t>
  </si>
  <si>
    <t>Yaari Digital Integrated Services Ltd</t>
  </si>
  <si>
    <t>YAARI</t>
  </si>
  <si>
    <t>Sunil Healthcare Ltd</t>
  </si>
  <si>
    <t>SUNLOC</t>
  </si>
  <si>
    <t>Source Natural Foods and Herbal Supplements Ltd</t>
  </si>
  <si>
    <t>SOURCENTRL</t>
  </si>
  <si>
    <t>Tera Software Ltd</t>
  </si>
  <si>
    <t>TERASOFT</t>
  </si>
  <si>
    <t>Baroda Extrusion Ltd</t>
  </si>
  <si>
    <t>BAROEXT</t>
  </si>
  <si>
    <t>Sky Industries Ltd</t>
  </si>
  <si>
    <t>SKYIND</t>
  </si>
  <si>
    <t>Sameera Agro and Infra Ltd</t>
  </si>
  <si>
    <t>SAIFL</t>
  </si>
  <si>
    <t>Homebuilding</t>
  </si>
  <si>
    <t>Pentagon Rubber Ltd</t>
  </si>
  <si>
    <t>PENTAGON</t>
  </si>
  <si>
    <t>Healthy Life Agritec Ltd</t>
  </si>
  <si>
    <t>HEALTHYLIFE</t>
  </si>
  <si>
    <t>Scoobee Day Garments (India) Ltd</t>
  </si>
  <si>
    <t>SCOOBEEDAY</t>
  </si>
  <si>
    <t>Futuristic Solutions Ltd</t>
  </si>
  <si>
    <t>FUTSOL</t>
  </si>
  <si>
    <t>Harshdeep Hortico Ltd</t>
  </si>
  <si>
    <t>HARSHDEEP</t>
  </si>
  <si>
    <t>Titan Intech Ltd</t>
  </si>
  <si>
    <t>TITANIN</t>
  </si>
  <si>
    <t>Vinny Overseas Ltd</t>
  </si>
  <si>
    <t>VINNY</t>
  </si>
  <si>
    <t>Madhav Copper Ltd</t>
  </si>
  <si>
    <t>MCL</t>
  </si>
  <si>
    <t>B C C Fuba India Ltd</t>
  </si>
  <si>
    <t>BCCFUBA</t>
  </si>
  <si>
    <t>McNally Bharat Engg Co Ltd</t>
  </si>
  <si>
    <t>MBECL</t>
  </si>
  <si>
    <t>BSEL Algo Ltd</t>
  </si>
  <si>
    <t>BSELALGO</t>
  </si>
  <si>
    <t>Sambhaav Media Ltd</t>
  </si>
  <si>
    <t>SAMBHAAV</t>
  </si>
  <si>
    <t>Ahasolar Technologies Ltd</t>
  </si>
  <si>
    <t>AHASOLAR</t>
  </si>
  <si>
    <t>Rasi Electrodes Ltd</t>
  </si>
  <si>
    <t>RASIELEC</t>
  </si>
  <si>
    <t>Lexus Granito (India) Ltd</t>
  </si>
  <si>
    <t>LEXUS</t>
  </si>
  <si>
    <t>Gokak Textiles Ltd</t>
  </si>
  <si>
    <t>GOKAKTEX</t>
  </si>
  <si>
    <t>Global Pet Industries Ltd</t>
  </si>
  <si>
    <t>GLOBALPET</t>
  </si>
  <si>
    <t>Saptarishi Agro Industries Ltd</t>
  </si>
  <si>
    <t>SPTRSHI</t>
  </si>
  <si>
    <t>Raaj Medisafe India Ltd</t>
  </si>
  <si>
    <t>RAAJMEDI</t>
  </si>
  <si>
    <t>Pritish Nandy Communications Ltd</t>
  </si>
  <si>
    <t>PNC</t>
  </si>
  <si>
    <t>Daikaffil Chemicals India Ltd</t>
  </si>
  <si>
    <t>DAIKAFFI</t>
  </si>
  <si>
    <t>Latteys Industries Ltd</t>
  </si>
  <si>
    <t>LATTEYS</t>
  </si>
  <si>
    <t>Shilp Gravures Ltd</t>
  </si>
  <si>
    <t>SHILGRAVQ</t>
  </si>
  <si>
    <t>Raminfo Ltd</t>
  </si>
  <si>
    <t>RAMINFO</t>
  </si>
  <si>
    <t>Riddhi Corporate Services Ltd</t>
  </si>
  <si>
    <t>RIDDHICORP</t>
  </si>
  <si>
    <t>Excel Realty N Infra Ltd</t>
  </si>
  <si>
    <t>EXCEL</t>
  </si>
  <si>
    <t>Keerthi Industries Ltd</t>
  </si>
  <si>
    <t>KEERTHI</t>
  </si>
  <si>
    <t>Ansal Buildwell Ltd</t>
  </si>
  <si>
    <t>ANSALBU</t>
  </si>
  <si>
    <t>Sangam Finserv Ltd</t>
  </si>
  <si>
    <t>SANGAMFIN</t>
  </si>
  <si>
    <t>Vippy Spinpro Ltd</t>
  </si>
  <si>
    <t>VIPPYSP</t>
  </si>
  <si>
    <t>Chowgule Steamships Ltd</t>
  </si>
  <si>
    <t>CHOWGULSTM</t>
  </si>
  <si>
    <t>LIC MF Nifty 8-13 yr G-Sec ETF</t>
  </si>
  <si>
    <t>LICNETFGSC</t>
  </si>
  <si>
    <t>Dhanashree Electronics Ltd</t>
  </si>
  <si>
    <t>DEL</t>
  </si>
  <si>
    <t>Universal Starch Chem Allied Ltd</t>
  </si>
  <si>
    <t>UNIVSTAR</t>
  </si>
  <si>
    <t>Power and Instrumentation (Gujarat) Ltd</t>
  </si>
  <si>
    <t>PIGL</t>
  </si>
  <si>
    <t>Mukesh Babu Financial Services Ltd</t>
  </si>
  <si>
    <t>MUKESHB</t>
  </si>
  <si>
    <t>Vasundhara Rasayans Ltd</t>
  </si>
  <si>
    <t>VRL</t>
  </si>
  <si>
    <t>MKP Mobility Ltd</t>
  </si>
  <si>
    <t>MKPMOB</t>
  </si>
  <si>
    <t>Ashika Credit Capital Ltd</t>
  </si>
  <si>
    <t>ASHIKA</t>
  </si>
  <si>
    <t>IDBI Gold Exchange Traded Fund</t>
  </si>
  <si>
    <t>LICMFGOLD</t>
  </si>
  <si>
    <t>Synoptics Technologies Ltd</t>
  </si>
  <si>
    <t>SYNOPTICS</t>
  </si>
  <si>
    <t>Patdiam Jewellery Ltd</t>
  </si>
  <si>
    <t>PJL</t>
  </si>
  <si>
    <t>Quicktouch Technologies Ltd</t>
  </si>
  <si>
    <t>QUICKTOUCH</t>
  </si>
  <si>
    <t>Spectrum Foods Ltd</t>
  </si>
  <si>
    <t>SPECFOOD</t>
  </si>
  <si>
    <t>Sakthi Finance Ltd</t>
  </si>
  <si>
    <t>SAKTHIFIN</t>
  </si>
  <si>
    <t>Banas Finance Ltd</t>
  </si>
  <si>
    <t>BANASFN</t>
  </si>
  <si>
    <t>Dev Labtech Venture Ltd</t>
  </si>
  <si>
    <t>DEVLAB</t>
  </si>
  <si>
    <t>Welcast Steels Ltd</t>
  </si>
  <si>
    <t>ZWELCAST</t>
  </si>
  <si>
    <t>Dollex Agrotech Ltd</t>
  </si>
  <si>
    <t>DOLLEX</t>
  </si>
  <si>
    <t>Acknit Industries Ltd</t>
  </si>
  <si>
    <t>ACKNIT</t>
  </si>
  <si>
    <t>Gujarat Containers Ltd</t>
  </si>
  <si>
    <t>GUJCONT</t>
  </si>
  <si>
    <t>Real Touch Finance Ltd</t>
  </si>
  <si>
    <t>RTFL</t>
  </si>
  <si>
    <t>SKP Securities Ltd</t>
  </si>
  <si>
    <t>SKPSEC</t>
  </si>
  <si>
    <t>Aro Granite Industries Ltd</t>
  </si>
  <si>
    <t>AROGRANITE</t>
  </si>
  <si>
    <t>Baba Food Processing (India) Ltd</t>
  </si>
  <si>
    <t>BABAFP</t>
  </si>
  <si>
    <t>Hindustan Hardy Ltd</t>
  </si>
  <si>
    <t>HINDHARD</t>
  </si>
  <si>
    <t>East West Holdings Ltd</t>
  </si>
  <si>
    <t>EASTWEST</t>
  </si>
  <si>
    <t>Royale Manor Hotels and Industries Ltd</t>
  </si>
  <si>
    <t>RAYALEMA</t>
  </si>
  <si>
    <t>KBS India Ltd</t>
  </si>
  <si>
    <t>KBSINDIA</t>
  </si>
  <si>
    <t>Rainbow Foundations Ltd</t>
  </si>
  <si>
    <t>RAINBOWF</t>
  </si>
  <si>
    <t>Akiko Global Services Ltd</t>
  </si>
  <si>
    <t>AKIKO</t>
  </si>
  <si>
    <t>NRB Industrial Bearings Ltd</t>
  </si>
  <si>
    <t>NIBL</t>
  </si>
  <si>
    <t>Constronics Infra Ltd</t>
  </si>
  <si>
    <t>CONSTRONIC</t>
  </si>
  <si>
    <t>Shristi Infrastructure Development Corporation Ltd</t>
  </si>
  <si>
    <t>SHRISTI</t>
  </si>
  <si>
    <t>Bright Brothers Ltd</t>
  </si>
  <si>
    <t>BRIGHTBR</t>
  </si>
  <si>
    <t>ITCONS e-Solutions Ltd</t>
  </si>
  <si>
    <t>ITCONS</t>
  </si>
  <si>
    <t>Maitreya Medicare Ltd</t>
  </si>
  <si>
    <t>MAITREYA</t>
  </si>
  <si>
    <t>Dharni Capital Services Ltd</t>
  </si>
  <si>
    <t>DHARNI</t>
  </si>
  <si>
    <t>Rajeshwari Cans Ltd</t>
  </si>
  <si>
    <t>RCAN</t>
  </si>
  <si>
    <t>Maestros Electronics &amp; Telecommunications Systems Ltd</t>
  </si>
  <si>
    <t>METSL</t>
  </si>
  <si>
    <t>Ludlow Jute &amp; Specialities Ltd</t>
  </si>
  <si>
    <t>LUDLOWJUT</t>
  </si>
  <si>
    <t>Mirae Asset S&amp;P 500 Top 50 ETF</t>
  </si>
  <si>
    <t>MASPTOP50</t>
  </si>
  <si>
    <t>Rajgor Castor Derivatives Ltd</t>
  </si>
  <si>
    <t>RCDL</t>
  </si>
  <si>
    <t>Vertexplus Technologies Ltd</t>
  </si>
  <si>
    <t>VERTEXPLUS</t>
  </si>
  <si>
    <t>Graphisads Ltd</t>
  </si>
  <si>
    <t>GRAPHISAD</t>
  </si>
  <si>
    <t>Jamshri Realty Ltd</t>
  </si>
  <si>
    <t>JAMSHRI</t>
  </si>
  <si>
    <t>Aayush Wellness Ltd</t>
  </si>
  <si>
    <t>AAYUSH</t>
  </si>
  <si>
    <t>Alkosign Ltd</t>
  </si>
  <si>
    <t>ALKOSIGN</t>
  </si>
  <si>
    <t>Saboo Sodium Chloro Ltd</t>
  </si>
  <si>
    <t>SABOOSOD</t>
  </si>
  <si>
    <t>Siddhika Coatings Ltd</t>
  </si>
  <si>
    <t>SIDDHIKA</t>
  </si>
  <si>
    <t>Le Lavoir Ltd</t>
  </si>
  <si>
    <t>LELAVOIR</t>
  </si>
  <si>
    <t>CNI Research Ltd</t>
  </si>
  <si>
    <t>CNIRESLTD</t>
  </si>
  <si>
    <t>Gujarat Poly Electronics Ltd</t>
  </si>
  <si>
    <t>GUJARATPOLY</t>
  </si>
  <si>
    <t>Prolife Industries Ltd</t>
  </si>
  <si>
    <t>PROLIFE</t>
  </si>
  <si>
    <t>HB Stockholdings Ltd</t>
  </si>
  <si>
    <t>HBSL</t>
  </si>
  <si>
    <t>Arabian Petroleum Ltd</t>
  </si>
  <si>
    <t>ARABIAN</t>
  </si>
  <si>
    <t>Gini Silk Mills Ltd</t>
  </si>
  <si>
    <t>GINISILK</t>
  </si>
  <si>
    <t>Mirae Asset NYSE FANG+ ETF</t>
  </si>
  <si>
    <t>MAFANG</t>
  </si>
  <si>
    <t>Ambo Agritec Ltd</t>
  </si>
  <si>
    <t>AMBOAGRI</t>
  </si>
  <si>
    <t>Mehai Technology Ltd</t>
  </si>
  <si>
    <t>MEHAI</t>
  </si>
  <si>
    <t>Munoth Capital Market Ltd</t>
  </si>
  <si>
    <t>MUNCAPM</t>
  </si>
  <si>
    <t>Escorp Asset Management Ltd</t>
  </si>
  <si>
    <t>ESCORP</t>
  </si>
  <si>
    <t>Envair Electrodyne Ltd</t>
  </si>
  <si>
    <t>ENVAIREL</t>
  </si>
  <si>
    <t>Minal Industries Ltd</t>
  </si>
  <si>
    <t>MINALIND</t>
  </si>
  <si>
    <t>Radiowalla Network Ltd</t>
  </si>
  <si>
    <t>RADIOWALLA</t>
  </si>
  <si>
    <t>SunGarner Energies Ltd</t>
  </si>
  <si>
    <t>SEL</t>
  </si>
  <si>
    <t>Deem Roll Tech Ltd</t>
  </si>
  <si>
    <t>DEEM</t>
  </si>
  <si>
    <t>Archies Ltd</t>
  </si>
  <si>
    <t>ARCHIES</t>
  </si>
  <si>
    <t>Aditya BSL Nifty Bank ETF</t>
  </si>
  <si>
    <t>ABSLBANETF</t>
  </si>
  <si>
    <t>HOV Services Ltd</t>
  </si>
  <si>
    <t>HOVS</t>
  </si>
  <si>
    <t>CIL Nova Petrochemicals Ltd</t>
  </si>
  <si>
    <t>CNOVAPETRO</t>
  </si>
  <si>
    <t>Prospect Commodities Ltd</t>
  </si>
  <si>
    <t>PCL</t>
  </si>
  <si>
    <t>ICICI Prudential S&amp;P BSE Liquid Rate ETF</t>
  </si>
  <si>
    <t>LIQUIDIETF</t>
  </si>
  <si>
    <t>City Pulse Multiplex Ltd</t>
  </si>
  <si>
    <t>CPML</t>
  </si>
  <si>
    <t>Pulsar International Ltd</t>
  </si>
  <si>
    <t>PULSRIN</t>
  </si>
  <si>
    <t>Karma Energy Ltd</t>
  </si>
  <si>
    <t>KARMAENG</t>
  </si>
  <si>
    <t>Cranes Software International Ltd</t>
  </si>
  <si>
    <t>CRANESSOFT</t>
  </si>
  <si>
    <t>Supra Pacific Financial Services Ltd</t>
  </si>
  <si>
    <t>SUPRAPFSL</t>
  </si>
  <si>
    <t>Ameya Precision Engineers Ltd</t>
  </si>
  <si>
    <t>AMEYA</t>
  </si>
  <si>
    <t>Kalyan Capitals Ltd</t>
  </si>
  <si>
    <t>KALYANCAP</t>
  </si>
  <si>
    <t>Sam Industries Ltd</t>
  </si>
  <si>
    <t>SAMINDUS</t>
  </si>
  <si>
    <t>AIK Pipes and Polymers Ltd</t>
  </si>
  <si>
    <t>AIKPIPES</t>
  </si>
  <si>
    <t>VSF Projects Ltd</t>
  </si>
  <si>
    <t>VSFPROJ</t>
  </si>
  <si>
    <t>Shree Krishna Infrastructure Ltd</t>
  </si>
  <si>
    <t>SKIFL</t>
  </si>
  <si>
    <t>Sanrhea Technical Textiles Ltd</t>
  </si>
  <si>
    <t>SANTETX</t>
  </si>
  <si>
    <t>Achyut Healthcare Ltd</t>
  </si>
  <si>
    <t>ACHYUT</t>
  </si>
  <si>
    <t>TPI India Ltd</t>
  </si>
  <si>
    <t>TPINDIA</t>
  </si>
  <si>
    <t>Amrapali Industries Ltd</t>
  </si>
  <si>
    <t>AMRAPLIN</t>
  </si>
  <si>
    <t>Shivam Chemicals Ltd</t>
  </si>
  <si>
    <t>SHIVAM</t>
  </si>
  <si>
    <t>Ambar Protein Industries Ltd</t>
  </si>
  <si>
    <t>AMBARPIL</t>
  </si>
  <si>
    <t>Rolta India Ltd</t>
  </si>
  <si>
    <t>ROLTA</t>
  </si>
  <si>
    <t>Mahickra Chemicals Ltd</t>
  </si>
  <si>
    <t>MAHICKRA</t>
  </si>
  <si>
    <t>TCFC Finance Ltd</t>
  </si>
  <si>
    <t>TCFCFINQ</t>
  </si>
  <si>
    <t>Kreon Finnancial Services Ltd</t>
  </si>
  <si>
    <t>KREONFIN</t>
  </si>
  <si>
    <t>Gujchem Distillers India Ltd</t>
  </si>
  <si>
    <t>GUJCMDS</t>
  </si>
  <si>
    <t>Nova Iron and Steel Ltd</t>
  </si>
  <si>
    <t>NOVIS</t>
  </si>
  <si>
    <t>Virat Industries Ltd</t>
  </si>
  <si>
    <t>VIRAT</t>
  </si>
  <si>
    <t>Nandani Creation Ltd</t>
  </si>
  <si>
    <t>JAIPURKURT</t>
  </si>
  <si>
    <t>Comrade Appliances Ltd</t>
  </si>
  <si>
    <t>COMRADE</t>
  </si>
  <si>
    <t>Orient Beverages Ltd</t>
  </si>
  <si>
    <t>ORIBEVER</t>
  </si>
  <si>
    <t>Pattech Fitwell Tube Components Ltd</t>
  </si>
  <si>
    <t>PATTECH</t>
  </si>
  <si>
    <t>Makers Laboratories Ltd</t>
  </si>
  <si>
    <t>MAKERSL</t>
  </si>
  <si>
    <t>G-Tec Jainx Education Ltd</t>
  </si>
  <si>
    <t>GTECJAINX</t>
  </si>
  <si>
    <t>James Warren Tea Ltd</t>
  </si>
  <si>
    <t>JAMESWARREN</t>
  </si>
  <si>
    <t>Punjab Communications Ltd</t>
  </si>
  <si>
    <t>PUNJCOMMU</t>
  </si>
  <si>
    <t>M V K Agro Food Product Ltd</t>
  </si>
  <si>
    <t>MVKAGRO</t>
  </si>
  <si>
    <t>HB Portfolio Ltd</t>
  </si>
  <si>
    <t>HBPOR</t>
  </si>
  <si>
    <t>Moksh Ornaments Ltd</t>
  </si>
  <si>
    <t>MOKSH</t>
  </si>
  <si>
    <t>Kanishk Steel Industries Ltd</t>
  </si>
  <si>
    <t>KANSHST</t>
  </si>
  <si>
    <t>Alfa Transformers Ltd</t>
  </si>
  <si>
    <t>ALFATRAN</t>
  </si>
  <si>
    <t>Growington Ventures India Ltd</t>
  </si>
  <si>
    <t>GROWINGTON</t>
  </si>
  <si>
    <t>Chrome Silicon Ltd</t>
  </si>
  <si>
    <t>CHROME</t>
  </si>
  <si>
    <t>Shreyas Intermediates Ltd</t>
  </si>
  <si>
    <t>SHREYASI</t>
  </si>
  <si>
    <t>Balkrishna Paper Mills Ltd</t>
  </si>
  <si>
    <t>BALKRISHNA</t>
  </si>
  <si>
    <t>Marshall Machines Ltd</t>
  </si>
  <si>
    <t>MARSHALL</t>
  </si>
  <si>
    <t>Jeevan Scientific Technology Ltd</t>
  </si>
  <si>
    <t>JSTL</t>
  </si>
  <si>
    <t>Evans Electric Ltd</t>
  </si>
  <si>
    <t>EVANS</t>
  </si>
  <si>
    <t>Crop Life Science Ltd</t>
  </si>
  <si>
    <t>CLSL</t>
  </si>
  <si>
    <t>Omfurn India Ltd</t>
  </si>
  <si>
    <t>OMFURN</t>
  </si>
  <si>
    <t>Dhanalaxmi Roto Spinners Ltd</t>
  </si>
  <si>
    <t>DHANROTO</t>
  </si>
  <si>
    <t>F Mec International Financial Services Ltd</t>
  </si>
  <si>
    <t>FMEC</t>
  </si>
  <si>
    <t>Perfectpac Ltd</t>
  </si>
  <si>
    <t>PERFEPA</t>
  </si>
  <si>
    <t>Shiva Mills Ltd</t>
  </si>
  <si>
    <t>SHIVAMILLS</t>
  </si>
  <si>
    <t>Expo Gas Containers Ltd</t>
  </si>
  <si>
    <t>EXPOGAS</t>
  </si>
  <si>
    <t>Gujarat Hotels Ltd</t>
  </si>
  <si>
    <t>GUJHOTE</t>
  </si>
  <si>
    <t>Precision Metaliks Ltd</t>
  </si>
  <si>
    <t>PRECISION</t>
  </si>
  <si>
    <t>GV Films Ltd</t>
  </si>
  <si>
    <t>GVFILM</t>
  </si>
  <si>
    <t>Austin Engineering Company Ltd</t>
  </si>
  <si>
    <t>AUSTENG</t>
  </si>
  <si>
    <t>Ganesha Ecoverse Ltd</t>
  </si>
  <si>
    <t>GANVERSE</t>
  </si>
  <si>
    <t>Candour Techtex Ltd</t>
  </si>
  <si>
    <t>CANDOUR</t>
  </si>
  <si>
    <t>Kranti Industries Ltd</t>
  </si>
  <si>
    <t>KRANTI</t>
  </si>
  <si>
    <t>Olatech Solutions Ltd</t>
  </si>
  <si>
    <t>OLATECH</t>
  </si>
  <si>
    <t>Walchand Peoplefirst Ltd</t>
  </si>
  <si>
    <t>WALCHPF</t>
  </si>
  <si>
    <t>Divyashakti Ltd</t>
  </si>
  <si>
    <t>DIVSHKT</t>
  </si>
  <si>
    <t>Balgopal Commercial Ltd</t>
  </si>
  <si>
    <t>BALGOPAL</t>
  </si>
  <si>
    <t>Bombay Cycle and Motor Agency Ltd</t>
  </si>
  <si>
    <t>BOMBCYC</t>
  </si>
  <si>
    <t>Jindal Hotels Ltd</t>
  </si>
  <si>
    <t>JINDHOT</t>
  </si>
  <si>
    <t>Optimus Finance Ltd</t>
  </si>
  <si>
    <t>OPTIFIN</t>
  </si>
  <si>
    <t>Thinkink Picturez Ltd</t>
  </si>
  <si>
    <t>THINKINK</t>
  </si>
  <si>
    <t>Riba Textiles Ltd</t>
  </si>
  <si>
    <t>RIBATEX</t>
  </si>
  <si>
    <t>Bombay Metrics Supply Chain Ltd</t>
  </si>
  <si>
    <t>BMETRICS</t>
  </si>
  <si>
    <t>Cerebra Integrated Technologies Ltd</t>
  </si>
  <si>
    <t>CEREBRAINT</t>
  </si>
  <si>
    <t>Vidli Restaurants Ltd</t>
  </si>
  <si>
    <t>VIDLI</t>
  </si>
  <si>
    <t>Vruddhi Engineering Works Ltd</t>
  </si>
  <si>
    <t>VRUDDHI</t>
  </si>
  <si>
    <t>Phoenix International Ltd</t>
  </si>
  <si>
    <t>PHOENXINTL</t>
  </si>
  <si>
    <t>Sunrise Efficient Marketing Ltd</t>
  </si>
  <si>
    <t>SEML</t>
  </si>
  <si>
    <t>Nakoda Group of Industries Ltd</t>
  </si>
  <si>
    <t>NGIL</t>
  </si>
  <si>
    <t>Royal Sense Ltd</t>
  </si>
  <si>
    <t>ROYAL</t>
  </si>
  <si>
    <t>Akshar Spintex Ltd</t>
  </si>
  <si>
    <t>AKSHAR</t>
  </si>
  <si>
    <t>Kalahridhaan Trendz Ltd</t>
  </si>
  <si>
    <t>KTL</t>
  </si>
  <si>
    <t>Shri Vasuprada Plantations Ltd</t>
  </si>
  <si>
    <t>VASUPRADA</t>
  </si>
  <si>
    <t>Godavari Drugs Ltd</t>
  </si>
  <si>
    <t>GODAVARI</t>
  </si>
  <si>
    <t>Godha Cabcon &amp; Insulation Ltd</t>
  </si>
  <si>
    <t>GODHA</t>
  </si>
  <si>
    <t>Trishakti Industries Ltd</t>
  </si>
  <si>
    <t>TRISHAKT</t>
  </si>
  <si>
    <t>Twentyfirst Century Management Services Ltd</t>
  </si>
  <si>
    <t>21STCENMGM</t>
  </si>
  <si>
    <t>We Win Ltd</t>
  </si>
  <si>
    <t>WEWIN</t>
  </si>
  <si>
    <t>Rathi Bars Ltd</t>
  </si>
  <si>
    <t>RATHIBAR</t>
  </si>
  <si>
    <t>Motilal Oswal Midcap 100 ETF</t>
  </si>
  <si>
    <t>MOM100</t>
  </si>
  <si>
    <t>Raj Oil Mills Ltd</t>
  </si>
  <si>
    <t>ROML</t>
  </si>
  <si>
    <t>Elegant Marbles and Grani Industries Ltd</t>
  </si>
  <si>
    <t>ELEMARB</t>
  </si>
  <si>
    <t>Shrenik Ltd</t>
  </si>
  <si>
    <t>SHRENIK</t>
  </si>
  <si>
    <t>Slone Infosystems Ltd</t>
  </si>
  <si>
    <t>SLONE</t>
  </si>
  <si>
    <t>Modulex Construction Technologies Ltd</t>
  </si>
  <si>
    <t>MODULEX</t>
  </si>
  <si>
    <t>SM Auto Stamping Ltd</t>
  </si>
  <si>
    <t>SMAUTO</t>
  </si>
  <si>
    <t>Signoria Creation Ltd</t>
  </si>
  <si>
    <t>SIGNORIA</t>
  </si>
  <si>
    <t>Golden Tobacco Ltd</t>
  </si>
  <si>
    <t>GOLDENTOBC</t>
  </si>
  <si>
    <t>Monotype India Ltd</t>
  </si>
  <si>
    <t>MONOT</t>
  </si>
  <si>
    <t>Hariyana Ship Breakers Ltd</t>
  </si>
  <si>
    <t>HRYNSHP</t>
  </si>
  <si>
    <t>Arihant Academy Ltd</t>
  </si>
  <si>
    <t>ARIHANTACA</t>
  </si>
  <si>
    <t>Ekansh Concepts Ltd</t>
  </si>
  <si>
    <t>EKANSH</t>
  </si>
  <si>
    <t>Milton Industries Ltd</t>
  </si>
  <si>
    <t>MILTON</t>
  </si>
  <si>
    <t>UR Sugar Industries Ltd</t>
  </si>
  <si>
    <t>URSUGAR</t>
  </si>
  <si>
    <t>Ravi Kumar Distilleries Ltd</t>
  </si>
  <si>
    <t>RKDL</t>
  </si>
  <si>
    <t>Magson Retail and Distribution Ltd</t>
  </si>
  <si>
    <t>MAGSON</t>
  </si>
  <si>
    <t>MM Rubber Company Ltd</t>
  </si>
  <si>
    <t>MMRUBBR-B</t>
  </si>
  <si>
    <t>Kotak Nifty PSU Bank ETF</t>
  </si>
  <si>
    <t>PSUBANK</t>
  </si>
  <si>
    <t>Pritika Engineering Components Ltd</t>
  </si>
  <si>
    <t>PRITIKA</t>
  </si>
  <si>
    <t>Shree Marutinandan Tubes Ltd</t>
  </si>
  <si>
    <t>SHREE</t>
  </si>
  <si>
    <t>Chartered Capital and Investment Ltd</t>
  </si>
  <si>
    <t>CHRTEDCA</t>
  </si>
  <si>
    <t>Invesco India Gold Exchange Traded Fund</t>
  </si>
  <si>
    <t>IVZINGOLD</t>
  </si>
  <si>
    <t>Tridhya Tech Ltd</t>
  </si>
  <si>
    <t>TRIDHYA</t>
  </si>
  <si>
    <t>Viaz Tyres Ltd</t>
  </si>
  <si>
    <t>VIAZ</t>
  </si>
  <si>
    <t>National Oxygen Ltd</t>
  </si>
  <si>
    <t>NOL</t>
  </si>
  <si>
    <t>Aristo Bio-Tech and Lifescience Ltd</t>
  </si>
  <si>
    <t>ARISTO</t>
  </si>
  <si>
    <t>Prudential Sugar Corp Ltd</t>
  </si>
  <si>
    <t>PRUDMOULI</t>
  </si>
  <si>
    <t>Modipon Ltd</t>
  </si>
  <si>
    <t>MODIPON</t>
  </si>
  <si>
    <t>Apoorva Leasing Finance and Investment Company Ltd</t>
  </si>
  <si>
    <t>APOORVA</t>
  </si>
  <si>
    <t>Vishwas Agri Seeds Ltd</t>
  </si>
  <si>
    <t>VISHWAS</t>
  </si>
  <si>
    <t>Mefcom Capital Markets Ltd</t>
  </si>
  <si>
    <t>MEFCOMCAP</t>
  </si>
  <si>
    <t>Shalimar Productions Ltd</t>
  </si>
  <si>
    <t>SHALPRO</t>
  </si>
  <si>
    <t>Gita Renewable Energy Ltd</t>
  </si>
  <si>
    <t>GITARENEW</t>
  </si>
  <si>
    <t>Rex Pipes and Cables Industries Ltd</t>
  </si>
  <si>
    <t>REXPIPES</t>
  </si>
  <si>
    <t>Jagan Lamps Ltd</t>
  </si>
  <si>
    <t>JAGANLAM</t>
  </si>
  <si>
    <t>Southern Magnesium and Chemicals Ltd</t>
  </si>
  <si>
    <t>SOUTHMG</t>
  </si>
  <si>
    <t>Kontor Space Ltd</t>
  </si>
  <si>
    <t>KONTOR</t>
  </si>
  <si>
    <t>West Leisure Resorts Ltd</t>
  </si>
  <si>
    <t>WESTLEIRES</t>
  </si>
  <si>
    <t>Deccan Health Care Ltd</t>
  </si>
  <si>
    <t>DECCAN</t>
  </si>
  <si>
    <t>Terai Tea Co Ltd</t>
  </si>
  <si>
    <t>TERAI</t>
  </si>
  <si>
    <t>Dhampure Speciality Sugars Ltd</t>
  </si>
  <si>
    <t>DHAMPURE</t>
  </si>
  <si>
    <t>Kenvi Jewels Ltd</t>
  </si>
  <si>
    <t>KENVI</t>
  </si>
  <si>
    <t>Ceejay Finance Ltd</t>
  </si>
  <si>
    <t>CEEJAY</t>
  </si>
  <si>
    <t>Vels Film International Ltd</t>
  </si>
  <si>
    <t>VELS</t>
  </si>
  <si>
    <t>Sri KPR Industries Ltd</t>
  </si>
  <si>
    <t>SRIKPRIND</t>
  </si>
  <si>
    <t>Amkay Products Ltd</t>
  </si>
  <si>
    <t>AMKAY</t>
  </si>
  <si>
    <t>Diligent Industries Ltd</t>
  </si>
  <si>
    <t>DILIGENT</t>
  </si>
  <si>
    <t>Silkflex Polymers (India) Ltd</t>
  </si>
  <si>
    <t>SILKFLEX</t>
  </si>
  <si>
    <t>Mirae Asset Nifty Financial Services ETF</t>
  </si>
  <si>
    <t>BFSI</t>
  </si>
  <si>
    <t>Ushanti Colour Chem Ltd</t>
  </si>
  <si>
    <t>UCL</t>
  </si>
  <si>
    <t>Rasandik Engineering Industries India Ltd</t>
  </si>
  <si>
    <t>RASANDIK</t>
  </si>
  <si>
    <t>Eiko Lifesciences Ltd</t>
  </si>
  <si>
    <t>EIKO</t>
  </si>
  <si>
    <t>Joindre Capital Services Ltd</t>
  </si>
  <si>
    <t>JOINDRE</t>
  </si>
  <si>
    <t>P H Capital Ltd</t>
  </si>
  <si>
    <t>PHCAP</t>
  </si>
  <si>
    <t>Shree Pacetronix Ltd</t>
  </si>
  <si>
    <t>SHREEPAC</t>
  </si>
  <si>
    <t>Superior Industrial Enterprises Ltd</t>
  </si>
  <si>
    <t>SIEL</t>
  </si>
  <si>
    <t>Mandeep Auto Industries Ltd</t>
  </si>
  <si>
    <t>MANDEEP</t>
  </si>
  <si>
    <t>Mono Pharmacare Ltd</t>
  </si>
  <si>
    <t>MONOPHARMA</t>
  </si>
  <si>
    <t>Baba Arts Ltd</t>
  </si>
  <si>
    <t>BABA</t>
  </si>
  <si>
    <t>Transgene Biotek Ltd</t>
  </si>
  <si>
    <t>TRABI</t>
  </si>
  <si>
    <t>Inani Marbles and Industries Ltd</t>
  </si>
  <si>
    <t>INANI</t>
  </si>
  <si>
    <t>Kshitij Polyline Ltd</t>
  </si>
  <si>
    <t>KSHITIJPOL</t>
  </si>
  <si>
    <t>Johnson Pharmacare Ltd</t>
  </si>
  <si>
    <t>JOHNPHARMA</t>
  </si>
  <si>
    <t>Aarvee Denims and Exports Ltd</t>
  </si>
  <si>
    <t>AARVEEDEN</t>
  </si>
  <si>
    <t>Vadivarhe Speciality Chemicals Ltd</t>
  </si>
  <si>
    <t>VSCL</t>
  </si>
  <si>
    <t>Banaras Beads Ltd</t>
  </si>
  <si>
    <t>BANARBEADS</t>
  </si>
  <si>
    <t>Vista Pharmaceuticals Ltd</t>
  </si>
  <si>
    <t>VISTAPH</t>
  </si>
  <si>
    <t>Hindustan Appliances Ltd</t>
  </si>
  <si>
    <t>HINDAPL</t>
  </si>
  <si>
    <t>AKG Exim Ltd</t>
  </si>
  <si>
    <t>AKG</t>
  </si>
  <si>
    <t>Omnitex Industries (India) Ltd</t>
  </si>
  <si>
    <t>OMNITEX</t>
  </si>
  <si>
    <t>Popees Cares Ltd</t>
  </si>
  <si>
    <t>POPEES</t>
  </si>
  <si>
    <t>Fundviser Capital (India) Ltd</t>
  </si>
  <si>
    <t>FUNDVISER</t>
  </si>
  <si>
    <t>Astal Laboratories Ltd</t>
  </si>
  <si>
    <t>ASTALLTD</t>
  </si>
  <si>
    <t>Ashnoor Textile Mills Ltd</t>
  </si>
  <si>
    <t>ASHNOOR</t>
  </si>
  <si>
    <t>Silgo Retail Ltd</t>
  </si>
  <si>
    <t>SILGO</t>
  </si>
  <si>
    <t>SVC Industries Ltd</t>
  </si>
  <si>
    <t>SVCIND</t>
  </si>
  <si>
    <t>ARC Finance Ltd</t>
  </si>
  <si>
    <t>ARCFIN</t>
  </si>
  <si>
    <t>3P Land Holdings Ltd</t>
  </si>
  <si>
    <t>3PLAND</t>
  </si>
  <si>
    <t>Innovative Tech Pack Ltd</t>
  </si>
  <si>
    <t>INNOVTEC</t>
  </si>
  <si>
    <t>AccelerateBS India Ltd</t>
  </si>
  <si>
    <t>ACCELERATE</t>
  </si>
  <si>
    <t>Morarka Finance Ltd</t>
  </si>
  <si>
    <t>MORARKFI</t>
  </si>
  <si>
    <t>Hardcastle and Waud Manufacturing Co Ltd</t>
  </si>
  <si>
    <t>HARDCAS</t>
  </si>
  <si>
    <t>S &amp; T Corporation Ltd</t>
  </si>
  <si>
    <t>STCORP</t>
  </si>
  <si>
    <t>Veeram Securities Ltd</t>
  </si>
  <si>
    <t>VSL</t>
  </si>
  <si>
    <t>Sambandam Spinning Mills Ltd</t>
  </si>
  <si>
    <t>SAMBANDAM</t>
  </si>
  <si>
    <t>Arvind and Company Shipping Agencies Ltd</t>
  </si>
  <si>
    <t>ACSAL</t>
  </si>
  <si>
    <t>P B M Polytex Ltd</t>
  </si>
  <si>
    <t>PBMPOLY</t>
  </si>
  <si>
    <t>Yudiz Solutions Ltd</t>
  </si>
  <si>
    <t>YUDIZ</t>
  </si>
  <si>
    <t>K G Denim Ltd</t>
  </si>
  <si>
    <t>KGDENIM</t>
  </si>
  <si>
    <t>Orchasp Ltd</t>
  </si>
  <si>
    <t>ORCHASP</t>
  </si>
  <si>
    <t>Service Care Ltd</t>
  </si>
  <si>
    <t>SERVICE</t>
  </si>
  <si>
    <t>ANG Lifesciences India Ltd</t>
  </si>
  <si>
    <t>ANG</t>
  </si>
  <si>
    <t>Franklin Industries Ltd</t>
  </si>
  <si>
    <t>FRANKLININD</t>
  </si>
  <si>
    <t>Cell Point (India) Ltd</t>
  </si>
  <si>
    <t>CELLPOINT</t>
  </si>
  <si>
    <t>HOAC Foods India Ltd</t>
  </si>
  <si>
    <t>HOACFOODS</t>
  </si>
  <si>
    <t>Goel Food Products Ltd</t>
  </si>
  <si>
    <t>GOEL</t>
  </si>
  <si>
    <t>Mish Designs Ltd</t>
  </si>
  <si>
    <t>MISHDESIGN</t>
  </si>
  <si>
    <t>AmpVolts Ltd</t>
  </si>
  <si>
    <t>QUEST</t>
  </si>
  <si>
    <t>Real Eco Energy Ltd</t>
  </si>
  <si>
    <t>REALECO</t>
  </si>
  <si>
    <t>Committed Cargo Care Ltd</t>
  </si>
  <si>
    <t>COMMITTED</t>
  </si>
  <si>
    <t>Manugraph India Ltd</t>
  </si>
  <si>
    <t>MANUGRAPH</t>
  </si>
  <si>
    <t>Prismx Global Ventures Ltd</t>
  </si>
  <si>
    <t>PRISMX</t>
  </si>
  <si>
    <t>Rapicut Carbides Ltd</t>
  </si>
  <si>
    <t>RAPICUT</t>
  </si>
  <si>
    <t>Garment Mantra Lifestyle Ltd</t>
  </si>
  <si>
    <t>GARMNTMNTR</t>
  </si>
  <si>
    <t>Pace E-Commerce Ventures Ltd</t>
  </si>
  <si>
    <t>PACE</t>
  </si>
  <si>
    <t>Innovassynth Investments Ltd</t>
  </si>
  <si>
    <t>INOVSYNTH</t>
  </si>
  <si>
    <t>Lee &amp; Nee Softwares (Exports) Ltd</t>
  </si>
  <si>
    <t>LEENEE</t>
  </si>
  <si>
    <t>Camex Ltd</t>
  </si>
  <si>
    <t>CAMEXLTD</t>
  </si>
  <si>
    <t>AJR Infra and Tolling Ltd</t>
  </si>
  <si>
    <t>AJRINFRA</t>
  </si>
  <si>
    <t>Uma Converter Ltd</t>
  </si>
  <si>
    <t>UMA</t>
  </si>
  <si>
    <t>Ambani Orgochem Ltd</t>
  </si>
  <si>
    <t>AMBANIORG</t>
  </si>
  <si>
    <t>Anand Rayons Ltd</t>
  </si>
  <si>
    <t>ARL</t>
  </si>
  <si>
    <t>Sheetal Universal Ltd</t>
  </si>
  <si>
    <t>SHEETAL</t>
  </si>
  <si>
    <t>Teesta Agro Industries Ltd</t>
  </si>
  <si>
    <t>TEEAI</t>
  </si>
  <si>
    <t>Katare Spinning Mills Ltd</t>
  </si>
  <si>
    <t>KATRSPG</t>
  </si>
  <si>
    <t>CCL International Ltd</t>
  </si>
  <si>
    <t>CCLINTER</t>
  </si>
  <si>
    <t>Ravalgaon Sugar Farm Ltd</t>
  </si>
  <si>
    <t>RAVALSUGAR</t>
  </si>
  <si>
    <t>GTN Industries Ltd</t>
  </si>
  <si>
    <t>GTNINDS</t>
  </si>
  <si>
    <t>Malu Paper Mills Ltd</t>
  </si>
  <si>
    <t>MALUPAPER</t>
  </si>
  <si>
    <t>Krypton Industries Ltd</t>
  </si>
  <si>
    <t>KRYPTONQ</t>
  </si>
  <si>
    <t>Polylink Polymers (India) Ltd</t>
  </si>
  <si>
    <t>POLYLINK</t>
  </si>
  <si>
    <t>Jet Freight Logistics Ltd</t>
  </si>
  <si>
    <t>JETFREIGHT</t>
  </si>
  <si>
    <t>DRA Consultants Ltd</t>
  </si>
  <si>
    <t>DRA</t>
  </si>
  <si>
    <t>Swasti Vinayaka Synthetics Ltd</t>
  </si>
  <si>
    <t>SWASTIVI</t>
  </si>
  <si>
    <t>Sylph Technologies Ltd</t>
  </si>
  <si>
    <t>SYLPH</t>
  </si>
  <si>
    <t>Softrak Venture Investment Limited</t>
  </si>
  <si>
    <t>SOFTRAKV</t>
  </si>
  <si>
    <t>Isl Consulting Ltd</t>
  </si>
  <si>
    <t>ISLCONSUL</t>
  </si>
  <si>
    <t>PS IT Infrastructure &amp; Services Ltd</t>
  </si>
  <si>
    <t>PSITINFRA</t>
  </si>
  <si>
    <t>Hemadri Cements Ltd</t>
  </si>
  <si>
    <t>HEMACEM</t>
  </si>
  <si>
    <t>Lakshmi Finance and Industrial Corp Ltd</t>
  </si>
  <si>
    <t>LFIC</t>
  </si>
  <si>
    <t>GSM Foils Ltd</t>
  </si>
  <si>
    <t>GSMFOILS</t>
  </si>
  <si>
    <t>Sampre Nutritions Ltd</t>
  </si>
  <si>
    <t>SAMPRE</t>
  </si>
  <si>
    <t>Poddar Housing and Development Ltd</t>
  </si>
  <si>
    <t>PODDARHOUS</t>
  </si>
  <si>
    <t>Dmr Hydroengineering &amp; Infrastructures Ltd</t>
  </si>
  <si>
    <t>DMR</t>
  </si>
  <si>
    <t>Aeonx Digital Technology Ltd</t>
  </si>
  <si>
    <t>AEONXDIGI</t>
  </si>
  <si>
    <t>Shelter Pharma Ltd</t>
  </si>
  <si>
    <t>SHELTER</t>
  </si>
  <si>
    <t>Diligent Media Corporation Ltd</t>
  </si>
  <si>
    <t>DNAMEDIA</t>
  </si>
  <si>
    <t>Khoobsurat Ltd</t>
  </si>
  <si>
    <t>KHOOBSURAT</t>
  </si>
  <si>
    <t>Bang Overseas Ltd</t>
  </si>
  <si>
    <t>BANG</t>
  </si>
  <si>
    <t>Sangani Hospitals Ltd</t>
  </si>
  <si>
    <t>SANGANI</t>
  </si>
  <si>
    <t>Advance Metering Technology Ltd</t>
  </si>
  <si>
    <t>AMTL</t>
  </si>
  <si>
    <t>Mittal Life Style Ltd</t>
  </si>
  <si>
    <t>MITTAL</t>
  </si>
  <si>
    <t>Seya Industries Ltd</t>
  </si>
  <si>
    <t>SEYAIND</t>
  </si>
  <si>
    <t>Akash Infra-Projects Ltd</t>
  </si>
  <si>
    <t>AKASH</t>
  </si>
  <si>
    <t>Abm International Ltd</t>
  </si>
  <si>
    <t>ABMINTLLTD</t>
  </si>
  <si>
    <t>Naapbooks Ltd</t>
  </si>
  <si>
    <t>NBL</t>
  </si>
  <si>
    <t>Angel Fibers Ltd</t>
  </si>
  <si>
    <t>ANGEL</t>
  </si>
  <si>
    <t>G.S. Auto International Ltd</t>
  </si>
  <si>
    <t>GSAUTO</t>
  </si>
  <si>
    <t>CMX Holdings Ltd</t>
  </si>
  <si>
    <t>SIELFNS</t>
  </si>
  <si>
    <t>Vistar Amar Ltd</t>
  </si>
  <si>
    <t>VISTARAMAR</t>
  </si>
  <si>
    <t>Metal Coatings (India) Ltd</t>
  </si>
  <si>
    <t>METALCO</t>
  </si>
  <si>
    <t>Vivid Mercantile Ltd</t>
  </si>
  <si>
    <t>VIVIDM</t>
  </si>
  <si>
    <t>Erp Soft Systems Ltd</t>
  </si>
  <si>
    <t>ERPSOFT</t>
  </si>
  <si>
    <t>Ind Bank Housing Ltd</t>
  </si>
  <si>
    <t>INDBNK</t>
  </si>
  <si>
    <t>Dhanlaxmi Fabrics Ltd</t>
  </si>
  <si>
    <t>DHANFAB</t>
  </si>
  <si>
    <t>Rose Merc Ltd</t>
  </si>
  <si>
    <t>ROSEMER</t>
  </si>
  <si>
    <t>Gujarat Craft Industries Ltd</t>
  </si>
  <si>
    <t>GUJCRAFT</t>
  </si>
  <si>
    <t>Sandu Pharmaceuticals Ltd</t>
  </si>
  <si>
    <t>SANDUPHQ</t>
  </si>
  <si>
    <t>Micropro Software Solutions Ltd</t>
  </si>
  <si>
    <t>MICROPRO</t>
  </si>
  <si>
    <t>Yamini Investments Company Ltd</t>
  </si>
  <si>
    <t>YAMNINV</t>
  </si>
  <si>
    <t>DK Enterprises Global Ltd</t>
  </si>
  <si>
    <t>DKEGL</t>
  </si>
  <si>
    <t>Sonu Infratech Ltd</t>
  </si>
  <si>
    <t>SONUINFRA</t>
  </si>
  <si>
    <t>Nhc Foods Ltd</t>
  </si>
  <si>
    <t>NHCFOODS</t>
  </si>
  <si>
    <t>Mediaone Global Entertainment Ltd</t>
  </si>
  <si>
    <t>MEDIAONE</t>
  </si>
  <si>
    <t>FEL</t>
  </si>
  <si>
    <t>Cranex Ltd</t>
  </si>
  <si>
    <t>CRANEX</t>
  </si>
  <si>
    <t>G G Dandekar Properties Ltd</t>
  </si>
  <si>
    <t>GGDPROP</t>
  </si>
  <si>
    <t>Tatia Global Vennture Ltd</t>
  </si>
  <si>
    <t>TATIAGLOB</t>
  </si>
  <si>
    <t>Saven Technologies Ltd</t>
  </si>
  <si>
    <t>7TEC</t>
  </si>
  <si>
    <t>Pan India Corp Ltd</t>
  </si>
  <si>
    <t>PANINDIAC</t>
  </si>
  <si>
    <t>Siti Networks Ltd</t>
  </si>
  <si>
    <t>SITINET</t>
  </si>
  <si>
    <t>SPS Finquest Ltd</t>
  </si>
  <si>
    <t>SPS</t>
  </si>
  <si>
    <t>Anjani Synthetics Ltd</t>
  </si>
  <si>
    <t>ANJANI</t>
  </si>
  <si>
    <t>Visagar Financial Services Ltd</t>
  </si>
  <si>
    <t>VISAGAR</t>
  </si>
  <si>
    <t>Aatmaj Healthcare Ltd</t>
  </si>
  <si>
    <t>AATMAJ</t>
  </si>
  <si>
    <t>Innokaiz India Ltd</t>
  </si>
  <si>
    <t>INNOKAIZ</t>
  </si>
  <si>
    <t>Kanani Industries Ltd</t>
  </si>
  <si>
    <t>KANANIIND</t>
  </si>
  <si>
    <t>Hindoostan Mills Ltd</t>
  </si>
  <si>
    <t>HINDMILL</t>
  </si>
  <si>
    <t>Sintex Plastics Technology Ltd</t>
  </si>
  <si>
    <t>SPTL</t>
  </si>
  <si>
    <t>Ashnisha Industries Ltd</t>
  </si>
  <si>
    <t>ASHNI</t>
  </si>
  <si>
    <t>Arex Industries Ltd</t>
  </si>
  <si>
    <t>AREXMIS</t>
  </si>
  <si>
    <t>Medi-Caps Ltd</t>
  </si>
  <si>
    <t>MEDICAPQ</t>
  </si>
  <si>
    <t>KKV Agro Powers Limited</t>
  </si>
  <si>
    <t>KKVAPOW</t>
  </si>
  <si>
    <t>ABC India Ltd</t>
  </si>
  <si>
    <t>ABCINDQ</t>
  </si>
  <si>
    <t>Perfect Infraengineers Ltd</t>
  </si>
  <si>
    <t>PERFECT</t>
  </si>
  <si>
    <t>Unique Organics Ltd</t>
  </si>
  <si>
    <t>UNIQUEO</t>
  </si>
  <si>
    <t>Cian Healthcare Ltd</t>
  </si>
  <si>
    <t>CHCL</t>
  </si>
  <si>
    <t>Inter Globe Finance Ltd</t>
  </si>
  <si>
    <t>INTRGLB</t>
  </si>
  <si>
    <t>Zodiac Ventures Ltd</t>
  </si>
  <si>
    <t>ZODIACVEN</t>
  </si>
  <si>
    <t>Hawa Engineers Ltd</t>
  </si>
  <si>
    <t>HAWAENG</t>
  </si>
  <si>
    <t>Pioneer Investcorp Ltd</t>
  </si>
  <si>
    <t>PIONRINV</t>
  </si>
  <si>
    <t>Globalspace Technologies Ltd</t>
  </si>
  <si>
    <t>GSTL</t>
  </si>
  <si>
    <t>Response Informatics Ltd</t>
  </si>
  <si>
    <t>RESPONSINF</t>
  </si>
  <si>
    <t>Greenhitech Ventures Ltd</t>
  </si>
  <si>
    <t>GVL</t>
  </si>
  <si>
    <t>Manjeera Constructions Ltd</t>
  </si>
  <si>
    <t>MANJEERA</t>
  </si>
  <si>
    <t>Containe Technologies Ltd</t>
  </si>
  <si>
    <t>CONTAINE</t>
  </si>
  <si>
    <t>AA Plus Tradelink Ltd</t>
  </si>
  <si>
    <t>AAPLUSTRAD</t>
  </si>
  <si>
    <t>Galactico Corporate Services Ltd</t>
  </si>
  <si>
    <t>GALACTICO</t>
  </si>
  <si>
    <t>Modern Engineering and Projects Ltd</t>
  </si>
  <si>
    <t>MEAPL</t>
  </si>
  <si>
    <t>Gorani Industries Ltd</t>
  </si>
  <si>
    <t>GORANIN</t>
  </si>
  <si>
    <t>Warren Tea Ltd</t>
  </si>
  <si>
    <t>WARRENTEA</t>
  </si>
  <si>
    <t>Inland Printers Ltd</t>
  </si>
  <si>
    <t>INLANPR</t>
  </si>
  <si>
    <t>Winny Immigration &amp; Education Services Ltd</t>
  </si>
  <si>
    <t>WINNY</t>
  </si>
  <si>
    <t>Academic &amp; Educational Services</t>
  </si>
  <si>
    <t>Goblin India Ltd</t>
  </si>
  <si>
    <t>GOBLIN</t>
  </si>
  <si>
    <t>JFL Life Sciences Ltd</t>
  </si>
  <si>
    <t>JFLLIFE</t>
  </si>
  <si>
    <t>National Plastic Industries Ltd</t>
  </si>
  <si>
    <t>NATPLAS</t>
  </si>
  <si>
    <t>NAM Securities Ltd</t>
  </si>
  <si>
    <t>NAM</t>
  </si>
  <si>
    <t>Tapi Fruit Processing Ltd</t>
  </si>
  <si>
    <t>TAPIFRUIT</t>
  </si>
  <si>
    <t>Vivo Bio Tech Ltd</t>
  </si>
  <si>
    <t>VIVOBIOT</t>
  </si>
  <si>
    <t>BDR Buildcon Ltd</t>
  </si>
  <si>
    <t>BDR</t>
  </si>
  <si>
    <t>Elixir Capital Ltd</t>
  </si>
  <si>
    <t>ELIXIR</t>
  </si>
  <si>
    <t>Swarnsarita Jewels India Ltd</t>
  </si>
  <si>
    <t>SWARNSAR</t>
  </si>
  <si>
    <t>Shine Fashions (India) Ltd</t>
  </si>
  <si>
    <t>SHINEFASH</t>
  </si>
  <si>
    <t>Bhatia Colour Chem Ltd</t>
  </si>
  <si>
    <t>BCCL</t>
  </si>
  <si>
    <t>Vineet Laboratories Ltd</t>
  </si>
  <si>
    <t>VINEETLAB</t>
  </si>
  <si>
    <t>Chandra Bhagat Pharma Ltd</t>
  </si>
  <si>
    <t>CBPL</t>
  </si>
  <si>
    <t>PVV Infra Ltd</t>
  </si>
  <si>
    <t>PVVINFRA</t>
  </si>
  <si>
    <t>ARCL Organics Ltd</t>
  </si>
  <si>
    <t>ARCL</t>
  </si>
  <si>
    <t>Associated Ceramics Ltd</t>
  </si>
  <si>
    <t>ASSOCER</t>
  </si>
  <si>
    <t>GKB Ophthalmics Ltd</t>
  </si>
  <si>
    <t>GKB</t>
  </si>
  <si>
    <t>Visaman Global Sales Ltd</t>
  </si>
  <si>
    <t>VISAMAN</t>
  </si>
  <si>
    <t>N G Industries Ltd</t>
  </si>
  <si>
    <t>NGIND</t>
  </si>
  <si>
    <t>C P S Shapers Ltd</t>
  </si>
  <si>
    <t>CPS</t>
  </si>
  <si>
    <t>Grovy India Ltd</t>
  </si>
  <si>
    <t>GROVY</t>
  </si>
  <si>
    <t>Ankit Metal &amp; Power Ltd</t>
  </si>
  <si>
    <t>ANKITMETAL</t>
  </si>
  <si>
    <t>MSR India Ltd</t>
  </si>
  <si>
    <t>MSRINDIA</t>
  </si>
  <si>
    <t>VAMA Industries Ltd</t>
  </si>
  <si>
    <t>VAMA</t>
  </si>
  <si>
    <t>Salora International Ltd</t>
  </si>
  <si>
    <t>SALORAINTL</t>
  </si>
  <si>
    <t>Satchmo Holdings Ltd</t>
  </si>
  <si>
    <t>SATCH</t>
  </si>
  <si>
    <t>Tirupati Tyres Ltd</t>
  </si>
  <si>
    <t>TTIL</t>
  </si>
  <si>
    <t>Walpar Nutritions Ltd</t>
  </si>
  <si>
    <t>WALPAR</t>
  </si>
  <si>
    <t>Phosphate Company Ltd</t>
  </si>
  <si>
    <t>PHOSPHATE</t>
  </si>
  <si>
    <t>Axel Polymers Ltd</t>
  </si>
  <si>
    <t>AXELPOLY</t>
  </si>
  <si>
    <t>Ecoboard Industries Ltd</t>
  </si>
  <si>
    <t>ECOBOAR</t>
  </si>
  <si>
    <t>Sainik Finance &amp; Industries Ltd</t>
  </si>
  <si>
    <t>SAINIK</t>
  </si>
  <si>
    <t>Wires and Fabriks (SA) Ltd</t>
  </si>
  <si>
    <t>WIREFABR</t>
  </si>
  <si>
    <t>AD- Manum Finance Ltd</t>
  </si>
  <si>
    <t>ADMANUM</t>
  </si>
  <si>
    <t>Atal Realtech Ltd</t>
  </si>
  <si>
    <t>ATALREAL</t>
  </si>
  <si>
    <t>Ashoka Metcast Ltd</t>
  </si>
  <si>
    <t>ASHOKAMET</t>
  </si>
  <si>
    <t>Sonal Adhesives Ltd</t>
  </si>
  <si>
    <t>SONALAD</t>
  </si>
  <si>
    <t>ASL Industries Ltd</t>
  </si>
  <si>
    <t>ASLIND</t>
  </si>
  <si>
    <t>PCS Technology Ltd</t>
  </si>
  <si>
    <t>PCS</t>
  </si>
  <si>
    <t>Salem Erode Investments Ltd</t>
  </si>
  <si>
    <t>SALEM</t>
  </si>
  <si>
    <t>Earthstahl &amp; Alloys Ltd</t>
  </si>
  <si>
    <t>EARTH</t>
  </si>
  <si>
    <t>Addi Industries Ltd</t>
  </si>
  <si>
    <t>ADDIND</t>
  </si>
  <si>
    <t>Axis NIFTY IT ETF</t>
  </si>
  <si>
    <t>AXISTECETF</t>
  </si>
  <si>
    <t>ICDS Ltd</t>
  </si>
  <si>
    <t>ICDSLTD</t>
  </si>
  <si>
    <t>H P Cotton Textile Mills Ltd</t>
  </si>
  <si>
    <t>HPCOTTON</t>
  </si>
  <si>
    <t>Balurghat Technologies Ltd</t>
  </si>
  <si>
    <t>BALTE</t>
  </si>
  <si>
    <t>Future Lifestyle Fashions Ltd</t>
  </si>
  <si>
    <t>FLFL</t>
  </si>
  <si>
    <t>Julien Agro Infratech Ltd</t>
  </si>
  <si>
    <t>JULIEN</t>
  </si>
  <si>
    <t>Laxmi Cotspin Ltd</t>
  </si>
  <si>
    <t>LAXMICOT</t>
  </si>
  <si>
    <t>Thakral Services (India) Ltd</t>
  </si>
  <si>
    <t>THAKRAL</t>
  </si>
  <si>
    <t>Yash Chemex Ltd</t>
  </si>
  <si>
    <t>YASHCHEM</t>
  </si>
  <si>
    <t>Artefact Projects Ltd</t>
  </si>
  <si>
    <t>ARTEFACT</t>
  </si>
  <si>
    <t>Regency Fincorp Ltd</t>
  </si>
  <si>
    <t>REGENCY</t>
  </si>
  <si>
    <t>Bonlon Industries Ltd</t>
  </si>
  <si>
    <t>BONLON</t>
  </si>
  <si>
    <t>LCC Infotech Ltd</t>
  </si>
  <si>
    <t>LCCINFOTEC</t>
  </si>
  <si>
    <t>Agarwal Float Glass India Ltd</t>
  </si>
  <si>
    <t>AGARWALFT</t>
  </si>
  <si>
    <t>The Victoria Mills Ltd</t>
  </si>
  <si>
    <t>VICTMILL</t>
  </si>
  <si>
    <t>Kiduja India Ltd</t>
  </si>
  <si>
    <t>KIDUJA</t>
  </si>
  <si>
    <t>ICICI Prudential S&amp;P BSE Sensex ETF</t>
  </si>
  <si>
    <t>SENSEXIETF</t>
  </si>
  <si>
    <t>Gretex Industries Ltd</t>
  </si>
  <si>
    <t>GRETEX</t>
  </si>
  <si>
    <t>Gujrat Credit Corporation Ltd</t>
  </si>
  <si>
    <t>GUJCRED</t>
  </si>
  <si>
    <t>Adroit Infotech Ltd</t>
  </si>
  <si>
    <t>ADROITINFO</t>
  </si>
  <si>
    <t>Tirupati Foam Ltd</t>
  </si>
  <si>
    <t>TIRUFOAM</t>
  </si>
  <si>
    <t>Simran Farms Ltd</t>
  </si>
  <si>
    <t>SIMRAN</t>
  </si>
  <si>
    <t>Country Condo's Ltd</t>
  </si>
  <si>
    <t>COUNCODOS</t>
  </si>
  <si>
    <t>Abhishek Integrations Ltd</t>
  </si>
  <si>
    <t>AILIMITED</t>
  </si>
  <si>
    <t>Sulabh Engineers and Services Ltd</t>
  </si>
  <si>
    <t>SULABEN</t>
  </si>
  <si>
    <t>Nimbus Projects Ltd</t>
  </si>
  <si>
    <t>NIMBSPROJ</t>
  </si>
  <si>
    <t>Kwality Ltd</t>
  </si>
  <si>
    <t>KWALITY</t>
  </si>
  <si>
    <t>Pearl Polymers Ltd</t>
  </si>
  <si>
    <t>PEARLPOLY</t>
  </si>
  <si>
    <t>Jet Knitwears Ltd</t>
  </si>
  <si>
    <t>JETKNIT</t>
  </si>
  <si>
    <t>Cyber Media Research &amp; Services Ltd</t>
  </si>
  <si>
    <t>CMRSL</t>
  </si>
  <si>
    <t>Mishka Exim Ltd</t>
  </si>
  <si>
    <t>MISHKA</t>
  </si>
  <si>
    <t>Shreeram Proteins Ltd</t>
  </si>
  <si>
    <t>SRPL</t>
  </si>
  <si>
    <t>Sacheta Metals Ltd</t>
  </si>
  <si>
    <t>SACHEMT</t>
  </si>
  <si>
    <t>Shree Krishna Paper Mills &amp; Industries Ltd</t>
  </si>
  <si>
    <t>SKPMIL</t>
  </si>
  <si>
    <t>India Cements Capital Ltd</t>
  </si>
  <si>
    <t>INDCEMCAP</t>
  </si>
  <si>
    <t>Unifinz Capital India Ltd</t>
  </si>
  <si>
    <t>UCIL</t>
  </si>
  <si>
    <t>Kaiser Corporation Ltd</t>
  </si>
  <si>
    <t>KACL</t>
  </si>
  <si>
    <t>Kay Power and Paper Ltd</t>
  </si>
  <si>
    <t>KAYPOWR</t>
  </si>
  <si>
    <t>Ashirwad Steels And Industries Ltd</t>
  </si>
  <si>
    <t>ASHSI</t>
  </si>
  <si>
    <t>Prime Property Development Corp Ltd</t>
  </si>
  <si>
    <t>PRIMEPRO</t>
  </si>
  <si>
    <t>Vivanta Industries Ltd</t>
  </si>
  <si>
    <t>VIVANTA</t>
  </si>
  <si>
    <t>Acrow India Ltd</t>
  </si>
  <si>
    <t>ACROW</t>
  </si>
  <si>
    <t>Mohit Paper Mills Ltd</t>
  </si>
  <si>
    <t>MOHITPPR</t>
  </si>
  <si>
    <t>Smiths &amp; Founders (India) Ltd</t>
  </si>
  <si>
    <t>SMFIL</t>
  </si>
  <si>
    <t>ARSS Infrastructure Projects Ltd</t>
  </si>
  <si>
    <t>ARSSINFRA</t>
  </si>
  <si>
    <t>Valencia Nutrition Ltd</t>
  </si>
  <si>
    <t>VALENCIA</t>
  </si>
  <si>
    <t>Italian Edibles Ltd</t>
  </si>
  <si>
    <t>ITALIANE</t>
  </si>
  <si>
    <t>Archidply Decor Ltd</t>
  </si>
  <si>
    <t>ADL</t>
  </si>
  <si>
    <t>Shree Ganesh Bio-Tech (India) Ltd</t>
  </si>
  <si>
    <t>SHREEGANES</t>
  </si>
  <si>
    <t>Restile Ceramics Ltd</t>
  </si>
  <si>
    <t>RESTILE</t>
  </si>
  <si>
    <t>Meera Industries Ltd</t>
  </si>
  <si>
    <t>MEERA</t>
  </si>
  <si>
    <t>Mehta Housing Finance Ltd</t>
  </si>
  <si>
    <t>MEHTAHG</t>
  </si>
  <si>
    <t>Flomic Global Logistics Ltd</t>
  </si>
  <si>
    <t>FLOMIC</t>
  </si>
  <si>
    <t>Haryana Leather Chemicals Ltd</t>
  </si>
  <si>
    <t>HARLETH</t>
  </si>
  <si>
    <t>Maharashtra Corp Ltd</t>
  </si>
  <si>
    <t>MAHACORP</t>
  </si>
  <si>
    <t>City Crops Agro Ltd</t>
  </si>
  <si>
    <t>CCAL</t>
  </si>
  <si>
    <t>Vandana Knitwear Ltd</t>
  </si>
  <si>
    <t>VANDANA</t>
  </si>
  <si>
    <t>Standard Surfactants Ltd</t>
  </si>
  <si>
    <t>STDSFAC</t>
  </si>
  <si>
    <t>Super Crop Safe Ltd</t>
  </si>
  <si>
    <t>SUCROSA</t>
  </si>
  <si>
    <t>Reliable Data Services Ltd</t>
  </si>
  <si>
    <t>RELIABLE</t>
  </si>
  <si>
    <t>Vasudhagama Enterprises Ltd</t>
  </si>
  <si>
    <t>VASUDHAGAM</t>
  </si>
  <si>
    <t>Unison Metals Ltd</t>
  </si>
  <si>
    <t>UNISON</t>
  </si>
  <si>
    <t>Eighty Jewellers Ltd</t>
  </si>
  <si>
    <t>EIGHTY</t>
  </si>
  <si>
    <t>Ashirwad Capital Ltd</t>
  </si>
  <si>
    <t>ASHCAP</t>
  </si>
  <si>
    <t>Ishan International Ltd</t>
  </si>
  <si>
    <t>ISHAN</t>
  </si>
  <si>
    <t>Simplex Realty Ltd</t>
  </si>
  <si>
    <t>SIMPLXREA</t>
  </si>
  <si>
    <t>Nidan Laboratories and Healthcare Ltd</t>
  </si>
  <si>
    <t>NIDAN</t>
  </si>
  <si>
    <t>Comfort Fincap Ltd</t>
  </si>
  <si>
    <t>COMFINCAP</t>
  </si>
  <si>
    <t>Arigato Universe Ltd</t>
  </si>
  <si>
    <t>ARIGATO</t>
  </si>
  <si>
    <t>Binani Industries Ltd</t>
  </si>
  <si>
    <t>BINANIIND</t>
  </si>
  <si>
    <t>Destiny Logistics &amp; Infra Ltd</t>
  </si>
  <si>
    <t>DESTINY</t>
  </si>
  <si>
    <t>Ladderup Finance Ltd</t>
  </si>
  <si>
    <t>LADDERUP</t>
  </si>
  <si>
    <t>Manbro Industries Ltd</t>
  </si>
  <si>
    <t>MANBRO</t>
  </si>
  <si>
    <t>Sunil Agro Foods Ltd</t>
  </si>
  <si>
    <t>SUNILAGR</t>
  </si>
  <si>
    <t>Uttam Galva Steels Ltd</t>
  </si>
  <si>
    <t>UTTAMSTL</t>
  </si>
  <si>
    <t>Contil India Ltd</t>
  </si>
  <si>
    <t>CONTILI</t>
  </si>
  <si>
    <t>Morgan Ventures Ltd</t>
  </si>
  <si>
    <t>MORGAN</t>
  </si>
  <si>
    <t>Gayatri BioOrganics Ltd</t>
  </si>
  <si>
    <t>GAYATRIBI</t>
  </si>
  <si>
    <t>Dynamic Portfolio Management &amp; Services Ltd</t>
  </si>
  <si>
    <t>DYNAMICP</t>
  </si>
  <si>
    <t>Timescan Logistics (India) Ltd</t>
  </si>
  <si>
    <t>TIMESCAN</t>
  </si>
  <si>
    <t>Sellwin Traders Ltd</t>
  </si>
  <si>
    <t>SELLWIN</t>
  </si>
  <si>
    <t>TGB Banquets and Hotels Ltd</t>
  </si>
  <si>
    <t>TGBHOTELS</t>
  </si>
  <si>
    <t>Solitaire Machine Tools Ltd</t>
  </si>
  <si>
    <t>SOLIMAC</t>
  </si>
  <si>
    <t>Tijaria Polypipes Ltd</t>
  </si>
  <si>
    <t>TIJARIA</t>
  </si>
  <si>
    <t>Ultra Wiring Connectivity System Ltd</t>
  </si>
  <si>
    <t>UWCSL</t>
  </si>
  <si>
    <t>Telogica Ltd</t>
  </si>
  <si>
    <t>TELOGICA</t>
  </si>
  <si>
    <t>Kavveri Telecom Products Ltd</t>
  </si>
  <si>
    <t>KAVVERITEL</t>
  </si>
  <si>
    <t>Cybele Industries Ltd</t>
  </si>
  <si>
    <t>CYBELEIND</t>
  </si>
  <si>
    <t>Morarjee Textiles Ltd</t>
  </si>
  <si>
    <t>MORARJEE</t>
  </si>
  <si>
    <t>Standard Batteries Ltd</t>
  </si>
  <si>
    <t>STDBAT</t>
  </si>
  <si>
    <t>Tirupati Sarjan Ltd</t>
  </si>
  <si>
    <t>TIRSARJ</t>
  </si>
  <si>
    <t>Conart Engineers Ltd</t>
  </si>
  <si>
    <t>CONART</t>
  </si>
  <si>
    <t>Ahmedabad Steel Craft Ltd</t>
  </si>
  <si>
    <t>AHMDSTE</t>
  </si>
  <si>
    <t>RR Metalmakers India Ltd</t>
  </si>
  <si>
    <t>RRMETAL</t>
  </si>
  <si>
    <t>STL Global Ltd</t>
  </si>
  <si>
    <t>SGL</t>
  </si>
  <si>
    <t>Gogia Capital Services Ltd</t>
  </si>
  <si>
    <t>GOGIACAP</t>
  </si>
  <si>
    <t>Super Spinning Mills Ltd</t>
  </si>
  <si>
    <t>SUPERSPIN</t>
  </si>
  <si>
    <t>Polyspin Exports Ltd</t>
  </si>
  <si>
    <t>POLYSPIN</t>
  </si>
  <si>
    <t>Yasons Chemex Care Ltd</t>
  </si>
  <si>
    <t>YCCL</t>
  </si>
  <si>
    <t>Assam Entrade Ltd</t>
  </si>
  <si>
    <t>ASSAMENT</t>
  </si>
  <si>
    <t>VERTEX Securities Ltd</t>
  </si>
  <si>
    <t>VERTEX</t>
  </si>
  <si>
    <t>Fervent Synergies Ltd</t>
  </si>
  <si>
    <t>FERVENTSYN</t>
  </si>
  <si>
    <t>Indianivesh Ltd</t>
  </si>
  <si>
    <t>INDIANVSH</t>
  </si>
  <si>
    <t>E-Land Apparel Ltd</t>
  </si>
  <si>
    <t>ELAND</t>
  </si>
  <si>
    <t>Shanthala FMCG Products Ltd</t>
  </si>
  <si>
    <t>SHANTHALA</t>
  </si>
  <si>
    <t>Swasti Vinayaka Art and Heritage Corporation Ltd</t>
  </si>
  <si>
    <t>SVARTCORP</t>
  </si>
  <si>
    <t>Medico Intercontinental Ltd</t>
  </si>
  <si>
    <t>MIL</t>
  </si>
  <si>
    <t>Tejnaksh Healthcare Ltd</t>
  </si>
  <si>
    <t>TEJNAKSH</t>
  </si>
  <si>
    <t>Ceeta Industries Ltd</t>
  </si>
  <si>
    <t>CEETAIN</t>
  </si>
  <si>
    <t>Sanginita Chemicals Ltd</t>
  </si>
  <si>
    <t>SANGINITA</t>
  </si>
  <si>
    <t>Prabhhans Industries Ltd</t>
  </si>
  <si>
    <t>PRABHHANS</t>
  </si>
  <si>
    <t>Tamilnadu Telecommunication Ltd</t>
  </si>
  <si>
    <t>TNTELE</t>
  </si>
  <si>
    <t>Riddhi Steel and Tube Ltd</t>
  </si>
  <si>
    <t>RSTL</t>
  </si>
  <si>
    <t>Frontier Capital Ltd</t>
  </si>
  <si>
    <t>FRONTCAP</t>
  </si>
  <si>
    <t>Suryaamba Spinning Mills Ltd</t>
  </si>
  <si>
    <t>SURYAAMBA</t>
  </si>
  <si>
    <t>Add-Shop E-Retail Ltd</t>
  </si>
  <si>
    <t>ASRL</t>
  </si>
  <si>
    <t>Viji Finance Ltd</t>
  </si>
  <si>
    <t>VIJIFIN</t>
  </si>
  <si>
    <t>Shiva Global Agro Industries Ltd</t>
  </si>
  <si>
    <t>SHIVAAGRO</t>
  </si>
  <si>
    <t>Roopa Industries Ltd</t>
  </si>
  <si>
    <t>ROOPAIND</t>
  </si>
  <si>
    <t>Cospower Engineering Ltd</t>
  </si>
  <si>
    <t>COSPOWER</t>
  </si>
  <si>
    <t>Libas Consumer Products Ltd</t>
  </si>
  <si>
    <t>LIBAS</t>
  </si>
  <si>
    <t>Next Mediaworks Ltd</t>
  </si>
  <si>
    <t>NEXTMEDIA</t>
  </si>
  <si>
    <t>DSJ Keep Learning Ltd</t>
  </si>
  <si>
    <t>KEEPLEARN</t>
  </si>
  <si>
    <t>Secur Credentials Ltd</t>
  </si>
  <si>
    <t>SECURCRED</t>
  </si>
  <si>
    <t>Poojawestern Metaliks Ltd</t>
  </si>
  <si>
    <t>POOJA</t>
  </si>
  <si>
    <t>Faalcon Concepts Ltd</t>
  </si>
  <si>
    <t>FAALCON</t>
  </si>
  <si>
    <t>E L Forge Ltd</t>
  </si>
  <si>
    <t>ELFORGE</t>
  </si>
  <si>
    <t>J Taparia Projects Ltd</t>
  </si>
  <si>
    <t>JTAPARIA</t>
  </si>
  <si>
    <t>Sagardeep Alloys Ltd</t>
  </si>
  <si>
    <t>SAGARDEEP</t>
  </si>
  <si>
    <t>Rolcon Engineering Company Ltd</t>
  </si>
  <si>
    <t>ROLCOEN</t>
  </si>
  <si>
    <t>Lesha Industries Ltd</t>
  </si>
  <si>
    <t>LESHAIND</t>
  </si>
  <si>
    <t>Khandwala Securities Ltd</t>
  </si>
  <si>
    <t>KHANDSE</t>
  </si>
  <si>
    <t>Centenial Surgical Suture Ltd</t>
  </si>
  <si>
    <t>CSURGSU</t>
  </si>
  <si>
    <t>Ambica Agarbathies Aroma &amp; Industries Ltd</t>
  </si>
  <si>
    <t>AMBICAAGAR</t>
  </si>
  <si>
    <t>Nippon India Nifty Pharma ETF</t>
  </si>
  <si>
    <t>PHARMABEES</t>
  </si>
  <si>
    <t>Maks Energy Solutions India Ltd</t>
  </si>
  <si>
    <t>MAKS</t>
  </si>
  <si>
    <t>Transchem Ltd</t>
  </si>
  <si>
    <t>TRANSCHEM</t>
  </si>
  <si>
    <t>Inspire Films Ltd</t>
  </si>
  <si>
    <t>INSPIRE</t>
  </si>
  <si>
    <t>Inditrade Capital Ltd</t>
  </si>
  <si>
    <t>INDICAP</t>
  </si>
  <si>
    <t>BITS Ltd</t>
  </si>
  <si>
    <t>BITS</t>
  </si>
  <si>
    <t>Naturite Agro Products Ltd</t>
  </si>
  <si>
    <t>NAPL</t>
  </si>
  <si>
    <t>Nirmitee Robotics India Ltd</t>
  </si>
  <si>
    <t>NIRMITEE</t>
  </si>
  <si>
    <t>Tecil Chemicals and Hydro Power Ltd</t>
  </si>
  <si>
    <t>TECILCHEM</t>
  </si>
  <si>
    <t>Odyssey Corporation Ltd</t>
  </si>
  <si>
    <t>ODYCORP</t>
  </si>
  <si>
    <t>Fine-Line Circuits Ltd</t>
  </si>
  <si>
    <t>FINELINE</t>
  </si>
  <si>
    <t>Yug Decor Ltd</t>
  </si>
  <si>
    <t>YUG</t>
  </si>
  <si>
    <t>Chandra Prabhu International Ltd</t>
  </si>
  <si>
    <t>CHANDRAP</t>
  </si>
  <si>
    <t>Integra Switchgear Ltd</t>
  </si>
  <si>
    <t>INTEGSW</t>
  </si>
  <si>
    <t>Sai Capital Ltd</t>
  </si>
  <si>
    <t>SAICAPI</t>
  </si>
  <si>
    <t>Suncare Traders Ltd</t>
  </si>
  <si>
    <t>SCTL</t>
  </si>
  <si>
    <t>Chennai Ferrous Industries Ltd</t>
  </si>
  <si>
    <t>CHENFERRO</t>
  </si>
  <si>
    <t>India Home Loan Ltd</t>
  </si>
  <si>
    <t>INDIAHOME</t>
  </si>
  <si>
    <t>Sawaca Business Machines Ltd</t>
  </si>
  <si>
    <t>SAWABUSI</t>
  </si>
  <si>
    <t>Nivaka Fashions Ltd</t>
  </si>
  <si>
    <t>NIVAKA</t>
  </si>
  <si>
    <t>Hiliks Technologies Ltd</t>
  </si>
  <si>
    <t>HILIKS</t>
  </si>
  <si>
    <t>Utique Enterprises Ltd</t>
  </si>
  <si>
    <t>UTIQUE</t>
  </si>
  <si>
    <t>Madhav Marbles and Granites Ltd</t>
  </si>
  <si>
    <t>MADHAV</t>
  </si>
  <si>
    <t>National General Industries Ltd</t>
  </si>
  <si>
    <t>NATGENI</t>
  </si>
  <si>
    <t>Nippon India Silver ETF</t>
  </si>
  <si>
    <t>SILVERBEES</t>
  </si>
  <si>
    <t>Sri Ramakrishna Mills (Coimbatore) Ltd</t>
  </si>
  <si>
    <t>SRMCL</t>
  </si>
  <si>
    <t>Ravileela Granites Ltd</t>
  </si>
  <si>
    <t>RALEGRA</t>
  </si>
  <si>
    <t>Veerhealth Care Ltd</t>
  </si>
  <si>
    <t>VEERHEALTH</t>
  </si>
  <si>
    <t>Benchmark Computer Solutions Ltd</t>
  </si>
  <si>
    <t>BENCHMARK</t>
  </si>
  <si>
    <t>DECO MICA Ltd</t>
  </si>
  <si>
    <t>DECOMIC</t>
  </si>
  <si>
    <t>Suumaya Industries Ltd</t>
  </si>
  <si>
    <t>SUULD</t>
  </si>
  <si>
    <t>Luharuka Media &amp; Infra Ltd</t>
  </si>
  <si>
    <t>LUHARUKA</t>
  </si>
  <si>
    <t>Veritaas Advertising Ltd</t>
  </si>
  <si>
    <t>VERITAAS</t>
  </si>
  <si>
    <t>Piotex Industries Ltd</t>
  </si>
  <si>
    <t>PIOTEX</t>
  </si>
  <si>
    <t>Kemistar Corporation Ltd</t>
  </si>
  <si>
    <t>KEMISTAR</t>
  </si>
  <si>
    <t>Laxmipati Engineering Works Ltd</t>
  </si>
  <si>
    <t>LAXMIPATI</t>
  </si>
  <si>
    <t>Mega Flex Plastics Ltd</t>
  </si>
  <si>
    <t>MEGAFLEX</t>
  </si>
  <si>
    <t>Starlog Enterprises Ltd</t>
  </si>
  <si>
    <t>STARLOG</t>
  </si>
  <si>
    <t>Gabriel Pet Straps Ltd</t>
  </si>
  <si>
    <t>GPSL</t>
  </si>
  <si>
    <t>Bhaskar Agro Chemicals Ltd</t>
  </si>
  <si>
    <t>BHASKAGR</t>
  </si>
  <si>
    <t>Kallam Textiles Ltd</t>
  </si>
  <si>
    <t>KALLAM</t>
  </si>
  <si>
    <t>Mohit Industries Ltd</t>
  </si>
  <si>
    <t>MOHITIND</t>
  </si>
  <si>
    <t>Patspin India Ltd</t>
  </si>
  <si>
    <t>PATSPINLTD</t>
  </si>
  <si>
    <t>SP Refractories Ltd</t>
  </si>
  <si>
    <t>SPRL</t>
  </si>
  <si>
    <t>Kabsons Industries Ltd</t>
  </si>
  <si>
    <t>KABSON</t>
  </si>
  <si>
    <t>Williamson Magor and Co Ltd</t>
  </si>
  <si>
    <t>WILLAMAGOR</t>
  </si>
  <si>
    <t>Omega Interactive Technologies Ltd</t>
  </si>
  <si>
    <t>OMEGAIN</t>
  </si>
  <si>
    <t>GACM Technologies Ltd</t>
  </si>
  <si>
    <t>GATECH</t>
  </si>
  <si>
    <t>Kamadgiri Fashion Ltd</t>
  </si>
  <si>
    <t>KAMADGIRI</t>
  </si>
  <si>
    <t>Grill Splendour Services Ltd</t>
  </si>
  <si>
    <t>BIRDYS</t>
  </si>
  <si>
    <t>Golden Crest Education &amp; Services Ltd</t>
  </si>
  <si>
    <t>GOLDENCREST</t>
  </si>
  <si>
    <t>Nippon India ETF Nifty 50 Value 20</t>
  </si>
  <si>
    <t>NV20BEES</t>
  </si>
  <si>
    <t>Duropack Ltd</t>
  </si>
  <si>
    <t>DUROPACK</t>
  </si>
  <si>
    <t>Rishi Techtex Ltd</t>
  </si>
  <si>
    <t>RISHITECH</t>
  </si>
  <si>
    <t>Olympia Industries Ltd</t>
  </si>
  <si>
    <t>OLYMPTX</t>
  </si>
  <si>
    <t>KMS Medisurgi Ltd</t>
  </si>
  <si>
    <t>KMSMEDI</t>
  </si>
  <si>
    <t>Emergent Industrial Solutions Ltd</t>
  </si>
  <si>
    <t>EMERGENT</t>
  </si>
  <si>
    <t>Bombay Wire Ropes Ltd</t>
  </si>
  <si>
    <t>BOMBWIR</t>
  </si>
  <si>
    <t>Pratik Panels Ltd</t>
  </si>
  <si>
    <t>PRATIK</t>
  </si>
  <si>
    <t>Continental Petroleums Ltd</t>
  </si>
  <si>
    <t>CONTPTR</t>
  </si>
  <si>
    <t>Bombay Talkies Ltd</t>
  </si>
  <si>
    <t>BOMTALKIES</t>
  </si>
  <si>
    <t>Diana Tea Co Ltd</t>
  </si>
  <si>
    <t>DIANATEA</t>
  </si>
  <si>
    <t>Smart Finsec Ltd</t>
  </si>
  <si>
    <t>SMARTFIN</t>
  </si>
  <si>
    <t>Infronics Systems Ltd</t>
  </si>
  <si>
    <t>INFRONICS</t>
  </si>
  <si>
    <t>Family Care Hospitals Ltd</t>
  </si>
  <si>
    <t>FAMILYCARE</t>
  </si>
  <si>
    <t>Bizotic Commercial Ltd</t>
  </si>
  <si>
    <t>BIZOTIC</t>
  </si>
  <si>
    <t>Future Market Networks Ltd</t>
  </si>
  <si>
    <t>FMNL</t>
  </si>
  <si>
    <t>Falcon Technoprojects India Ltd</t>
  </si>
  <si>
    <t>FALCONTECH</t>
  </si>
  <si>
    <t>Unick Fix-A-Form And Printers Ltd</t>
  </si>
  <si>
    <t>UNICK</t>
  </si>
  <si>
    <t>Uniinfo Telecom Services Ltd</t>
  </si>
  <si>
    <t>UNIINFO</t>
  </si>
  <si>
    <t>Megri Soft Ltd</t>
  </si>
  <si>
    <t>MEGRISOFT</t>
  </si>
  <si>
    <t>Picturehouse Media Ltd</t>
  </si>
  <si>
    <t>PICTUREHS</t>
  </si>
  <si>
    <t>Sumedha Fiscal Services Ltd</t>
  </si>
  <si>
    <t>SUMEDHA</t>
  </si>
  <si>
    <t>Hemang Resources Ltd</t>
  </si>
  <si>
    <t>HEMANG</t>
  </si>
  <si>
    <t>Mudunuru Ltd</t>
  </si>
  <si>
    <t>MUDUNURU</t>
  </si>
  <si>
    <t>Globesecure Technologies Ltd</t>
  </si>
  <si>
    <t>Five Core Electronics Ltd</t>
  </si>
  <si>
    <t>FIVECORE</t>
  </si>
  <si>
    <t>Visagar Polytex Ltd</t>
  </si>
  <si>
    <t>VIVIDHA</t>
  </si>
  <si>
    <t>Gothi Plascon (India) Ltd</t>
  </si>
  <si>
    <t>GOTHIPL</t>
  </si>
  <si>
    <t>Aditya Spinners Ltd</t>
  </si>
  <si>
    <t>ADITYASP</t>
  </si>
  <si>
    <t>Trident Texofab Ltd</t>
  </si>
  <si>
    <t>TTFL</t>
  </si>
  <si>
    <t>Vinyoflex Ltd</t>
  </si>
  <si>
    <t>VINYOFL</t>
  </si>
  <si>
    <t>Varyaa Creations Ltd</t>
  </si>
  <si>
    <t>VARYAA</t>
  </si>
  <si>
    <t>Prakash Woollen &amp; Synthetic Mills Ltd</t>
  </si>
  <si>
    <t>PWASML</t>
  </si>
  <si>
    <t>Hind Aluminium Industries Ltd</t>
  </si>
  <si>
    <t>HINDALUMI</t>
  </si>
  <si>
    <t>Pearl Green Clubs and Resorts Ltd</t>
  </si>
  <si>
    <t>PGCRL</t>
  </si>
  <si>
    <t>Sri Havisha Hospitality and Infrastructure Ltd</t>
  </si>
  <si>
    <t>HAVISHA</t>
  </si>
  <si>
    <t>Shreeshay Engineers Ltd</t>
  </si>
  <si>
    <t>SHREESHAY</t>
  </si>
  <si>
    <t>DocMode Health Technologies Ltd</t>
  </si>
  <si>
    <t>DHTL</t>
  </si>
  <si>
    <t>Moxsh Overseas Educon Ltd</t>
  </si>
  <si>
    <t>MOXSH</t>
  </si>
  <si>
    <t>Kridhan Infra Ltd</t>
  </si>
  <si>
    <t>KRIDHANINF</t>
  </si>
  <si>
    <t>Yuranus Infrastructure Ltd</t>
  </si>
  <si>
    <t>YURANUS</t>
  </si>
  <si>
    <t>Markobenz Ventures Ltd</t>
  </si>
  <si>
    <t>MARKOBENZ</t>
  </si>
  <si>
    <t>Sadhna Broadcast Ltd</t>
  </si>
  <si>
    <t>SADHNA</t>
  </si>
  <si>
    <t>Transvoy Logistics India Ltd</t>
  </si>
  <si>
    <t>TRANSVOY</t>
  </si>
  <si>
    <t>Aastamangalam Finance Ltd</t>
  </si>
  <si>
    <t>AASTAFIN</t>
  </si>
  <si>
    <t>Hrh Next Services Ltd</t>
  </si>
  <si>
    <t>HRHNEXT</t>
  </si>
  <si>
    <t>Call Center Services</t>
  </si>
  <si>
    <t>Netlink Solutions (India) Ltd</t>
  </si>
  <si>
    <t>NETLINK</t>
  </si>
  <si>
    <t>UTI Nifty Bank ETF</t>
  </si>
  <si>
    <t>UTIBANKETF</t>
  </si>
  <si>
    <t>Crestchem Ltd</t>
  </si>
  <si>
    <t>CRSTCHM</t>
  </si>
  <si>
    <t>Swojas Energy Foods Ltd</t>
  </si>
  <si>
    <t>SWOEF</t>
  </si>
  <si>
    <t>Gautam Gems Ltd</t>
  </si>
  <si>
    <t>GGL</t>
  </si>
  <si>
    <t>Choksi Laboratories Ltd</t>
  </si>
  <si>
    <t>CHOKSILA</t>
  </si>
  <si>
    <t>Concord Drugs Ltd</t>
  </si>
  <si>
    <t>CONCORD</t>
  </si>
  <si>
    <t>Safa Systems &amp; Technologies Ltd</t>
  </si>
  <si>
    <t>SSTL</t>
  </si>
  <si>
    <t>Virtual Global Education Ltd</t>
  </si>
  <si>
    <t>VIRTUALG</t>
  </si>
  <si>
    <t>Kcl Infra Projects Ltd</t>
  </si>
  <si>
    <t>KCLINFRA</t>
  </si>
  <si>
    <t>Epuja Spiritech Ltd</t>
  </si>
  <si>
    <t>EPUJA</t>
  </si>
  <si>
    <t>Sparc Electrex Ltd</t>
  </si>
  <si>
    <t>SPAR</t>
  </si>
  <si>
    <t>Techindia Nirman Ltd</t>
  </si>
  <si>
    <t>TECHIN</t>
  </si>
  <si>
    <t>Qgo Finance Ltd</t>
  </si>
  <si>
    <t>QGO</t>
  </si>
  <si>
    <t>Jigar Cables Ltd</t>
  </si>
  <si>
    <t>JIGAR</t>
  </si>
  <si>
    <t>Mukand Engineers Ltd</t>
  </si>
  <si>
    <t>MUKANDENGG</t>
  </si>
  <si>
    <t>Vikas WSP Ltd</t>
  </si>
  <si>
    <t>VIKASWSP</t>
  </si>
  <si>
    <t>Global Capital Markets Ltd</t>
  </si>
  <si>
    <t>GLOBALCA</t>
  </si>
  <si>
    <t>Raw Edge Industrial Solutions Ltd</t>
  </si>
  <si>
    <t>RAWEDGE</t>
  </si>
  <si>
    <t>Mirae Asset Nifty India Manufacturing ETF</t>
  </si>
  <si>
    <t>MAKEINDIA</t>
  </si>
  <si>
    <t>Sudal Industries Ltd</t>
  </si>
  <si>
    <t>SUDAI</t>
  </si>
  <si>
    <t>Vapi Enterprise Ltd</t>
  </si>
  <si>
    <t>VAPIENTER</t>
  </si>
  <si>
    <t>Polysil Irrigation Systems Ltd</t>
  </si>
  <si>
    <t>POLYSIL</t>
  </si>
  <si>
    <t>Mirae Asset Nifty Midcap 150 ETF</t>
  </si>
  <si>
    <t>MIDCAPETF</t>
  </si>
  <si>
    <t>Goenka Diamond And Jewels Ltd</t>
  </si>
  <si>
    <t>GOENKA</t>
  </si>
  <si>
    <t>Getalong Enterprise Ltd</t>
  </si>
  <si>
    <t>GETALONG</t>
  </si>
  <si>
    <t>JMD Ventures Ltd</t>
  </si>
  <si>
    <t>JMDVL</t>
  </si>
  <si>
    <t>Hybrid Financial Services Ltd</t>
  </si>
  <si>
    <t>HYBRIDFIN</t>
  </si>
  <si>
    <t>Chordia Food Products Ltd</t>
  </si>
  <si>
    <t>CHORDIA</t>
  </si>
  <si>
    <t>Alfavision Overseas (India) Ltd</t>
  </si>
  <si>
    <t>ALFAVIO</t>
  </si>
  <si>
    <t>Adarsh Plant Protect Ltd</t>
  </si>
  <si>
    <t>ADARSHPL</t>
  </si>
  <si>
    <t>Rex Sealing &amp; Packing Industries Ltd</t>
  </si>
  <si>
    <t>REXSEAL</t>
  </si>
  <si>
    <t>Tejassvi Aaharam Ltd</t>
  </si>
  <si>
    <t>TEJASSVI</t>
  </si>
  <si>
    <t>Shashijit Infraprojects Ltd</t>
  </si>
  <si>
    <t>SHASHIJIT</t>
  </si>
  <si>
    <t>Indong Tea Company Ltd</t>
  </si>
  <si>
    <t>INDONG</t>
  </si>
  <si>
    <t>Cargosol Logistics Ltd</t>
  </si>
  <si>
    <t>CARGOSOL</t>
  </si>
  <si>
    <t>Medinova Diagnostic Services Ltd</t>
  </si>
  <si>
    <t>MEDINOV</t>
  </si>
  <si>
    <t>Adeshwar Meditex Ltd</t>
  </si>
  <si>
    <t>ADESHWAR</t>
  </si>
  <si>
    <t>Bandaram Pharma Packtech Ltd</t>
  </si>
  <si>
    <t>BANDARAM</t>
  </si>
  <si>
    <t>Jiwanram Sheoduttrai Industries Ltd</t>
  </si>
  <si>
    <t>JIWANRAM</t>
  </si>
  <si>
    <t>Axis Nifty 50 ETF</t>
  </si>
  <si>
    <t>AXISNIFTY</t>
  </si>
  <si>
    <t>Ashiana Ispat Ltd</t>
  </si>
  <si>
    <t>ASHIS</t>
  </si>
  <si>
    <t>Accedere Ltd</t>
  </si>
  <si>
    <t>ACCEDERE</t>
  </si>
  <si>
    <t>Cyber Media (India) Ltd</t>
  </si>
  <si>
    <t>CYBERMEDIA</t>
  </si>
  <si>
    <t>Phaarmasia Ltd</t>
  </si>
  <si>
    <t>PHRMASI</t>
  </si>
  <si>
    <t>Garnet Construction Ltd</t>
  </si>
  <si>
    <t>GARNET</t>
  </si>
  <si>
    <t>MPIL Corporation Ltd</t>
  </si>
  <si>
    <t>MPILCORPL</t>
  </si>
  <si>
    <t>Technopack Polymers Ltd</t>
  </si>
  <si>
    <t>TECHNOPACK</t>
  </si>
  <si>
    <t>Hipolin Ltd</t>
  </si>
  <si>
    <t>HIPOLIN</t>
  </si>
  <si>
    <t>Roni Households Ltd</t>
  </si>
  <si>
    <t>RONI</t>
  </si>
  <si>
    <t>Lakhotia Polyesters (India) Ltd</t>
  </si>
  <si>
    <t>LAKHOTIA</t>
  </si>
  <si>
    <t>Nippon India Nifty Auto ETF</t>
  </si>
  <si>
    <t>AUTOBEES</t>
  </si>
  <si>
    <t>Khaitan (India) Ltd</t>
  </si>
  <si>
    <t>KHAITANLTD</t>
  </si>
  <si>
    <t>Vanta Bioscience Ltd</t>
  </si>
  <si>
    <t>VANTABIO</t>
  </si>
  <si>
    <t>Kanco Tea &amp; Industries Ltd</t>
  </si>
  <si>
    <t>KANCOTEA</t>
  </si>
  <si>
    <t>Greencrest Financial Services Ltd</t>
  </si>
  <si>
    <t>GREENCREST</t>
  </si>
  <si>
    <t>Fortune International Ltd</t>
  </si>
  <si>
    <t>FORINTL</t>
  </si>
  <si>
    <t>Gujarat Petrosynthese Ltd</t>
  </si>
  <si>
    <t>GUJPETR</t>
  </si>
  <si>
    <t>Hindustan Fluoro Carbons Ltd</t>
  </si>
  <si>
    <t>HINFLUR</t>
  </si>
  <si>
    <t>Aruna Hotels Ltd</t>
  </si>
  <si>
    <t>ARUNAHTEL</t>
  </si>
  <si>
    <t>TTI Enterprise Ltd</t>
  </si>
  <si>
    <t>TTIENT</t>
  </si>
  <si>
    <t>Infomedia Press Ltd</t>
  </si>
  <si>
    <t>INFOMEDIA</t>
  </si>
  <si>
    <t>Jupiter Infomedia Ltd</t>
  </si>
  <si>
    <t>JUPITERIN</t>
  </si>
  <si>
    <t>Shubhlaxmi Jewel Art Ltd</t>
  </si>
  <si>
    <t>SHUBHLAXMI</t>
  </si>
  <si>
    <t>Suditi Industries Ltd</t>
  </si>
  <si>
    <t>SUDTIND-B</t>
  </si>
  <si>
    <t>Tarini International Ltd</t>
  </si>
  <si>
    <t>TARINI</t>
  </si>
  <si>
    <t>Rithwik Facility Management Services Ltd</t>
  </si>
  <si>
    <t>RITHWIKFMS</t>
  </si>
  <si>
    <t>Martin Burn Ltd</t>
  </si>
  <si>
    <t>MARBU</t>
  </si>
  <si>
    <t>Poona Dal and Oil Industries Ltd</t>
  </si>
  <si>
    <t>POONADAL</t>
  </si>
  <si>
    <t>Mindpool Technologies Ltd</t>
  </si>
  <si>
    <t>MINDPOOL</t>
  </si>
  <si>
    <t>Beekay Niryat Ltd</t>
  </si>
  <si>
    <t>BNL</t>
  </si>
  <si>
    <t>Madhusudan Securities Ltd</t>
  </si>
  <si>
    <t>MADHUSE</t>
  </si>
  <si>
    <t>Informed Technologies India Ltd</t>
  </si>
  <si>
    <t>INFORTEC</t>
  </si>
  <si>
    <t>Marinetrans India Ltd</t>
  </si>
  <si>
    <t>MARINETRAN</t>
  </si>
  <si>
    <t>Panjon Ltd</t>
  </si>
  <si>
    <t>PANJON</t>
  </si>
  <si>
    <t>Grandma Trading and Agencies Ltd</t>
  </si>
  <si>
    <t>GRANDMA</t>
  </si>
  <si>
    <t>Indo Cotspin Ltd</t>
  </si>
  <si>
    <t>ICL</t>
  </si>
  <si>
    <t>Oriental Trimex Ltd</t>
  </si>
  <si>
    <t>ORIENTALTL</t>
  </si>
  <si>
    <t>Gayatri Highways Ltd</t>
  </si>
  <si>
    <t>GAYAHWS</t>
  </si>
  <si>
    <t>Sai Swami Metals and Alloys Ltd</t>
  </si>
  <si>
    <t>SAI</t>
  </si>
  <si>
    <t>DSP NIFTY 1D Rate Liquid ETF</t>
  </si>
  <si>
    <t>LIQUIDETF</t>
  </si>
  <si>
    <t>Shaival Reality Ltd</t>
  </si>
  <si>
    <t>SHAIVAL</t>
  </si>
  <si>
    <t>KCD Industries India Ltd</t>
  </si>
  <si>
    <t>KCDGROUP</t>
  </si>
  <si>
    <t>Mega Corp Ltd</t>
  </si>
  <si>
    <t>MEGACOR</t>
  </si>
  <si>
    <t>Madhusudan Industries Ltd</t>
  </si>
  <si>
    <t>MADHUDIN</t>
  </si>
  <si>
    <t>Gujarat Terce Laboratories Ltd</t>
  </si>
  <si>
    <t>GUJTERC</t>
  </si>
  <si>
    <t>Oasis Securities Ltd</t>
  </si>
  <si>
    <t>OASISEC</t>
  </si>
  <si>
    <t>N K Industries Ltd</t>
  </si>
  <si>
    <t>NKIND</t>
  </si>
  <si>
    <t>Net Avenue Technologies Ltd</t>
  </si>
  <si>
    <t>CBAZAAR</t>
  </si>
  <si>
    <t>Humming Bird Education Ltd</t>
  </si>
  <si>
    <t>HBEL</t>
  </si>
  <si>
    <t>Veejay Lakshmi Engineering Works Ltd</t>
  </si>
  <si>
    <t>VJLAXMIE</t>
  </si>
  <si>
    <t>Munoth Financial Services Ltd</t>
  </si>
  <si>
    <t>MUNOTHFI</t>
  </si>
  <si>
    <t>Computer Point Ltd</t>
  </si>
  <si>
    <t>COMPUPN</t>
  </si>
  <si>
    <t>TCM Ltd</t>
  </si>
  <si>
    <t>TCMLMTD</t>
  </si>
  <si>
    <t>Adhbhut Infrastructure Ltd</t>
  </si>
  <si>
    <t>ADHBHUTIN</t>
  </si>
  <si>
    <t>Zodiac-JRD-MKJ Ltd</t>
  </si>
  <si>
    <t>ZODJRDMKJ</t>
  </si>
  <si>
    <t>Sj Corporation Ltd</t>
  </si>
  <si>
    <t>SJCORP</t>
  </si>
  <si>
    <t>Jetking Infotrain Ltd</t>
  </si>
  <si>
    <t>JETKINGQ</t>
  </si>
  <si>
    <t>Ace Integrated Solutions Ltd</t>
  </si>
  <si>
    <t>ACEINTEG</t>
  </si>
  <si>
    <t>Arman Holdings Ltd</t>
  </si>
  <si>
    <t>ARMAN</t>
  </si>
  <si>
    <t>Global Longlife Hospital and Research Ltd</t>
  </si>
  <si>
    <t>GLHRL</t>
  </si>
  <si>
    <t>Sreechem Resins Ltd</t>
  </si>
  <si>
    <t>SRECR</t>
  </si>
  <si>
    <t>The Cochin Malabar Estates and Industries Ltd</t>
  </si>
  <si>
    <t>COCHMAL</t>
  </si>
  <si>
    <t>Neil Industries Ltd</t>
  </si>
  <si>
    <t>NEIL</t>
  </si>
  <si>
    <t>Narmada Agrobase Ltd</t>
  </si>
  <si>
    <t>NARMADA</t>
  </si>
  <si>
    <t>Polymechplast Machines Ltd</t>
  </si>
  <si>
    <t>POLYCHMP</t>
  </si>
  <si>
    <t>Parabolic Drugs Ltd</t>
  </si>
  <si>
    <t>PARABDRUGS</t>
  </si>
  <si>
    <t>Scarnose International Ltd</t>
  </si>
  <si>
    <t>SCARNOSE</t>
  </si>
  <si>
    <t>A G Universal Ltd</t>
  </si>
  <si>
    <t>AGUL</t>
  </si>
  <si>
    <t>Abirami Financial Services (India) Ltd</t>
  </si>
  <si>
    <t>ABIRAFN</t>
  </si>
  <si>
    <t>Asian Tea &amp; Exports Ltd</t>
  </si>
  <si>
    <t>ASIANTNE</t>
  </si>
  <si>
    <t>Mask Investments Ltd</t>
  </si>
  <si>
    <t>MASKINVEST</t>
  </si>
  <si>
    <t>BC Power Controls Ltd</t>
  </si>
  <si>
    <t>BCP</t>
  </si>
  <si>
    <t>Blue Chip Tex Industries Ltd</t>
  </si>
  <si>
    <t>BLUECHIPT</t>
  </si>
  <si>
    <t>Tyroon Tea Co Ltd</t>
  </si>
  <si>
    <t>TYROON</t>
  </si>
  <si>
    <t>KK Shah Hospitals Limited</t>
  </si>
  <si>
    <t>KKSHL</t>
  </si>
  <si>
    <t>Kaushalya Infrastructure Development Corporation Ltd</t>
  </si>
  <si>
    <t>KAUSHALYA</t>
  </si>
  <si>
    <t>Roselabs Finance Ltd</t>
  </si>
  <si>
    <t>ROSELABS</t>
  </si>
  <si>
    <t>Spenta International Ltd</t>
  </si>
  <si>
    <t>SPENTA</t>
  </si>
  <si>
    <t>Aspira Pathlab &amp; Diagnostics Ltd</t>
  </si>
  <si>
    <t>ASPIRA</t>
  </si>
  <si>
    <t>Zenith Fibres Ltd</t>
  </si>
  <si>
    <t>ZENIFIB</t>
  </si>
  <si>
    <t>Leading Leasing Finance and Investment Company Ltd</t>
  </si>
  <si>
    <t>LLFICL</t>
  </si>
  <si>
    <t>USG Tech Solutions Ltd</t>
  </si>
  <si>
    <t>USGTECH</t>
  </si>
  <si>
    <t>Shree Hari Chemicals Export Ltd</t>
  </si>
  <si>
    <t>SHHARICH</t>
  </si>
  <si>
    <t>Nagreeka Capital &amp; Infrastructure Ltd</t>
  </si>
  <si>
    <t>NAGREEKCAP</t>
  </si>
  <si>
    <t>Impex Ferro Tech Ltd</t>
  </si>
  <si>
    <t>IMPEXFERRO</t>
  </si>
  <si>
    <t>Dhanlaxmi Cotex Ltd</t>
  </si>
  <si>
    <t>DHANCOT</t>
  </si>
  <si>
    <t>Palco Metals Ltd</t>
  </si>
  <si>
    <t>PALCO</t>
  </si>
  <si>
    <t>Stanrose Mafatlal Investments and Finance Ltd</t>
  </si>
  <si>
    <t>STANROS</t>
  </si>
  <si>
    <t>KJMC Financial Services Ltd</t>
  </si>
  <si>
    <t>KJMCFIN</t>
  </si>
  <si>
    <t>Garden Silk Mills Ltd</t>
  </si>
  <si>
    <t>GARDENSILK</t>
  </si>
  <si>
    <t>DSP Nifty50 Equal weight ETF</t>
  </si>
  <si>
    <t>EQUAL50ADD</t>
  </si>
  <si>
    <t>Incap Ltd</t>
  </si>
  <si>
    <t>INCAP</t>
  </si>
  <si>
    <t>Pasupati Spinning and Weaving Mills Ltd</t>
  </si>
  <si>
    <t>PASUSPG</t>
  </si>
  <si>
    <t>SBI Nifty 200 Quality 30 ETF</t>
  </si>
  <si>
    <t>SBIETFQLTY</t>
  </si>
  <si>
    <t>Mini Diamonds (India) Ltd</t>
  </si>
  <si>
    <t>MINID</t>
  </si>
  <si>
    <t>Zenith Healthcare Ltd</t>
  </si>
  <si>
    <t>ZENITHHE</t>
  </si>
  <si>
    <t>Quality Foils (India) Ltd</t>
  </si>
  <si>
    <t>QFIL</t>
  </si>
  <si>
    <t>Laffans Petrochemicals Ltd</t>
  </si>
  <si>
    <t>LAFFANSQ</t>
  </si>
  <si>
    <t>Motilal Oswal M50 ETF</t>
  </si>
  <si>
    <t>MOM50</t>
  </si>
  <si>
    <t>Jay Kailash Namkeen Ltd</t>
  </si>
  <si>
    <t>JAYKAILASH</t>
  </si>
  <si>
    <t>Sabar Flex India Ltd</t>
  </si>
  <si>
    <t>SABAR</t>
  </si>
  <si>
    <t>Betex India Ltd</t>
  </si>
  <si>
    <t>BETXIND</t>
  </si>
  <si>
    <t>B2B Software Technologies Ltd</t>
  </si>
  <si>
    <t>B2BSOFT</t>
  </si>
  <si>
    <t>HB Leasing and Finance Co Ltd</t>
  </si>
  <si>
    <t>HBLEAS</t>
  </si>
  <si>
    <t>COSYN Ltd</t>
  </si>
  <si>
    <t>COSYN</t>
  </si>
  <si>
    <t>Sagar Diamonds Ltd</t>
  </si>
  <si>
    <t>SAGAR</t>
  </si>
  <si>
    <t>MFL India Ltd</t>
  </si>
  <si>
    <t>MFLINDIA</t>
  </si>
  <si>
    <t>Veer Energy &amp; Infrastructure Ltd</t>
  </si>
  <si>
    <t>VEERENRGY</t>
  </si>
  <si>
    <t>Nippon India ETF Nifty 5 yr Benchmark G-Sec</t>
  </si>
  <si>
    <t>GILT5YBEES</t>
  </si>
  <si>
    <t>J A Finance Ltd</t>
  </si>
  <si>
    <t>JAFINANCE</t>
  </si>
  <si>
    <t>Sunil Industries Ltd</t>
  </si>
  <si>
    <t>SUNILTX</t>
  </si>
  <si>
    <t>Texel Industries Ltd</t>
  </si>
  <si>
    <t>TEXELIN</t>
  </si>
  <si>
    <t>Maris Spinners Ltd</t>
  </si>
  <si>
    <t>MARIS</t>
  </si>
  <si>
    <t>Kratos Energy &amp; Infrastructure Ltd</t>
  </si>
  <si>
    <t>KRATOSENER</t>
  </si>
  <si>
    <t>Pecos Hotels and Pubs Ltd</t>
  </si>
  <si>
    <t>PECOS</t>
  </si>
  <si>
    <t>Pentokey Organy (India) Ltd</t>
  </si>
  <si>
    <t>PNTKYOR</t>
  </si>
  <si>
    <t>HCKK Ventures Ltd</t>
  </si>
  <si>
    <t>HCKKVENTURE</t>
  </si>
  <si>
    <t>Winro Commercial (India) Ltd</t>
  </si>
  <si>
    <t>WINROC</t>
  </si>
  <si>
    <t>Intec Capital Ltd</t>
  </si>
  <si>
    <t>INTECCAP</t>
  </si>
  <si>
    <t>SMIFS Capital Markets Ltd</t>
  </si>
  <si>
    <t>SMIFS</t>
  </si>
  <si>
    <t>Ventura Textiles Ltd</t>
  </si>
  <si>
    <t>VENTURA</t>
  </si>
  <si>
    <t>Danube Industries Ltd</t>
  </si>
  <si>
    <t>DANUBE</t>
  </si>
  <si>
    <t>Supreme Engineering Ltd</t>
  </si>
  <si>
    <t>SUPREMEENG</t>
  </si>
  <si>
    <t>Shree Securities Ltd</t>
  </si>
  <si>
    <t>SHREESEC</t>
  </si>
  <si>
    <t>Castex Technologies Ltd</t>
  </si>
  <si>
    <t>CASTEXTECH</t>
  </si>
  <si>
    <t>Sinnar Bidi Udyog Ltd</t>
  </si>
  <si>
    <t>SINNAR</t>
  </si>
  <si>
    <t>Ajel Ltd</t>
  </si>
  <si>
    <t>AJEL</t>
  </si>
  <si>
    <t>BAMPSL Securities Ltd</t>
  </si>
  <si>
    <t>BAMPSL</t>
  </si>
  <si>
    <t>Naturo Indiabull Ltd</t>
  </si>
  <si>
    <t>NATURO</t>
  </si>
  <si>
    <t>Orient Tradelink Ltd</t>
  </si>
  <si>
    <t>ORIENTTR</t>
  </si>
  <si>
    <t>Best Eastern Hotels Ltd</t>
  </si>
  <si>
    <t>BESTEAST</t>
  </si>
  <si>
    <t>Oneclick Logistics India Ltd</t>
  </si>
  <si>
    <t>OLIL</t>
  </si>
  <si>
    <t>Citadel Realty and Developers Ltd</t>
  </si>
  <si>
    <t>CITADEL</t>
  </si>
  <si>
    <t>Miven Machine Tools Ltd</t>
  </si>
  <si>
    <t>MIVENMACH</t>
  </si>
  <si>
    <t>ACI Infocom Ltd</t>
  </si>
  <si>
    <t>ACIIN</t>
  </si>
  <si>
    <t>Benara Bearings and Pistons Ltd</t>
  </si>
  <si>
    <t>BENARA</t>
  </si>
  <si>
    <t>Nalin Lease Finance Ltd</t>
  </si>
  <si>
    <t>NLFL</t>
  </si>
  <si>
    <t>Compuage Infocom Ltd</t>
  </si>
  <si>
    <t>COMPINFO</t>
  </si>
  <si>
    <t>Venlon Enterprises Ltd</t>
  </si>
  <si>
    <t>VENLONENT</t>
  </si>
  <si>
    <t>Aditya BSL Nifty IT ETF</t>
  </si>
  <si>
    <t>TECH</t>
  </si>
  <si>
    <t>Lex Nimble Solutions Ltd</t>
  </si>
  <si>
    <t>LEX</t>
  </si>
  <si>
    <t>Innovative Ideals and Services (India) Ltd</t>
  </si>
  <si>
    <t>INNOVATIVE</t>
  </si>
  <si>
    <t>TV Vision Ltd</t>
  </si>
  <si>
    <t>TVVISION</t>
  </si>
  <si>
    <t>Sanwaria Consumer Ltd</t>
  </si>
  <si>
    <t>SANWARIA</t>
  </si>
  <si>
    <t>Yaan Enterprises Ltd</t>
  </si>
  <si>
    <t>YAANENT</t>
  </si>
  <si>
    <t>Sangal Papers Ltd</t>
  </si>
  <si>
    <t>SANPA</t>
  </si>
  <si>
    <t>Purshottam Investofin Ltd</t>
  </si>
  <si>
    <t>PURSHOTTAM</t>
  </si>
  <si>
    <t>ICICI Prudential S&amp;P BSE Midcap Select ETF</t>
  </si>
  <si>
    <t>MIDSELIETF</t>
  </si>
  <si>
    <t>Shubham Polyspin Ltd</t>
  </si>
  <si>
    <t>SHUBHAM</t>
  </si>
  <si>
    <t>Arrowhead Seperation Engineering Ltd</t>
  </si>
  <si>
    <t>ARROWHEAD</t>
  </si>
  <si>
    <t>Educomp Solutions Ltd</t>
  </si>
  <si>
    <t>EDUCOMP</t>
  </si>
  <si>
    <t>H S India Ltd</t>
  </si>
  <si>
    <t>HOTLSILV</t>
  </si>
  <si>
    <t>Quality RO Industries Ltd</t>
  </si>
  <si>
    <t>QRIL</t>
  </si>
  <si>
    <t>Quadpro Ites Ltd</t>
  </si>
  <si>
    <t>QUADPRO</t>
  </si>
  <si>
    <t>Kapil Cotex Ltd</t>
  </si>
  <si>
    <t>KAPILCO</t>
  </si>
  <si>
    <t>Chothani Foods Ltd</t>
  </si>
  <si>
    <t>CHOTHANI</t>
  </si>
  <si>
    <t>Harshil Agrotech Ltd</t>
  </si>
  <si>
    <t>HARSHILAGR</t>
  </si>
  <si>
    <t>Croissance Ltd</t>
  </si>
  <si>
    <t>CROISSANCE</t>
  </si>
  <si>
    <t>Sanblue Corporation Ltd</t>
  </si>
  <si>
    <t>SANBLUE</t>
  </si>
  <si>
    <t>Shantidoot Infra Services Ltd</t>
  </si>
  <si>
    <t>SISL</t>
  </si>
  <si>
    <t>Magenta Lifecare Ltd</t>
  </si>
  <si>
    <t>MAGENTA</t>
  </si>
  <si>
    <t>Lerthai Finance Ltd</t>
  </si>
  <si>
    <t>LERTHAI</t>
  </si>
  <si>
    <t>Narendra Properties Ltd</t>
  </si>
  <si>
    <t>NARPROP</t>
  </si>
  <si>
    <t>Kandarp Digi Smart Bpo Ltd</t>
  </si>
  <si>
    <t>KANDARP</t>
  </si>
  <si>
    <t>S P Capital Financing Ltd</t>
  </si>
  <si>
    <t>SPCAPIT</t>
  </si>
  <si>
    <t>Associated Coaters Ltd</t>
  </si>
  <si>
    <t>ASSOCIATED</t>
  </si>
  <si>
    <t>VR Films &amp; Studios Ltd</t>
  </si>
  <si>
    <t>VRFILMS</t>
  </si>
  <si>
    <t>SBI Nifty 10 yr Benchmark G-Sec ETF</t>
  </si>
  <si>
    <t>SETF10GILT</t>
  </si>
  <si>
    <t>Roopshri Resorts Ltd</t>
  </si>
  <si>
    <t>ROOPSHRI</t>
  </si>
  <si>
    <t>Steel Strips Infrastructures Ltd</t>
  </si>
  <si>
    <t>STLSTRINF</t>
  </si>
  <si>
    <t>NMS Global Ltd</t>
  </si>
  <si>
    <t>NMSRESRC</t>
  </si>
  <si>
    <t>Jaysynth Orgochem Ltd</t>
  </si>
  <si>
    <t>JDORGOCHEM</t>
  </si>
  <si>
    <t>Brisk Technovision Ltd</t>
  </si>
  <si>
    <t>BRISK</t>
  </si>
  <si>
    <t>Shahi Shipping Ltd</t>
  </si>
  <si>
    <t>SHAHISHIP</t>
  </si>
  <si>
    <t>Kotak Nifty IT ETF</t>
  </si>
  <si>
    <t>IT</t>
  </si>
  <si>
    <t>Shree Hanuman Sugar &amp; Industries Ltd</t>
  </si>
  <si>
    <t>HANSUGAR</t>
  </si>
  <si>
    <t>Vilin Bio Med Ltd</t>
  </si>
  <si>
    <t>VILINBIO</t>
  </si>
  <si>
    <t>Ashish Polyplast Ltd</t>
  </si>
  <si>
    <t>ASHISHPO</t>
  </si>
  <si>
    <t>Rodium Realty Ltd</t>
  </si>
  <si>
    <t>RODIUM</t>
  </si>
  <si>
    <t>Ascensive Educare Ltd</t>
  </si>
  <si>
    <t>ASCENSIVE</t>
  </si>
  <si>
    <t>Sibar Auto Parts Ltd</t>
  </si>
  <si>
    <t>SIBARAUT</t>
  </si>
  <si>
    <t>Gconnect Logitech and Supply Chain Ltd</t>
  </si>
  <si>
    <t>GCONNECT</t>
  </si>
  <si>
    <t>Jayshree Chemicals Ltd</t>
  </si>
  <si>
    <t>JAYCH</t>
  </si>
  <si>
    <t>Grand Foundry Ltd</t>
  </si>
  <si>
    <t>GFSTEELS</t>
  </si>
  <si>
    <t>Sunrest Lifescience Ltd</t>
  </si>
  <si>
    <t>SUNREST</t>
  </si>
  <si>
    <t>Sobhaygya Mercantile Ltd</t>
  </si>
  <si>
    <t>SOBME</t>
  </si>
  <si>
    <t>Focus Business Solution Ltd</t>
  </si>
  <si>
    <t>Alfa Ica (India) Ltd</t>
  </si>
  <si>
    <t>ALFAICA</t>
  </si>
  <si>
    <t>Groarc Industries India Ltd</t>
  </si>
  <si>
    <t>TELESYS</t>
  </si>
  <si>
    <t>MPDLLtd</t>
  </si>
  <si>
    <t>MPDL</t>
  </si>
  <si>
    <t>MY Money Securities Ltd</t>
  </si>
  <si>
    <t>MYMONEY</t>
  </si>
  <si>
    <t>Chennai Meenakshi Multispeciality Hospital Ltd</t>
  </si>
  <si>
    <t>CMMHOSP</t>
  </si>
  <si>
    <t>Deep Diamond India Ltd</t>
  </si>
  <si>
    <t>DDIL</t>
  </si>
  <si>
    <t>Apex Capital and Finance Ltd</t>
  </si>
  <si>
    <t>ACFL</t>
  </si>
  <si>
    <t>Advance Lifestyles Ltd</t>
  </si>
  <si>
    <t>ADVLIFE</t>
  </si>
  <si>
    <t>Amin Tannery Ltd</t>
  </si>
  <si>
    <t>AMINTAN</t>
  </si>
  <si>
    <t>Axis NIFTY Healthcare ETF</t>
  </si>
  <si>
    <t>AXISHCETF</t>
  </si>
  <si>
    <t>HDFC Nifty IT ETF</t>
  </si>
  <si>
    <t>HDFCNIFIT</t>
  </si>
  <si>
    <t>Sumeet Industries Ltd</t>
  </si>
  <si>
    <t>SUMEETINDS</t>
  </si>
  <si>
    <t>Choksi Imaging Ltd</t>
  </si>
  <si>
    <t>CHOKSI</t>
  </si>
  <si>
    <t>Adcon Capital Services Ltd</t>
  </si>
  <si>
    <t>ADCON</t>
  </si>
  <si>
    <t>EP Biocomposites Ltd</t>
  </si>
  <si>
    <t>EPBIO</t>
  </si>
  <si>
    <t>Vikas Proppant &amp; Granite Ltd</t>
  </si>
  <si>
    <t>VIKASPROP</t>
  </si>
  <si>
    <t>Sancode Technologies Ltd</t>
  </si>
  <si>
    <t>SANCODE</t>
  </si>
  <si>
    <t>Elnet Technologies Ltd</t>
  </si>
  <si>
    <t>ELNET</t>
  </si>
  <si>
    <t>Fruition venture Ltd</t>
  </si>
  <si>
    <t>FRUTION</t>
  </si>
  <si>
    <t>Zenlabs Ethica Ltd</t>
  </si>
  <si>
    <t>ZENLABS</t>
  </si>
  <si>
    <t>Tai Industries Ltd</t>
  </si>
  <si>
    <t>TAIIND</t>
  </si>
  <si>
    <t>Misquita Engineering Ltd</t>
  </si>
  <si>
    <t>MISQUITA</t>
  </si>
  <si>
    <t>Triveni Glass Ltd</t>
  </si>
  <si>
    <t>TRIVENIGQ</t>
  </si>
  <si>
    <t>Modern Steel Ltd</t>
  </si>
  <si>
    <t>MDRNSTL</t>
  </si>
  <si>
    <t>Amco India Ltd</t>
  </si>
  <si>
    <t>AMCOIND</t>
  </si>
  <si>
    <t>Gujarat Lease Financing Ltd</t>
  </si>
  <si>
    <t>GLFL</t>
  </si>
  <si>
    <t>Sahaj Fashions Ltd</t>
  </si>
  <si>
    <t>SAHAJ</t>
  </si>
  <si>
    <t>Alan Scott Enterprises Ltd</t>
  </si>
  <si>
    <t>ALAN SCOTT</t>
  </si>
  <si>
    <t>KJMC Corporate Advisors (India) Ltd</t>
  </si>
  <si>
    <t>KJMCCORP</t>
  </si>
  <si>
    <t>Plada Infotech Services Ltd</t>
  </si>
  <si>
    <t>PLADAINFO</t>
  </si>
  <si>
    <t>CIL Securities Ltd</t>
  </si>
  <si>
    <t>CILSEC</t>
  </si>
  <si>
    <t>SBEC Systems (India) Ltd</t>
  </si>
  <si>
    <t>SBECSYS</t>
  </si>
  <si>
    <t>JMJ Fintech Ltd</t>
  </si>
  <si>
    <t>JMJFIN</t>
  </si>
  <si>
    <t>Tarapur Transformers Ltd</t>
  </si>
  <si>
    <t>TARAPUR</t>
  </si>
  <si>
    <t>Caprolactam Chemicals Ltd</t>
  </si>
  <si>
    <t>CAPRO</t>
  </si>
  <si>
    <t>Genus Prime Infra Ltd</t>
  </si>
  <si>
    <t>GENUSPRIME</t>
  </si>
  <si>
    <t>MRC Agrotech Ltd</t>
  </si>
  <si>
    <t>MRCAGRO</t>
  </si>
  <si>
    <t>Heads UP Ventures Limited</t>
  </si>
  <si>
    <t>HEADSUP</t>
  </si>
  <si>
    <t>Winsome Yarns Ltd</t>
  </si>
  <si>
    <t>WINSOME</t>
  </si>
  <si>
    <t>Challani Capital Ltd</t>
  </si>
  <si>
    <t>CHALLANI</t>
  </si>
  <si>
    <t>Tuni Textile Mills Ltd</t>
  </si>
  <si>
    <t>TUNITEX</t>
  </si>
  <si>
    <t>Blue Chip India Ltd</t>
  </si>
  <si>
    <t>BLUECHIP</t>
  </si>
  <si>
    <t>PlatinumOne Business Services Ltd</t>
  </si>
  <si>
    <t>POBS</t>
  </si>
  <si>
    <t>Bhakti Gems and Jewellery Ltd</t>
  </si>
  <si>
    <t>BGJL</t>
  </si>
  <si>
    <t>Samsrita Labs Ltd</t>
  </si>
  <si>
    <t>SAMSRITA</t>
  </si>
  <si>
    <t>EVOQ Remedies Ltd</t>
  </si>
  <si>
    <t>EVOQ</t>
  </si>
  <si>
    <t>California Software Company Ltd</t>
  </si>
  <si>
    <t>CALSOFT</t>
  </si>
  <si>
    <t>Indergiri Finance Ltd</t>
  </si>
  <si>
    <t>INDERGR</t>
  </si>
  <si>
    <t>Shanti Guru Industries Ltd</t>
  </si>
  <si>
    <t>SHANTIGURU</t>
  </si>
  <si>
    <t>LWS Knitwear Ltd</t>
  </si>
  <si>
    <t>LWSKNIT</t>
  </si>
  <si>
    <t>Prime Urban Development India Ltd</t>
  </si>
  <si>
    <t>PRIMEURB</t>
  </si>
  <si>
    <t>Anupam Finserv Ltd</t>
  </si>
  <si>
    <t>ANUPAM</t>
  </si>
  <si>
    <t>Machhar Industries Ltd</t>
  </si>
  <si>
    <t>MACIND</t>
  </si>
  <si>
    <t>Cella Space Ltd</t>
  </si>
  <si>
    <t>CELLA</t>
  </si>
  <si>
    <t>Pan Electronics (India) Ltd</t>
  </si>
  <si>
    <t>PANELEC</t>
  </si>
  <si>
    <t>Lead Reclaim and Rubber Products Ltd</t>
  </si>
  <si>
    <t>LRRPL</t>
  </si>
  <si>
    <t>Bervin Investment and Leasing Ltd</t>
  </si>
  <si>
    <t>BERVINL</t>
  </si>
  <si>
    <t>Vera Synthetic Ltd</t>
  </si>
  <si>
    <t>VERA</t>
  </si>
  <si>
    <t>Continental Seeds and Chemicals Ltd</t>
  </si>
  <si>
    <t>CONTI</t>
  </si>
  <si>
    <t>Jindal Capital Ltd</t>
  </si>
  <si>
    <t>JINDCAP</t>
  </si>
  <si>
    <t>Sanathnagar Enterprises Ltd</t>
  </si>
  <si>
    <t>Gajanan Securities Services Ltd</t>
  </si>
  <si>
    <t>GAJANANSEC</t>
  </si>
  <si>
    <t>Anuroop Packaging Ltd</t>
  </si>
  <si>
    <t>ANUROOP</t>
  </si>
  <si>
    <t>Silver Oak (India) Ltd</t>
  </si>
  <si>
    <t>SILVOAK</t>
  </si>
  <si>
    <t>Command Polymers Ltd</t>
  </si>
  <si>
    <t>COMMAND</t>
  </si>
  <si>
    <t>N D A Securities Ltd</t>
  </si>
  <si>
    <t>NDASEC</t>
  </si>
  <si>
    <t>Tradewell Holdings Ltd</t>
  </si>
  <si>
    <t>TRADEWELL</t>
  </si>
  <si>
    <t>Cargotrans Maritime Ltd</t>
  </si>
  <si>
    <t>CARGOTRANS</t>
  </si>
  <si>
    <t>Indifra Ltd</t>
  </si>
  <si>
    <t>INDIFRA</t>
  </si>
  <si>
    <t>Suvidha Infraestate Corporation Ltd</t>
  </si>
  <si>
    <t>SICL</t>
  </si>
  <si>
    <t>Bhanderi Infracon Ltd</t>
  </si>
  <si>
    <t>BHANDERI</t>
  </si>
  <si>
    <t>White Organic Agro Ltd</t>
  </si>
  <si>
    <t>WHITEORG</t>
  </si>
  <si>
    <t>Ecs Biztech Ltd</t>
  </si>
  <si>
    <t>ECS</t>
  </si>
  <si>
    <t>Mihika Industries Ltd</t>
  </si>
  <si>
    <t>MIHIKA</t>
  </si>
  <si>
    <t>Nirav Commercials Ltd</t>
  </si>
  <si>
    <t>NIRAVCOM</t>
  </si>
  <si>
    <t>SBI Nifty Next 50 ETF</t>
  </si>
  <si>
    <t>SETFNN50</t>
  </si>
  <si>
    <t>RO Jewels Ltd</t>
  </si>
  <si>
    <t>ROJL</t>
  </si>
  <si>
    <t>Sahara Housingfina Corporation Ltd</t>
  </si>
  <si>
    <t>SAHARAHOUS</t>
  </si>
  <si>
    <t>Inducto Steels Ltd</t>
  </si>
  <si>
    <t>INDCTST</t>
  </si>
  <si>
    <t>Bangalore Fort Farms Ltd</t>
  </si>
  <si>
    <t>BFFL</t>
  </si>
  <si>
    <t>SSPDL Ltd</t>
  </si>
  <si>
    <t>SSPDL</t>
  </si>
  <si>
    <t>Aditya BSL Nifty Healthcare ETF</t>
  </si>
  <si>
    <t>HEALTHY</t>
  </si>
  <si>
    <t>Kapil Raj Finance Ltd</t>
  </si>
  <si>
    <t>KAPILRAJ</t>
  </si>
  <si>
    <t>Easun Capital Markets Ltd</t>
  </si>
  <si>
    <t>EASUN</t>
  </si>
  <si>
    <t>Gujarat Raffia Industries Ltd</t>
  </si>
  <si>
    <t>GUJRAFFIA</t>
  </si>
  <si>
    <t>3C IT Solutions &amp; Telecoms (India) Ltd</t>
  </si>
  <si>
    <t>3CIT</t>
  </si>
  <si>
    <t>Invigorated Business Consulting Ltd</t>
  </si>
  <si>
    <t>INVIGO</t>
  </si>
  <si>
    <t>Vrundavan Plantation Ltd</t>
  </si>
  <si>
    <t>VPL</t>
  </si>
  <si>
    <t>Paragon Finance Ltd</t>
  </si>
  <si>
    <t>PARAGONF</t>
  </si>
  <si>
    <t>Gujarat Inject Kerala Ltd</t>
  </si>
  <si>
    <t>GUJINJEC</t>
  </si>
  <si>
    <t>TGIF Agribusiness Ltd</t>
  </si>
  <si>
    <t>TGIF</t>
  </si>
  <si>
    <t>Sanghvi Forging and Engineering Ltd</t>
  </si>
  <si>
    <t>SANGHVIFOR</t>
  </si>
  <si>
    <t>Sungold Media and Entertainment Ltd</t>
  </si>
  <si>
    <t>SMEL</t>
  </si>
  <si>
    <t>Veerkrupa Jewellers Ltd</t>
  </si>
  <si>
    <t>VEERKRUPA</t>
  </si>
  <si>
    <t>Omkar Pharmachem Ltd</t>
  </si>
  <si>
    <t>OMKARPH</t>
  </si>
  <si>
    <t>Crane Infrastructure Ltd</t>
  </si>
  <si>
    <t>CRANEINFRA</t>
  </si>
  <si>
    <t>Jackson Investments Ltd</t>
  </si>
  <si>
    <t>JACKSON</t>
  </si>
  <si>
    <t>Daulat Securities Ltd</t>
  </si>
  <si>
    <t>DAULAT</t>
  </si>
  <si>
    <t>Innovatus Entertainment Networks Ltd</t>
  </si>
  <si>
    <t>INNOVATUS</t>
  </si>
  <si>
    <t>JHS Svendgaard Retail Ventures Ltd</t>
  </si>
  <si>
    <t>RETAIL</t>
  </si>
  <si>
    <t>Jainex Aamcol Ltd</t>
  </si>
  <si>
    <t>JAINEX</t>
  </si>
  <si>
    <t>Scan Projects Ltd</t>
  </si>
  <si>
    <t>SCANPRO</t>
  </si>
  <si>
    <t>Karnavati Finance Ltd</t>
  </si>
  <si>
    <t>KARNAVATI</t>
  </si>
  <si>
    <t>Dynamic Archistructures Ltd</t>
  </si>
  <si>
    <t>DAL</t>
  </si>
  <si>
    <t>Yash Management &amp; Satellite Ltd.</t>
  </si>
  <si>
    <t>YASHMGM</t>
  </si>
  <si>
    <t>Prima Industries Ltd</t>
  </si>
  <si>
    <t>PRIMAIN</t>
  </si>
  <si>
    <t>MT Educare Ltd</t>
  </si>
  <si>
    <t>MTEDUCARE</t>
  </si>
  <si>
    <t>Comfort Commotrade Ltd</t>
  </si>
  <si>
    <t>COMCL</t>
  </si>
  <si>
    <t>IITL Projects Ltd</t>
  </si>
  <si>
    <t>IITLPROJ</t>
  </si>
  <si>
    <t>Trans Freight Containers Ltd</t>
  </si>
  <si>
    <t>TRANSFRE</t>
  </si>
  <si>
    <t>Gian Life Care Ltd</t>
  </si>
  <si>
    <t>GIANLIFE</t>
  </si>
  <si>
    <t>Franklin Leasing and Finance Ltd</t>
  </si>
  <si>
    <t>FRANKLIN</t>
  </si>
  <si>
    <t>Nanavati Ventures Ltd</t>
  </si>
  <si>
    <t>NVENTURES</t>
  </si>
  <si>
    <t>Indus Finance Ltd</t>
  </si>
  <si>
    <t>INDUSFINL</t>
  </si>
  <si>
    <t>HDFC Silver ETF</t>
  </si>
  <si>
    <t>HDFCSILVER</t>
  </si>
  <si>
    <t>Asian Warehousing Ltd</t>
  </si>
  <si>
    <t>ASIAN</t>
  </si>
  <si>
    <t>Antarctica Ltd</t>
  </si>
  <si>
    <t>ANTGRAPHIC</t>
  </si>
  <si>
    <t>Reliable Ventures India Ltd</t>
  </si>
  <si>
    <t>RELIABVEN</t>
  </si>
  <si>
    <t>Titaanium Ten Enterprise Ltd</t>
  </si>
  <si>
    <t>TITAANIUM</t>
  </si>
  <si>
    <t>Ritesh International Ltd</t>
  </si>
  <si>
    <t>RITESHIN</t>
  </si>
  <si>
    <t>Shrydus Industries Ltd</t>
  </si>
  <si>
    <t>SHRYDUS</t>
  </si>
  <si>
    <t>Adinath Textiles Ltd</t>
  </si>
  <si>
    <t>ADINATH</t>
  </si>
  <si>
    <t>Diggi Multitrade Ltd</t>
  </si>
  <si>
    <t>DML</t>
  </si>
  <si>
    <t>Clara Industries Ltd</t>
  </si>
  <si>
    <t>CLARA</t>
  </si>
  <si>
    <t>Jaihind Synthetics Ltd</t>
  </si>
  <si>
    <t>JAIHINDS</t>
  </si>
  <si>
    <t>Octavius Plantations Ltd</t>
  </si>
  <si>
    <t>OCTAVIUSPL</t>
  </si>
  <si>
    <t>WINPRO INDUSTRIES LIMITED</t>
  </si>
  <si>
    <t>WINPRO</t>
  </si>
  <si>
    <t>Gujarat Hy Spin Ltd</t>
  </si>
  <si>
    <t>GUJHYSPIN</t>
  </si>
  <si>
    <t>Easy Fincorp Ltd</t>
  </si>
  <si>
    <t>EASYFIN</t>
  </si>
  <si>
    <t>Prag Bosimi Synthetics Ltd</t>
  </si>
  <si>
    <t>PRAGBOS</t>
  </si>
  <si>
    <t>Jaipan Industries Ltd</t>
  </si>
  <si>
    <t>JAIPAN</t>
  </si>
  <si>
    <t>SVS Ventures Ltd</t>
  </si>
  <si>
    <t>SVS</t>
  </si>
  <si>
    <t>Darshan Orna Ltd</t>
  </si>
  <si>
    <t>DARSHANORNA</t>
  </si>
  <si>
    <t>Kamanwala Housing Construction Ltd</t>
  </si>
  <si>
    <t>KAMANWALA</t>
  </si>
  <si>
    <t>Yogi Infra Projects Ltd</t>
  </si>
  <si>
    <t>YOGISUNG</t>
  </si>
  <si>
    <t>Onelife Capital Advisors Ltd</t>
  </si>
  <si>
    <t>ONELIFECAP</t>
  </si>
  <si>
    <t>Popular Estate Management Ltd</t>
  </si>
  <si>
    <t>POPULARES</t>
  </si>
  <si>
    <t>Tci Finance Ltd</t>
  </si>
  <si>
    <t>TCIFINANCE</t>
  </si>
  <si>
    <t>Libord Finance Ltd</t>
  </si>
  <si>
    <t>LIBORDFIN</t>
  </si>
  <si>
    <t>Ind Renewable Energy Ltd</t>
  </si>
  <si>
    <t>INDRENEW</t>
  </si>
  <si>
    <t>Axis NIFTY India Consumption ETF</t>
  </si>
  <si>
    <t>AXISCETF</t>
  </si>
  <si>
    <t>ETT Ltd</t>
  </si>
  <si>
    <t>ETT</t>
  </si>
  <si>
    <t>Shreevatsaa Finance and Leasing Ltd</t>
  </si>
  <si>
    <t>SHVFL</t>
  </si>
  <si>
    <t>Sarthak Industries Ltd</t>
  </si>
  <si>
    <t>SARTHAKIND</t>
  </si>
  <si>
    <t>Pro Fin Capital Services Ltd</t>
  </si>
  <si>
    <t>PROFINC</t>
  </si>
  <si>
    <t>BNR Udyog Ltd</t>
  </si>
  <si>
    <t>BNRUDY</t>
  </si>
  <si>
    <t>Novateor Research Laboratories Ltd</t>
  </si>
  <si>
    <t>NOVATEOR</t>
  </si>
  <si>
    <t>Milestone Global Limited</t>
  </si>
  <si>
    <t>MILESTONE</t>
  </si>
  <si>
    <t>Reetech International Cargo and Courier Ltd</t>
  </si>
  <si>
    <t>REETECH</t>
  </si>
  <si>
    <t>Continental Securities Ltd</t>
  </si>
  <si>
    <t>CSL</t>
  </si>
  <si>
    <t>Valson Industries Ltd</t>
  </si>
  <si>
    <t>VALSONQ</t>
  </si>
  <si>
    <t>RTCL Ltd</t>
  </si>
  <si>
    <t>RAGHUTOB</t>
  </si>
  <si>
    <t>Tasty Dairy Specialities Ltd</t>
  </si>
  <si>
    <t>TDSL</t>
  </si>
  <si>
    <t>Ajcon Global Services Ltd</t>
  </si>
  <si>
    <t>AJCON</t>
  </si>
  <si>
    <t>Jai Mata Glass Ltd</t>
  </si>
  <si>
    <t>JAIMATAG</t>
  </si>
  <si>
    <t>ICICI Pru Nifty 5 yr Benchmark G-SEC ETF</t>
  </si>
  <si>
    <t>GSEC5IETF</t>
  </si>
  <si>
    <t>Howard Hotels Ltd</t>
  </si>
  <si>
    <t>HOWARHO</t>
  </si>
  <si>
    <t>Neeraj Paper Marketing Ltd</t>
  </si>
  <si>
    <t>NEERAJ</t>
  </si>
  <si>
    <t>SPA Capital Advisors Limited</t>
  </si>
  <si>
    <t>SPACAPS</t>
  </si>
  <si>
    <t>U H Zaveri Ltd</t>
  </si>
  <si>
    <t>UHZAVERI</t>
  </si>
  <si>
    <t>Ranjeet Mechatronics Ltd</t>
  </si>
  <si>
    <t>RANJEET</t>
  </si>
  <si>
    <t>Samtex Fashions Ltd</t>
  </si>
  <si>
    <t>SAMTEX</t>
  </si>
  <si>
    <t>Labelkraft Technologies Ltd</t>
  </si>
  <si>
    <t>LABELKRAFT</t>
  </si>
  <si>
    <t>Palm Jewels Limited</t>
  </si>
  <si>
    <t>PALMJEWELS</t>
  </si>
  <si>
    <t>Dynamic Industries Ltd</t>
  </si>
  <si>
    <t>DYNAMIND</t>
  </si>
  <si>
    <t>Richfield Financial Services Ltd</t>
  </si>
  <si>
    <t>RFSL</t>
  </si>
  <si>
    <t>Gem Spinners India Ltd</t>
  </si>
  <si>
    <t>GEMSPIN</t>
  </si>
  <si>
    <t>Margo Finance Ltd</t>
  </si>
  <si>
    <t>MARGOFIN</t>
  </si>
  <si>
    <t>Sterling Guaranty &amp; Finance Ltd</t>
  </si>
  <si>
    <t>STRLGUA</t>
  </si>
  <si>
    <t>Bohra Industries Ltd</t>
  </si>
  <si>
    <t>BOHRAIND</t>
  </si>
  <si>
    <t>Vamshi Rubber Ltd</t>
  </si>
  <si>
    <t>VAMSHIRU</t>
  </si>
  <si>
    <t>Nippon India ETF Nifty IT</t>
  </si>
  <si>
    <t>ITBEES</t>
  </si>
  <si>
    <t>Usha Martin Education And Solutions Ltd</t>
  </si>
  <si>
    <t>UMESLTD</t>
  </si>
  <si>
    <t>Duke Offshore Ltd</t>
  </si>
  <si>
    <t>DUKEOFS</t>
  </si>
  <si>
    <t>Shree Bhavya Fabrics Ltd</t>
  </si>
  <si>
    <t>SBFL</t>
  </si>
  <si>
    <t>Southern Latex Ltd</t>
  </si>
  <si>
    <t>SOUTLAT</t>
  </si>
  <si>
    <t>Patron Exim Ltd</t>
  </si>
  <si>
    <t>PATRON</t>
  </si>
  <si>
    <t>O P Chains Ltd</t>
  </si>
  <si>
    <t>OPCHAINS</t>
  </si>
  <si>
    <t>Shree Karthik Papers Ltd</t>
  </si>
  <si>
    <t>SHKARTP</t>
  </si>
  <si>
    <t>Gautam Exim Ltd</t>
  </si>
  <si>
    <t>GEL</t>
  </si>
  <si>
    <t>G K P Printing &amp; Packaging Ltd</t>
  </si>
  <si>
    <t>GKP</t>
  </si>
  <si>
    <t>Northlink Fiscal and Capital Services Ltd</t>
  </si>
  <si>
    <t>NORTHLINK</t>
  </si>
  <si>
    <t>IEL Ltd</t>
  </si>
  <si>
    <t>INDXTRA</t>
  </si>
  <si>
    <t>Finelistings Technologies Ltd</t>
  </si>
  <si>
    <t>FTL</t>
  </si>
  <si>
    <t>Sujala Trading &amp; Holdings Ltd</t>
  </si>
  <si>
    <t>SUJALA</t>
  </si>
  <si>
    <t>Velan Hotels Ltd</t>
  </si>
  <si>
    <t>VELHO</t>
  </si>
  <si>
    <t>Nippon India ETF Nifty India Consumption</t>
  </si>
  <si>
    <t>CONSUMBEES</t>
  </si>
  <si>
    <t>Switching Technologies Gunther Ltd</t>
  </si>
  <si>
    <t>SWITCHTE</t>
  </si>
  <si>
    <t>Sarvottam Finvest Ltd</t>
  </si>
  <si>
    <t>SARVOTTAM</t>
  </si>
  <si>
    <t>Sanghvi Brands Ltd</t>
  </si>
  <si>
    <t>SBRANDS</t>
  </si>
  <si>
    <t>Neelkanth Ltd</t>
  </si>
  <si>
    <t>NEELKANTH</t>
  </si>
  <si>
    <t>DSP Silver ETF</t>
  </si>
  <si>
    <t>SILVERADD</t>
  </si>
  <si>
    <t>R R Financial Consultants Ltd</t>
  </si>
  <si>
    <t>RRFIN</t>
  </si>
  <si>
    <t>Stampede Capital Ltd</t>
  </si>
  <si>
    <t>GATECHDVR</t>
  </si>
  <si>
    <t>Dhanuka Realty Ltd</t>
  </si>
  <si>
    <t>DRL</t>
  </si>
  <si>
    <t>Emmessar Biotech and Nutrition Ltd</t>
  </si>
  <si>
    <t>EMMESSA</t>
  </si>
  <si>
    <t>Garbi Finvest Ltd</t>
  </si>
  <si>
    <t>GARBIFIN</t>
  </si>
  <si>
    <t>Link Pharmachem Ltd</t>
  </si>
  <si>
    <t>LINKPH</t>
  </si>
  <si>
    <t>Jagjanani Textiles Ltd</t>
  </si>
  <si>
    <t>JAGJANANI</t>
  </si>
  <si>
    <t>Octaware Technologies Ltd</t>
  </si>
  <si>
    <t>OCTAWARE</t>
  </si>
  <si>
    <t>Jyotirgamya Enterprises Ltd</t>
  </si>
  <si>
    <t>JEL</t>
  </si>
  <si>
    <t>Parshwanath Corp Ltd</t>
  </si>
  <si>
    <t>PARSHWANA</t>
  </si>
  <si>
    <t>Glance Finance Ltd</t>
  </si>
  <si>
    <t>GLANCE</t>
  </si>
  <si>
    <t>Osiajee Texfab Ltd</t>
  </si>
  <si>
    <t>OSIAJEE</t>
  </si>
  <si>
    <t>Uniroyal Industries Ltd</t>
  </si>
  <si>
    <t>UNIROYAL</t>
  </si>
  <si>
    <t>Classic Filaments Ltd</t>
  </si>
  <si>
    <t>CFL</t>
  </si>
  <si>
    <t>Interstate Oil Carrier Ltd</t>
  </si>
  <si>
    <t>INTSTOIL</t>
  </si>
  <si>
    <t>Indiabulls NIFTY50 Exchange Traded Fund</t>
  </si>
  <si>
    <t>IBMFNIFTY</t>
  </si>
  <si>
    <t>Bothra Metals and Alloys Ltd</t>
  </si>
  <si>
    <t>BMAL</t>
  </si>
  <si>
    <t>Paramount Cosmetics (India) Ltd</t>
  </si>
  <si>
    <t>PARMCOS-B</t>
  </si>
  <si>
    <t>Colinz Laboratories Ltd</t>
  </si>
  <si>
    <t>COLINZ</t>
  </si>
  <si>
    <t>BKV Industries Ltd</t>
  </si>
  <si>
    <t>BKV</t>
  </si>
  <si>
    <t>Nippon India ETF S&amp;P BSE Sensex Next 50</t>
  </si>
  <si>
    <t>SNXT50BEES</t>
  </si>
  <si>
    <t>MPL Plastics Ltd</t>
  </si>
  <si>
    <t>MPL</t>
  </si>
  <si>
    <t>South Asian Enterprises Ltd</t>
  </si>
  <si>
    <t>SAENTER</t>
  </si>
  <si>
    <t>Vivanza Biosciences Ltd</t>
  </si>
  <si>
    <t>VIVANZA</t>
  </si>
  <si>
    <t>Brandbucket Media &amp; Technology Ltd</t>
  </si>
  <si>
    <t>BRANDBUCKT</t>
  </si>
  <si>
    <t>APT Packaging Ltd</t>
  </si>
  <si>
    <t>APTPACK</t>
  </si>
  <si>
    <t>Euphoria Infotech (India) Ltd</t>
  </si>
  <si>
    <t>EUPHORIAIT</t>
  </si>
  <si>
    <t>Marble City India Ltd</t>
  </si>
  <si>
    <t>MARBLE</t>
  </si>
  <si>
    <t>Frontline corporation Ltd</t>
  </si>
  <si>
    <t>FRONTCORP</t>
  </si>
  <si>
    <t>Nyssa Corporation Ltd</t>
  </si>
  <si>
    <t>NYSSACORP</t>
  </si>
  <si>
    <t>Vaxtex Cotfab Ltd</t>
  </si>
  <si>
    <t>VCL</t>
  </si>
  <si>
    <t>Polymac Thermoformers Ltd</t>
  </si>
  <si>
    <t>POLYMAC</t>
  </si>
  <si>
    <t>Dipna Pharmachem Ltd</t>
  </si>
  <si>
    <t>DPL</t>
  </si>
  <si>
    <t>Samyak International Ltd</t>
  </si>
  <si>
    <t>SAMYAKINT</t>
  </si>
  <si>
    <t>Gala Global Products Ltd</t>
  </si>
  <si>
    <t>GGPL</t>
  </si>
  <si>
    <t>ICICI Prudential Nifty FMCG ETF</t>
  </si>
  <si>
    <t>FMCGIETF</t>
  </si>
  <si>
    <t>Span Divergent Ltd</t>
  </si>
  <si>
    <t>SDL</t>
  </si>
  <si>
    <t>Hindustan Agrigentics Ltd</t>
  </si>
  <si>
    <t>HINDUST</t>
  </si>
  <si>
    <t>Shiva Granito Export Ltd</t>
  </si>
  <si>
    <t>SHIVAEXPO</t>
  </si>
  <si>
    <t>Delta Industrial Resources Ltd</t>
  </si>
  <si>
    <t>DELTA</t>
  </si>
  <si>
    <t>Husys Consulting Ltd</t>
  </si>
  <si>
    <t>HUSYSLTD</t>
  </si>
  <si>
    <t>Mukat Pipes Ltd</t>
  </si>
  <si>
    <t>MUKATPIP</t>
  </si>
  <si>
    <t>Sugal and Damani Share Brokers Ltd</t>
  </si>
  <si>
    <t>SUGALDAM</t>
  </si>
  <si>
    <t>Ishita Drugs and Industries Ltd</t>
  </si>
  <si>
    <t>ISHITADR</t>
  </si>
  <si>
    <t>Tarai Foods Ltd</t>
  </si>
  <si>
    <t>TARAI</t>
  </si>
  <si>
    <t>Kunststoffe Industries Ltd</t>
  </si>
  <si>
    <t>KUNSTOFF</t>
  </si>
  <si>
    <t>Silly Monks Entertainment Ltd</t>
  </si>
  <si>
    <t>SILLYMONKS</t>
  </si>
  <si>
    <t>Paos Industries Ltd</t>
  </si>
  <si>
    <t>PAOS</t>
  </si>
  <si>
    <t>Mid India Industries Ltd</t>
  </si>
  <si>
    <t>MIDINDIA</t>
  </si>
  <si>
    <t>Eastern Treads Ltd</t>
  </si>
  <si>
    <t>EASTRED</t>
  </si>
  <si>
    <t>ICICI Prudential Nifty 100 ETF</t>
  </si>
  <si>
    <t>NIF100IETF</t>
  </si>
  <si>
    <t>Polo Hotels Ltd</t>
  </si>
  <si>
    <t>POLOHOT</t>
  </si>
  <si>
    <t>Shree Metalloys Ltd</t>
  </si>
  <si>
    <t>SHREMETAL</t>
  </si>
  <si>
    <t>ISF Ltd</t>
  </si>
  <si>
    <t>ISFL</t>
  </si>
  <si>
    <t>Billwin Industries Ltd</t>
  </si>
  <si>
    <t>BILLWIN</t>
  </si>
  <si>
    <t>NIKS Technology Ltd</t>
  </si>
  <si>
    <t>NIKSTECH</t>
  </si>
  <si>
    <t>Rishabh Digha Steel and Allied Products Ltd</t>
  </si>
  <si>
    <t>RISHDIGA</t>
  </si>
  <si>
    <t>Onesource Ideas Venture Ltd</t>
  </si>
  <si>
    <t>OIVL</t>
  </si>
  <si>
    <t>GCM Securities Ltd</t>
  </si>
  <si>
    <t>GCMSECU</t>
  </si>
  <si>
    <t>IB Infotech Enterprises Ltd</t>
  </si>
  <si>
    <t>IBINFO</t>
  </si>
  <si>
    <t>Helpage Finlease Ltd</t>
  </si>
  <si>
    <t>HELPAGE</t>
  </si>
  <si>
    <t>Rajkamal Synthetics Ltd</t>
  </si>
  <si>
    <t>RAJKSYN</t>
  </si>
  <si>
    <t>Premier Capital Services Ltd</t>
  </si>
  <si>
    <t>PREMCAP</t>
  </si>
  <si>
    <t>Sterling Powergensys Ltd</t>
  </si>
  <si>
    <t>STERPOW</t>
  </si>
  <si>
    <t>Manraj Housing Finance Ltd</t>
  </si>
  <si>
    <t>MANRAJH</t>
  </si>
  <si>
    <t>Marg Techno-Projects Ltd</t>
  </si>
  <si>
    <t>MTPL</t>
  </si>
  <si>
    <t>Muller and Phipps (India) Ltd</t>
  </si>
  <si>
    <t>MULLER</t>
  </si>
  <si>
    <t>Chandni Machines Ltd</t>
  </si>
  <si>
    <t>CHANDNIMACH</t>
  </si>
  <si>
    <t>Kahan Packaging Ltd</t>
  </si>
  <si>
    <t>KAHAN</t>
  </si>
  <si>
    <t>Saianand Commercial Ltd</t>
  </si>
  <si>
    <t>SAICOM</t>
  </si>
  <si>
    <t>Prism Finance Ltd</t>
  </si>
  <si>
    <t>PRISMFN</t>
  </si>
  <si>
    <t>Natraj Proteins Ltd</t>
  </si>
  <si>
    <t>NATRAJPR</t>
  </si>
  <si>
    <t>Mahaan Foods Ltd</t>
  </si>
  <si>
    <t>MAHAANF</t>
  </si>
  <si>
    <t>Sita Enterprises Ltd</t>
  </si>
  <si>
    <t>SITAENT</t>
  </si>
  <si>
    <t>Ironwood Education Ltd</t>
  </si>
  <si>
    <t>IRONWOOD</t>
  </si>
  <si>
    <t>Solid Stone Co Ltd</t>
  </si>
  <si>
    <t>SOLIDSTON</t>
  </si>
  <si>
    <t>Bhudevi Infra Projects Ltd</t>
  </si>
  <si>
    <t>BHUDEVI</t>
  </si>
  <si>
    <t>Hisar Spinning Mills Ltd</t>
  </si>
  <si>
    <t>HISARSP</t>
  </si>
  <si>
    <t>S R G Securities Finance Ltd</t>
  </si>
  <si>
    <t>SRGSFL</t>
  </si>
  <si>
    <t>Nippon India ETF Nifty Infrastructure BeES</t>
  </si>
  <si>
    <t>INFRABEES</t>
  </si>
  <si>
    <t>Econo Trade (India) Ltd</t>
  </si>
  <si>
    <t>ETIL</t>
  </si>
  <si>
    <t>Cindrella Hotels Ltd</t>
  </si>
  <si>
    <t>CINDHO</t>
  </si>
  <si>
    <t>Catvision Ltd</t>
  </si>
  <si>
    <t>CATVISION</t>
  </si>
  <si>
    <t>Sun Retail Ltd</t>
  </si>
  <si>
    <t>SUNRETAIL</t>
  </si>
  <si>
    <t>Lypsa Gems &amp; Jewellery Ltd</t>
  </si>
  <si>
    <t>LYPSAGEMS</t>
  </si>
  <si>
    <t>Hira Automobiles Ltd</t>
  </si>
  <si>
    <t>HIRAUTO</t>
  </si>
  <si>
    <t>Amrapali Capital and Finance Services Ltd</t>
  </si>
  <si>
    <t>ACFSL</t>
  </si>
  <si>
    <t>Decipher Labs Ltd</t>
  </si>
  <si>
    <t>DECIPHER</t>
  </si>
  <si>
    <t>Lime Chemicals Ltd</t>
  </si>
  <si>
    <t>LIMECHM</t>
  </si>
  <si>
    <t>Metalyst Forgings Ltd</t>
  </si>
  <si>
    <t>METALFORGE</t>
  </si>
  <si>
    <t>Flora Textiles Ltd</t>
  </si>
  <si>
    <t>FLORATX</t>
  </si>
  <si>
    <t>Bright Solar Ltd</t>
  </si>
  <si>
    <t>Mansi Finance (Chennai) Ltd</t>
  </si>
  <si>
    <t>MANSIFIN</t>
  </si>
  <si>
    <t>Amarnath Securities Ltd</t>
  </si>
  <si>
    <t>AMARSEC</t>
  </si>
  <si>
    <t>Advance Petrochemicals Ltd</t>
  </si>
  <si>
    <t>ADVPETR-B</t>
  </si>
  <si>
    <t>Rite Zone Chemcon India Ltd</t>
  </si>
  <si>
    <t>RITEZONE</t>
  </si>
  <si>
    <t>S M Gold Ltd</t>
  </si>
  <si>
    <t>SMGOLD</t>
  </si>
  <si>
    <t>Nagarjuna Agri Tech Ltd</t>
  </si>
  <si>
    <t>NAGTECH</t>
  </si>
  <si>
    <t>Kush Industries Ltd</t>
  </si>
  <si>
    <t>KUSHIND</t>
  </si>
  <si>
    <t>Shanti Overseas (India) Ltd</t>
  </si>
  <si>
    <t>SHANTI</t>
  </si>
  <si>
    <t>Orosil Smiths India Ltd</t>
  </si>
  <si>
    <t>OROSMITHS</t>
  </si>
  <si>
    <t>Mitshi India Ltd</t>
  </si>
  <si>
    <t>MITSHI</t>
  </si>
  <si>
    <t>Amforge Industries Ltd</t>
  </si>
  <si>
    <t>AMFORG</t>
  </si>
  <si>
    <t>Saroja Pharma Industries India Ltd</t>
  </si>
  <si>
    <t>SAROJA</t>
  </si>
  <si>
    <t>First Custodian Fund (India) Ltd</t>
  </si>
  <si>
    <t>1STCUS</t>
  </si>
  <si>
    <t>White Organic Retail Ltd</t>
  </si>
  <si>
    <t>WORL</t>
  </si>
  <si>
    <t>Aditya BSL Silver ETF</t>
  </si>
  <si>
    <t>SILVER</t>
  </si>
  <si>
    <t>Yunik Managing Advisors Ltd</t>
  </si>
  <si>
    <t>YUNIKM</t>
  </si>
  <si>
    <t>ICICI Prudential Nifty Healthcare ETF</t>
  </si>
  <si>
    <t>HEALTHIETF</t>
  </si>
  <si>
    <t>United Credit Ltd</t>
  </si>
  <si>
    <t>UNITDCR</t>
  </si>
  <si>
    <t>Kkalpana Plastick Limited</t>
  </si>
  <si>
    <t>KKPLASTICK</t>
  </si>
  <si>
    <t>Enbee Trade and Finance Ltd</t>
  </si>
  <si>
    <t>ENBETRD</t>
  </si>
  <si>
    <t>Amrapali Fincap Ltd</t>
  </si>
  <si>
    <t>AMRAFIN</t>
  </si>
  <si>
    <t>Triveni Enterprises Ltd</t>
  </si>
  <si>
    <t>TRIVENIENT</t>
  </si>
  <si>
    <t>ICICI Prudential Nifty Auto ETF</t>
  </si>
  <si>
    <t>AUTOIETF</t>
  </si>
  <si>
    <t>Suncity Synthetics Ltd</t>
  </si>
  <si>
    <t>SUNCITYSY</t>
  </si>
  <si>
    <t>S V J Enterprises Ltd</t>
  </si>
  <si>
    <t>SVJ</t>
  </si>
  <si>
    <t>Harish Textile Engineers Ltd</t>
  </si>
  <si>
    <t>HARISH</t>
  </si>
  <si>
    <t>Bloom Industries Ltd</t>
  </si>
  <si>
    <t>BLOIN</t>
  </si>
  <si>
    <t>Modern Shares and Stockbrokers Ltd</t>
  </si>
  <si>
    <t>MODRNSH</t>
  </si>
  <si>
    <t>Mehta Integrated Finance Ltd</t>
  </si>
  <si>
    <t>MEHIF</t>
  </si>
  <si>
    <t>Beryl Drugs Ltd</t>
  </si>
  <si>
    <t>BERLDRG</t>
  </si>
  <si>
    <t>Ortin Laboratories Ltd</t>
  </si>
  <si>
    <t>ORTINLAB</t>
  </si>
  <si>
    <t>Indo-City Infotech Ltd</t>
  </si>
  <si>
    <t>INDOCITY</t>
  </si>
  <si>
    <t>Continental Chemicals Ltd</t>
  </si>
  <si>
    <t>CONTCHM</t>
  </si>
  <si>
    <t>Neueon Towers Ltd</t>
  </si>
  <si>
    <t>NTL</t>
  </si>
  <si>
    <t>Golechha Global Finance Ltd</t>
  </si>
  <si>
    <t>GOLECHA</t>
  </si>
  <si>
    <t>Ekennis Software Service Ltd</t>
  </si>
  <si>
    <t>EKENNIS</t>
  </si>
  <si>
    <t>Rita Finance and Leasing Ltd</t>
  </si>
  <si>
    <t>RFLL</t>
  </si>
  <si>
    <t>Hathway Bhawani Cabletel and Datacom Ltd</t>
  </si>
  <si>
    <t>HATHWAYB</t>
  </si>
  <si>
    <t>GTN Textiles Ltd</t>
  </si>
  <si>
    <t>GTNTEX</t>
  </si>
  <si>
    <t>BFL Asset Finvest Ltd</t>
  </si>
  <si>
    <t>BFLAFL</t>
  </si>
  <si>
    <t>Tirth Plastic Ltd</t>
  </si>
  <si>
    <t>TIRTPLS</t>
  </si>
  <si>
    <t>Regent Enterprises Ltd</t>
  </si>
  <si>
    <t>REGENTRP</t>
  </si>
  <si>
    <t>Amalgamated Electricity Company Ltd</t>
  </si>
  <si>
    <t>AMALGAM</t>
  </si>
  <si>
    <t>SBI Nifty Consumption ETF</t>
  </si>
  <si>
    <t>SBIETFCON</t>
  </si>
  <si>
    <t>Sovereign Diamonds Ltd</t>
  </si>
  <si>
    <t>SOVERDIA</t>
  </si>
  <si>
    <t>Square Four Projects India Ltd</t>
  </si>
  <si>
    <t>SFPIL</t>
  </si>
  <si>
    <t>Parle Industries Ltd</t>
  </si>
  <si>
    <t>PARLEIND</t>
  </si>
  <si>
    <t>Sri Nachammai Cotton Mills Ltd</t>
  </si>
  <si>
    <t>SRINACHA</t>
  </si>
  <si>
    <t>K K Fincorp Ltd</t>
  </si>
  <si>
    <t>KKFIN</t>
  </si>
  <si>
    <t>Padam Cotton Yarns Ltd</t>
  </si>
  <si>
    <t>PADAMCO</t>
  </si>
  <si>
    <t>Vivo Collaboration Solutions Ltd</t>
  </si>
  <si>
    <t>VIVO</t>
  </si>
  <si>
    <t>DSP Nifty Midcap 150 Quality 50 ETF</t>
  </si>
  <si>
    <t>MIDQ50ADD</t>
  </si>
  <si>
    <t>Unistar Multimedia Ltd</t>
  </si>
  <si>
    <t>UNISTRMU</t>
  </si>
  <si>
    <t>KMG Milk Food Ltd</t>
  </si>
  <si>
    <t>KMGMILK</t>
  </si>
  <si>
    <t>CRP Risk Management Ltd</t>
  </si>
  <si>
    <t>CRPRISK</t>
  </si>
  <si>
    <t>Shyam Telecom Ltd</t>
  </si>
  <si>
    <t>SHYAMTEL</t>
  </si>
  <si>
    <t>7NR Retail Ltd</t>
  </si>
  <si>
    <t>7NR</t>
  </si>
  <si>
    <t>Madhya Pradesh Today Media Ltd</t>
  </si>
  <si>
    <t>MPTODAY</t>
  </si>
  <si>
    <t>HDFC Nifty50 Value 20 ETF</t>
  </si>
  <si>
    <t>HDFCVALUE</t>
  </si>
  <si>
    <t>R J Shah and Company Ltd</t>
  </si>
  <si>
    <t>RJSHAH</t>
  </si>
  <si>
    <t>Kachchh Minerals Ltd</t>
  </si>
  <si>
    <t>KACHCHH</t>
  </si>
  <si>
    <t>Alps Industries Ltd</t>
  </si>
  <si>
    <t>ALPSINDUS</t>
  </si>
  <si>
    <t>Ras Resorts and Apart Hotels Ltd</t>
  </si>
  <si>
    <t>RASRESOR</t>
  </si>
  <si>
    <t>Pradhin Ltd</t>
  </si>
  <si>
    <t>PRADHIN</t>
  </si>
  <si>
    <t>Spice Islands Industries Ltd</t>
  </si>
  <si>
    <t>SPICEISL</t>
  </si>
  <si>
    <t>Tokyo Finance Ltd</t>
  </si>
  <si>
    <t>TOKYOFIN</t>
  </si>
  <si>
    <t>Vivaa Tradecom Ltd</t>
  </si>
  <si>
    <t>VIVAA</t>
  </si>
  <si>
    <t>Swarna Securities Ltd</t>
  </si>
  <si>
    <t>SWRNASE</t>
  </si>
  <si>
    <t>Seven Hill Industries Ltd</t>
  </si>
  <si>
    <t>SEVENHILL</t>
  </si>
  <si>
    <t>Svaraj Trading and Agencies Ltd</t>
  </si>
  <si>
    <t>ZSVARAJT</t>
  </si>
  <si>
    <t>Ador Multi Products Ltd</t>
  </si>
  <si>
    <t>ADORMUL</t>
  </si>
  <si>
    <t>Jindal Leasefin Ltd</t>
  </si>
  <si>
    <t>JLL</t>
  </si>
  <si>
    <t>United Interactive Ltd</t>
  </si>
  <si>
    <t>UNITEDINT</t>
  </si>
  <si>
    <t>RICHA INFO SYSTEMS LIMITED</t>
  </si>
  <si>
    <t>RICHA</t>
  </si>
  <si>
    <t>DAPS Advertising Ltd</t>
  </si>
  <si>
    <t>DAPS</t>
  </si>
  <si>
    <t>Vishvprabha Ventures Ltd</t>
  </si>
  <si>
    <t>VISVEN</t>
  </si>
  <si>
    <t>Tata Nifty India Digital Exchange Traded Fund</t>
  </si>
  <si>
    <t>TNIDETF</t>
  </si>
  <si>
    <t>PBA Infrastructure Ltd</t>
  </si>
  <si>
    <t>PBAINFRA</t>
  </si>
  <si>
    <t>Olympic Oil Industries Ltd</t>
  </si>
  <si>
    <t>OLYOI</t>
  </si>
  <si>
    <t>Inani Securities Ltd</t>
  </si>
  <si>
    <t>INANISEC</t>
  </si>
  <si>
    <t>Pasari Spinning Mills Ltd</t>
  </si>
  <si>
    <t>PASARI</t>
  </si>
  <si>
    <t>Prime Capital Market Ltd</t>
  </si>
  <si>
    <t>PRIMECAPM</t>
  </si>
  <si>
    <t>Koura Fine Diamond Jewelry Ltd</t>
  </si>
  <si>
    <t>KOURA</t>
  </si>
  <si>
    <t>Abhishek Finlease Ltd</t>
  </si>
  <si>
    <t>ABHIFIN</t>
  </si>
  <si>
    <t>Sirohia &amp; Sons Ltd</t>
  </si>
  <si>
    <t>SIROHIA</t>
  </si>
  <si>
    <t>Norben Tea and Exports Ltd</t>
  </si>
  <si>
    <t>NORBTEAEXP</t>
  </si>
  <si>
    <t>Premier Ltd</t>
  </si>
  <si>
    <t>PREMIER</t>
  </si>
  <si>
    <t>Vikalp Securities Ltd</t>
  </si>
  <si>
    <t>VIKALPS</t>
  </si>
  <si>
    <t>HDFC Nifty 100 ETF</t>
  </si>
  <si>
    <t>HDFCNIF100</t>
  </si>
  <si>
    <t>SRM Energy Ltd</t>
  </si>
  <si>
    <t>SRMENERGY</t>
  </si>
  <si>
    <t>Kotak Nifty Midcap 50 ETF</t>
  </si>
  <si>
    <t>MIDCAP</t>
  </si>
  <si>
    <t>SOFCOM Systems Ltd</t>
  </si>
  <si>
    <t>SOFCOM</t>
  </si>
  <si>
    <t>Raama Paper Mills Ltd</t>
  </si>
  <si>
    <t>RAMAPPR-B</t>
  </si>
  <si>
    <t>Yash Innoventures Ltd</t>
  </si>
  <si>
    <t>YASHINNO</t>
  </si>
  <si>
    <t>Objectone Information Systems Ltd</t>
  </si>
  <si>
    <t>OONE</t>
  </si>
  <si>
    <t>Jattashankar Industries Ltd</t>
  </si>
  <si>
    <t>JATTAINDUS</t>
  </si>
  <si>
    <t>Goenka Business &amp; Finance Ltd</t>
  </si>
  <si>
    <t>GBFL</t>
  </si>
  <si>
    <t>Richirich Inventures Ltd</t>
  </si>
  <si>
    <t>KISAAN</t>
  </si>
  <si>
    <t>Kretto Syscon Ltd</t>
  </si>
  <si>
    <t>KRETTOSYS</t>
  </si>
  <si>
    <t>UTL Industries Ltd</t>
  </si>
  <si>
    <t>UTLINDS</t>
  </si>
  <si>
    <t>Meyer Apparel Ltd</t>
  </si>
  <si>
    <t>Padmanabh Alloys and Polymers Ltd</t>
  </si>
  <si>
    <t>PADALPO</t>
  </si>
  <si>
    <t>Anka India Ltd</t>
  </si>
  <si>
    <t>ANKIN</t>
  </si>
  <si>
    <t>Sri Lakshmi Saraswathi Textiles (Arni) Ltd</t>
  </si>
  <si>
    <t>SLSTLQ</t>
  </si>
  <si>
    <t>RAP Media Ltd</t>
  </si>
  <si>
    <t>RAP</t>
  </si>
  <si>
    <t>Deccan Bearings Ltd</t>
  </si>
  <si>
    <t>DECANBRG</t>
  </si>
  <si>
    <t>Super Fine Knitters Ltd</t>
  </si>
  <si>
    <t>SKL</t>
  </si>
  <si>
    <t>Cubical Financial Services Ltd</t>
  </si>
  <si>
    <t>CUBIFIN</t>
  </si>
  <si>
    <t>Beryl Securities Ltd</t>
  </si>
  <si>
    <t>BERYLSE</t>
  </si>
  <si>
    <t>Bisil Plast Ltd</t>
  </si>
  <si>
    <t>BISIL</t>
  </si>
  <si>
    <t>Sahara Maritime Ltd</t>
  </si>
  <si>
    <t>SMARITIME</t>
  </si>
  <si>
    <t>Transwind Infrastructures Ltd</t>
  </si>
  <si>
    <t>TRANSWIND</t>
  </si>
  <si>
    <t>Rander Corp Ltd</t>
  </si>
  <si>
    <t>RANDER</t>
  </si>
  <si>
    <t>A F Enterprises Ltd</t>
  </si>
  <si>
    <t>AFEL</t>
  </si>
  <si>
    <t>Sumeru Industries Ltd</t>
  </si>
  <si>
    <t>SUMERUIND</t>
  </si>
  <si>
    <t>Shree Ganesh Elastoplast Ltd</t>
  </si>
  <si>
    <t>SHGANEL</t>
  </si>
  <si>
    <t>Kakatiya Textiles Ltd</t>
  </si>
  <si>
    <t>KAKTEX</t>
  </si>
  <si>
    <t>Raunaq lnternational Ltd</t>
  </si>
  <si>
    <t>RAUNAQEPC</t>
  </si>
  <si>
    <t>Dalal Street Investments Ltd</t>
  </si>
  <si>
    <t>DSINVEST</t>
  </si>
  <si>
    <t>Opal Luxury Time Products Ltd</t>
  </si>
  <si>
    <t>OPAL</t>
  </si>
  <si>
    <t>Rapid Investments Ltd</t>
  </si>
  <si>
    <t>RAPIDIN</t>
  </si>
  <si>
    <t>Amiable Logistics (India) Ltd</t>
  </si>
  <si>
    <t>AMIABLE</t>
  </si>
  <si>
    <t>Sarup Industries Ltd</t>
  </si>
  <si>
    <t>SARUPINDUS</t>
  </si>
  <si>
    <t>Mirae Asset Hang Seng TECH ETF</t>
  </si>
  <si>
    <t>MAHKTECH</t>
  </si>
  <si>
    <t>Gemstone Investments Ltd</t>
  </si>
  <si>
    <t>GEMSI</t>
  </si>
  <si>
    <t>Integrated Capital Services Ltd</t>
  </si>
  <si>
    <t>ICSL</t>
  </si>
  <si>
    <t>DCM Financial Services Ltd</t>
  </si>
  <si>
    <t>DCMFINSERV</t>
  </si>
  <si>
    <t>Photoquip India Ltd</t>
  </si>
  <si>
    <t>PHOTOQUP</t>
  </si>
  <si>
    <t>Norris Medicines Ltd</t>
  </si>
  <si>
    <t>NORRIS</t>
  </si>
  <si>
    <t>Amraworld Agrico Ltd</t>
  </si>
  <si>
    <t>AMRAAGRI</t>
  </si>
  <si>
    <t>Kotia Enterprises Ltd</t>
  </si>
  <si>
    <t>Rajdarshan Industries Ltd</t>
  </si>
  <si>
    <t>ARENTERP</t>
  </si>
  <si>
    <t>Kuwer Industries Ltd</t>
  </si>
  <si>
    <t>KUWERIN</t>
  </si>
  <si>
    <t>Prima Agro Ltd</t>
  </si>
  <si>
    <t>PRIMAGR</t>
  </si>
  <si>
    <t>Gilada Finance and Investments Ltd</t>
  </si>
  <si>
    <t>GILADAFINS</t>
  </si>
  <si>
    <t>India Lease Development Ltd</t>
  </si>
  <si>
    <t>INDLEASE</t>
  </si>
  <si>
    <t>Omkar Speciality Chemicals Ltd</t>
  </si>
  <si>
    <t>OMKARCHEM</t>
  </si>
  <si>
    <t>Alexander Stamps and Coin Ltd</t>
  </si>
  <si>
    <t>ALEXANDER</t>
  </si>
  <si>
    <t>Shricon Industries Ltd</t>
  </si>
  <si>
    <t>SHRICON</t>
  </si>
  <si>
    <t>Supreme (India) Impex Ltd</t>
  </si>
  <si>
    <t>SIIL</t>
  </si>
  <si>
    <t>York Exports Ltd</t>
  </si>
  <si>
    <t>YORKEXP</t>
  </si>
  <si>
    <t>Shah Foods Ltd</t>
  </si>
  <si>
    <t>SHAHFOOD</t>
  </si>
  <si>
    <t>Yashraj Containeurs Ltd</t>
  </si>
  <si>
    <t>YASHRAJC</t>
  </si>
  <si>
    <t>Phyto Chem (India) Ltd</t>
  </si>
  <si>
    <t>PHYTO</t>
  </si>
  <si>
    <t>Jointeca Education Solutions Ltd</t>
  </si>
  <si>
    <t>JOINTECAED</t>
  </si>
  <si>
    <t>Eastcoast Steel Ltd</t>
  </si>
  <si>
    <t>ECSTSTL</t>
  </si>
  <si>
    <t>Jakharia Fabric Ltd</t>
  </si>
  <si>
    <t>JAKHARIA</t>
  </si>
  <si>
    <t>Genomic Valley Biotech Ltd</t>
  </si>
  <si>
    <t>GVBL</t>
  </si>
  <si>
    <t>ICICI Prudential Nifty50 Value 20 ETF</t>
  </si>
  <si>
    <t>NV20IETF</t>
  </si>
  <si>
    <t>Rich Universe Network Ltd</t>
  </si>
  <si>
    <t>RICHUNV</t>
  </si>
  <si>
    <t>Radha Madhav Corp Ltd</t>
  </si>
  <si>
    <t>RMCL</t>
  </si>
  <si>
    <t>MPAgro Industries Ltd</t>
  </si>
  <si>
    <t>MPAGI</t>
  </si>
  <si>
    <t>Maitri Enterprises Ltd</t>
  </si>
  <si>
    <t>MAITRI</t>
  </si>
  <si>
    <t>Velox Industries Ltd</t>
  </si>
  <si>
    <t>VELOXIND</t>
  </si>
  <si>
    <t>Panafic Industrials Ltd</t>
  </si>
  <si>
    <t>PANAFIC</t>
  </si>
  <si>
    <t>Ace men engg works Ltd</t>
  </si>
  <si>
    <t>ACEMEN</t>
  </si>
  <si>
    <t>Coastal Roadways Ltd</t>
  </si>
  <si>
    <t>COARO</t>
  </si>
  <si>
    <t>Suryavanshi Spinning Mills Ltd</t>
  </si>
  <si>
    <t>SURYVANSP</t>
  </si>
  <si>
    <t>Esaar (India) Ltd</t>
  </si>
  <si>
    <t>ESARIND</t>
  </si>
  <si>
    <t>Trinity League India Ltd</t>
  </si>
  <si>
    <t>TRINITYLEA</t>
  </si>
  <si>
    <t>Shukra Bullions Ltd</t>
  </si>
  <si>
    <t>SKRABUL</t>
  </si>
  <si>
    <t>Indo Euro Indchem Ltd</t>
  </si>
  <si>
    <t>INDOEURO</t>
  </si>
  <si>
    <t>Step Two Corporation Ltd</t>
  </si>
  <si>
    <t>STEP2COR</t>
  </si>
  <si>
    <t>Bharat Bhushan Finance And Commodity Brokers Ltd</t>
  </si>
  <si>
    <t>BHARAT</t>
  </si>
  <si>
    <t>Panth Infinity Ltd</t>
  </si>
  <si>
    <t>PANTH</t>
  </si>
  <si>
    <t>Radaan Media Works India Ltd</t>
  </si>
  <si>
    <t>RADAAN</t>
  </si>
  <si>
    <t>Future Supply Chain Solutions Ltd</t>
  </si>
  <si>
    <t>FSC</t>
  </si>
  <si>
    <t>BCL Enterprises Ltd</t>
  </si>
  <si>
    <t>BCLENTERPR</t>
  </si>
  <si>
    <t>Polycon International Ltd</t>
  </si>
  <si>
    <t>POLYCON</t>
  </si>
  <si>
    <t>Rajasthan Tube Manufacturing Co Ltd</t>
  </si>
  <si>
    <t>RAJTUBE</t>
  </si>
  <si>
    <t>Prism Medico and Pharmacy Ltd</t>
  </si>
  <si>
    <t>PRISMMEDI</t>
  </si>
  <si>
    <t>Disha Resources Ltd</t>
  </si>
  <si>
    <t>Manav Infra Projects Ltd</t>
  </si>
  <si>
    <t>MANAV</t>
  </si>
  <si>
    <t>Gowra Leasing and Finance Ltd</t>
  </si>
  <si>
    <t>GOWRALE</t>
  </si>
  <si>
    <t>NPR Finance Ltd</t>
  </si>
  <si>
    <t>NPRFIN</t>
  </si>
  <si>
    <t>Creative Eye Ltd</t>
  </si>
  <si>
    <t>CREATIVEYE</t>
  </si>
  <si>
    <t>SK International Export Ltd</t>
  </si>
  <si>
    <t>SKIEL</t>
  </si>
  <si>
    <t>VB Industries Ltd</t>
  </si>
  <si>
    <t>VBIND</t>
  </si>
  <si>
    <t>SC Agrotech Ltd</t>
  </si>
  <si>
    <t>SCAGRO</t>
  </si>
  <si>
    <t>Shree Steel Wire Ropes Ltd</t>
  </si>
  <si>
    <t>SSWRL</t>
  </si>
  <si>
    <t>ICICI Prudential Nifty India Consumption ETF</t>
  </si>
  <si>
    <t>CONSUMIETF</t>
  </si>
  <si>
    <t>Raj Packaging Industries Ltd</t>
  </si>
  <si>
    <t>RAJPACK</t>
  </si>
  <si>
    <t>Prabhat Dairy Ltd</t>
  </si>
  <si>
    <t>PRABHAT</t>
  </si>
  <si>
    <t>Asian Petro Products and Exports Ltd</t>
  </si>
  <si>
    <t>ASINPET</t>
  </si>
  <si>
    <t>Anjani Finance Ltd</t>
  </si>
  <si>
    <t>ANJANIFIN</t>
  </si>
  <si>
    <t>Pratiksha Chemicals Ltd</t>
  </si>
  <si>
    <t>PRATIKSH</t>
  </si>
  <si>
    <t>Lords Ishwar Hotels Ltd</t>
  </si>
  <si>
    <t>LORDSHOTL</t>
  </si>
  <si>
    <t>Bridge Securities Ltd</t>
  </si>
  <si>
    <t>BRIDGESE</t>
  </si>
  <si>
    <t>Sterling Greenwoods Ltd</t>
  </si>
  <si>
    <t>STRGRENWO</t>
  </si>
  <si>
    <t>DSP Nifty 50 ETF</t>
  </si>
  <si>
    <t>NIFTY50ADD</t>
  </si>
  <si>
    <t>Vani Commercials Ltd</t>
  </si>
  <si>
    <t>VANICOM</t>
  </si>
  <si>
    <t>Abhinav Leasing &amp; Finance Ltd</t>
  </si>
  <si>
    <t>ALFL</t>
  </si>
  <si>
    <t>Longview Tea Co Ltd</t>
  </si>
  <si>
    <t>LONTE</t>
  </si>
  <si>
    <t>HDFC Nifty Private Bank ETF</t>
  </si>
  <si>
    <t>HDFCPVTBAN</t>
  </si>
  <si>
    <t>Surya India Ltd</t>
  </si>
  <si>
    <t>SURYAINDIA</t>
  </si>
  <si>
    <t>SMVD Poly Pack Ltd</t>
  </si>
  <si>
    <t>SMVD</t>
  </si>
  <si>
    <t>Seasons Textiles Ltd</t>
  </si>
  <si>
    <t>SEASONST</t>
  </si>
  <si>
    <t>Midwest Gold Ltd</t>
  </si>
  <si>
    <t>MIDWEST</t>
  </si>
  <si>
    <t>Rajasthan Cylinders and Containers Ltd</t>
  </si>
  <si>
    <t>RCCL</t>
  </si>
  <si>
    <t>Aditya BSL S&amp;P BSE Sensex ETF</t>
  </si>
  <si>
    <t>BSLSENETFG</t>
  </si>
  <si>
    <t>Nippon IN ETF Nifty 8-13 yr G-Sec Long Term Gilt</t>
  </si>
  <si>
    <t>LTGILTBEES</t>
  </si>
  <si>
    <t>S V Trading and Agencies Ltd</t>
  </si>
  <si>
    <t>ZSVTRADI</t>
  </si>
  <si>
    <t>Anna Infrastructures Ltd</t>
  </si>
  <si>
    <t>ANNAINFRA</t>
  </si>
  <si>
    <t>EPIC Energy Ltd</t>
  </si>
  <si>
    <t>EPIC</t>
  </si>
  <si>
    <t>Organic Coatings Ltd</t>
  </si>
  <si>
    <t>ORGCOAT</t>
  </si>
  <si>
    <t>Asia Pack Ltd</t>
  </si>
  <si>
    <t>ASIAPAK</t>
  </si>
  <si>
    <t>Sharpline Broadcast Ltd</t>
  </si>
  <si>
    <t>SHARPLINE</t>
  </si>
  <si>
    <t>Times Green Energy (India) Ltd</t>
  </si>
  <si>
    <t>TIMESGREEN</t>
  </si>
  <si>
    <t>Sea TV Network Ltd</t>
  </si>
  <si>
    <t>SEATV</t>
  </si>
  <si>
    <t>Natural Biocon (India) Ltd</t>
  </si>
  <si>
    <t>NATURAL</t>
  </si>
  <si>
    <t>Shyamkamal Investments Ltd</t>
  </si>
  <si>
    <t>SHYMINV</t>
  </si>
  <si>
    <t>Blue Coast Hotels Ltd</t>
  </si>
  <si>
    <t>BLUECOAST</t>
  </si>
  <si>
    <t>Millennium Online Solutions (India) Ltd</t>
  </si>
  <si>
    <t>MILLENNIUM</t>
  </si>
  <si>
    <t>Transpact Enterprises Ltd</t>
  </si>
  <si>
    <t>TRANSPACT</t>
  </si>
  <si>
    <t>Glittek Granites Ltd</t>
  </si>
  <si>
    <t>GLITTEKG</t>
  </si>
  <si>
    <t>Galaxy Agrico Exports Ltd</t>
  </si>
  <si>
    <t>GALAGEX</t>
  </si>
  <si>
    <t>Arunis Abode Ltd</t>
  </si>
  <si>
    <t>ARUNIS</t>
  </si>
  <si>
    <t>Kashyap Tele-Medicines Ltd</t>
  </si>
  <si>
    <t>KASHYAP</t>
  </si>
  <si>
    <t>Quantum Nifty 50 ETF</t>
  </si>
  <si>
    <t>QNIFTY</t>
  </si>
  <si>
    <t>Moongipa Capital Finance Ltd</t>
  </si>
  <si>
    <t>MONGIPA</t>
  </si>
  <si>
    <t>Eurotex Industries and Exports Ltd</t>
  </si>
  <si>
    <t>EUROTEXIND</t>
  </si>
  <si>
    <t>Shree Manufacturing Co Ltd</t>
  </si>
  <si>
    <t>SHRMFGC</t>
  </si>
  <si>
    <t>Octal Credit Capital Ltd</t>
  </si>
  <si>
    <t>OCTAL</t>
  </si>
  <si>
    <t>Motilal Oswal S&amp;P BSE Low Volatility ETF</t>
  </si>
  <si>
    <t>MOLOWVOL</t>
  </si>
  <si>
    <t>Elegant Floriculture &amp; Agrotech (India) Ltd</t>
  </si>
  <si>
    <t>ELEFLOR</t>
  </si>
  <si>
    <t>Simplex Mills Company Ltd</t>
  </si>
  <si>
    <t>SIMPLXMIL</t>
  </si>
  <si>
    <t>Ganga Pharmaceuticals Ltd</t>
  </si>
  <si>
    <t>GANGAPHARM</t>
  </si>
  <si>
    <t>Kalyani Commercials Ltd</t>
  </si>
  <si>
    <t>Consecutive Investments &amp; Trading Co Ltd</t>
  </si>
  <si>
    <t>CITL</t>
  </si>
  <si>
    <t>Stratmont Industries Ltd</t>
  </si>
  <si>
    <t>STRATMONT</t>
  </si>
  <si>
    <t>Synthiko Foils Ltd</t>
  </si>
  <si>
    <t>SYNTHFO</t>
  </si>
  <si>
    <t>RLF Ltd</t>
  </si>
  <si>
    <t>RLF</t>
  </si>
  <si>
    <t>Southern Infosys Ltd</t>
  </si>
  <si>
    <t>SOUTHERNIN</t>
  </si>
  <si>
    <t>SRU Steels Ltd</t>
  </si>
  <si>
    <t>SRUSTEELS</t>
  </si>
  <si>
    <t>Sanco Industries Ltd</t>
  </si>
  <si>
    <t>SANCO</t>
  </si>
  <si>
    <t>GSB Finance Ltd</t>
  </si>
  <si>
    <t>GSBFIN</t>
  </si>
  <si>
    <t>GCM Capital Advisors Ltd</t>
  </si>
  <si>
    <t>GCMCAPI</t>
  </si>
  <si>
    <t>Parmax Pharma Ltd</t>
  </si>
  <si>
    <t>PARMAX</t>
  </si>
  <si>
    <t>Pankaj Piyush Trade and Investment Ltd</t>
  </si>
  <si>
    <t>PANKAJPIYUS</t>
  </si>
  <si>
    <t>Kothari Industrial Corp Ltd</t>
  </si>
  <si>
    <t>KOTIC</t>
  </si>
  <si>
    <t>Konark Synthetic Ltd</t>
  </si>
  <si>
    <t>KONARKSY</t>
  </si>
  <si>
    <t>Harmony Capital Services Ltd</t>
  </si>
  <si>
    <t>HRMNYCP</t>
  </si>
  <si>
    <t>Kotak Nifty Alpha 50 ETF</t>
  </si>
  <si>
    <t>ALPHA</t>
  </si>
  <si>
    <t>Bacil Pharma Ltd</t>
  </si>
  <si>
    <t>BACPHAR</t>
  </si>
  <si>
    <t>RGF Capital Markets Ltd</t>
  </si>
  <si>
    <t>RGF</t>
  </si>
  <si>
    <t>Mac Hotels Ltd</t>
  </si>
  <si>
    <t>MACH</t>
  </si>
  <si>
    <t>Suumaya Corporation Ltd</t>
  </si>
  <si>
    <t>SUUMAYA</t>
  </si>
  <si>
    <t>Gagan Gases Ltd</t>
  </si>
  <si>
    <t>GAGAN</t>
  </si>
  <si>
    <t>Niraj Ispat Industries Ltd</t>
  </si>
  <si>
    <t>NIRAJISPAT</t>
  </si>
  <si>
    <t>Munoth Communication Ltd</t>
  </si>
  <si>
    <t>MCLTD</t>
  </si>
  <si>
    <t>Sailani Tours N Travel Limited</t>
  </si>
  <si>
    <t>SAILANI</t>
  </si>
  <si>
    <t>Sonalis Consumer Products Ltd</t>
  </si>
  <si>
    <t>SONALIS</t>
  </si>
  <si>
    <t>National Plywood Industries Ltd</t>
  </si>
  <si>
    <t>NATPLY</t>
  </si>
  <si>
    <t>Univa Foods Ltd</t>
  </si>
  <si>
    <t>UNIVAFOODS</t>
  </si>
  <si>
    <t>Supertex Industries Ltd</t>
  </si>
  <si>
    <t>SUPERTEX</t>
  </si>
  <si>
    <t>Panabyte Technologies Ltd</t>
  </si>
  <si>
    <t>PANABYTE</t>
  </si>
  <si>
    <t>Arihant's Securities Ltd</t>
  </si>
  <si>
    <t>ARISE</t>
  </si>
  <si>
    <t>Devine Impex Ltd</t>
  </si>
  <si>
    <t>DEVINE</t>
  </si>
  <si>
    <t>Gallops Enterprise Ltd</t>
  </si>
  <si>
    <t>GALLOPENT</t>
  </si>
  <si>
    <t>Vedant Asset Ltd</t>
  </si>
  <si>
    <t>VEDANTASSET</t>
  </si>
  <si>
    <t>Kotak Nifty 100 Low Volatility 30 ETF</t>
  </si>
  <si>
    <t>LOWVOL1</t>
  </si>
  <si>
    <t>Shakti Press Ltd</t>
  </si>
  <si>
    <t>SHAKTIPR</t>
  </si>
  <si>
    <t>Nippon India ETF Nifty 100</t>
  </si>
  <si>
    <t>NIF100BEES</t>
  </si>
  <si>
    <t>Pyxis Finvest Ltd</t>
  </si>
  <si>
    <t>PYXISFIN</t>
  </si>
  <si>
    <t>Universal Office Automation Ltd</t>
  </si>
  <si>
    <t>UNIOFFICE</t>
  </si>
  <si>
    <t>Welterman International Ltd</t>
  </si>
  <si>
    <t>WELTI</t>
  </si>
  <si>
    <t>Risa International Ltd</t>
  </si>
  <si>
    <t>RISAINTL</t>
  </si>
  <si>
    <t>Lippi Systems Ltd</t>
  </si>
  <si>
    <t>LIPPISYS</t>
  </si>
  <si>
    <t>Indra Industries Ltd</t>
  </si>
  <si>
    <t>INDRAIND</t>
  </si>
  <si>
    <t>Vaksons Automobiles Ltd</t>
  </si>
  <si>
    <t>NAKSH</t>
  </si>
  <si>
    <t>Ashiana Agro Industries Ltd</t>
  </si>
  <si>
    <t>ASHAI</t>
  </si>
  <si>
    <t>Uniroyal Marine Exports Ltd</t>
  </si>
  <si>
    <t>UNRYLMA</t>
  </si>
  <si>
    <t>CDG Petchem Ltd</t>
  </si>
  <si>
    <t>CDG</t>
  </si>
  <si>
    <t>Rajasthan Petro Synthetics Ltd</t>
  </si>
  <si>
    <t>RAJSPTR</t>
  </si>
  <si>
    <t>Nippon India ETF Hang Seng BeES</t>
  </si>
  <si>
    <t>HNGSNGBEES</t>
  </si>
  <si>
    <t>SI Capital &amp; Financial Services Ltd</t>
  </si>
  <si>
    <t>SICAPIT</t>
  </si>
  <si>
    <t>Garware Synthetics Ltd</t>
  </si>
  <si>
    <t>GARWSYN</t>
  </si>
  <si>
    <t>Market Creators Ltd</t>
  </si>
  <si>
    <t>MKTCREAT</t>
  </si>
  <si>
    <t>Senthil Infotek Ltd</t>
  </si>
  <si>
    <t>SENINFO</t>
  </si>
  <si>
    <t>Mipco Seamless Rings (Gujarat) Ltd</t>
  </si>
  <si>
    <t>MPCOSEMB</t>
  </si>
  <si>
    <t>Motilal Oswal Nasdaq Q50 ETF</t>
  </si>
  <si>
    <t>MONQ50</t>
  </si>
  <si>
    <t>Photon Capital Advisors Ltd</t>
  </si>
  <si>
    <t>PHOTON</t>
  </si>
  <si>
    <t>Bhagawati Oxygen Ltd</t>
  </si>
  <si>
    <t>BHAGWOX</t>
  </si>
  <si>
    <t>Bazel International Ltd</t>
  </si>
  <si>
    <t>BAZELINTER</t>
  </si>
  <si>
    <t>Vision Cinemas Ltd</t>
  </si>
  <si>
    <t>VISIONCINE</t>
  </si>
  <si>
    <t>First Fintec Ltd</t>
  </si>
  <si>
    <t>FIRSTFIN</t>
  </si>
  <si>
    <t>Sab Events &amp; Governance Now Media Ltd</t>
  </si>
  <si>
    <t>SABEVENTS</t>
  </si>
  <si>
    <t>Euro-Leder Fashion Ltd</t>
  </si>
  <si>
    <t>EUROLED</t>
  </si>
  <si>
    <t>VCU Data Management Ltd</t>
  </si>
  <si>
    <t>VCU</t>
  </si>
  <si>
    <t>Unjha Formulations Ltd</t>
  </si>
  <si>
    <t>UNJHAFOR</t>
  </si>
  <si>
    <t>Soni Medicare Ltd</t>
  </si>
  <si>
    <t>SML</t>
  </si>
  <si>
    <t>Swagtam Trading and Services Ltd</t>
  </si>
  <si>
    <t>SWAGTAM</t>
  </si>
  <si>
    <t>Adinath Exim Resources Ltd</t>
  </si>
  <si>
    <t>ADIEXRE</t>
  </si>
  <si>
    <t>HDFC Nifty100 Quality 30 ETF</t>
  </si>
  <si>
    <t>HDFCQUAL</t>
  </si>
  <si>
    <t>BGIL Films &amp; Technologies Ltd</t>
  </si>
  <si>
    <t>BGIL</t>
  </si>
  <si>
    <t>C J Gelatine Products Ltd</t>
  </si>
  <si>
    <t>CJGEL</t>
  </si>
  <si>
    <t>Dr Lalchandani Labs Ltd</t>
  </si>
  <si>
    <t>DLCL</t>
  </si>
  <si>
    <t>Shivagrico Implements Ltd</t>
  </si>
  <si>
    <t>SHIVAGR</t>
  </si>
  <si>
    <t>KMF Builders and Developers Ltd</t>
  </si>
  <si>
    <t>KMFBLDR</t>
  </si>
  <si>
    <t>Tulasee Bio-Ethanol Ltd</t>
  </si>
  <si>
    <t>TULASEEBIOE</t>
  </si>
  <si>
    <t>Navigant Corporate Advisors Ltd</t>
  </si>
  <si>
    <t>NAVIGANT</t>
  </si>
  <si>
    <t>Setubandhan Infrastructure Ltd</t>
  </si>
  <si>
    <t>SETUINFRA</t>
  </si>
  <si>
    <t>Esha Media Research Ltd</t>
  </si>
  <si>
    <t>ESHAMEDIA</t>
  </si>
  <si>
    <t>Santosh Fine Fab Ltd</t>
  </si>
  <si>
    <t>SANTOSHF</t>
  </si>
  <si>
    <t>Zinema Media and Entertainment Ltd</t>
  </si>
  <si>
    <t>ZINEMA</t>
  </si>
  <si>
    <t>Soma Papers and Industries Ltd</t>
  </si>
  <si>
    <t>SOMAPPR</t>
  </si>
  <si>
    <t>ANS Industries Ltd</t>
  </si>
  <si>
    <t>ANSINDUS</t>
  </si>
  <si>
    <t>Ashtasidhhi Industries Ltd</t>
  </si>
  <si>
    <t>GUJINV</t>
  </si>
  <si>
    <t>Net Pix Shorts Digital Media Ltd</t>
  </si>
  <si>
    <t>NETPIX</t>
  </si>
  <si>
    <t>Siddha Ventures Ltd</t>
  </si>
  <si>
    <t>SIDDHA</t>
  </si>
  <si>
    <t>Stellar Capital Services Ltd</t>
  </si>
  <si>
    <t>STELLAR</t>
  </si>
  <si>
    <t>Flora Corporation Ltd</t>
  </si>
  <si>
    <t>FLORACORP</t>
  </si>
  <si>
    <t>Accord Synergy Ltd</t>
  </si>
  <si>
    <t>ACCORD</t>
  </si>
  <si>
    <t>Ladam Affordable Housing Ltd</t>
  </si>
  <si>
    <t>LAHL</t>
  </si>
  <si>
    <t>Libord Securities Ltd</t>
  </si>
  <si>
    <t>LIBORD</t>
  </si>
  <si>
    <t>Subhash Silk Mills Ltd</t>
  </si>
  <si>
    <t>SUBSM</t>
  </si>
  <si>
    <t>Dhyaani Tradeventtures Ltd</t>
  </si>
  <si>
    <t>DHYAANITR</t>
  </si>
  <si>
    <t>KOBO Biotech Ltd</t>
  </si>
  <si>
    <t>KOBO</t>
  </si>
  <si>
    <t>Kandagiri Spinning Millis Ltd</t>
  </si>
  <si>
    <t>KANDAGIRI</t>
  </si>
  <si>
    <t>Quantum Build-Tech Ltd</t>
  </si>
  <si>
    <t>QUANTBUILD</t>
  </si>
  <si>
    <t>Longspur International Ventures Ltd</t>
  </si>
  <si>
    <t>CONFINT</t>
  </si>
  <si>
    <t>Symbiox Investment &amp; Trading Co Ltd</t>
  </si>
  <si>
    <t>SYMBIOX</t>
  </si>
  <si>
    <t>Mehta Securities Ltd</t>
  </si>
  <si>
    <t>MEHSECU</t>
  </si>
  <si>
    <t>Bindal Exports Ltd</t>
  </si>
  <si>
    <t>BINDALEXPO</t>
  </si>
  <si>
    <t>G K Consultants Ltd</t>
  </si>
  <si>
    <t>GKCONS</t>
  </si>
  <si>
    <t>Rajputana Investment &amp; Finance Ltd</t>
  </si>
  <si>
    <t>RAJPUTANA</t>
  </si>
  <si>
    <t>Sanchay Finvest Ltd</t>
  </si>
  <si>
    <t>SANCF</t>
  </si>
  <si>
    <t>Chemo Pharma Laboratories Ltd</t>
  </si>
  <si>
    <t>CHEMOPH</t>
  </si>
  <si>
    <t>VR Woodart Ltd</t>
  </si>
  <si>
    <t>VRWODAR</t>
  </si>
  <si>
    <t>Integra Capital Ltd</t>
  </si>
  <si>
    <t>INTCAPL</t>
  </si>
  <si>
    <t>Chemiesynth (Vapi) Ltd</t>
  </si>
  <si>
    <t>CHEMIESYNT</t>
  </si>
  <si>
    <t>HDFC Nifty Growth Sectors 15 ETF</t>
  </si>
  <si>
    <t>HDFCGROWTH</t>
  </si>
  <si>
    <t>Gujarat Cotex Ltd</t>
  </si>
  <si>
    <t>GUJCOTEX</t>
  </si>
  <si>
    <t>Vinayak Polycon International Ltd</t>
  </si>
  <si>
    <t>VINAYAKPOL</t>
  </si>
  <si>
    <t>Jonjua Overseas Ltd</t>
  </si>
  <si>
    <t>JONJUA</t>
  </si>
  <si>
    <t>K Z Leasing and Finance Ltd</t>
  </si>
  <si>
    <t>KZLFIN</t>
  </si>
  <si>
    <t>Goyal Associates Ltd</t>
  </si>
  <si>
    <t>GOYALASS</t>
  </si>
  <si>
    <t>Monind Ltd</t>
  </si>
  <si>
    <t>MONIND</t>
  </si>
  <si>
    <t>Neo Infracon Ltd</t>
  </si>
  <si>
    <t>NEOINFRA</t>
  </si>
  <si>
    <t>OTCO International Ltd</t>
  </si>
  <si>
    <t>OTCO</t>
  </si>
  <si>
    <t>Super Bakers Ltd</t>
  </si>
  <si>
    <t>SUPERBAK</t>
  </si>
  <si>
    <t>Ushakiran Finance Ltd</t>
  </si>
  <si>
    <t>USHAKIRA</t>
  </si>
  <si>
    <t>Hasti Finance Ltd</t>
  </si>
  <si>
    <t>HASTIFIN</t>
  </si>
  <si>
    <t>Virgo Global Ltd</t>
  </si>
  <si>
    <t>VIRGOGLOB</t>
  </si>
  <si>
    <t>Mystic Electronics Ltd</t>
  </si>
  <si>
    <t>MYSTICELE</t>
  </si>
  <si>
    <t>Nouveau Global Ventures Ltd</t>
  </si>
  <si>
    <t>NOUVEAU</t>
  </si>
  <si>
    <t>Mount Housing and Infrastructure Ltd</t>
  </si>
  <si>
    <t>MOUNT</t>
  </si>
  <si>
    <t>Dhanvantri Jeevan Rekha Ltd</t>
  </si>
  <si>
    <t>ZDHJERK</t>
  </si>
  <si>
    <t>Shangar Decor Ltd</t>
  </si>
  <si>
    <t>SHANGAR</t>
  </si>
  <si>
    <t>BKM Industries Ltd</t>
  </si>
  <si>
    <t>BKMINDST</t>
  </si>
  <si>
    <t>F G P Ltd</t>
  </si>
  <si>
    <t>FGP</t>
  </si>
  <si>
    <t>Garware Marine Industries Ltd</t>
  </si>
  <si>
    <t>GARWAMAR</t>
  </si>
  <si>
    <t>Mukta Agriculture Ltd</t>
  </si>
  <si>
    <t>MUKTA</t>
  </si>
  <si>
    <t>Perfect-Octave Media Projects Ltd</t>
  </si>
  <si>
    <t>OCTAVE</t>
  </si>
  <si>
    <t>Kiran Print Pack Ltd</t>
  </si>
  <si>
    <t>KIRANPR</t>
  </si>
  <si>
    <t>Shashwat Furnishing Solutions Ltd</t>
  </si>
  <si>
    <t>SFSL</t>
  </si>
  <si>
    <t>Chadha Papers Ltd</t>
  </si>
  <si>
    <t>CHADPAP</t>
  </si>
  <si>
    <t>Peeti Securities Ltd</t>
  </si>
  <si>
    <t>PEETISEC</t>
  </si>
  <si>
    <t>Promact Impex Ltd</t>
  </si>
  <si>
    <t>PROMACT</t>
  </si>
  <si>
    <t>Nexus Surgical and Medicare Ltd</t>
  </si>
  <si>
    <t>NEXUSSURGL</t>
  </si>
  <si>
    <t>Aravali Securities and Finance Ltd</t>
  </si>
  <si>
    <t>ARAVALIS</t>
  </si>
  <si>
    <t>NB Footwear Ltd</t>
  </si>
  <si>
    <t>NBFOOT</t>
  </si>
  <si>
    <t>GSL Securities Ltd</t>
  </si>
  <si>
    <t>GSLSEC</t>
  </si>
  <si>
    <t>Amanaya Ventures Ltd</t>
  </si>
  <si>
    <t>AMANAYA</t>
  </si>
  <si>
    <t>Mahan Industries Ltd</t>
  </si>
  <si>
    <t>MAHANIN</t>
  </si>
  <si>
    <t>Rajath Finance Ltd</t>
  </si>
  <si>
    <t>RAJATH</t>
  </si>
  <si>
    <t>Karnimata Cold Storage Ltd</t>
  </si>
  <si>
    <t>KCSL</t>
  </si>
  <si>
    <t>Ramsons Projects Ltd</t>
  </si>
  <si>
    <t>RAMSONS</t>
  </si>
  <si>
    <t>Tashi India Ltd</t>
  </si>
  <si>
    <t>TASHIND</t>
  </si>
  <si>
    <t>Kore Foods Ltd</t>
  </si>
  <si>
    <t>Janus Corporation Ltd</t>
  </si>
  <si>
    <t>JANUSCORP</t>
  </si>
  <si>
    <t>Adline Chem Lab Ltd</t>
  </si>
  <si>
    <t>ADLINE</t>
  </si>
  <si>
    <t>V B Desai Financial Services Ltd</t>
  </si>
  <si>
    <t>VBDESAI</t>
  </si>
  <si>
    <t>HDFC Nifty NEXT 50 ETF</t>
  </si>
  <si>
    <t>HDFCNEXT50</t>
  </si>
  <si>
    <t>Parker Agro Chem Exports Ltd</t>
  </si>
  <si>
    <t>PARKERAC</t>
  </si>
  <si>
    <t>AMS Polymers Ltd</t>
  </si>
  <si>
    <t>AMS</t>
  </si>
  <si>
    <t>Vaxfab Enterprises Ltd</t>
  </si>
  <si>
    <t>VEL</t>
  </si>
  <si>
    <t>Hindustan Bio Sciences Ltd</t>
  </si>
  <si>
    <t>HINDBIO</t>
  </si>
  <si>
    <t>Minolta Finance Ltd</t>
  </si>
  <si>
    <t>MINOLTAF</t>
  </si>
  <si>
    <t>Lexoraa Industries Ltd</t>
  </si>
  <si>
    <t>SERVOTEACH</t>
  </si>
  <si>
    <t>Worldwide Aluminium Limited</t>
  </si>
  <si>
    <t>WWALUM</t>
  </si>
  <si>
    <t>Haria Apparels Ltd</t>
  </si>
  <si>
    <t>HARIAAPL</t>
  </si>
  <si>
    <t>UTI S&amp;P BSE Sensex Next 50 Exchange Traded Fund</t>
  </si>
  <si>
    <t>UTISXN50</t>
  </si>
  <si>
    <t>Continental Controls Ltd</t>
  </si>
  <si>
    <t>CONTICON</t>
  </si>
  <si>
    <t>Neelkanth Rock-Minerals Ltd</t>
  </si>
  <si>
    <t>NEELKAN</t>
  </si>
  <si>
    <t>Agarwal Fortune India Ltd</t>
  </si>
  <si>
    <t>AGARWAL</t>
  </si>
  <si>
    <t>Shree Salasar Investments Ltd</t>
  </si>
  <si>
    <t>SALSAIN</t>
  </si>
  <si>
    <t>IGC Industries Ltd</t>
  </si>
  <si>
    <t>IGCIL</t>
  </si>
  <si>
    <t>Wagend Infra Venture Ltd</t>
  </si>
  <si>
    <t>WAGEND</t>
  </si>
  <si>
    <t>Bloom Dekor Ltd</t>
  </si>
  <si>
    <t>BLOOM</t>
  </si>
  <si>
    <t>Ashram Online.com Ltd</t>
  </si>
  <si>
    <t>ASHRAM</t>
  </si>
  <si>
    <t>Enterprise International Ltd</t>
  </si>
  <si>
    <t>ENTRINT</t>
  </si>
  <si>
    <t>Jet infraventure Ltd</t>
  </si>
  <si>
    <t>JETINFRA</t>
  </si>
  <si>
    <t>Hittco Tools Ltd</t>
  </si>
  <si>
    <t>HITTCO</t>
  </si>
  <si>
    <t>Trio Mercantile And Trading Ltd</t>
  </si>
  <si>
    <t>TRIOMERC</t>
  </si>
  <si>
    <t>Ambassador Intra Holdings Ltd</t>
  </si>
  <si>
    <t>AIHL</t>
  </si>
  <si>
    <t>Kumbhat Financial Services Ltd</t>
  </si>
  <si>
    <t>KUMPFIN</t>
  </si>
  <si>
    <t>Brawn Biotech Ltd</t>
  </si>
  <si>
    <t>BRAWN</t>
  </si>
  <si>
    <t>Sabrimala Industries India Ltd</t>
  </si>
  <si>
    <t>Oswal Yarns Ltd</t>
  </si>
  <si>
    <t>OSWAYRN</t>
  </si>
  <si>
    <t>Axis Silver ETF</t>
  </si>
  <si>
    <t>AXISILVER</t>
  </si>
  <si>
    <t>Retro Green Revolution Ltd</t>
  </si>
  <si>
    <t>RGRL</t>
  </si>
  <si>
    <t>Welcure Drugs and Pharmaceuticals Ltd</t>
  </si>
  <si>
    <t>WELCURE</t>
  </si>
  <si>
    <t>Vision Corporation Ltd</t>
  </si>
  <si>
    <t>VISIONCO</t>
  </si>
  <si>
    <t>Incon Engineers Ltd</t>
  </si>
  <si>
    <t>INCON</t>
  </si>
  <si>
    <t>Foundry Fuel Products Ltd</t>
  </si>
  <si>
    <t>FFPL</t>
  </si>
  <si>
    <t>iStreet Network Ltd</t>
  </si>
  <si>
    <t>ISTRNETWK</t>
  </si>
  <si>
    <t>Sri Amarnath Finance Ltd</t>
  </si>
  <si>
    <t>AMARNATH</t>
  </si>
  <si>
    <t>Datasoft Application Software (India) Ltd</t>
  </si>
  <si>
    <t>DATASOFT</t>
  </si>
  <si>
    <t>Shri Niwas Leasing and Finance Ltd</t>
  </si>
  <si>
    <t>SHRINIWAS</t>
  </si>
  <si>
    <t>Fone4 Communications(India) Ltd</t>
  </si>
  <si>
    <t>FONE4</t>
  </si>
  <si>
    <t>Golkonda Aluminium Extrusions Ltd</t>
  </si>
  <si>
    <t>GOLKONDA</t>
  </si>
  <si>
    <t>Ramgopal Polytex Ltd</t>
  </si>
  <si>
    <t>RAMGOPOLY</t>
  </si>
  <si>
    <t>Krishna Capital and Securities Ltd</t>
  </si>
  <si>
    <t>KRISHNACAP</t>
  </si>
  <si>
    <t>Agio Paper &amp; Industries Ltd</t>
  </si>
  <si>
    <t>AGIOPAPER</t>
  </si>
  <si>
    <t>Kabra Commercial Ltd</t>
  </si>
  <si>
    <t>KCL</t>
  </si>
  <si>
    <t>Tranway Technologies Ltd</t>
  </si>
  <si>
    <t>TRANWAY</t>
  </si>
  <si>
    <t>Ramchandra Leasing and Finance Ltd</t>
  </si>
  <si>
    <t>RLFL</t>
  </si>
  <si>
    <t>Beeyu Overseas Ltd</t>
  </si>
  <si>
    <t>BEEYU</t>
  </si>
  <si>
    <t>Shukra Jewellery Ltd</t>
  </si>
  <si>
    <t>SHUKJEW</t>
  </si>
  <si>
    <t>J J Finance Corporation Ltd</t>
  </si>
  <si>
    <t>JJFINCOR</t>
  </si>
  <si>
    <t>Silver Pearl Hospitality &amp; Luxury Spaces Ltd</t>
  </si>
  <si>
    <t>SILVERPRL</t>
  </si>
  <si>
    <t>Wherrelz IT Solutions Ltd</t>
  </si>
  <si>
    <t>WITS</t>
  </si>
  <si>
    <t>Milestone Furniture Ltd</t>
  </si>
  <si>
    <t>MILEFUR</t>
  </si>
  <si>
    <t>Shoora Designs Ltd</t>
  </si>
  <si>
    <t>SHOORA</t>
  </si>
  <si>
    <t>Interactive Financial Services Ltd</t>
  </si>
  <si>
    <t>IFINSER</t>
  </si>
  <si>
    <t>Premier Synthetics Ltd</t>
  </si>
  <si>
    <t>PREMSYN</t>
  </si>
  <si>
    <t>AVI Products India Ltd</t>
  </si>
  <si>
    <t>APIL</t>
  </si>
  <si>
    <t>RCI Industries &amp; Technologies Ltd</t>
  </si>
  <si>
    <t>RCIIND</t>
  </si>
  <si>
    <t>Chambal Breweries and Distilleries Ltd</t>
  </si>
  <si>
    <t>CHMBBRW</t>
  </si>
  <si>
    <t>SDC Techmedia Ltd</t>
  </si>
  <si>
    <t>SDC</t>
  </si>
  <si>
    <t>Raconteur Global Resources Ltd</t>
  </si>
  <si>
    <t>RACONTEUR</t>
  </si>
  <si>
    <t>CMI Ltd</t>
  </si>
  <si>
    <t>CMICABLES</t>
  </si>
  <si>
    <t>Jain Marmo Industries Ltd</t>
  </si>
  <si>
    <t>JAINMARMO</t>
  </si>
  <si>
    <t>Jagsonpal Finance and Leasing Ltd</t>
  </si>
  <si>
    <t>JAGSONFI</t>
  </si>
  <si>
    <t>Shamrock Industrial Company Ltd</t>
  </si>
  <si>
    <t>SHAMROIN</t>
  </si>
  <si>
    <t>Unishire Urban Infra Ltd</t>
  </si>
  <si>
    <t>UNISHIRE</t>
  </si>
  <si>
    <t>Umiya Tubes Ltd</t>
  </si>
  <si>
    <t>UMIYA</t>
  </si>
  <si>
    <t>CHD Chemicals Ltd</t>
  </si>
  <si>
    <t>CHDCHEM</t>
  </si>
  <si>
    <t>VXL Instruments Ltd</t>
  </si>
  <si>
    <t>VXLINSTR</t>
  </si>
  <si>
    <t>Decillion Finance Ltd</t>
  </si>
  <si>
    <t>DFL</t>
  </si>
  <si>
    <t>Amit International Ltd</t>
  </si>
  <si>
    <t>AMITINT</t>
  </si>
  <si>
    <t>Quasar India Ltd</t>
  </si>
  <si>
    <t>QUASAR</t>
  </si>
  <si>
    <t>Fabino Enterprises Ltd</t>
  </si>
  <si>
    <t>FABINO</t>
  </si>
  <si>
    <t>Mafia Trends Ltd</t>
  </si>
  <si>
    <t>MAFIA</t>
  </si>
  <si>
    <t>Clio Infotech Ltd</t>
  </si>
  <si>
    <t>CLIOINFO</t>
  </si>
  <si>
    <t>Stanpacks (India) Ltd</t>
  </si>
  <si>
    <t>STANPACK</t>
  </si>
  <si>
    <t>NCC Blue Water Products Ltd</t>
  </si>
  <si>
    <t>NCCBLUE</t>
  </si>
  <si>
    <t>Bijoy Hans Ltd</t>
  </si>
  <si>
    <t>BIJHANS</t>
  </si>
  <si>
    <t>Narmada Macplast Drip Irrigation Systems Ltd</t>
  </si>
  <si>
    <t>NARMP</t>
  </si>
  <si>
    <t>Modella Woollens Ltd</t>
  </si>
  <si>
    <t>MODWOOL</t>
  </si>
  <si>
    <t>Haria Exports Ltd</t>
  </si>
  <si>
    <t>HARIAEXPO</t>
  </si>
  <si>
    <t>Triliance Polymers Ltd</t>
  </si>
  <si>
    <t>TRILIANCE</t>
  </si>
  <si>
    <t>Thirani Projects Ltd</t>
  </si>
  <si>
    <t>TPROJECT</t>
  </si>
  <si>
    <t>Gratex Industries Ltd</t>
  </si>
  <si>
    <t>GRATEXI</t>
  </si>
  <si>
    <t>Kanungo Financiers Ltd</t>
  </si>
  <si>
    <t>KANUNGO</t>
  </si>
  <si>
    <t>Sheshadri Industries Ltd</t>
  </si>
  <si>
    <t>SHESHAINDS</t>
  </si>
  <si>
    <t>United Leasing &amp; Industries Ltd</t>
  </si>
  <si>
    <t>UNTTEMI</t>
  </si>
  <si>
    <t>TeleCanor Global Ltd</t>
  </si>
  <si>
    <t>TELECANOR</t>
  </si>
  <si>
    <t>Prashant India Ltd</t>
  </si>
  <si>
    <t>PRSNTIN</t>
  </si>
  <si>
    <t>HDFC Nifty200 Momentum 30 ETF</t>
  </si>
  <si>
    <t>HDFCMOMENT</t>
  </si>
  <si>
    <t>Tamil Nadu Steel Tubes Ltd</t>
  </si>
  <si>
    <t>TNSTLTU</t>
  </si>
  <si>
    <t>Melstar Information Technologies Ltd</t>
  </si>
  <si>
    <t>MELSTAR</t>
  </si>
  <si>
    <t>Satiate Agri Ltd</t>
  </si>
  <si>
    <t>SATAGRI</t>
  </si>
  <si>
    <t>Sharanam Infraproject and Trading Ltd</t>
  </si>
  <si>
    <t>SIPTL</t>
  </si>
  <si>
    <t>Khandelwal Extractions Ltd</t>
  </si>
  <si>
    <t>ZKHANDEN</t>
  </si>
  <si>
    <t>Jainco Projects (India) Ltd</t>
  </si>
  <si>
    <t>JAINCO</t>
  </si>
  <si>
    <t>Oswal Overseas Ltd</t>
  </si>
  <si>
    <t>OSWALOR</t>
  </si>
  <si>
    <t>Integrated Hitech Ltd</t>
  </si>
  <si>
    <t>INTEGHIT</t>
  </si>
  <si>
    <t>Lakshmi Precision Screws Ltd</t>
  </si>
  <si>
    <t>LAKPRE</t>
  </si>
  <si>
    <t>Ganon Products Ltd</t>
  </si>
  <si>
    <t>GANONPRO</t>
  </si>
  <si>
    <t>Ganesh Holdings Ltd</t>
  </si>
  <si>
    <t>GANHOLD</t>
  </si>
  <si>
    <t>Raghunath International Ltd</t>
  </si>
  <si>
    <t>RAGHUNAT</t>
  </si>
  <si>
    <t>Sybly Industries Ltd</t>
  </si>
  <si>
    <t>SYBLY</t>
  </si>
  <si>
    <t>Looks Health Services Ltd</t>
  </si>
  <si>
    <t>LOOKS</t>
  </si>
  <si>
    <t>Jayatma Industries Ltd</t>
  </si>
  <si>
    <t>JAYIND</t>
  </si>
  <si>
    <t>Taparia Tools Ltd</t>
  </si>
  <si>
    <t>TAPARIA</t>
  </si>
  <si>
    <t>Vintage Securities Ltd</t>
  </si>
  <si>
    <t>VINTAGES</t>
  </si>
  <si>
    <t>S G N Telecoms Ltd</t>
  </si>
  <si>
    <t>SGNTE</t>
  </si>
  <si>
    <t>Sophia Traexpo Ltd</t>
  </si>
  <si>
    <t>STRAEXPO</t>
  </si>
  <si>
    <t>Mathew Easow Research Securities Ltd</t>
  </si>
  <si>
    <t>MATHEWE</t>
  </si>
  <si>
    <t>Shantai Industries Ltd</t>
  </si>
  <si>
    <t>SHANTAI</t>
  </si>
  <si>
    <t>Nutech Global Ltd</t>
  </si>
  <si>
    <t>NUTECGLOB</t>
  </si>
  <si>
    <t>Shree Precoated Steels Ltd</t>
  </si>
  <si>
    <t>SPSL</t>
  </si>
  <si>
    <t>Omni AX's Software Ltd</t>
  </si>
  <si>
    <t>OMNIAX</t>
  </si>
  <si>
    <t>ICICI Prudential Nifty Infrastructure ETF</t>
  </si>
  <si>
    <t>INFRAIETF</t>
  </si>
  <si>
    <t>Shri Ram Switchgears Ltd</t>
  </si>
  <si>
    <t>SRIRAM</t>
  </si>
  <si>
    <t>Citi Port Financial Services Ltd</t>
  </si>
  <si>
    <t>CITIPOR</t>
  </si>
  <si>
    <t>Mahasagar Travels Ltd</t>
  </si>
  <si>
    <t>MHSGRMS</t>
  </si>
  <si>
    <t>Progrex Ventures Ltd</t>
  </si>
  <si>
    <t>PROGREXV</t>
  </si>
  <si>
    <t>Aadi Industries Ltd</t>
  </si>
  <si>
    <t>AADIIND</t>
  </si>
  <si>
    <t>Rahul Merchandising Ltd</t>
  </si>
  <si>
    <t>RAHME</t>
  </si>
  <si>
    <t>Williamson Financial Services Ltd</t>
  </si>
  <si>
    <t>WILLIMFI</t>
  </si>
  <si>
    <t>Motilal Oswal S&amp;P BSE Enhanced Value ETF</t>
  </si>
  <si>
    <t>MOVALUE</t>
  </si>
  <si>
    <t>ADITYA BSL Nifty 200 Momentum 30 ETF</t>
  </si>
  <si>
    <t>MOMENTUM</t>
  </si>
  <si>
    <t>Ramasigns Industries Ltd</t>
  </si>
  <si>
    <t>RAMASIGNS</t>
  </si>
  <si>
    <t>Skyline Ventures India Ltd</t>
  </si>
  <si>
    <t>SKILVEN</t>
  </si>
  <si>
    <t>Jayabharat Credit Ltd</t>
  </si>
  <si>
    <t>JAYBHCR</t>
  </si>
  <si>
    <t>Navoday Enterprises Ltd</t>
  </si>
  <si>
    <t>NAVODAYENT</t>
  </si>
  <si>
    <t>SW Investments Ltd</t>
  </si>
  <si>
    <t>SW1</t>
  </si>
  <si>
    <t>Konndor Industries Ltd</t>
  </si>
  <si>
    <t>KONNDOR</t>
  </si>
  <si>
    <t>Quintegra Solutions Ltd</t>
  </si>
  <si>
    <t>QUINTEGRA</t>
  </si>
  <si>
    <t>Aryan Share &amp; Stock Brokers Ltd</t>
  </si>
  <si>
    <t>ARYAN</t>
  </si>
  <si>
    <t>Jetmall Spices and Masala Ltd</t>
  </si>
  <si>
    <t>JETMALL</t>
  </si>
  <si>
    <t>Pankaj Polymers Ltd</t>
  </si>
  <si>
    <t>PANKAJPO</t>
  </si>
  <si>
    <t>Vardhman Concrete Ltd</t>
  </si>
  <si>
    <t>VARDHMAN</t>
  </si>
  <si>
    <t>Space Incubatrics Technologies Ltd</t>
  </si>
  <si>
    <t>SPACEINCUBA</t>
  </si>
  <si>
    <t>Olympic Cards Ltd</t>
  </si>
  <si>
    <t>OLPCL</t>
  </si>
  <si>
    <t>Suryo Foods and Industries Ltd</t>
  </si>
  <si>
    <t>SURFI</t>
  </si>
  <si>
    <t>Relic Technologies Ltd</t>
  </si>
  <si>
    <t>RELICTEC</t>
  </si>
  <si>
    <t>52 Weeks Entertainment Ltd</t>
  </si>
  <si>
    <t>SHAQUAK</t>
  </si>
  <si>
    <t>Jalan Transolutions (India) Ltd</t>
  </si>
  <si>
    <t>JALAN</t>
  </si>
  <si>
    <t>Vallabh Steels Ltd</t>
  </si>
  <si>
    <t>VALLABHSQ</t>
  </si>
  <si>
    <t>Nihar Info Global Ltd</t>
  </si>
  <si>
    <t>NIHARINF</t>
  </si>
  <si>
    <t>Mahalaxmi Seamless Ltd</t>
  </si>
  <si>
    <t>MAHALXSE</t>
  </si>
  <si>
    <t>Ishaan Infrastructures and Shelters Ltd</t>
  </si>
  <si>
    <t>IISL</t>
  </si>
  <si>
    <t>Aditya Ispat Ltd</t>
  </si>
  <si>
    <t>ADITYA</t>
  </si>
  <si>
    <t>Saffron Industries Ltd</t>
  </si>
  <si>
    <t>SAFFRON</t>
  </si>
  <si>
    <t>Siddheswari Garments Ltd</t>
  </si>
  <si>
    <t>SIDDHEGA</t>
  </si>
  <si>
    <t>Voltaire Leasing and Finance Ltd</t>
  </si>
  <si>
    <t>VOLLF</t>
  </si>
  <si>
    <t>Athena Constructions Ltd</t>
  </si>
  <si>
    <t>ATHCON</t>
  </si>
  <si>
    <t>Shyama Infosys Ltd</t>
  </si>
  <si>
    <t>SHYAMAINFO</t>
  </si>
  <si>
    <t>Motilal Oswal S&amp;P BSE Quality ETF</t>
  </si>
  <si>
    <t>MOQUALITY</t>
  </si>
  <si>
    <t>Omnipotent Industries Ltd</t>
  </si>
  <si>
    <t>OMNIPOTENT</t>
  </si>
  <si>
    <t>Motilal Oswal S&amp;P BSE Healthcare ETF</t>
  </si>
  <si>
    <t>MOHEALTH</t>
  </si>
  <si>
    <t>Typhoon Financial Services Ltd</t>
  </si>
  <si>
    <t>TFSL</t>
  </si>
  <si>
    <t>Ken Financial Services Ltd</t>
  </si>
  <si>
    <t>KENFIN</t>
  </si>
  <si>
    <t>Garodia Chemicals Ltd</t>
  </si>
  <si>
    <t>GARODCH</t>
  </si>
  <si>
    <t>HDFC Nifty100 Low Volatility 30 ETF</t>
  </si>
  <si>
    <t>HDFCLOWVOL</t>
  </si>
  <si>
    <t>Explicit Finance Ltd</t>
  </si>
  <si>
    <t>EXPLICITFIN</t>
  </si>
  <si>
    <t>Lead Financial Services Ltd</t>
  </si>
  <si>
    <t>LEADFIN</t>
  </si>
  <si>
    <t>Starlit Power Systems Ltd</t>
  </si>
  <si>
    <t>STARLIT</t>
  </si>
  <si>
    <t>Woodsvilla Ltd</t>
  </si>
  <si>
    <t>WOODSVILA</t>
  </si>
  <si>
    <t>Pacheli Industrial Finance Ltd</t>
  </si>
  <si>
    <t>PIFL</t>
  </si>
  <si>
    <t>Mayur Floorings Ltd</t>
  </si>
  <si>
    <t>MAYURFL</t>
  </si>
  <si>
    <t>Pradip Overseas Ltd</t>
  </si>
  <si>
    <t>PRADIP</t>
  </si>
  <si>
    <t>Coral Newsprints Ltd</t>
  </si>
  <si>
    <t>CORNE</t>
  </si>
  <si>
    <t>Penta Gold Ltd</t>
  </si>
  <si>
    <t>PENTAGOLD</t>
  </si>
  <si>
    <t>Quantum Digital Vision (India) Ltd</t>
  </si>
  <si>
    <t>QUANTDIA</t>
  </si>
  <si>
    <t>P M Telelinnks Ltd</t>
  </si>
  <si>
    <t>PMTELELIN</t>
  </si>
  <si>
    <t>Sunraj Diamond Exports Ltd</t>
  </si>
  <si>
    <t>SUNRAJDI</t>
  </si>
  <si>
    <t>Corporate Merchant Bankers Ltd</t>
  </si>
  <si>
    <t>CMBL</t>
  </si>
  <si>
    <t>Afloat Enterprises Ltd</t>
  </si>
  <si>
    <t>ADISHAKTI</t>
  </si>
  <si>
    <t>Patidar Buildcon Ltd</t>
  </si>
  <si>
    <t>PATIDAR</t>
  </si>
  <si>
    <t>Kotak Nifty MNC ETF</t>
  </si>
  <si>
    <t>MNC</t>
  </si>
  <si>
    <t>Unitech International Ltd</t>
  </si>
  <si>
    <t>UNITINT</t>
  </si>
  <si>
    <t>Simplex Papers Ltd</t>
  </si>
  <si>
    <t>SIMPLXPAP</t>
  </si>
  <si>
    <t>Mideast Portfolio Management Ltd</t>
  </si>
  <si>
    <t>MIDEASTP</t>
  </si>
  <si>
    <t>Svam Software Ltd</t>
  </si>
  <si>
    <t>SVAMSOF</t>
  </si>
  <si>
    <t>Kotak Nifty India Consumption ETF</t>
  </si>
  <si>
    <t>CONS</t>
  </si>
  <si>
    <t>Ontic Finserve Ltd</t>
  </si>
  <si>
    <t>ONTIC</t>
  </si>
  <si>
    <t>ADITYA BSL Nifty 200 Quality 30 ETF</t>
  </si>
  <si>
    <t>NIFTYQLITY</t>
  </si>
  <si>
    <t>Kuber Udyog Ltd</t>
  </si>
  <si>
    <t>KUBERJI</t>
  </si>
  <si>
    <t>Mega Nirman &amp; Industries Ltd</t>
  </si>
  <si>
    <t>MNIL</t>
  </si>
  <si>
    <t>Epsom Properties Ltd</t>
  </si>
  <si>
    <t>EPSOMPRO</t>
  </si>
  <si>
    <t>Cindrella Financial Services Ltd</t>
  </si>
  <si>
    <t>CINDRELL</t>
  </si>
  <si>
    <t>Superior Finlease Ltd</t>
  </si>
  <si>
    <t>SUPERIOR</t>
  </si>
  <si>
    <t>Scintilla Commercial &amp; Credit Ltd</t>
  </si>
  <si>
    <t>SCC</t>
  </si>
  <si>
    <t>Chandrima Mercantiles Ltd</t>
  </si>
  <si>
    <t>CHANDRIMA</t>
  </si>
  <si>
    <t>GCM Commodity &amp; Derivatives Ltd</t>
  </si>
  <si>
    <t>GCMCOMM</t>
  </si>
  <si>
    <t>Asia Capital Ltd</t>
  </si>
  <si>
    <t>ASIACAP</t>
  </si>
  <si>
    <t>Pro Clb Global Ltd</t>
  </si>
  <si>
    <t>PROCLB</t>
  </si>
  <si>
    <t>AVI Polymers Ltd</t>
  </si>
  <si>
    <t>AVI</t>
  </si>
  <si>
    <t>Sashwat Technocrats Ltd</t>
  </si>
  <si>
    <t>SASHWAT</t>
  </si>
  <si>
    <t>Brijlaxmi Leasing &amp; Finance Ltd</t>
  </si>
  <si>
    <t>BRIJLEAS</t>
  </si>
  <si>
    <t>Ortel Communications Ltd</t>
  </si>
  <si>
    <t>ORTEL</t>
  </si>
  <si>
    <t>Galada Finance Ltd</t>
  </si>
  <si>
    <t>GALADAFIN</t>
  </si>
  <si>
    <t>Starlite Components Ltd</t>
  </si>
  <si>
    <t>STARLITE</t>
  </si>
  <si>
    <t>Sree Jayalakshmi Autospin Ltd</t>
  </si>
  <si>
    <t>SREEJAYA</t>
  </si>
  <si>
    <t>Vas Infrastructure Ltd (cn)</t>
  </si>
  <si>
    <t>VASINFRA</t>
  </si>
  <si>
    <t>Bharatiya Global Infomedia Ltd</t>
  </si>
  <si>
    <t>BGLOBAL</t>
  </si>
  <si>
    <t>Padmalaya Telefilms Ltd</t>
  </si>
  <si>
    <t>PADMALAYAT</t>
  </si>
  <si>
    <t>Sujana Universal Industries Ltd</t>
  </si>
  <si>
    <t>SUJANAUNI</t>
  </si>
  <si>
    <t>International Data Management Ltd</t>
  </si>
  <si>
    <t>IDM</t>
  </si>
  <si>
    <t>Pushpanjali Realms and Infratech Ltd</t>
  </si>
  <si>
    <t>PUSHPREALM</t>
  </si>
  <si>
    <t>Mercury Trade Links Ltd</t>
  </si>
  <si>
    <t>MERCTRD</t>
  </si>
  <si>
    <t>Datiware Maritime Infra Ltd</t>
  </si>
  <si>
    <t>DATIWARE</t>
  </si>
  <si>
    <t>Capricorn Systems Global Solutions Ltd</t>
  </si>
  <si>
    <t>CAPRICORN</t>
  </si>
  <si>
    <t>Aananda Lakshmi Spinning Mills Ltd</t>
  </si>
  <si>
    <t>AANANDALAK</t>
  </si>
  <si>
    <t>Checkpoint Trends Ltd</t>
  </si>
  <si>
    <t>CHECKPOINT</t>
  </si>
  <si>
    <t>IMP Powers Ltd</t>
  </si>
  <si>
    <t>INDLMETER</t>
  </si>
  <si>
    <t>Amerise Biosciences Ltd</t>
  </si>
  <si>
    <t>AMERISE</t>
  </si>
  <si>
    <t>Sungold Capital Ltd</t>
  </si>
  <si>
    <t>SUNGOLD</t>
  </si>
  <si>
    <t>Jayatma Enterprises Ltd</t>
  </si>
  <si>
    <t>JAYATMA</t>
  </si>
  <si>
    <t>Sikozy Realtors Ltd</t>
  </si>
  <si>
    <t>SIKOZY</t>
  </si>
  <si>
    <t>Ambitious Plastomac Company Ltd</t>
  </si>
  <si>
    <t>AMBIT</t>
  </si>
  <si>
    <t>Atharv Enterprises Ltd</t>
  </si>
  <si>
    <t>ATHARVENT</t>
  </si>
  <si>
    <t>Elango Industries Ltd</t>
  </si>
  <si>
    <t>ELANGO</t>
  </si>
  <si>
    <t>Innocorp Ltd</t>
  </si>
  <si>
    <t>INNOCORP</t>
  </si>
  <si>
    <t>Multipurpose Trading and Agencies Ltd</t>
  </si>
  <si>
    <t>ZMULTIPU</t>
  </si>
  <si>
    <t>Encode Packaging India Ltd</t>
  </si>
  <si>
    <t>ENCODE</t>
  </si>
  <si>
    <t>Manipal Finance Corp Ltd</t>
  </si>
  <si>
    <t>MNPLFIN</t>
  </si>
  <si>
    <t>JMG Corporation Ltd</t>
  </si>
  <si>
    <t>JMGCORP</t>
  </si>
  <si>
    <t>T Spiritual World Ltd</t>
  </si>
  <si>
    <t>TSPIRITUAL</t>
  </si>
  <si>
    <t>Mahaveer Infoway Ltd</t>
  </si>
  <si>
    <t>MINFY</t>
  </si>
  <si>
    <t>New Light Apparels Ltd</t>
  </si>
  <si>
    <t>NEWLIGHT</t>
  </si>
  <si>
    <t>Gyan Developers and Builders Ltd</t>
  </si>
  <si>
    <t>GYANDEV</t>
  </si>
  <si>
    <t>S K S Textiles Ltd</t>
  </si>
  <si>
    <t>SKSTEXTILE</t>
  </si>
  <si>
    <t>Priya Ltd</t>
  </si>
  <si>
    <t>PRIYALT</t>
  </si>
  <si>
    <t>Diksha Greens Ltd</t>
  </si>
  <si>
    <t>DGL</t>
  </si>
  <si>
    <t>Aarcon Facilities Ltd</t>
  </si>
  <si>
    <t>RBGUPTA</t>
  </si>
  <si>
    <t>Integrated Proteins Ltd</t>
  </si>
  <si>
    <t>INTEGFD</t>
  </si>
  <si>
    <t>Ashoka Refineries Ltd</t>
  </si>
  <si>
    <t>ASHOKRE</t>
  </si>
  <si>
    <t>Classic Leasing &amp; Finance Ltd</t>
  </si>
  <si>
    <t>CLFL</t>
  </si>
  <si>
    <t>Maruti Securities Ltd</t>
  </si>
  <si>
    <t>MARUTISE</t>
  </si>
  <si>
    <t>Gravity (India) Ltd</t>
  </si>
  <si>
    <t>GRAVITY</t>
  </si>
  <si>
    <t>MFS Intercorp Ltd</t>
  </si>
  <si>
    <t>MFSINTRCRP</t>
  </si>
  <si>
    <t>Padmanabh Industries Ltd</t>
  </si>
  <si>
    <t>PADMAIND</t>
  </si>
  <si>
    <t>Shelter Infra Projects Ltd</t>
  </si>
  <si>
    <t>SIPL</t>
  </si>
  <si>
    <t>Purple Entertainment Ltd</t>
  </si>
  <si>
    <t>PURPLE</t>
  </si>
  <si>
    <t>Kaarya Facilities &amp; Services Ltd</t>
  </si>
  <si>
    <t>KAARYAFSL</t>
  </si>
  <si>
    <t>Desh Rakshak Aushdhalaya Ltd</t>
  </si>
  <si>
    <t>DESHRAK</t>
  </si>
  <si>
    <t>Gangotri Textiles Ltd</t>
  </si>
  <si>
    <t>GANGOTRI</t>
  </si>
  <si>
    <t>Jyothi Infraventures Ltd</t>
  </si>
  <si>
    <t>JYOTHI</t>
  </si>
  <si>
    <t>EMA India Ltd</t>
  </si>
  <si>
    <t>EMAINDIA</t>
  </si>
  <si>
    <t>Hemo Organic Ltd</t>
  </si>
  <si>
    <t>HEMORGANIC</t>
  </si>
  <si>
    <t>Vasa Retail and Overseas Ltd</t>
  </si>
  <si>
    <t>VASA</t>
  </si>
  <si>
    <t>Pioneer Agro Extracts Ltd</t>
  </si>
  <si>
    <t>PIONAGR</t>
  </si>
  <si>
    <t>Rajkot Investment Trust Ltd</t>
  </si>
  <si>
    <t>RAJKOTINV</t>
  </si>
  <si>
    <t>Kiran Syntex Ltd</t>
  </si>
  <si>
    <t>KIRANSY-B</t>
  </si>
  <si>
    <t>Jauss Polymers Ltd</t>
  </si>
  <si>
    <t>JAUSPOL</t>
  </si>
  <si>
    <t>Futuristic Securities Ltd</t>
  </si>
  <si>
    <t>FUTURSEC</t>
  </si>
  <si>
    <t>Crimson Metal Engineering Company Ltd</t>
  </si>
  <si>
    <t>CRIMSON</t>
  </si>
  <si>
    <t>Regency Trust Ltd</t>
  </si>
  <si>
    <t>REGTRUS</t>
  </si>
  <si>
    <t>CKP Leisure Ltd</t>
  </si>
  <si>
    <t>CKPLEISURE</t>
  </si>
  <si>
    <t>Nippon India ETF Nifty 50 Shariah BeES</t>
  </si>
  <si>
    <t>SHARIABEES</t>
  </si>
  <si>
    <t>High Street Filatex Ltd</t>
  </si>
  <si>
    <t>HIGHSTREE</t>
  </si>
  <si>
    <t>Ekam Leasing and Finance Co Ltd</t>
  </si>
  <si>
    <t>EKAMLEA</t>
  </si>
  <si>
    <t>Fraser and Co Ltd</t>
  </si>
  <si>
    <t>FRASER</t>
  </si>
  <si>
    <t>Adjia Technologies Ltd</t>
  </si>
  <si>
    <t>ADJIA</t>
  </si>
  <si>
    <t>Gopal Iron and Steels Company (Gujarat) Ltd</t>
  </si>
  <si>
    <t>GOPAIST</t>
  </si>
  <si>
    <t>Shiva Suitings Ltd</t>
  </si>
  <si>
    <t>SHVSUIT</t>
  </si>
  <si>
    <t>SS Infrastructure Development Consultants Ltd</t>
  </si>
  <si>
    <t>SSINFRA</t>
  </si>
  <si>
    <t>Universal Arts Ltd</t>
  </si>
  <si>
    <t>UNIVARTS</t>
  </si>
  <si>
    <t>Heera Ispat Ltd</t>
  </si>
  <si>
    <t>HEERAISP</t>
  </si>
  <si>
    <t>Autoriders International Ltd</t>
  </si>
  <si>
    <t>AUTOINT</t>
  </si>
  <si>
    <t>Dharani Finance Ltd</t>
  </si>
  <si>
    <t>DHARFIN</t>
  </si>
  <si>
    <t>Hanman Fit Ltd</t>
  </si>
  <si>
    <t>HANMAN</t>
  </si>
  <si>
    <t>Jumbo Bag Ltd</t>
  </si>
  <si>
    <t>JUMBO</t>
  </si>
  <si>
    <t>Abhishek Infraventures Ltd</t>
  </si>
  <si>
    <t>ABHIINFRA</t>
  </si>
  <si>
    <t>Khyati Multimedia Entertainment Ltd</t>
  </si>
  <si>
    <t>KHYATI</t>
  </si>
  <si>
    <t>Inertia Steel Ltd</t>
  </si>
  <si>
    <t>INERTIAST</t>
  </si>
  <si>
    <t>Pagaria Energy Ltd</t>
  </si>
  <si>
    <t>WOMENNET</t>
  </si>
  <si>
    <t>R R Securities Ltd</t>
  </si>
  <si>
    <t>RRSECUR</t>
  </si>
  <si>
    <t>Spectra Industries Ltd</t>
  </si>
  <si>
    <t>SPECTRA</t>
  </si>
  <si>
    <t>CMM Infraprojects Ltd</t>
  </si>
  <si>
    <t>CMMIPL</t>
  </si>
  <si>
    <t>Systematix Securities Ltd</t>
  </si>
  <si>
    <t>SYTIXSE</t>
  </si>
  <si>
    <t>Richa Industries Ltd</t>
  </si>
  <si>
    <t>RICHAIND</t>
  </si>
  <si>
    <t>Edelweiss Nifty 50 ETF</t>
  </si>
  <si>
    <t>NIFTYEES</t>
  </si>
  <si>
    <t>Hi-Klass Trading and Investment Ltd</t>
  </si>
  <si>
    <t>HIKLASS</t>
  </si>
  <si>
    <t>Adarsh Mercantile Ltd</t>
  </si>
  <si>
    <t>ADARSH</t>
  </si>
  <si>
    <t>City Online Services Ltd</t>
  </si>
  <si>
    <t>CITYONLINE</t>
  </si>
  <si>
    <t>Rajeswari Infrastructure Ltd</t>
  </si>
  <si>
    <t>RAJINFRA</t>
  </si>
  <si>
    <t>Saptak Chem and Business Ltd</t>
  </si>
  <si>
    <t>SCBL</t>
  </si>
  <si>
    <t>Invesco India Nifty 50 ETF</t>
  </si>
  <si>
    <t>IVZINNIFTY</t>
  </si>
  <si>
    <t>Natura Hue Chem Ltd</t>
  </si>
  <si>
    <t>NATHUEC</t>
  </si>
  <si>
    <t>Arcee Industries Ltd</t>
  </si>
  <si>
    <t>ARCEEIN</t>
  </si>
  <si>
    <t>Krishna Filament Industries Ltd</t>
  </si>
  <si>
    <t>KRIFILIND</t>
  </si>
  <si>
    <t>Radhagobind Commercial Ltd</t>
  </si>
  <si>
    <t>RCL</t>
  </si>
  <si>
    <t>SSPN Finance Ltd</t>
  </si>
  <si>
    <t>SSPNFIN</t>
  </si>
  <si>
    <t>Tricom Fruit Products Ltd</t>
  </si>
  <si>
    <t>TRICOMFRU</t>
  </si>
  <si>
    <t>Ahimsa Industries Ltd</t>
  </si>
  <si>
    <t>AHIMSA</t>
  </si>
  <si>
    <t>Nippon India ETF Nifty Dividend Opportunities 50</t>
  </si>
  <si>
    <t>DIVOPPBEES</t>
  </si>
  <si>
    <t>Shri Kalyan Holdings Ltd</t>
  </si>
  <si>
    <t>SHKALYN</t>
  </si>
  <si>
    <t>Kuberan Global Edu Solutions Ltd</t>
  </si>
  <si>
    <t>KGES</t>
  </si>
  <si>
    <t>SBL Infratech Ltd</t>
  </si>
  <si>
    <t>SBLI</t>
  </si>
  <si>
    <t>Oscar Global Ltd</t>
  </si>
  <si>
    <t>OSCARGLO</t>
  </si>
  <si>
    <t>Decorous Investment and Trading Co Ltd</t>
  </si>
  <si>
    <t>DITCO</t>
  </si>
  <si>
    <t>Manor Estates and Industries Ltd</t>
  </si>
  <si>
    <t>KARANWO</t>
  </si>
  <si>
    <t>Capfin India Ltd</t>
  </si>
  <si>
    <t>CAPFIN</t>
  </si>
  <si>
    <t>Kovalam Investment and Trading Co Ltd</t>
  </si>
  <si>
    <t>ZKOVALIN</t>
  </si>
  <si>
    <t>Eureka Industries Ltd</t>
  </si>
  <si>
    <t>EUREKAI</t>
  </si>
  <si>
    <t>Kanel Industries Ltd</t>
  </si>
  <si>
    <t>KANELIND</t>
  </si>
  <si>
    <t>Thakkers Group Limited</t>
  </si>
  <si>
    <t>THAKKERS</t>
  </si>
  <si>
    <t>Gleam Fabmat Ltd</t>
  </si>
  <si>
    <t>GLEAM</t>
  </si>
  <si>
    <t>AAR Shyam India Investment Company Ltd</t>
  </si>
  <si>
    <t>AARSHYAM</t>
  </si>
  <si>
    <t>IDFC Nifty 50 ETF</t>
  </si>
  <si>
    <t>IDFNIFTYET</t>
  </si>
  <si>
    <t>Source Industries (India) Ltd</t>
  </si>
  <si>
    <t>SOURCEIND</t>
  </si>
  <si>
    <t>JLA Infraville Shoppers Ltd</t>
  </si>
  <si>
    <t>JSHL</t>
  </si>
  <si>
    <t>Rajvir Industries Ltd</t>
  </si>
  <si>
    <t>RAJVIR</t>
  </si>
  <si>
    <t>S R Industries Ltd</t>
  </si>
  <si>
    <t>SRIND</t>
  </si>
  <si>
    <t>Shivansh Finserve Ltd</t>
  </si>
  <si>
    <t>SHIVA</t>
  </si>
  <si>
    <t>IEC Education Ltd</t>
  </si>
  <si>
    <t>IECEDU</t>
  </si>
  <si>
    <t>Tiaan Consumer Ltd</t>
  </si>
  <si>
    <t>TIAANC</t>
  </si>
  <si>
    <t>SPV Global Trading Ltd</t>
  </si>
  <si>
    <t>SPVGLOBAL</t>
  </si>
  <si>
    <t>SVA India Ltd</t>
  </si>
  <si>
    <t>SVAINDIA</t>
  </si>
  <si>
    <t>People's Investment Ltd</t>
  </si>
  <si>
    <t>PEOPLIN</t>
  </si>
  <si>
    <t>Nikki Global Finance Ltd</t>
  </si>
  <si>
    <t>NIKKIGL</t>
  </si>
  <si>
    <t>Euro Asia Exports Ltd</t>
  </si>
  <si>
    <t>EUROASIA</t>
  </si>
  <si>
    <t>G D L Leasing and Finance Ltd</t>
  </si>
  <si>
    <t>GDLLEAS</t>
  </si>
  <si>
    <t>Gaekwar Mills Ltd</t>
  </si>
  <si>
    <t>ZGAEKWAR</t>
  </si>
  <si>
    <t>Tridev Infraestates Ltd</t>
  </si>
  <si>
    <t>ASHUTPM</t>
  </si>
  <si>
    <t>Bansisons Tea Industries Ltd</t>
  </si>
  <si>
    <t>BANSTEA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</si>
  <si>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</si>
  <si>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</si>
  <si>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</si>
  <si>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</si>
  <si>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</si>
  <si>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</si>
  <si>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</si>
  <si>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</si>
  <si>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</si>
  <si>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</si>
  <si>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Goldcoin Health Foods Ltd</t>
  </si>
  <si>
    <t>GOLDCOINHF</t>
  </si>
  <si>
    <t>Brilliant Portfolios Ltd</t>
  </si>
  <si>
    <t>BRIPORT</t>
  </si>
  <si>
    <t>Transglobe Foods Ltd</t>
  </si>
  <si>
    <t>TRANSFD</t>
  </si>
  <si>
    <t>ID Info Business Services Ltd</t>
  </si>
  <si>
    <t>IDINFO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</si>
  <si>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</si>
  <si>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</si>
  <si>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</si>
  <si>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</si>
  <si>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</si>
  <si>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</si>
  <si>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</si>
  <si>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</si>
  <si>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Pasupati Fincap Ltd</t>
  </si>
  <si>
    <t>PASUFIN</t>
  </si>
  <si>
    <t>Edelweiss ETF-Nifty Bank</t>
  </si>
  <si>
    <t>EBANK</t>
  </si>
  <si>
    <t>CES Ltd</t>
  </si>
  <si>
    <t>CESL</t>
  </si>
  <si>
    <t>Surbhi Industries Ltd</t>
  </si>
  <si>
    <t>SURBHIN</t>
  </si>
  <si>
    <t>Stellant Securities (India) Ltd</t>
  </si>
  <si>
    <t>STELLANT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</si>
  <si>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</si>
  <si>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</si>
  <si>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</si>
  <si>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</si>
  <si>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</si>
  <si>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</si>
  <si>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</si>
  <si>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</si>
  <si>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</si>
  <si>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</si>
  <si>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</si>
  <si>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</si>
  <si>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</si>
  <si>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</si>
  <si>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</si>
  <si>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</si>
  <si>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</si>
  <si>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</si>
  <si>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</si>
  <si>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</si>
  <si>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</si>
  <si>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</si>
  <si>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</si>
  <si>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</si>
  <si>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</si>
  <si>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</si>
  <si>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</si>
  <si>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</si>
  <si>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</si>
  <si>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</si>
  <si>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</si>
  <si>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</si>
  <si>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</si>
  <si>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</si>
  <si>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</si>
  <si>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</si>
  <si>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Apollo Ingredients Ltd</t>
  </si>
  <si>
    <t>INDSOYA</t>
  </si>
  <si>
    <t>Dugar Housing Developments Ltd</t>
  </si>
  <si>
    <t>DUGARHOU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</si>
  <si>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</si>
  <si>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</si>
  <si>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</si>
  <si>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</si>
  <si>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</si>
  <si>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</si>
  <si>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</si>
  <si>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</si>
  <si>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</si>
  <si>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</si>
  <si>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</si>
  <si>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</si>
  <si>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</si>
  <si>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</si>
  <si>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</si>
  <si>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</si>
  <si>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RRP Semiconductor Ltd</t>
  </si>
  <si>
    <t>GDTRAGN</t>
  </si>
  <si>
    <t>Anshuni Commercials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</si>
  <si>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</si>
  <si>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</si>
  <si>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</si>
  <si>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</si>
  <si>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</si>
  <si>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</si>
  <si>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</si>
  <si>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</si>
  <si>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</si>
  <si>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</si>
  <si>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</si>
  <si>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</si>
  <si>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</si>
  <si>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</si>
  <si>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</si>
  <si>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</si>
  <si>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</si>
  <si>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</si>
  <si>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</si>
  <si>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</si>
  <si>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</si>
  <si>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</si>
  <si>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</si>
  <si>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</si>
  <si>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</si>
  <si>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</si>
  <si>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</si>
  <si>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</si>
  <si>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</si>
  <si>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</si>
  <si>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</si>
  <si>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</si>
  <si>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</si>
  <si>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</si>
  <si>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</si>
  <si>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</si>
  <si>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</si>
  <si>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</si>
  <si>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</si>
  <si>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</si>
  <si>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</si>
  <si>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</si>
  <si>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</si>
  <si>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</si>
  <si>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</si>
  <si>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</si>
  <si>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</si>
  <si>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</si>
  <si>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</si>
  <si>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</si>
  <si>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</si>
  <si>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</si>
  <si>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</si>
  <si>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</si>
  <si>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</si>
  <si>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</si>
  <si>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</si>
  <si>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</si>
  <si>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</si>
  <si>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</si>
  <si>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</si>
  <si>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</si>
  <si>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</si>
  <si>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</si>
  <si>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</si>
  <si>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</si>
  <si>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</si>
  <si>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</si>
  <si>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</si>
  <si>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</si>
  <si>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</si>
  <si>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</si>
  <si>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</si>
  <si>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</si>
  <si>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</si>
  <si>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</si>
  <si>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</si>
  <si>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</si>
  <si>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</si>
  <si>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</si>
  <si>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</si>
  <si>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</si>
  <si>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</si>
  <si>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</si>
  <si>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</si>
  <si>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</si>
  <si>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</si>
  <si>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</si>
  <si>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</si>
  <si>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</si>
  <si>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</si>
  <si>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</si>
  <si>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</si>
  <si>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</si>
  <si>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</si>
  <si>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</si>
  <si>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</si>
  <si>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</si>
  <si>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</si>
  <si>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</si>
  <si>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</si>
  <si>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</si>
  <si>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</si>
  <si>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</si>
  <si>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</si>
  <si>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</si>
  <si>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</si>
  <si>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</si>
  <si>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</si>
  <si>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</si>
  <si>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</si>
  <si>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</si>
  <si>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</si>
  <si>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</si>
  <si>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</si>
  <si>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</si>
  <si>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</si>
  <si>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</si>
  <si>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</si>
  <si>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</si>
  <si>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</si>
  <si>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</si>
  <si>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</si>
  <si>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</si>
  <si>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</si>
  <si>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</si>
  <si>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</si>
  <si>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</si>
  <si>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</si>
  <si>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</si>
  <si>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</si>
  <si>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</si>
  <si>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</si>
  <si>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</si>
  <si>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</si>
  <si>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</si>
  <si>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</si>
  <si>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</si>
  <si>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</si>
  <si>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</si>
  <si>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</si>
  <si>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</si>
  <si>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</si>
  <si>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</si>
  <si>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</si>
  <si>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</si>
  <si>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</si>
  <si>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</si>
  <si>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</si>
  <si>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</si>
  <si>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</si>
  <si>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</si>
  <si>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</si>
  <si>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</si>
  <si>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</si>
  <si>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</si>
  <si>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</si>
  <si>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</si>
  <si>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</si>
  <si>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</si>
  <si>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</si>
  <si>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</si>
  <si>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</si>
  <si>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</si>
  <si>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</si>
  <si>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Sharma East India Hospitals and Medical Research Ltd</t>
  </si>
  <si>
    <t>SHARMEH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</si>
  <si>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</si>
  <si>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</si>
  <si>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</si>
  <si>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</si>
  <si>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</si>
  <si>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</si>
  <si>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</si>
  <si>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</si>
  <si>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</si>
  <si>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</si>
  <si>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</si>
  <si>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</si>
  <si>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</si>
  <si>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</si>
  <si>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</si>
  <si>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</si>
  <si>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</si>
  <si>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</si>
  <si>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</si>
  <si>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</si>
  <si>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</si>
  <si>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</si>
  <si>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</si>
  <si>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</si>
  <si>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</si>
  <si>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</si>
  <si>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</si>
  <si>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</si>
  <si>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</si>
  <si>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</si>
  <si>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</si>
  <si>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</si>
  <si>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</si>
  <si>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</si>
  <si>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</si>
  <si>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</si>
  <si>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</si>
  <si>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</si>
  <si>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</si>
  <si>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</si>
  <si>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</si>
  <si>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</si>
  <si>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</si>
  <si>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</si>
  <si>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</si>
  <si>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</si>
  <si>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</si>
  <si>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</si>
  <si>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</si>
  <si>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</si>
  <si>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</si>
  <si>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</si>
  <si>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</si>
  <si>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</si>
  <si>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</si>
  <si>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</si>
  <si>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</si>
  <si>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</si>
  <si>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</si>
  <si>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</si>
  <si>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</si>
  <si>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</si>
  <si>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</si>
  <si>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</si>
  <si>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</si>
  <si>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</si>
  <si>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</si>
  <si>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</si>
  <si>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</si>
  <si>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</si>
  <si>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</si>
  <si>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</si>
  <si>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</si>
  <si>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</si>
  <si>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</si>
  <si>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</si>
  <si>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</si>
  <si>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</si>
  <si>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</si>
  <si>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</si>
  <si>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</si>
  <si>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</si>
  <si>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</si>
  <si>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</si>
  <si>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</si>
  <si>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</si>
  <si>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</si>
  <si>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</si>
  <si>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</si>
  <si>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</si>
  <si>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</si>
  <si>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</si>
  <si>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</si>
  <si>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</si>
  <si>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</si>
  <si>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</si>
  <si>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</si>
  <si>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</si>
  <si>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</si>
  <si>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</si>
  <si>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</si>
  <si>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</si>
  <si>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</si>
  <si>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</si>
  <si>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</si>
  <si>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</si>
  <si>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</si>
  <si>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</si>
  <si>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</si>
  <si>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</si>
  <si>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</si>
  <si>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</si>
  <si>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</si>
  <si>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</si>
  <si>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</si>
  <si>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</si>
  <si>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</si>
  <si>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</si>
  <si>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</si>
  <si>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</si>
  <si>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</si>
  <si>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</si>
  <si>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</si>
  <si>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</si>
  <si>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</si>
  <si>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</si>
  <si>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</si>
  <si>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</si>
  <si>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</si>
  <si>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</si>
  <si>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</si>
  <si>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</si>
  <si>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</si>
  <si>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</si>
  <si>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</si>
  <si>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</si>
  <si>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</si>
  <si>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</si>
  <si>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</si>
  <si>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</si>
  <si>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</si>
  <si>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</si>
  <si>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</si>
  <si>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</si>
  <si>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</si>
  <si>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</si>
  <si>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</si>
  <si>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</si>
  <si>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</si>
  <si>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</si>
  <si>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</si>
  <si>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</si>
  <si>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</si>
  <si>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</si>
  <si>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</si>
  <si>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</si>
  <si>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</si>
  <si>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</si>
  <si>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</si>
  <si>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</si>
  <si>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</si>
  <si>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</si>
  <si>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</si>
  <si>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</si>
  <si>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</si>
  <si>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</si>
  <si>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</si>
  <si>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</si>
  <si>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</si>
  <si>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</si>
  <si>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</si>
  <si>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</si>
  <si>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</si>
  <si>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</si>
  <si>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</si>
  <si>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</si>
  <si>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</si>
  <si>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</si>
  <si>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</si>
  <si>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</si>
  <si>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</si>
  <si>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</si>
  <si>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</si>
  <si>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</si>
  <si>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</si>
  <si>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</si>
  <si>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</si>
  <si>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</si>
  <si>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</si>
  <si>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</si>
  <si>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</si>
  <si>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</si>
  <si>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</si>
  <si>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</si>
  <si>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</si>
  <si>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</si>
  <si>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</si>
  <si>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</si>
  <si>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</si>
  <si>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</si>
  <si>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</si>
  <si>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</si>
  <si>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</si>
  <si>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</si>
  <si>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</si>
  <si>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</si>
  <si>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</si>
  <si>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</si>
  <si>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</si>
  <si>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</si>
  <si>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</si>
  <si>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</si>
  <si>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</si>
  <si>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</si>
  <si>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</si>
  <si>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</si>
  <si>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</si>
  <si>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</si>
  <si>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</si>
  <si>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</si>
  <si>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</si>
  <si>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</si>
  <si>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</si>
  <si>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</si>
  <si>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</si>
  <si>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</si>
  <si>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</si>
  <si>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Nephro Care India Ltd</t>
  </si>
  <si>
    <t>NEPHROCARE</t>
  </si>
  <si>
    <t>SBI Silver ETF</t>
  </si>
  <si>
    <t>SBISILVER</t>
  </si>
  <si>
    <t>Shriram Nifty 1D Rate Liquid ETF</t>
  </si>
  <si>
    <t>LIQUIDSHRI</t>
  </si>
  <si>
    <t>Bansal Wire Industries Ltd</t>
  </si>
  <si>
    <t>BANSALWIRE</t>
  </si>
  <si>
    <t>Emcure Pharmaceuticals Ltd</t>
  </si>
  <si>
    <t>EMCURE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</si>
  <si>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</si>
  <si>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</si>
  <si>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</si>
  <si>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</si>
  <si>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</si>
  <si>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</si>
  <si>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</si>
  <si>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</si>
  <si>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Capital Goods</t>
  </si>
  <si>
    <t>Healthcare</t>
  </si>
  <si>
    <t>Power</t>
  </si>
  <si>
    <t>Metals &amp; Mining</t>
  </si>
  <si>
    <t>Construction Materials</t>
  </si>
  <si>
    <t>Services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</si>
  <si>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</si>
  <si>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</si>
  <si>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</si>
  <si>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</si>
  <si>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</si>
  <si>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</si>
  <si>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</si>
  <si>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</si>
  <si>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</si>
  <si>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</si>
  <si>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</si>
  <si>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</si>
  <si>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</si>
  <si>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</si>
  <si>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</si>
  <si>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</si>
  <si>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</si>
  <si>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</si>
  <si>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</si>
  <si>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</si>
  <si>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</si>
  <si>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</si>
  <si>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</si>
  <si>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</si>
  <si>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</si>
  <si>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</si>
  <si>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</si>
  <si>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</si>
  <si>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</si>
  <si>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</si>
  <si>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</si>
  <si>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</si>
  <si>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</si>
  <si>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Neutral</t>
  </si>
  <si>
    <t>Positive</t>
  </si>
  <si>
    <t>Negative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</si>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</sst>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/Users/DELL/Desktop/Market%20Data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512546-E66B-41BA-B3DD-99A85D484595}" name="Table4" displayName="Table4" ref="A1:Z122" totalsRowShown="0">
  <sortState xmlns:xlrd2="http://schemas.microsoft.com/office/spreadsheetml/2017/richdata2" ref="A2:Z122">
    <sortCondition ref="Z1:Z122"/>
  </sortState>
  <tableColumns count="26">
    <tableColumn id="1" xr3:uid="{BF4C9100-4BBD-4DBF-8F43-863785AC8E75}" name="Sub-Sector"/>
    <tableColumn id="2" xr3:uid="{546487C9-AB6C-4FE7-981B-CD181BF8EC76}" name="Count" dataDxfId="55">
      <calculatedColumnFormula>COUNTIFS(Table2[Sub-Sector],Table4[[#This Row],[Sub-Sector]])</calculatedColumnFormula>
    </tableColumn>
    <tableColumn id="3" xr3:uid="{EEB5148F-A2C7-41FC-BA62-97312FC7E68E}" name="Uptrend" dataDxfId="54">
      <calculatedColumnFormula>COUNTIFS(Table2[Sub-Sector],Table4[[#This Row],[Sub-Sector]],Table2[Uptrend],"Uptrend")/Table4[[#This Row],[Count]]</calculatedColumnFormula>
    </tableColumn>
    <tableColumn id="4" xr3:uid="{E9F17758-7C46-4288-AD92-4AA2F281CB35}" name="1W Out-Performance" dataDxfId="53">
      <calculatedColumnFormula>COUNTIFS(Table2[Sub-Sector],Table4[[#This Row],[Sub-Sector]],Table2[1W Return vs Nifty],"&gt;=5")/Table4[[#This Row],[Count]]</calculatedColumnFormula>
    </tableColumn>
    <tableColumn id="5" xr3:uid="{4130B93B-3E29-453B-9F45-242812E2AF22}" name="1M Out-Performance" dataDxfId="52">
      <calculatedColumnFormula>COUNTIFS(Table2[Sub-Sector],Table4[[#This Row],[Sub-Sector]],Table2[1M Return vs Nifty],"&gt;=5")/Table4[[#This Row],[Count]]</calculatedColumnFormula>
    </tableColumn>
    <tableColumn id="6" xr3:uid="{3F325117-6120-4908-BD7A-28A8A2D8FEC4}" name="6M Return vs Nifty" dataDxfId="51">
      <calculatedColumnFormula>COUNTIFS(Table2[Sub-Sector],Table4[[#This Row],[Sub-Sector]],Table2[6M Return vs Nifty],"&gt;=10")/Table4[[#This Row],[Count]]</calculatedColumnFormula>
    </tableColumn>
    <tableColumn id="7" xr3:uid="{39733865-8369-4B14-9357-06307C71F3A0}" name="1Y Return vs Nifty" dataDxfId="50">
      <calculatedColumnFormula>COUNTIFS(Table2[Sub-Sector],Table4[[#This Row],[Sub-Sector]],Table2[1Y Return vs Nifty],"&gt;=10")/Table4[[#This Row],[Count]]</calculatedColumnFormula>
    </tableColumn>
    <tableColumn id="8" xr3:uid="{424D83E2-225A-40B1-B2F1-596897E5EC6E}" name="RSI" dataDxfId="49">
      <calculatedColumnFormula>COUNTIFS(Table2[Sub-Sector],Table4[[#This Row],[Sub-Sector]],Table2[RSI Exponential â€“ 14D],"&gt;=50")/Table4[[#This Row],[Count]]</calculatedColumnFormula>
    </tableColumn>
    <tableColumn id="9" xr3:uid="{8DDEE390-B432-40FE-8752-F7916F28CA5C}" name="Relative Volume" dataDxfId="48">
      <calculatedColumnFormula>COUNTIFS(Table2[Sub-Sector],Table4[[#This Row],[Sub-Sector]],Table2[Relative Volume],"&gt;=1")/Table4[[#This Row],[Count]]</calculatedColumnFormula>
    </tableColumn>
    <tableColumn id="10" xr3:uid="{7040684C-2D5F-4C4B-B8BA-C8274CB008C4}" name="% Away From Day Low" dataDxfId="47">
      <calculatedColumnFormula>COUNTIFS(Table2[Sub-Sector],Table4[[#This Row],[Sub-Sector]],Table2[% Away From Day Low],"&gt;=0.05")/Table4[[#This Row],[Count]]</calculatedColumnFormula>
    </tableColumn>
    <tableColumn id="11" xr3:uid="{3F04F037-4AC9-4E43-A125-79D349606E14}" name="% Away From Day High" dataDxfId="46">
      <calculatedColumnFormula>COUNTIFS(Table2[Sub-Sector],Table4[[#This Row],[Sub-Sector]],Table2[% Away From Day High],"&lt;=0.05")/Table4[[#This Row],[Count]]</calculatedColumnFormula>
    </tableColumn>
    <tableColumn id="12" xr3:uid="{AE686940-D574-4F2C-876D-1A19EF4CBB9A}" name="% Away From Current Week Low" dataDxfId="45">
      <calculatedColumnFormula>COUNTIFS(Table2[Sub-Sector],Table4[[#This Row],[Sub-Sector]],Table2[% Away From Current Week Low],"&gt;=0.05")/Table4[[#This Row],[Count]]</calculatedColumnFormula>
    </tableColumn>
    <tableColumn id="13" xr3:uid="{A11748AF-E948-4CD2-906D-E57DA015B516}" name="% Away From Current Week High" dataDxfId="44">
      <calculatedColumnFormula>COUNTIFS(Table2[Sub-Sector],Table4[[#This Row],[Sub-Sector]],Table2[% Away From Current Week High],"&lt;=0.05")/Table4[[#This Row],[Count]]</calculatedColumnFormula>
    </tableColumn>
    <tableColumn id="14" xr3:uid="{B0D364DE-224C-4E4B-BBF5-E590801BFC7F}" name="% Away From Current Month Low" dataDxfId="43">
      <calculatedColumnFormula>COUNTIFS(Table2[Sub-Sector],Table4[[#This Row],[Sub-Sector]],Table2[% Away From Current Month Low],"&gt;=0.05")/Table4[[#This Row],[Count]]</calculatedColumnFormula>
    </tableColumn>
    <tableColumn id="15" xr3:uid="{BEB09A13-972A-4D8E-99D7-385BC2FBFE85}" name="% Away From Current Month High" dataDxfId="42">
      <calculatedColumnFormula>COUNTIFS(Table2[Sub-Sector],Table4[[#This Row],[Sub-Sector]],Table2[% Away From Current Month High],"&lt;=0.05")/Table4[[#This Row],[Count]]</calculatedColumnFormula>
    </tableColumn>
    <tableColumn id="16" xr3:uid="{0844CAAB-5D1D-41A3-918C-6BEA288EA073}" name="% Away From 52W High" dataDxfId="41">
      <calculatedColumnFormula>COUNTIFS(Table2[Sub-Sector],Table4[[#This Row],[Sub-Sector]],Table2[% Away From 52W High],"&lt;=10")/Table4[[#This Row],[Count]]</calculatedColumnFormula>
    </tableColumn>
    <tableColumn id="17" xr3:uid="{1FAB2A56-DA75-4DFF-8C4D-370A1FBB8E68}" name="% Away From 52W Low" dataDxfId="40">
      <calculatedColumnFormula>COUNTIFS(Table2[Sub-Sector],Table4[[#This Row],[Sub-Sector]],Table2[% Away From 52W Low],"&gt;=10")/Table4[[#This Row],[Count]]</calculatedColumnFormula>
    </tableColumn>
    <tableColumn id="18" xr3:uid="{A352737A-1A86-40D2-B03C-00B6F1AFBB60}" name="% Price above 20D EMA" dataDxfId="39">
      <calculatedColumnFormula>COUNTIFS(Table2[Sub-Sector],Table4[[#This Row],[Sub-Sector]],Table2[% Price above 20 EMA],"&gt;=0")/Table4[[#This Row],[Count]]</calculatedColumnFormula>
    </tableColumn>
    <tableColumn id="19" xr3:uid="{8B642639-016A-457F-93D4-00AD38153DD9}" name="% Price above 50 EMA" dataDxfId="38">
      <calculatedColumnFormula>COUNTIFS(Table2[Sub-Sector],Table4[[#This Row],[Sub-Sector]],Table2[% Price above 50 EMA],"&gt;=0")/Table4[[#This Row],[Count]]</calculatedColumnFormula>
    </tableColumn>
    <tableColumn id="20" xr3:uid="{85E5827F-45B7-462F-BE38-8F525A8DDEE1}" name="% Price above 200 EMA" dataDxfId="37">
      <calculatedColumnFormula>COUNTIFS(Table2[Sub-Sector],Table4[[#This Row],[Sub-Sector]],Table2[% Price above 200 EMA],"&gt;=0")/Table4[[#This Row],[Count]]</calculatedColumnFormula>
    </tableColumn>
    <tableColumn id="21" xr3:uid="{1187C97E-699D-4AF9-B7F1-987594A9304A}" name="Rate of Change - Zone" dataDxfId="36">
      <calculatedColumnFormula>COUNTIFS(Table2[Sub-Sector],Table4[[#This Row],[Sub-Sector]],Table2[Rate of Change - Zone],"Positive")/Table4[[#This Row],[Count]]</calculatedColumnFormula>
    </tableColumn>
    <tableColumn id="22" xr3:uid="{9E3E9F34-1750-4402-B897-0C3E59EBD5CA}" name="Sharpe Ratio" dataDxfId="35">
      <calculatedColumnFormula>COUNTIFS(Table2[Sub-Sector],Table4[[#This Row],[Sub-Sector]],Table2[Sharpe Ratio],"&gt;=0.10")/Table4[[#This Row],[Count]]</calculatedColumnFormula>
    </tableColumn>
    <tableColumn id="23" xr3:uid="{14718FC7-022A-4DA4-9C26-1E837146BB58}" name="Score" dataDxfId="34">
      <calculatedColumnFormula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calculatedColumnFormula>
    </tableColumn>
    <tableColumn id="24" xr3:uid="{E6DFCD2F-2332-484C-81F5-5B9C120A8726}" name="Rank" dataDxfId="33">
      <calculatedColumnFormula>_xlfn.RANK.AVG(Table4[[#This Row],[Score]],Table4[Score],1)</calculatedColumnFormula>
    </tableColumn>
    <tableColumn id="25" xr3:uid="{9063AA61-9C16-4D0E-92CB-3D450D22D371}" name="Score 2 " dataDxfId="32">
      <calculatedColumnFormula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calculatedColumnFormula>
    </tableColumn>
    <tableColumn id="26" xr3:uid="{CEB6D585-1BDC-4424-BBE5-A1C68166527A}" name="Rank 2" dataDxfId="31">
      <calculatedColumnFormula>_xlfn.RANK.AVG(Table4[[#This Row],[Score 2 ]],Table4[[Score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FDA5A1-975D-4A61-BE67-24B118058DB7}" name="Table2" displayName="Table2" ref="A1:AV727" totalsRowShown="0">
  <sortState xmlns:xlrd2="http://schemas.microsoft.com/office/spreadsheetml/2017/richdata2" ref="A2:AV727">
    <sortCondition ref="AV1:AV727"/>
  </sortState>
  <tableColumns count="48">
    <tableColumn id="1" xr3:uid="{AEE1A386-A11B-4947-86FD-6B7E17B87F07}" name="Name"/>
    <tableColumn id="2" xr3:uid="{1CE13DC8-8EC9-4F1F-9B8E-9858345ED9F5}" name="Ticker"/>
    <tableColumn id="3" xr3:uid="{45E3A1CF-5057-4CA6-970F-667F585EE56B}" name="Industry"/>
    <tableColumn id="4" xr3:uid="{FCDEA8F6-D4ED-43F9-B59B-1A21046C66DD}" name="Sub-Sector"/>
    <tableColumn id="5" xr3:uid="{2064D789-E143-4FCF-836F-F113D05E9DAE}" name="Market Cap"/>
    <tableColumn id="6" xr3:uid="{B5D80992-FD02-4D3A-A4EF-597D0AB36BBC}" name="Close Price"/>
    <tableColumn id="7" xr3:uid="{ED1262AA-0AFD-4377-A06E-5E922B89A26C}" name="1Y Return vs Nifty"/>
    <tableColumn id="18" xr3:uid="{EC5625CB-A649-4F53-8A70-676F546CB5C3}" name="1Y Return vs Nifty Z-Score" dataDxfId="30">
      <calculatedColumnFormula>(Table2[[#This Row],[1Y Return vs Nifty]]-AVERAGE(Table2[1Y Return vs Nifty]))/_xlfn.STDEV.P(Table2[1Y Return vs Nifty])</calculatedColumnFormula>
    </tableColumn>
    <tableColumn id="8" xr3:uid="{66231C6A-8231-47B1-AA79-86CEEE356B3B}" name="1M Return vs Nifty"/>
    <tableColumn id="19" xr3:uid="{4E7E8D02-1657-464B-9F00-56FC060B6411}" name="1M Return vs Nifty Z-Score" dataDxfId="29">
      <calculatedColumnFormula>(Table2[[#This Row],[1M Return vs Nifty]]-AVERAGE(Table2[1M Return vs Nifty]))/_xlfn.STDEV.P(Table2[1M Return vs Nifty])</calculatedColumnFormula>
    </tableColumn>
    <tableColumn id="9" xr3:uid="{E69DA7EE-5622-47C8-96F1-B0B9F4BBF942}" name="6M Return vs Nifty"/>
    <tableColumn id="20" xr3:uid="{BB134A54-CF8B-4A37-AD9B-566CBF5B8AF8}" name="6M Return vs Nifty Z-Score">
      <calculatedColumnFormula>(Table2[[#This Row],[6M Return vs Nifty]]-AVERAGE(Table2[6M Return vs Nifty]))/_xlfn.STDEV.P(Table2[6M Return vs Nifty])</calculatedColumnFormula>
    </tableColumn>
    <tableColumn id="10" xr3:uid="{CC99B875-7449-41D5-91FC-D1CD0224C9C4}" name="1W Return vs Nifty"/>
    <tableColumn id="21" xr3:uid="{6F521EDF-1ACD-4AA5-A421-E38DC5DB0816}" name="1W Return vs Nifty Z-Score" dataDxfId="28">
      <calculatedColumnFormula>(Table2[[#This Row],[1W Return vs Nifty]]-AVERAGE(Table2[1W Return vs Nifty]))/_xlfn.STDEV.P(Table2[1W Return vs Nifty])</calculatedColumnFormula>
    </tableColumn>
    <tableColumn id="22" xr3:uid="{015E094D-B440-4ADF-894B-C31182BBA59C}" name="20D EMA" dataDxfId="27"/>
    <tableColumn id="11" xr3:uid="{DF5517C5-B8C6-45CC-9FD1-456002A2067A}" name="50D EMA"/>
    <tableColumn id="12" xr3:uid="{7C51D44F-E72E-4CDB-9DBC-CDD83A06B33B}" name="200D EMA"/>
    <tableColumn id="13" xr3:uid="{9A7EFD08-DD4C-4FBD-B828-25D4B53E622D}" name="RSI Exponential â€“ 14D"/>
    <tableColumn id="25" xr3:uid="{1C9EE9E3-E9E9-45E0-9ABE-0FAA7BD3CA97}" name="% Price above 20 EMA" dataDxfId="26">
      <calculatedColumnFormula>(Table2[[#This Row],[Close Price]]-Table2[[#This Row],[20D EMA]])/Table2[[#This Row],[20D EMA]]</calculatedColumnFormula>
    </tableColumn>
    <tableColumn id="24" xr3:uid="{293C8B50-B58B-404D-93D5-9E2FE098EBAA}" name="% Price above 50 EMA" dataDxfId="25">
      <calculatedColumnFormula>(Table2[[#This Row],[Close Price]]-Table2[[#This Row],[50D EMA]])/Table2[[#This Row],[50D EMA]]</calculatedColumnFormula>
    </tableColumn>
    <tableColumn id="23" xr3:uid="{397EABB7-15E5-48B4-AC0A-2A1C21744BE5}" name="% Price above 200 EMA" dataDxfId="24">
      <calculatedColumnFormula>(Table2[[#This Row],[Close Price]]-Table2[[#This Row],[200D EMA]])/Table2[[#This Row],[200D EMA]]</calculatedColumnFormula>
    </tableColumn>
    <tableColumn id="14" xr3:uid="{80EE8FFF-41B4-435C-A764-412B825BDC08}" name="Relative Volume"/>
    <tableColumn id="37" xr3:uid="{1219335C-CB37-47CB-B017-4756A801E426}" name="Day Low" dataDxfId="23"/>
    <tableColumn id="36" xr3:uid="{53B9F5E9-DB93-4622-B240-57675E1F7FA1}" name="Day High" dataDxfId="22"/>
    <tableColumn id="35" xr3:uid="{5F99D9AC-56CA-4729-9345-7E40DA171ECF}" name="Current Week Low" dataDxfId="21"/>
    <tableColumn id="34" xr3:uid="{F2657768-BF41-423C-965D-A7508ED32273}" name="Current Week High" dataDxfId="20"/>
    <tableColumn id="33" xr3:uid="{ACAA9A23-6596-4959-AB8B-E9BAAEEFA6FA}" name="Current Month Low" dataDxfId="19"/>
    <tableColumn id="32" xr3:uid="{660421D6-2DB1-4884-A1DC-9115CD829440}" name="Current Month High" dataDxfId="18"/>
    <tableColumn id="31" xr3:uid="{2048AC45-2D37-4D46-8FB7-2C6A123714A2}" name="% Away From Day Low" dataDxfId="17">
      <calculatedColumnFormula>(Table2[[#This Row],[Close Price]]/Table2[[#This Row],[Day Low]])-1</calculatedColumnFormula>
    </tableColumn>
    <tableColumn id="30" xr3:uid="{BA0000EB-D20B-4A9E-AF8E-A41933ECEC8D}" name="% Away From Day High" dataDxfId="16">
      <calculatedColumnFormula>(Table2[[#This Row],[Day High]]/Table2[[#This Row],[Close Price]])-1</calculatedColumnFormula>
    </tableColumn>
    <tableColumn id="29" xr3:uid="{33824923-D65C-4910-A818-5D3583A0298A}" name="% Away From Current Week Low" dataDxfId="15">
      <calculatedColumnFormula>(Table2[[#This Row],[Close Price]]/Table2[[#This Row],[Current Week Low]])-1</calculatedColumnFormula>
    </tableColumn>
    <tableColumn id="28" xr3:uid="{728F0FA0-8BB0-4C28-A73B-1583D0A9CB80}" name="% Away From Current Week High" dataDxfId="14">
      <calculatedColumnFormula>(Table2[[#This Row],[Current Week High]]/Table2[[#This Row],[Close Price]])-1</calculatedColumnFormula>
    </tableColumn>
    <tableColumn id="27" xr3:uid="{E0A28A94-4CC0-4482-B0DD-D14BEE2EC089}" name="% Away From Current Month Low" dataDxfId="13">
      <calculatedColumnFormula>(Table2[[#This Row],[Close Price]]/Table2[[#This Row],[Current Month Low]])-1</calculatedColumnFormula>
    </tableColumn>
    <tableColumn id="26" xr3:uid="{B1D79AD0-CDBB-4333-B59F-F79619F56604}" name="% Away From Current Month High" dataDxfId="12">
      <calculatedColumnFormula>(Table2[[#This Row],[Current Month High]]/Table2[[#This Row],[Close Price]])-1</calculatedColumnFormula>
    </tableColumn>
    <tableColumn id="15" xr3:uid="{78489924-3E69-4CEE-9A41-EADF83F70580}" name="% Away From 52W High"/>
    <tableColumn id="16" xr3:uid="{C385A29D-DD99-4491-816E-C1F82549CF46}" name="% Away From 52W Low"/>
    <tableColumn id="42" xr3:uid="{F4C4A899-FE0C-4027-B2AE-F2531496FF03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3C342EF5-F48E-41AD-80DF-B97C493E7700}" name="Relative Strength Sector Index" dataDxfId="10"/>
    <tableColumn id="40" xr3:uid="{976FB7BE-FCE5-4F28-9815-9C9A769AEE1C}" name="Relative Strength Sector Index - Zone" dataDxfId="9"/>
    <tableColumn id="39" xr3:uid="{8DA9C3F6-8514-4A95-9A11-9425A24AC9BA}" name="Rate of Change" dataDxfId="8"/>
    <tableColumn id="38" xr3:uid="{A86B69B4-E2CA-42F2-B189-FF0D32006D14}" name="Rate of Change - Zone" dataDxfId="7"/>
    <tableColumn id="17" xr3:uid="{701449B1-9ACE-4C52-AB7B-83CA02C52789}" name="Sharpe Ratio"/>
    <tableColumn id="43" xr3:uid="{0C1E2AB3-998C-4D48-9116-12F5C204623C}" name="Sharpe Ratio Z-Score" dataDxfId="6">
      <calculatedColumnFormula>(Table2[[#This Row],[Sharpe Ratio]]-AVERAGE(Table2[Sharpe Ratio]))/_xlfn.STDEV.P(Table2[Sharpe Ratio])</calculatedColumnFormula>
    </tableColumn>
    <tableColumn id="44" xr3:uid="{3E578CFF-8487-4DD2-8908-E4A1A725592F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F301AA5E-3773-4A60-AAC7-CAB7AB217FA7}" name="Rank 1Y" dataDxfId="4">
      <calculatedColumnFormula>_xlfn.RANK.AVG(Table2[[#This Row],[1Y Return vs Nifty Z-Score]],Table2[1Y Return vs Nifty Z-Score])</calculatedColumnFormula>
    </tableColumn>
    <tableColumn id="46" xr3:uid="{54F4646D-AA3B-4EA4-A4DA-DFA82B79B887}" name="Rank 6M" dataDxfId="3">
      <calculatedColumnFormula>_xlfn.RANK.AVG(Table2[[#This Row],[6M Return vs Nifty Z-Score]],Table2[6M Return vs Nifty Z-Score])</calculatedColumnFormula>
    </tableColumn>
    <tableColumn id="47" xr3:uid="{1B5662F9-50FF-4A65-A9B5-E7E885E77039}" name="Rank Sharpe" dataDxfId="2">
      <calculatedColumnFormula>_xlfn.RANK.AVG(Table2[[#This Row],[Sharpe Ratio Z-Score]],Table2[Sharpe Ratio Z-Score])</calculatedColumnFormula>
    </tableColumn>
    <tableColumn id="48" xr3:uid="{03C3E6B6-B668-47AB-B7AD-AC2C87CB9757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F0D630-F377-4263-B1CF-021629F461FB}" name="Table1" displayName="Table1" ref="A1:Q4997" totalsRowShown="0">
  <autoFilter ref="A1:Q4997" xr:uid="{51F0D630-F377-4263-B1CF-021629F461FB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6CBBE5B9-6476-4AB9-882E-06E878759052}" name="Name"/>
    <tableColumn id="2" xr3:uid="{395419AE-F91A-448D-86EF-B1B7AE375A67}" name="Ticker"/>
    <tableColumn id="20" xr3:uid="{A1ABD93A-B477-4C44-8548-692520B905F6}" name="Industry" dataDxfId="0">
      <calculatedColumnFormula>IFERROR(VLOOKUP(Table1[[#This Row],[Ticker]],[1]!Table1[[Symbol]:[Industry]],2,FALSE),"-")</calculatedColumnFormula>
    </tableColumn>
    <tableColumn id="3" xr3:uid="{B1772BD4-FA54-4EA3-8158-C1652DF7626E}" name="Sub-Sector"/>
    <tableColumn id="4" xr3:uid="{10B7822D-0D25-43F7-B550-60023EC0BF39}" name="Market Cap"/>
    <tableColumn id="5" xr3:uid="{40F2C027-E1C4-472D-AA1B-9C3798E5D765}" name="Close Price"/>
    <tableColumn id="6" xr3:uid="{82029163-BA5C-4C62-8944-73E908FDFBAC}" name="1Y Return vs Nifty"/>
    <tableColumn id="7" xr3:uid="{2A5BF842-8F1E-4752-87FA-CCC2934E17B7}" name="1M Return vs Nifty"/>
    <tableColumn id="8" xr3:uid="{2B426A48-2F6A-423C-8B79-B636BFC3F970}" name="6M Return vs Nifty"/>
    <tableColumn id="9" xr3:uid="{CD9834E3-C43B-4255-8A6E-48D7AC54DC8A}" name="1W Return vs Nifty"/>
    <tableColumn id="10" xr3:uid="{5C0E65B7-C616-46FC-8F5D-8FA24C556BDB}" name="50D EMA"/>
    <tableColumn id="11" xr3:uid="{9AC70A91-0ED4-4B72-9B87-CB380E7786FA}" name="200D EMA"/>
    <tableColumn id="12" xr3:uid="{5A806DE0-E533-4CC2-B158-1C4F045630C2}" name="RSI Exponential â€“ 14D"/>
    <tableColumn id="13" xr3:uid="{634D992B-2A0B-4A4D-BDF4-C0A705C3F256}" name="Relative Volume"/>
    <tableColumn id="14" xr3:uid="{80EB8B5A-0148-4AD4-AD87-C86F3253ABAA}" name="% Away From 52W High"/>
    <tableColumn id="15" xr3:uid="{53EAAA8E-3613-4CD3-BA92-8D39F98FD967}" name="% Away From 52W Low"/>
    <tableColumn id="16" xr3:uid="{2B7515D0-3EC4-481D-86AE-59E7BA3138C3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296C-B298-48E3-9F3C-62A5E015E17B}">
  <dimension ref="A1:Z122"/>
  <sheetViews>
    <sheetView topLeftCell="P1" workbookViewId="0">
      <selection activeCell="Z8" sqref="Z8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6" x14ac:dyDescent="0.3">
      <c r="A1" t="s">
        <v>2</v>
      </c>
      <c r="B1" t="s">
        <v>10206</v>
      </c>
      <c r="C1" t="s">
        <v>10192</v>
      </c>
      <c r="D1" t="s">
        <v>10207</v>
      </c>
      <c r="E1" t="s">
        <v>10208</v>
      </c>
      <c r="F1" t="s">
        <v>7</v>
      </c>
      <c r="G1" t="s">
        <v>5</v>
      </c>
      <c r="H1" t="s">
        <v>10209</v>
      </c>
      <c r="I1" t="s">
        <v>12</v>
      </c>
      <c r="J1" t="s">
        <v>10186</v>
      </c>
      <c r="K1" t="s">
        <v>10187</v>
      </c>
      <c r="L1" t="s">
        <v>10188</v>
      </c>
      <c r="M1" t="s">
        <v>10189</v>
      </c>
      <c r="N1" t="s">
        <v>10190</v>
      </c>
      <c r="O1" t="s">
        <v>10191</v>
      </c>
      <c r="P1" t="s">
        <v>13</v>
      </c>
      <c r="Q1" t="s">
        <v>14</v>
      </c>
      <c r="R1" t="s">
        <v>10210</v>
      </c>
      <c r="S1" t="s">
        <v>10178</v>
      </c>
      <c r="T1" t="s">
        <v>10179</v>
      </c>
      <c r="U1" t="s">
        <v>10196</v>
      </c>
      <c r="V1" t="s">
        <v>15</v>
      </c>
      <c r="W1" t="s">
        <v>10201</v>
      </c>
      <c r="X1" t="s">
        <v>10211</v>
      </c>
      <c r="Y1" t="s">
        <v>10212</v>
      </c>
      <c r="Z1" t="s">
        <v>10213</v>
      </c>
    </row>
    <row r="2" spans="1:26" x14ac:dyDescent="0.3">
      <c r="A2" t="s">
        <v>229</v>
      </c>
      <c r="B2">
        <f>COUNTIFS(Table2[Sub-Sector],Table4[[#This Row],[Sub-Sector]])</f>
        <v>3</v>
      </c>
      <c r="C2" s="2">
        <f>COUNTIFS(Table2[Sub-Sector],Table4[[#This Row],[Sub-Sector]],Table2[Uptrend],"Uptrend")/Table4[[#This Row],[Count]]</f>
        <v>1</v>
      </c>
      <c r="D2" s="2">
        <f>COUNTIFS(Table2[Sub-Sector],Table4[[#This Row],[Sub-Sector]],Table2[1W Return vs Nifty],"&gt;=5")/Table4[[#This Row],[Count]]</f>
        <v>1</v>
      </c>
      <c r="E2" s="2">
        <f>COUNTIFS(Table2[Sub-Sector],Table4[[#This Row],[Sub-Sector]],Table2[1M Return vs Nifty],"&gt;=5")/Table4[[#This Row],[Count]]</f>
        <v>1</v>
      </c>
      <c r="F2" s="2">
        <f>COUNTIFS(Table2[Sub-Sector],Table4[[#This Row],[Sub-Sector]],Table2[6M Return vs Nifty],"&gt;=10")/Table4[[#This Row],[Count]]</f>
        <v>1</v>
      </c>
      <c r="G2" s="2">
        <f>COUNTIFS(Table2[Sub-Sector],Table4[[#This Row],[Sub-Sector]],Table2[1Y Return vs Nifty],"&gt;=10")/Table4[[#This Row],[Count]]</f>
        <v>1</v>
      </c>
      <c r="H2" s="2">
        <f>COUNTIFS(Table2[Sub-Sector],Table4[[#This Row],[Sub-Sector]],Table2[RSI Exponential â€“ 14D],"&gt;=50")/Table4[[#This Row],[Count]]</f>
        <v>1</v>
      </c>
      <c r="I2" s="2">
        <f>COUNTIFS(Table2[Sub-Sector],Table4[[#This Row],[Sub-Sector]],Table2[Relative Volume],"&gt;=1")/Table4[[#This Row],[Count]]</f>
        <v>1</v>
      </c>
      <c r="J2" s="2">
        <f>COUNTIFS(Table2[Sub-Sector],Table4[[#This Row],[Sub-Sector]],Table2[% Away From Day Low],"&gt;=0.05")/Table4[[#This Row],[Count]]</f>
        <v>0.33333333333333331</v>
      </c>
      <c r="K2" s="2">
        <f>COUNTIFS(Table2[Sub-Sector],Table4[[#This Row],[Sub-Sector]],Table2[% Away From Day High],"&lt;=0.05")/Table4[[#This Row],[Count]]</f>
        <v>1</v>
      </c>
      <c r="L2" s="2">
        <f>COUNTIFS(Table2[Sub-Sector],Table4[[#This Row],[Sub-Sector]],Table2[% Away From Current Week Low],"&gt;=0.05")/Table4[[#This Row],[Count]]</f>
        <v>0</v>
      </c>
      <c r="M2" s="2">
        <f>COUNTIFS(Table2[Sub-Sector],Table4[[#This Row],[Sub-Sector]],Table2[% Away From Current Week High],"&lt;=0.05")/Table4[[#This Row],[Count]]</f>
        <v>0</v>
      </c>
      <c r="N2" s="2">
        <f>COUNTIFS(Table2[Sub-Sector],Table4[[#This Row],[Sub-Sector]],Table2[% Away From Current Month Low],"&gt;=0.05")/Table4[[#This Row],[Count]]</f>
        <v>1</v>
      </c>
      <c r="O2" s="2">
        <f>COUNTIFS(Table2[Sub-Sector],Table4[[#This Row],[Sub-Sector]],Table2[% Away From Current Month High],"&lt;=0.05")/Table4[[#This Row],[Count]]</f>
        <v>0</v>
      </c>
      <c r="P2" s="2">
        <f>COUNTIFS(Table2[Sub-Sector],Table4[[#This Row],[Sub-Sector]],Table2[% Away From 52W High],"&lt;=10")/Table4[[#This Row],[Count]]</f>
        <v>0.66666666666666663</v>
      </c>
      <c r="Q2" s="2">
        <f>COUNTIFS(Table2[Sub-Sector],Table4[[#This Row],[Sub-Sector]],Table2[% Away From 52W Low],"&gt;=10")/Table4[[#This Row],[Count]]</f>
        <v>1</v>
      </c>
      <c r="R2" s="2">
        <f>COUNTIFS(Table2[Sub-Sector],Table4[[#This Row],[Sub-Sector]],Table2[% Price above 20 EMA],"&gt;=0")/Table4[[#This Row],[Count]]</f>
        <v>1</v>
      </c>
      <c r="S2" s="2">
        <f>COUNTIFS(Table2[Sub-Sector],Table4[[#This Row],[Sub-Sector]],Table2[% Price above 50 EMA],"&gt;=0")/Table4[[#This Row],[Count]]</f>
        <v>1</v>
      </c>
      <c r="T2" s="2">
        <f>COUNTIFS(Table2[Sub-Sector],Table4[[#This Row],[Sub-Sector]],Table2[% Price above 200 EMA],"&gt;=0")/Table4[[#This Row],[Count]]</f>
        <v>1</v>
      </c>
      <c r="U2" s="2">
        <f>COUNTIFS(Table2[Sub-Sector],Table4[[#This Row],[Sub-Sector]],Table2[Rate of Change - Zone],"Positive")/Table4[[#This Row],[Count]]</f>
        <v>1</v>
      </c>
      <c r="V2" s="2">
        <f>COUNTIFS(Table2[Sub-Sector],Table4[[#This Row],[Sub-Sector]],Table2[Sharpe Ratio],"&gt;=0.10")/Table4[[#This Row],[Count]]</f>
        <v>1</v>
      </c>
      <c r="W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95.5</v>
      </c>
      <c r="X2" s="3">
        <f>_xlfn.RANK.AVG(Table4[[#This Row],[Score]],Table4[Score],1)</f>
        <v>1</v>
      </c>
      <c r="Y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60</v>
      </c>
      <c r="Z2" s="3">
        <f>_xlfn.RANK.AVG(Table4[[#This Row],[Score 2 ]],Table4[[Score 2 ]],1)</f>
        <v>1</v>
      </c>
    </row>
    <row r="3" spans="1:26" x14ac:dyDescent="0.3">
      <c r="A3" t="s">
        <v>636</v>
      </c>
      <c r="B3">
        <f>COUNTIFS(Table2[Sub-Sector],Table4[[#This Row],[Sub-Sector]])</f>
        <v>5</v>
      </c>
      <c r="C3" s="2">
        <f>COUNTIFS(Table2[Sub-Sector],Table4[[#This Row],[Sub-Sector]],Table2[Uptrend],"Uptrend")/Table4[[#This Row],[Count]]</f>
        <v>1</v>
      </c>
      <c r="D3" s="2">
        <f>COUNTIFS(Table2[Sub-Sector],Table4[[#This Row],[Sub-Sector]],Table2[1W Return vs Nifty],"&gt;=5")/Table4[[#This Row],[Count]]</f>
        <v>0.4</v>
      </c>
      <c r="E3" s="2">
        <f>COUNTIFS(Table2[Sub-Sector],Table4[[#This Row],[Sub-Sector]],Table2[1M Return vs Nifty],"&gt;=5")/Table4[[#This Row],[Count]]</f>
        <v>1</v>
      </c>
      <c r="F3" s="2">
        <f>COUNTIFS(Table2[Sub-Sector],Table4[[#This Row],[Sub-Sector]],Table2[6M Return vs Nifty],"&gt;=10")/Table4[[#This Row],[Count]]</f>
        <v>0.8</v>
      </c>
      <c r="G3" s="2">
        <f>COUNTIFS(Table2[Sub-Sector],Table4[[#This Row],[Sub-Sector]],Table2[1Y Return vs Nifty],"&gt;=10")/Table4[[#This Row],[Count]]</f>
        <v>1</v>
      </c>
      <c r="H3" s="2">
        <f>COUNTIFS(Table2[Sub-Sector],Table4[[#This Row],[Sub-Sector]],Table2[RSI Exponential â€“ 14D],"&gt;=50")/Table4[[#This Row],[Count]]</f>
        <v>1</v>
      </c>
      <c r="I3" s="2">
        <f>COUNTIFS(Table2[Sub-Sector],Table4[[#This Row],[Sub-Sector]],Table2[Relative Volume],"&gt;=1")/Table4[[#This Row],[Count]]</f>
        <v>0.6</v>
      </c>
      <c r="J3" s="2">
        <f>COUNTIFS(Table2[Sub-Sector],Table4[[#This Row],[Sub-Sector]],Table2[% Away From Day Low],"&gt;=0.05")/Table4[[#This Row],[Count]]</f>
        <v>0.4</v>
      </c>
      <c r="K3" s="2">
        <f>COUNTIFS(Table2[Sub-Sector],Table4[[#This Row],[Sub-Sector]],Table2[% Away From Day High],"&lt;=0.05")/Table4[[#This Row],[Count]]</f>
        <v>1</v>
      </c>
      <c r="L3" s="2">
        <f>COUNTIFS(Table2[Sub-Sector],Table4[[#This Row],[Sub-Sector]],Table2[% Away From Current Week Low],"&gt;=0.05")/Table4[[#This Row],[Count]]</f>
        <v>0</v>
      </c>
      <c r="M3" s="2">
        <f>COUNTIFS(Table2[Sub-Sector],Table4[[#This Row],[Sub-Sector]],Table2[% Away From Current Week High],"&lt;=0.05")/Table4[[#This Row],[Count]]</f>
        <v>0.2</v>
      </c>
      <c r="N3" s="2">
        <f>COUNTIFS(Table2[Sub-Sector],Table4[[#This Row],[Sub-Sector]],Table2[% Away From Current Month Low],"&gt;=0.05")/Table4[[#This Row],[Count]]</f>
        <v>0.6</v>
      </c>
      <c r="O3" s="2">
        <f>COUNTIFS(Table2[Sub-Sector],Table4[[#This Row],[Sub-Sector]],Table2[% Away From Current Month High],"&lt;=0.05")/Table4[[#This Row],[Count]]</f>
        <v>0.2</v>
      </c>
      <c r="P3" s="2">
        <f>COUNTIFS(Table2[Sub-Sector],Table4[[#This Row],[Sub-Sector]],Table2[% Away From 52W High],"&lt;=10")/Table4[[#This Row],[Count]]</f>
        <v>0.8</v>
      </c>
      <c r="Q3" s="2">
        <f>COUNTIFS(Table2[Sub-Sector],Table4[[#This Row],[Sub-Sector]],Table2[% Away From 52W Low],"&gt;=10")/Table4[[#This Row],[Count]]</f>
        <v>1</v>
      </c>
      <c r="R3" s="2">
        <f>COUNTIFS(Table2[Sub-Sector],Table4[[#This Row],[Sub-Sector]],Table2[% Price above 20 EMA],"&gt;=0")/Table4[[#This Row],[Count]]</f>
        <v>1</v>
      </c>
      <c r="S3" s="2">
        <f>COUNTIFS(Table2[Sub-Sector],Table4[[#This Row],[Sub-Sector]],Table2[% Price above 50 EMA],"&gt;=0")/Table4[[#This Row],[Count]]</f>
        <v>1</v>
      </c>
      <c r="T3" s="2">
        <f>COUNTIFS(Table2[Sub-Sector],Table4[[#This Row],[Sub-Sector]],Table2[% Price above 200 EMA],"&gt;=0")/Table4[[#This Row],[Count]]</f>
        <v>1</v>
      </c>
      <c r="U3" s="2">
        <f>COUNTIFS(Table2[Sub-Sector],Table4[[#This Row],[Sub-Sector]],Table2[Rate of Change - Zone],"Positive")/Table4[[#This Row],[Count]]</f>
        <v>1</v>
      </c>
      <c r="V3" s="2">
        <f>COUNTIFS(Table2[Sub-Sector],Table4[[#This Row],[Sub-Sector]],Table2[Sharpe Ratio],"&gt;=0.10")/Table4[[#This Row],[Count]]</f>
        <v>1</v>
      </c>
      <c r="W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150</v>
      </c>
      <c r="X3" s="3">
        <f>_xlfn.RANK.AVG(Table4[[#This Row],[Score]],Table4[Score],1)</f>
        <v>2</v>
      </c>
      <c r="Y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98</v>
      </c>
      <c r="Z3" s="3">
        <f>_xlfn.RANK.AVG(Table4[[#This Row],[Score 2 ]],Table4[[Score 2 ]],1)</f>
        <v>2</v>
      </c>
    </row>
    <row r="4" spans="1:26" x14ac:dyDescent="0.3">
      <c r="A4" t="s">
        <v>692</v>
      </c>
      <c r="B4">
        <f>COUNTIFS(Table2[Sub-Sector],Table4[[#This Row],[Sub-Sector]])</f>
        <v>3</v>
      </c>
      <c r="C4" s="2">
        <f>COUNTIFS(Table2[Sub-Sector],Table4[[#This Row],[Sub-Sector]],Table2[Uptrend],"Uptrend")/Table4[[#This Row],[Count]]</f>
        <v>1</v>
      </c>
      <c r="D4" s="2">
        <f>COUNTIFS(Table2[Sub-Sector],Table4[[#This Row],[Sub-Sector]],Table2[1W Return vs Nifty],"&gt;=5")/Table4[[#This Row],[Count]]</f>
        <v>0</v>
      </c>
      <c r="E4" s="2">
        <f>COUNTIFS(Table2[Sub-Sector],Table4[[#This Row],[Sub-Sector]],Table2[1M Return vs Nifty],"&gt;=5")/Table4[[#This Row],[Count]]</f>
        <v>0.66666666666666663</v>
      </c>
      <c r="F4" s="2">
        <f>COUNTIFS(Table2[Sub-Sector],Table4[[#This Row],[Sub-Sector]],Table2[6M Return vs Nifty],"&gt;=10")/Table4[[#This Row],[Count]]</f>
        <v>0.66666666666666663</v>
      </c>
      <c r="G4" s="2">
        <f>COUNTIFS(Table2[Sub-Sector],Table4[[#This Row],[Sub-Sector]],Table2[1Y Return vs Nifty],"&gt;=10")/Table4[[#This Row],[Count]]</f>
        <v>1</v>
      </c>
      <c r="H4" s="2">
        <f>COUNTIFS(Table2[Sub-Sector],Table4[[#This Row],[Sub-Sector]],Table2[RSI Exponential â€“ 14D],"&gt;=50")/Table4[[#This Row],[Count]]</f>
        <v>0.66666666666666663</v>
      </c>
      <c r="I4" s="2">
        <f>COUNTIFS(Table2[Sub-Sector],Table4[[#This Row],[Sub-Sector]],Table2[Relative Volume],"&gt;=1")/Table4[[#This Row],[Count]]</f>
        <v>0.66666666666666663</v>
      </c>
      <c r="J4" s="2">
        <f>COUNTIFS(Table2[Sub-Sector],Table4[[#This Row],[Sub-Sector]],Table2[% Away From Day Low],"&gt;=0.05")/Table4[[#This Row],[Count]]</f>
        <v>0</v>
      </c>
      <c r="K4" s="2">
        <f>COUNTIFS(Table2[Sub-Sector],Table4[[#This Row],[Sub-Sector]],Table2[% Away From Day High],"&lt;=0.05")/Table4[[#This Row],[Count]]</f>
        <v>1</v>
      </c>
      <c r="L4" s="2">
        <f>COUNTIFS(Table2[Sub-Sector],Table4[[#This Row],[Sub-Sector]],Table2[% Away From Current Week Low],"&gt;=0.05")/Table4[[#This Row],[Count]]</f>
        <v>0</v>
      </c>
      <c r="M4" s="2">
        <f>COUNTIFS(Table2[Sub-Sector],Table4[[#This Row],[Sub-Sector]],Table2[% Away From Current Week High],"&lt;=0.05")/Table4[[#This Row],[Count]]</f>
        <v>0.66666666666666663</v>
      </c>
      <c r="N4" s="2">
        <f>COUNTIFS(Table2[Sub-Sector],Table4[[#This Row],[Sub-Sector]],Table2[% Away From Current Month Low],"&gt;=0.05")/Table4[[#This Row],[Count]]</f>
        <v>0.33333333333333331</v>
      </c>
      <c r="O4" s="2">
        <f>COUNTIFS(Table2[Sub-Sector],Table4[[#This Row],[Sub-Sector]],Table2[% Away From Current Month High],"&lt;=0.05")/Table4[[#This Row],[Count]]</f>
        <v>0</v>
      </c>
      <c r="P4" s="2">
        <f>COUNTIFS(Table2[Sub-Sector],Table4[[#This Row],[Sub-Sector]],Table2[% Away From 52W High],"&lt;=10")/Table4[[#This Row],[Count]]</f>
        <v>0.33333333333333331</v>
      </c>
      <c r="Q4" s="2">
        <f>COUNTIFS(Table2[Sub-Sector],Table4[[#This Row],[Sub-Sector]],Table2[% Away From 52W Low],"&gt;=10")/Table4[[#This Row],[Count]]</f>
        <v>1</v>
      </c>
      <c r="R4" s="2">
        <f>COUNTIFS(Table2[Sub-Sector],Table4[[#This Row],[Sub-Sector]],Table2[% Price above 20 EMA],"&gt;=0")/Table4[[#This Row],[Count]]</f>
        <v>0.66666666666666663</v>
      </c>
      <c r="S4" s="2">
        <f>COUNTIFS(Table2[Sub-Sector],Table4[[#This Row],[Sub-Sector]],Table2[% Price above 50 EMA],"&gt;=0")/Table4[[#This Row],[Count]]</f>
        <v>1</v>
      </c>
      <c r="T4" s="2">
        <f>COUNTIFS(Table2[Sub-Sector],Table4[[#This Row],[Sub-Sector]],Table2[% Price above 200 EMA],"&gt;=0")/Table4[[#This Row],[Count]]</f>
        <v>1</v>
      </c>
      <c r="U4" s="2">
        <f>COUNTIFS(Table2[Sub-Sector],Table4[[#This Row],[Sub-Sector]],Table2[Rate of Change - Zone],"Positive")/Table4[[#This Row],[Count]]</f>
        <v>1</v>
      </c>
      <c r="V4" s="2">
        <f>COUNTIFS(Table2[Sub-Sector],Table4[[#This Row],[Sub-Sector]],Table2[Sharpe Ratio],"&gt;=0.10")/Table4[[#This Row],[Count]]</f>
        <v>0.66666666666666663</v>
      </c>
      <c r="W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241</v>
      </c>
      <c r="X4" s="3">
        <f>_xlfn.RANK.AVG(Table4[[#This Row],[Score]],Table4[Score],1)</f>
        <v>10</v>
      </c>
      <c r="Y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102.5</v>
      </c>
      <c r="Z4" s="3">
        <f>_xlfn.RANK.AVG(Table4[[#This Row],[Score 2 ]],Table4[[Score 2 ]],1)</f>
        <v>3</v>
      </c>
    </row>
    <row r="5" spans="1:26" x14ac:dyDescent="0.3">
      <c r="A5" t="s">
        <v>59</v>
      </c>
      <c r="B5">
        <f>COUNTIFS(Table2[Sub-Sector],Table4[[#This Row],[Sub-Sector]])</f>
        <v>3</v>
      </c>
      <c r="C5" s="2">
        <f>COUNTIFS(Table2[Sub-Sector],Table4[[#This Row],[Sub-Sector]],Table2[Uptrend],"Uptrend")/Table4[[#This Row],[Count]]</f>
        <v>1</v>
      </c>
      <c r="D5" s="2">
        <f>COUNTIFS(Table2[Sub-Sector],Table4[[#This Row],[Sub-Sector]],Table2[1W Return vs Nifty],"&gt;=5")/Table4[[#This Row],[Count]]</f>
        <v>0.66666666666666663</v>
      </c>
      <c r="E5" s="2">
        <f>COUNTIFS(Table2[Sub-Sector],Table4[[#This Row],[Sub-Sector]],Table2[1M Return vs Nifty],"&gt;=5")/Table4[[#This Row],[Count]]</f>
        <v>1</v>
      </c>
      <c r="F5" s="2">
        <f>COUNTIFS(Table2[Sub-Sector],Table4[[#This Row],[Sub-Sector]],Table2[6M Return vs Nifty],"&gt;=10")/Table4[[#This Row],[Count]]</f>
        <v>1</v>
      </c>
      <c r="G5" s="2">
        <f>COUNTIFS(Table2[Sub-Sector],Table4[[#This Row],[Sub-Sector]],Table2[1Y Return vs Nifty],"&gt;=10")/Table4[[#This Row],[Count]]</f>
        <v>0.66666666666666663</v>
      </c>
      <c r="H5" s="2">
        <f>COUNTIFS(Table2[Sub-Sector],Table4[[#This Row],[Sub-Sector]],Table2[RSI Exponential â€“ 14D],"&gt;=50")/Table4[[#This Row],[Count]]</f>
        <v>1</v>
      </c>
      <c r="I5" s="2">
        <f>COUNTIFS(Table2[Sub-Sector],Table4[[#This Row],[Sub-Sector]],Table2[Relative Volume],"&gt;=1")/Table4[[#This Row],[Count]]</f>
        <v>0.66666666666666663</v>
      </c>
      <c r="J5" s="2">
        <f>COUNTIFS(Table2[Sub-Sector],Table4[[#This Row],[Sub-Sector]],Table2[% Away From Day Low],"&gt;=0.05")/Table4[[#This Row],[Count]]</f>
        <v>0.33333333333333331</v>
      </c>
      <c r="K5" s="2">
        <f>COUNTIFS(Table2[Sub-Sector],Table4[[#This Row],[Sub-Sector]],Table2[% Away From Day High],"&lt;=0.05")/Table4[[#This Row],[Count]]</f>
        <v>1</v>
      </c>
      <c r="L5" s="2">
        <f>COUNTIFS(Table2[Sub-Sector],Table4[[#This Row],[Sub-Sector]],Table2[% Away From Current Week Low],"&gt;=0.05")/Table4[[#This Row],[Count]]</f>
        <v>0</v>
      </c>
      <c r="M5" s="2">
        <f>COUNTIFS(Table2[Sub-Sector],Table4[[#This Row],[Sub-Sector]],Table2[% Away From Current Week High],"&lt;=0.05")/Table4[[#This Row],[Count]]</f>
        <v>1</v>
      </c>
      <c r="N5" s="2">
        <f>COUNTIFS(Table2[Sub-Sector],Table4[[#This Row],[Sub-Sector]],Table2[% Away From Current Month Low],"&gt;=0.05")/Table4[[#This Row],[Count]]</f>
        <v>1</v>
      </c>
      <c r="O5" s="2">
        <f>COUNTIFS(Table2[Sub-Sector],Table4[[#This Row],[Sub-Sector]],Table2[% Away From Current Month High],"&lt;=0.05")/Table4[[#This Row],[Count]]</f>
        <v>1</v>
      </c>
      <c r="P5" s="2">
        <f>COUNTIFS(Table2[Sub-Sector],Table4[[#This Row],[Sub-Sector]],Table2[% Away From 52W High],"&lt;=10")/Table4[[#This Row],[Count]]</f>
        <v>0.66666666666666663</v>
      </c>
      <c r="Q5" s="2">
        <f>COUNTIFS(Table2[Sub-Sector],Table4[[#This Row],[Sub-Sector]],Table2[% Away From 52W Low],"&gt;=10")/Table4[[#This Row],[Count]]</f>
        <v>1</v>
      </c>
      <c r="R5" s="2">
        <f>COUNTIFS(Table2[Sub-Sector],Table4[[#This Row],[Sub-Sector]],Table2[% Price above 20 EMA],"&gt;=0")/Table4[[#This Row],[Count]]</f>
        <v>1</v>
      </c>
      <c r="S5" s="2">
        <f>COUNTIFS(Table2[Sub-Sector],Table4[[#This Row],[Sub-Sector]],Table2[% Price above 50 EMA],"&gt;=0")/Table4[[#This Row],[Count]]</f>
        <v>1</v>
      </c>
      <c r="T5" s="2">
        <f>COUNTIFS(Table2[Sub-Sector],Table4[[#This Row],[Sub-Sector]],Table2[% Price above 200 EMA],"&gt;=0")/Table4[[#This Row],[Count]]</f>
        <v>1</v>
      </c>
      <c r="U5" s="2">
        <f>COUNTIFS(Table2[Sub-Sector],Table4[[#This Row],[Sub-Sector]],Table2[Rate of Change - Zone],"Positive")/Table4[[#This Row],[Count]]</f>
        <v>1</v>
      </c>
      <c r="V5" s="2">
        <f>COUNTIFS(Table2[Sub-Sector],Table4[[#This Row],[Sub-Sector]],Table2[Sharpe Ratio],"&gt;=0.10")/Table4[[#This Row],[Count]]</f>
        <v>0.66666666666666663</v>
      </c>
      <c r="W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159</v>
      </c>
      <c r="X5" s="3">
        <f>_xlfn.RANK.AVG(Table4[[#This Row],[Score]],Table4[Score],1)</f>
        <v>3</v>
      </c>
      <c r="Y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120.5</v>
      </c>
      <c r="Z5" s="3">
        <f>_xlfn.RANK.AVG(Table4[[#This Row],[Score 2 ]],Table4[[Score 2 ]],1)</f>
        <v>4</v>
      </c>
    </row>
    <row r="6" spans="1:26" x14ac:dyDescent="0.3">
      <c r="A6" t="s">
        <v>455</v>
      </c>
      <c r="B6">
        <f>COUNTIFS(Table2[Sub-Sector],Table4[[#This Row],[Sub-Sector]])</f>
        <v>4</v>
      </c>
      <c r="C6" s="2">
        <f>COUNTIFS(Table2[Sub-Sector],Table4[[#This Row],[Sub-Sector]],Table2[Uptrend],"Uptrend")/Table4[[#This Row],[Count]]</f>
        <v>1</v>
      </c>
      <c r="D6" s="2">
        <f>COUNTIFS(Table2[Sub-Sector],Table4[[#This Row],[Sub-Sector]],Table2[1W Return vs Nifty],"&gt;=5")/Table4[[#This Row],[Count]]</f>
        <v>0.5</v>
      </c>
      <c r="E6" s="2">
        <f>COUNTIFS(Table2[Sub-Sector],Table4[[#This Row],[Sub-Sector]],Table2[1M Return vs Nifty],"&gt;=5")/Table4[[#This Row],[Count]]</f>
        <v>0.75</v>
      </c>
      <c r="F6" s="2">
        <f>COUNTIFS(Table2[Sub-Sector],Table4[[#This Row],[Sub-Sector]],Table2[6M Return vs Nifty],"&gt;=10")/Table4[[#This Row],[Count]]</f>
        <v>0.75</v>
      </c>
      <c r="G6" s="2">
        <f>COUNTIFS(Table2[Sub-Sector],Table4[[#This Row],[Sub-Sector]],Table2[1Y Return vs Nifty],"&gt;=10")/Table4[[#This Row],[Count]]</f>
        <v>0.75</v>
      </c>
      <c r="H6" s="2">
        <f>COUNTIFS(Table2[Sub-Sector],Table4[[#This Row],[Sub-Sector]],Table2[RSI Exponential â€“ 14D],"&gt;=50")/Table4[[#This Row],[Count]]</f>
        <v>1</v>
      </c>
      <c r="I6" s="2">
        <f>COUNTIFS(Table2[Sub-Sector],Table4[[#This Row],[Sub-Sector]],Table2[Relative Volume],"&gt;=1")/Table4[[#This Row],[Count]]</f>
        <v>0.75</v>
      </c>
      <c r="J6" s="2">
        <f>COUNTIFS(Table2[Sub-Sector],Table4[[#This Row],[Sub-Sector]],Table2[% Away From Day Low],"&gt;=0.05")/Table4[[#This Row],[Count]]</f>
        <v>1</v>
      </c>
      <c r="K6" s="2">
        <f>COUNTIFS(Table2[Sub-Sector],Table4[[#This Row],[Sub-Sector]],Table2[% Away From Day High],"&lt;=0.05")/Table4[[#This Row],[Count]]</f>
        <v>1</v>
      </c>
      <c r="L6" s="2">
        <f>COUNTIFS(Table2[Sub-Sector],Table4[[#This Row],[Sub-Sector]],Table2[% Away From Current Week Low],"&gt;=0.05")/Table4[[#This Row],[Count]]</f>
        <v>0.25</v>
      </c>
      <c r="M6" s="2">
        <f>COUNTIFS(Table2[Sub-Sector],Table4[[#This Row],[Sub-Sector]],Table2[% Away From Current Week High],"&lt;=0.05")/Table4[[#This Row],[Count]]</f>
        <v>0.75</v>
      </c>
      <c r="N6" s="2">
        <f>COUNTIFS(Table2[Sub-Sector],Table4[[#This Row],[Sub-Sector]],Table2[% Away From Current Month Low],"&gt;=0.05")/Table4[[#This Row],[Count]]</f>
        <v>0.5</v>
      </c>
      <c r="O6" s="2">
        <f>COUNTIFS(Table2[Sub-Sector],Table4[[#This Row],[Sub-Sector]],Table2[% Away From Current Month High],"&lt;=0.05")/Table4[[#This Row],[Count]]</f>
        <v>0.75</v>
      </c>
      <c r="P6" s="2">
        <f>COUNTIFS(Table2[Sub-Sector],Table4[[#This Row],[Sub-Sector]],Table2[% Away From 52W High],"&lt;=10")/Table4[[#This Row],[Count]]</f>
        <v>0.75</v>
      </c>
      <c r="Q6" s="2">
        <f>COUNTIFS(Table2[Sub-Sector],Table4[[#This Row],[Sub-Sector]],Table2[% Away From 52W Low],"&gt;=10")/Table4[[#This Row],[Count]]</f>
        <v>1</v>
      </c>
      <c r="R6" s="2">
        <f>COUNTIFS(Table2[Sub-Sector],Table4[[#This Row],[Sub-Sector]],Table2[% Price above 20 EMA],"&gt;=0")/Table4[[#This Row],[Count]]</f>
        <v>1</v>
      </c>
      <c r="S6" s="2">
        <f>COUNTIFS(Table2[Sub-Sector],Table4[[#This Row],[Sub-Sector]],Table2[% Price above 50 EMA],"&gt;=0")/Table4[[#This Row],[Count]]</f>
        <v>1</v>
      </c>
      <c r="T6" s="2">
        <f>COUNTIFS(Table2[Sub-Sector],Table4[[#This Row],[Sub-Sector]],Table2[% Price above 200 EMA],"&gt;=0")/Table4[[#This Row],[Count]]</f>
        <v>1</v>
      </c>
      <c r="U6" s="2">
        <f>COUNTIFS(Table2[Sub-Sector],Table4[[#This Row],[Sub-Sector]],Table2[Rate of Change - Zone],"Positive")/Table4[[#This Row],[Count]]</f>
        <v>1</v>
      </c>
      <c r="V6" s="2">
        <f>COUNTIFS(Table2[Sub-Sector],Table4[[#This Row],[Sub-Sector]],Table2[Sharpe Ratio],"&gt;=0.10")/Table4[[#This Row],[Count]]</f>
        <v>0.5</v>
      </c>
      <c r="W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181.5</v>
      </c>
      <c r="X6" s="3">
        <f>_xlfn.RANK.AVG(Table4[[#This Row],[Score]],Table4[Score],1)</f>
        <v>4</v>
      </c>
      <c r="Y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123.5</v>
      </c>
      <c r="Z6" s="3">
        <f>_xlfn.RANK.AVG(Table4[[#This Row],[Score 2 ]],Table4[[Score 2 ]],1)</f>
        <v>5.5</v>
      </c>
    </row>
    <row r="7" spans="1:26" x14ac:dyDescent="0.3">
      <c r="A7" t="s">
        <v>873</v>
      </c>
      <c r="B7">
        <f>COUNTIFS(Table2[Sub-Sector],Table4[[#This Row],[Sub-Sector]])</f>
        <v>3</v>
      </c>
      <c r="C7" s="2">
        <f>COUNTIFS(Table2[Sub-Sector],Table4[[#This Row],[Sub-Sector]],Table2[Uptrend],"Uptrend")/Table4[[#This Row],[Count]]</f>
        <v>1</v>
      </c>
      <c r="D7" s="2">
        <f>COUNTIFS(Table2[Sub-Sector],Table4[[#This Row],[Sub-Sector]],Table2[1W Return vs Nifty],"&gt;=5")/Table4[[#This Row],[Count]]</f>
        <v>0.33333333333333331</v>
      </c>
      <c r="E7" s="2">
        <f>COUNTIFS(Table2[Sub-Sector],Table4[[#This Row],[Sub-Sector]],Table2[1M Return vs Nifty],"&gt;=5")/Table4[[#This Row],[Count]]</f>
        <v>0.66666666666666663</v>
      </c>
      <c r="F7" s="2">
        <f>COUNTIFS(Table2[Sub-Sector],Table4[[#This Row],[Sub-Sector]],Table2[6M Return vs Nifty],"&gt;=10")/Table4[[#This Row],[Count]]</f>
        <v>0.33333333333333331</v>
      </c>
      <c r="G7" s="2">
        <f>COUNTIFS(Table2[Sub-Sector],Table4[[#This Row],[Sub-Sector]],Table2[1Y Return vs Nifty],"&gt;=10")/Table4[[#This Row],[Count]]</f>
        <v>1</v>
      </c>
      <c r="H7" s="2">
        <f>COUNTIFS(Table2[Sub-Sector],Table4[[#This Row],[Sub-Sector]],Table2[RSI Exponential â€“ 14D],"&gt;=50")/Table4[[#This Row],[Count]]</f>
        <v>1</v>
      </c>
      <c r="I7" s="2">
        <f>COUNTIFS(Table2[Sub-Sector],Table4[[#This Row],[Sub-Sector]],Table2[Relative Volume],"&gt;=1")/Table4[[#This Row],[Count]]</f>
        <v>1</v>
      </c>
      <c r="J7" s="2">
        <f>COUNTIFS(Table2[Sub-Sector],Table4[[#This Row],[Sub-Sector]],Table2[% Away From Day Low],"&gt;=0.05")/Table4[[#This Row],[Count]]</f>
        <v>0.33333333333333331</v>
      </c>
      <c r="K7" s="2">
        <f>COUNTIFS(Table2[Sub-Sector],Table4[[#This Row],[Sub-Sector]],Table2[% Away From Day High],"&lt;=0.05")/Table4[[#This Row],[Count]]</f>
        <v>0.66666666666666663</v>
      </c>
      <c r="L7" s="2">
        <f>COUNTIFS(Table2[Sub-Sector],Table4[[#This Row],[Sub-Sector]],Table2[% Away From Current Week Low],"&gt;=0.05")/Table4[[#This Row],[Count]]</f>
        <v>0</v>
      </c>
      <c r="M7" s="2">
        <f>COUNTIFS(Table2[Sub-Sector],Table4[[#This Row],[Sub-Sector]],Table2[% Away From Current Week High],"&lt;=0.05")/Table4[[#This Row],[Count]]</f>
        <v>1</v>
      </c>
      <c r="N7" s="2">
        <f>COUNTIFS(Table2[Sub-Sector],Table4[[#This Row],[Sub-Sector]],Table2[% Away From Current Month Low],"&gt;=0.05")/Table4[[#This Row],[Count]]</f>
        <v>0.66666666666666663</v>
      </c>
      <c r="O7" s="2">
        <f>COUNTIFS(Table2[Sub-Sector],Table4[[#This Row],[Sub-Sector]],Table2[% Away From Current Month High],"&lt;=0.05")/Table4[[#This Row],[Count]]</f>
        <v>1</v>
      </c>
      <c r="P7" s="2">
        <f>COUNTIFS(Table2[Sub-Sector],Table4[[#This Row],[Sub-Sector]],Table2[% Away From 52W High],"&lt;=10")/Table4[[#This Row],[Count]]</f>
        <v>0.33333333333333331</v>
      </c>
      <c r="Q7" s="2">
        <f>COUNTIFS(Table2[Sub-Sector],Table4[[#This Row],[Sub-Sector]],Table2[% Away From 52W Low],"&gt;=10")/Table4[[#This Row],[Count]]</f>
        <v>1</v>
      </c>
      <c r="R7" s="2">
        <f>COUNTIFS(Table2[Sub-Sector],Table4[[#This Row],[Sub-Sector]],Table2[% Price above 20 EMA],"&gt;=0")/Table4[[#This Row],[Count]]</f>
        <v>1</v>
      </c>
      <c r="S7" s="2">
        <f>COUNTIFS(Table2[Sub-Sector],Table4[[#This Row],[Sub-Sector]],Table2[% Price above 50 EMA],"&gt;=0")/Table4[[#This Row],[Count]]</f>
        <v>1</v>
      </c>
      <c r="T7" s="2">
        <f>COUNTIFS(Table2[Sub-Sector],Table4[[#This Row],[Sub-Sector]],Table2[% Price above 200 EMA],"&gt;=0")/Table4[[#This Row],[Count]]</f>
        <v>1</v>
      </c>
      <c r="U7" s="2">
        <f>COUNTIFS(Table2[Sub-Sector],Table4[[#This Row],[Sub-Sector]],Table2[Rate of Change - Zone],"Positive")/Table4[[#This Row],[Count]]</f>
        <v>1</v>
      </c>
      <c r="V7" s="2">
        <f>COUNTIFS(Table2[Sub-Sector],Table4[[#This Row],[Sub-Sector]],Table2[Sharpe Ratio],"&gt;=0.10")/Table4[[#This Row],[Count]]</f>
        <v>0.33333333333333331</v>
      </c>
      <c r="W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196.5</v>
      </c>
      <c r="X7" s="3">
        <f>_xlfn.RANK.AVG(Table4[[#This Row],[Score]],Table4[Score],1)</f>
        <v>6</v>
      </c>
      <c r="Y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123.5</v>
      </c>
      <c r="Z7" s="3">
        <f>_xlfn.RANK.AVG(Table4[[#This Row],[Score 2 ]],Table4[[Score 2 ]],1)</f>
        <v>5.5</v>
      </c>
    </row>
    <row r="8" spans="1:26" x14ac:dyDescent="0.3">
      <c r="A8" t="s">
        <v>62</v>
      </c>
      <c r="B8">
        <f>COUNTIFS(Table2[Sub-Sector],Table4[[#This Row],[Sub-Sector]])</f>
        <v>5</v>
      </c>
      <c r="C8" s="2">
        <f>COUNTIFS(Table2[Sub-Sector],Table4[[#This Row],[Sub-Sector]],Table2[Uptrend],"Uptrend")/Table4[[#This Row],[Count]]</f>
        <v>0.8</v>
      </c>
      <c r="D8" s="2">
        <f>COUNTIFS(Table2[Sub-Sector],Table4[[#This Row],[Sub-Sector]],Table2[1W Return vs Nifty],"&gt;=5")/Table4[[#This Row],[Count]]</f>
        <v>0.2</v>
      </c>
      <c r="E8" s="2">
        <f>COUNTIFS(Table2[Sub-Sector],Table4[[#This Row],[Sub-Sector]],Table2[1M Return vs Nifty],"&gt;=5")/Table4[[#This Row],[Count]]</f>
        <v>1</v>
      </c>
      <c r="F8" s="2">
        <f>COUNTIFS(Table2[Sub-Sector],Table4[[#This Row],[Sub-Sector]],Table2[6M Return vs Nifty],"&gt;=10")/Table4[[#This Row],[Count]]</f>
        <v>0.8</v>
      </c>
      <c r="G8" s="2">
        <f>COUNTIFS(Table2[Sub-Sector],Table4[[#This Row],[Sub-Sector]],Table2[1Y Return vs Nifty],"&gt;=10")/Table4[[#This Row],[Count]]</f>
        <v>0.8</v>
      </c>
      <c r="H8" s="2">
        <f>COUNTIFS(Table2[Sub-Sector],Table4[[#This Row],[Sub-Sector]],Table2[RSI Exponential â€“ 14D],"&gt;=50")/Table4[[#This Row],[Count]]</f>
        <v>1</v>
      </c>
      <c r="I8" s="2">
        <f>COUNTIFS(Table2[Sub-Sector],Table4[[#This Row],[Sub-Sector]],Table2[Relative Volume],"&gt;=1")/Table4[[#This Row],[Count]]</f>
        <v>0.6</v>
      </c>
      <c r="J8" s="2">
        <f>COUNTIFS(Table2[Sub-Sector],Table4[[#This Row],[Sub-Sector]],Table2[% Away From Day Low],"&gt;=0.05")/Table4[[#This Row],[Count]]</f>
        <v>0.2</v>
      </c>
      <c r="K8" s="2">
        <f>COUNTIFS(Table2[Sub-Sector],Table4[[#This Row],[Sub-Sector]],Table2[% Away From Day High],"&lt;=0.05")/Table4[[#This Row],[Count]]</f>
        <v>1</v>
      </c>
      <c r="L8" s="2">
        <f>COUNTIFS(Table2[Sub-Sector],Table4[[#This Row],[Sub-Sector]],Table2[% Away From Current Week Low],"&gt;=0.05")/Table4[[#This Row],[Count]]</f>
        <v>0</v>
      </c>
      <c r="M8" s="2">
        <f>COUNTIFS(Table2[Sub-Sector],Table4[[#This Row],[Sub-Sector]],Table2[% Away From Current Week High],"&lt;=0.05")/Table4[[#This Row],[Count]]</f>
        <v>0.2</v>
      </c>
      <c r="N8" s="2">
        <f>COUNTIFS(Table2[Sub-Sector],Table4[[#This Row],[Sub-Sector]],Table2[% Away From Current Month Low],"&gt;=0.05")/Table4[[#This Row],[Count]]</f>
        <v>0.8</v>
      </c>
      <c r="O8" s="2">
        <f>COUNTIFS(Table2[Sub-Sector],Table4[[#This Row],[Sub-Sector]],Table2[% Away From Current Month High],"&lt;=0.05")/Table4[[#This Row],[Count]]</f>
        <v>0.2</v>
      </c>
      <c r="P8" s="2">
        <f>COUNTIFS(Table2[Sub-Sector],Table4[[#This Row],[Sub-Sector]],Table2[% Away From 52W High],"&lt;=10")/Table4[[#This Row],[Count]]</f>
        <v>0.6</v>
      </c>
      <c r="Q8" s="2">
        <f>COUNTIFS(Table2[Sub-Sector],Table4[[#This Row],[Sub-Sector]],Table2[% Away From 52W Low],"&gt;=10")/Table4[[#This Row],[Count]]</f>
        <v>1</v>
      </c>
      <c r="R8" s="2">
        <f>COUNTIFS(Table2[Sub-Sector],Table4[[#This Row],[Sub-Sector]],Table2[% Price above 20 EMA],"&gt;=0")/Table4[[#This Row],[Count]]</f>
        <v>1</v>
      </c>
      <c r="S8" s="2">
        <f>COUNTIFS(Table2[Sub-Sector],Table4[[#This Row],[Sub-Sector]],Table2[% Price above 50 EMA],"&gt;=0")/Table4[[#This Row],[Count]]</f>
        <v>1</v>
      </c>
      <c r="T8" s="2">
        <f>COUNTIFS(Table2[Sub-Sector],Table4[[#This Row],[Sub-Sector]],Table2[% Price above 200 EMA],"&gt;=0")/Table4[[#This Row],[Count]]</f>
        <v>0.8</v>
      </c>
      <c r="U8" s="2">
        <f>COUNTIFS(Table2[Sub-Sector],Table4[[#This Row],[Sub-Sector]],Table2[Rate of Change - Zone],"Positive")/Table4[[#This Row],[Count]]</f>
        <v>1</v>
      </c>
      <c r="V8" s="2">
        <f>COUNTIFS(Table2[Sub-Sector],Table4[[#This Row],[Sub-Sector]],Table2[Sharpe Ratio],"&gt;=0.10")/Table4[[#This Row],[Count]]</f>
        <v>0.6</v>
      </c>
      <c r="W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237.5</v>
      </c>
      <c r="X8" s="3">
        <f>_xlfn.RANK.AVG(Table4[[#This Row],[Score]],Table4[Score],1)</f>
        <v>9</v>
      </c>
      <c r="Y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126.5</v>
      </c>
      <c r="Z8" s="3">
        <f>_xlfn.RANK.AVG(Table4[[#This Row],[Score 2 ]],Table4[[Score 2 ]],1)</f>
        <v>7</v>
      </c>
    </row>
    <row r="9" spans="1:26" x14ac:dyDescent="0.3">
      <c r="A9" t="s">
        <v>156</v>
      </c>
      <c r="B9">
        <f>COUNTIFS(Table2[Sub-Sector],Table4[[#This Row],[Sub-Sector]])</f>
        <v>3</v>
      </c>
      <c r="C9" s="2">
        <f>COUNTIFS(Table2[Sub-Sector],Table4[[#This Row],[Sub-Sector]],Table2[Uptrend],"Uptrend")/Table4[[#This Row],[Count]]</f>
        <v>1</v>
      </c>
      <c r="D9" s="2">
        <f>COUNTIFS(Table2[Sub-Sector],Table4[[#This Row],[Sub-Sector]],Table2[1W Return vs Nifty],"&gt;=5")/Table4[[#This Row],[Count]]</f>
        <v>0.66666666666666663</v>
      </c>
      <c r="E9" s="2">
        <f>COUNTIFS(Table2[Sub-Sector],Table4[[#This Row],[Sub-Sector]],Table2[1M Return vs Nifty],"&gt;=5")/Table4[[#This Row],[Count]]</f>
        <v>0.66666666666666663</v>
      </c>
      <c r="F9" s="2">
        <f>COUNTIFS(Table2[Sub-Sector],Table4[[#This Row],[Sub-Sector]],Table2[6M Return vs Nifty],"&gt;=10")/Table4[[#This Row],[Count]]</f>
        <v>0.66666666666666663</v>
      </c>
      <c r="G9" s="2">
        <f>COUNTIFS(Table2[Sub-Sector],Table4[[#This Row],[Sub-Sector]],Table2[1Y Return vs Nifty],"&gt;=10")/Table4[[#This Row],[Count]]</f>
        <v>1</v>
      </c>
      <c r="H9" s="2">
        <f>COUNTIFS(Table2[Sub-Sector],Table4[[#This Row],[Sub-Sector]],Table2[RSI Exponential â€“ 14D],"&gt;=50")/Table4[[#This Row],[Count]]</f>
        <v>1</v>
      </c>
      <c r="I9" s="2">
        <f>COUNTIFS(Table2[Sub-Sector],Table4[[#This Row],[Sub-Sector]],Table2[Relative Volume],"&gt;=1")/Table4[[#This Row],[Count]]</f>
        <v>1</v>
      </c>
      <c r="J9" s="2">
        <f>COUNTIFS(Table2[Sub-Sector],Table4[[#This Row],[Sub-Sector]],Table2[% Away From Day Low],"&gt;=0.05")/Table4[[#This Row],[Count]]</f>
        <v>0.33333333333333331</v>
      </c>
      <c r="K9" s="2">
        <f>COUNTIFS(Table2[Sub-Sector],Table4[[#This Row],[Sub-Sector]],Table2[% Away From Day High],"&lt;=0.05")/Table4[[#This Row],[Count]]</f>
        <v>0.66666666666666663</v>
      </c>
      <c r="L9" s="2">
        <f>COUNTIFS(Table2[Sub-Sector],Table4[[#This Row],[Sub-Sector]],Table2[% Away From Current Week Low],"&gt;=0.05")/Table4[[#This Row],[Count]]</f>
        <v>0</v>
      </c>
      <c r="M9" s="2">
        <f>COUNTIFS(Table2[Sub-Sector],Table4[[#This Row],[Sub-Sector]],Table2[% Away From Current Week High],"&lt;=0.05")/Table4[[#This Row],[Count]]</f>
        <v>1</v>
      </c>
      <c r="N9" s="2">
        <f>COUNTIFS(Table2[Sub-Sector],Table4[[#This Row],[Sub-Sector]],Table2[% Away From Current Month Low],"&gt;=0.05")/Table4[[#This Row],[Count]]</f>
        <v>0.66666666666666663</v>
      </c>
      <c r="O9" s="2">
        <f>COUNTIFS(Table2[Sub-Sector],Table4[[#This Row],[Sub-Sector]],Table2[% Away From Current Month High],"&lt;=0.05")/Table4[[#This Row],[Count]]</f>
        <v>1</v>
      </c>
      <c r="P9" s="2">
        <f>COUNTIFS(Table2[Sub-Sector],Table4[[#This Row],[Sub-Sector]],Table2[% Away From 52W High],"&lt;=10")/Table4[[#This Row],[Count]]</f>
        <v>0.66666666666666663</v>
      </c>
      <c r="Q9" s="2">
        <f>COUNTIFS(Table2[Sub-Sector],Table4[[#This Row],[Sub-Sector]],Table2[% Away From 52W Low],"&gt;=10")/Table4[[#This Row],[Count]]</f>
        <v>1</v>
      </c>
      <c r="R9" s="2">
        <f>COUNTIFS(Table2[Sub-Sector],Table4[[#This Row],[Sub-Sector]],Table2[% Price above 20 EMA],"&gt;=0")/Table4[[#This Row],[Count]]</f>
        <v>1</v>
      </c>
      <c r="S9" s="2">
        <f>COUNTIFS(Table2[Sub-Sector],Table4[[#This Row],[Sub-Sector]],Table2[% Price above 50 EMA],"&gt;=0")/Table4[[#This Row],[Count]]</f>
        <v>1</v>
      </c>
      <c r="T9" s="2">
        <f>COUNTIFS(Table2[Sub-Sector],Table4[[#This Row],[Sub-Sector]],Table2[% Price above 200 EMA],"&gt;=0")/Table4[[#This Row],[Count]]</f>
        <v>1</v>
      </c>
      <c r="U9" s="2">
        <f>COUNTIFS(Table2[Sub-Sector],Table4[[#This Row],[Sub-Sector]],Table2[Rate of Change - Zone],"Positive")/Table4[[#This Row],[Count]]</f>
        <v>0.66666666666666663</v>
      </c>
      <c r="V9" s="2">
        <f>COUNTIFS(Table2[Sub-Sector],Table4[[#This Row],[Sub-Sector]],Table2[Sharpe Ratio],"&gt;=0.10")/Table4[[#This Row],[Count]]</f>
        <v>0.33333333333333331</v>
      </c>
      <c r="W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186.5</v>
      </c>
      <c r="X9" s="3">
        <f>_xlfn.RANK.AVG(Table4[[#This Row],[Score]],Table4[Score],1)</f>
        <v>5</v>
      </c>
      <c r="Y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131</v>
      </c>
      <c r="Z9" s="3">
        <f>_xlfn.RANK.AVG(Table4[[#This Row],[Score 2 ]],Table4[[Score 2 ]],1)</f>
        <v>8</v>
      </c>
    </row>
    <row r="10" spans="1:26" x14ac:dyDescent="0.3">
      <c r="A10" t="s">
        <v>56</v>
      </c>
      <c r="B10">
        <f>COUNTIFS(Table2[Sub-Sector],Table4[[#This Row],[Sub-Sector]])</f>
        <v>4</v>
      </c>
      <c r="C10" s="2">
        <f>COUNTIFS(Table2[Sub-Sector],Table4[[#This Row],[Sub-Sector]],Table2[Uptrend],"Uptrend")/Table4[[#This Row],[Count]]</f>
        <v>0.75</v>
      </c>
      <c r="D10" s="2">
        <f>COUNTIFS(Table2[Sub-Sector],Table4[[#This Row],[Sub-Sector]],Table2[1W Return vs Nifty],"&gt;=5")/Table4[[#This Row],[Count]]</f>
        <v>0</v>
      </c>
      <c r="E10" s="2">
        <f>COUNTIFS(Table2[Sub-Sector],Table4[[#This Row],[Sub-Sector]],Table2[1M Return vs Nifty],"&gt;=5")/Table4[[#This Row],[Count]]</f>
        <v>0</v>
      </c>
      <c r="F10" s="2">
        <f>COUNTIFS(Table2[Sub-Sector],Table4[[#This Row],[Sub-Sector]],Table2[6M Return vs Nifty],"&gt;=10")/Table4[[#This Row],[Count]]</f>
        <v>1</v>
      </c>
      <c r="G10" s="2">
        <f>COUNTIFS(Table2[Sub-Sector],Table4[[#This Row],[Sub-Sector]],Table2[1Y Return vs Nifty],"&gt;=10")/Table4[[#This Row],[Count]]</f>
        <v>0.75</v>
      </c>
      <c r="H10" s="2">
        <f>COUNTIFS(Table2[Sub-Sector],Table4[[#This Row],[Sub-Sector]],Table2[RSI Exponential â€“ 14D],"&gt;=50")/Table4[[#This Row],[Count]]</f>
        <v>0.25</v>
      </c>
      <c r="I10" s="2">
        <f>COUNTIFS(Table2[Sub-Sector],Table4[[#This Row],[Sub-Sector]],Table2[Relative Volume],"&gt;=1")/Table4[[#This Row],[Count]]</f>
        <v>0.5</v>
      </c>
      <c r="J10" s="2">
        <f>COUNTIFS(Table2[Sub-Sector],Table4[[#This Row],[Sub-Sector]],Table2[% Away From Day Low],"&gt;=0.05")/Table4[[#This Row],[Count]]</f>
        <v>0.25</v>
      </c>
      <c r="K10" s="2">
        <f>COUNTIFS(Table2[Sub-Sector],Table4[[#This Row],[Sub-Sector]],Table2[% Away From Day High],"&lt;=0.05")/Table4[[#This Row],[Count]]</f>
        <v>1</v>
      </c>
      <c r="L10" s="2">
        <f>COUNTIFS(Table2[Sub-Sector],Table4[[#This Row],[Sub-Sector]],Table2[% Away From Current Week Low],"&gt;=0.05")/Table4[[#This Row],[Count]]</f>
        <v>0.25</v>
      </c>
      <c r="M10" s="2">
        <f>COUNTIFS(Table2[Sub-Sector],Table4[[#This Row],[Sub-Sector]],Table2[% Away From Current Week High],"&lt;=0.05")/Table4[[#This Row],[Count]]</f>
        <v>1</v>
      </c>
      <c r="N10" s="2">
        <f>COUNTIFS(Table2[Sub-Sector],Table4[[#This Row],[Sub-Sector]],Table2[% Away From Current Month Low],"&gt;=0.05")/Table4[[#This Row],[Count]]</f>
        <v>0.5</v>
      </c>
      <c r="O10" s="2">
        <f>COUNTIFS(Table2[Sub-Sector],Table4[[#This Row],[Sub-Sector]],Table2[% Away From Current Month High],"&lt;=0.05")/Table4[[#This Row],[Count]]</f>
        <v>1</v>
      </c>
      <c r="P10" s="2">
        <f>COUNTIFS(Table2[Sub-Sector],Table4[[#This Row],[Sub-Sector]],Table2[% Away From 52W High],"&lt;=10")/Table4[[#This Row],[Count]]</f>
        <v>1</v>
      </c>
      <c r="Q10" s="2">
        <f>COUNTIFS(Table2[Sub-Sector],Table4[[#This Row],[Sub-Sector]],Table2[% Away From 52W Low],"&gt;=10")/Table4[[#This Row],[Count]]</f>
        <v>1</v>
      </c>
      <c r="R10" s="2">
        <f>COUNTIFS(Table2[Sub-Sector],Table4[[#This Row],[Sub-Sector]],Table2[% Price above 20 EMA],"&gt;=0")/Table4[[#This Row],[Count]]</f>
        <v>1</v>
      </c>
      <c r="S10" s="2">
        <f>COUNTIFS(Table2[Sub-Sector],Table4[[#This Row],[Sub-Sector]],Table2[% Price above 50 EMA],"&gt;=0")/Table4[[#This Row],[Count]]</f>
        <v>1</v>
      </c>
      <c r="T10" s="2">
        <f>COUNTIFS(Table2[Sub-Sector],Table4[[#This Row],[Sub-Sector]],Table2[% Price above 200 EMA],"&gt;=0")/Table4[[#This Row],[Count]]</f>
        <v>1</v>
      </c>
      <c r="U10" s="2">
        <f>COUNTIFS(Table2[Sub-Sector],Table4[[#This Row],[Sub-Sector]],Table2[Rate of Change - Zone],"Positive")/Table4[[#This Row],[Count]]</f>
        <v>1</v>
      </c>
      <c r="V10" s="2">
        <f>COUNTIFS(Table2[Sub-Sector],Table4[[#This Row],[Sub-Sector]],Table2[Sharpe Ratio],"&gt;=0.10")/Table4[[#This Row],[Count]]</f>
        <v>0.75</v>
      </c>
      <c r="W1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398.5</v>
      </c>
      <c r="X10" s="3">
        <f>_xlfn.RANK.AVG(Table4[[#This Row],[Score]],Table4[Score],1)</f>
        <v>56</v>
      </c>
      <c r="Y1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132</v>
      </c>
      <c r="Z10" s="3">
        <f>_xlfn.RANK.AVG(Table4[[#This Row],[Score 2 ]],Table4[[Score 2 ]],1)</f>
        <v>9</v>
      </c>
    </row>
    <row r="11" spans="1:26" x14ac:dyDescent="0.3">
      <c r="A11" t="s">
        <v>624</v>
      </c>
      <c r="B11">
        <f>COUNTIFS(Table2[Sub-Sector],Table4[[#This Row],[Sub-Sector]])</f>
        <v>4</v>
      </c>
      <c r="C11" s="2">
        <f>COUNTIFS(Table2[Sub-Sector],Table4[[#This Row],[Sub-Sector]],Table2[Uptrend],"Uptrend")/Table4[[#This Row],[Count]]</f>
        <v>0.5</v>
      </c>
      <c r="D11" s="2">
        <f>COUNTIFS(Table2[Sub-Sector],Table4[[#This Row],[Sub-Sector]],Table2[1W Return vs Nifty],"&gt;=5")/Table4[[#This Row],[Count]]</f>
        <v>0.5</v>
      </c>
      <c r="E11" s="2">
        <f>COUNTIFS(Table2[Sub-Sector],Table4[[#This Row],[Sub-Sector]],Table2[1M Return vs Nifty],"&gt;=5")/Table4[[#This Row],[Count]]</f>
        <v>0.5</v>
      </c>
      <c r="F11" s="2">
        <f>COUNTIFS(Table2[Sub-Sector],Table4[[#This Row],[Sub-Sector]],Table2[6M Return vs Nifty],"&gt;=10")/Table4[[#This Row],[Count]]</f>
        <v>0.75</v>
      </c>
      <c r="G11" s="2">
        <f>COUNTIFS(Table2[Sub-Sector],Table4[[#This Row],[Sub-Sector]],Table2[1Y Return vs Nifty],"&gt;=10")/Table4[[#This Row],[Count]]</f>
        <v>0.75</v>
      </c>
      <c r="H11" s="2">
        <f>COUNTIFS(Table2[Sub-Sector],Table4[[#This Row],[Sub-Sector]],Table2[RSI Exponential â€“ 14D],"&gt;=50")/Table4[[#This Row],[Count]]</f>
        <v>1</v>
      </c>
      <c r="I11" s="2">
        <f>COUNTIFS(Table2[Sub-Sector],Table4[[#This Row],[Sub-Sector]],Table2[Relative Volume],"&gt;=1")/Table4[[#This Row],[Count]]</f>
        <v>0.5</v>
      </c>
      <c r="J11" s="2">
        <f>COUNTIFS(Table2[Sub-Sector],Table4[[#This Row],[Sub-Sector]],Table2[% Away From Day Low],"&gt;=0.05")/Table4[[#This Row],[Count]]</f>
        <v>0</v>
      </c>
      <c r="K11" s="2">
        <f>COUNTIFS(Table2[Sub-Sector],Table4[[#This Row],[Sub-Sector]],Table2[% Away From Day High],"&lt;=0.05")/Table4[[#This Row],[Count]]</f>
        <v>1</v>
      </c>
      <c r="L11" s="2">
        <f>COUNTIFS(Table2[Sub-Sector],Table4[[#This Row],[Sub-Sector]],Table2[% Away From Current Week Low],"&gt;=0.05")/Table4[[#This Row],[Count]]</f>
        <v>0</v>
      </c>
      <c r="M11" s="2">
        <f>COUNTIFS(Table2[Sub-Sector],Table4[[#This Row],[Sub-Sector]],Table2[% Away From Current Week High],"&lt;=0.05")/Table4[[#This Row],[Count]]</f>
        <v>0.75</v>
      </c>
      <c r="N11" s="2">
        <f>COUNTIFS(Table2[Sub-Sector],Table4[[#This Row],[Sub-Sector]],Table2[% Away From Current Month Low],"&gt;=0.05")/Table4[[#This Row],[Count]]</f>
        <v>0.75</v>
      </c>
      <c r="O11" s="2">
        <f>COUNTIFS(Table2[Sub-Sector],Table4[[#This Row],[Sub-Sector]],Table2[% Away From Current Month High],"&lt;=0.05")/Table4[[#This Row],[Count]]</f>
        <v>0.75</v>
      </c>
      <c r="P11" s="2">
        <f>COUNTIFS(Table2[Sub-Sector],Table4[[#This Row],[Sub-Sector]],Table2[% Away From 52W High],"&lt;=10")/Table4[[#This Row],[Count]]</f>
        <v>0.25</v>
      </c>
      <c r="Q11" s="2">
        <f>COUNTIFS(Table2[Sub-Sector],Table4[[#This Row],[Sub-Sector]],Table2[% Away From 52W Low],"&gt;=10")/Table4[[#This Row],[Count]]</f>
        <v>1</v>
      </c>
      <c r="R11" s="2">
        <f>COUNTIFS(Table2[Sub-Sector],Table4[[#This Row],[Sub-Sector]],Table2[% Price above 20 EMA],"&gt;=0")/Table4[[#This Row],[Count]]</f>
        <v>0.75</v>
      </c>
      <c r="S11" s="2">
        <f>COUNTIFS(Table2[Sub-Sector],Table4[[#This Row],[Sub-Sector]],Table2[% Price above 50 EMA],"&gt;=0")/Table4[[#This Row],[Count]]</f>
        <v>0.75</v>
      </c>
      <c r="T11" s="2">
        <f>COUNTIFS(Table2[Sub-Sector],Table4[[#This Row],[Sub-Sector]],Table2[% Price above 200 EMA],"&gt;=0")/Table4[[#This Row],[Count]]</f>
        <v>0.75</v>
      </c>
      <c r="U11" s="2">
        <f>COUNTIFS(Table2[Sub-Sector],Table4[[#This Row],[Sub-Sector]],Table2[Rate of Change - Zone],"Positive")/Table4[[#This Row],[Count]]</f>
        <v>1</v>
      </c>
      <c r="V11" s="2">
        <f>COUNTIFS(Table2[Sub-Sector],Table4[[#This Row],[Sub-Sector]],Table2[Sharpe Ratio],"&gt;=0.10")/Table4[[#This Row],[Count]]</f>
        <v>0.25</v>
      </c>
      <c r="W1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304</v>
      </c>
      <c r="X11" s="3">
        <f>_xlfn.RANK.AVG(Table4[[#This Row],[Score]],Table4[Score],1)</f>
        <v>21.5</v>
      </c>
      <c r="Y1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148</v>
      </c>
      <c r="Z11" s="3">
        <f>_xlfn.RANK.AVG(Table4[[#This Row],[Score 2 ]],Table4[[Score 2 ]],1)</f>
        <v>10</v>
      </c>
    </row>
    <row r="12" spans="1:26" x14ac:dyDescent="0.3">
      <c r="A12" t="s">
        <v>333</v>
      </c>
      <c r="B12">
        <f>COUNTIFS(Table2[Sub-Sector],Table4[[#This Row],[Sub-Sector]])</f>
        <v>10</v>
      </c>
      <c r="C12" s="2">
        <f>COUNTIFS(Table2[Sub-Sector],Table4[[#This Row],[Sub-Sector]],Table2[Uptrend],"Uptrend")/Table4[[#This Row],[Count]]</f>
        <v>1</v>
      </c>
      <c r="D12" s="2">
        <f>COUNTIFS(Table2[Sub-Sector],Table4[[#This Row],[Sub-Sector]],Table2[1W Return vs Nifty],"&gt;=5")/Table4[[#This Row],[Count]]</f>
        <v>0.1</v>
      </c>
      <c r="E12" s="2">
        <f>COUNTIFS(Table2[Sub-Sector],Table4[[#This Row],[Sub-Sector]],Table2[1M Return vs Nifty],"&gt;=5")/Table4[[#This Row],[Count]]</f>
        <v>0.6</v>
      </c>
      <c r="F12" s="2">
        <f>COUNTIFS(Table2[Sub-Sector],Table4[[#This Row],[Sub-Sector]],Table2[6M Return vs Nifty],"&gt;=10")/Table4[[#This Row],[Count]]</f>
        <v>0.7</v>
      </c>
      <c r="G12" s="2">
        <f>COUNTIFS(Table2[Sub-Sector],Table4[[#This Row],[Sub-Sector]],Table2[1Y Return vs Nifty],"&gt;=10")/Table4[[#This Row],[Count]]</f>
        <v>0.8</v>
      </c>
      <c r="H12" s="2">
        <f>COUNTIFS(Table2[Sub-Sector],Table4[[#This Row],[Sub-Sector]],Table2[RSI Exponential â€“ 14D],"&gt;=50")/Table4[[#This Row],[Count]]</f>
        <v>0.8</v>
      </c>
      <c r="I12" s="2">
        <f>COUNTIFS(Table2[Sub-Sector],Table4[[#This Row],[Sub-Sector]],Table2[Relative Volume],"&gt;=1")/Table4[[#This Row],[Count]]</f>
        <v>0.6</v>
      </c>
      <c r="J12" s="2">
        <f>COUNTIFS(Table2[Sub-Sector],Table4[[#This Row],[Sub-Sector]],Table2[% Away From Day Low],"&gt;=0.05")/Table4[[#This Row],[Count]]</f>
        <v>0.2</v>
      </c>
      <c r="K12" s="2">
        <f>COUNTIFS(Table2[Sub-Sector],Table4[[#This Row],[Sub-Sector]],Table2[% Away From Day High],"&lt;=0.05")/Table4[[#This Row],[Count]]</f>
        <v>1</v>
      </c>
      <c r="L12" s="2">
        <f>COUNTIFS(Table2[Sub-Sector],Table4[[#This Row],[Sub-Sector]],Table2[% Away From Current Week Low],"&gt;=0.05")/Table4[[#This Row],[Count]]</f>
        <v>0.2</v>
      </c>
      <c r="M12" s="2">
        <f>COUNTIFS(Table2[Sub-Sector],Table4[[#This Row],[Sub-Sector]],Table2[% Away From Current Week High],"&lt;=0.05")/Table4[[#This Row],[Count]]</f>
        <v>0.8</v>
      </c>
      <c r="N12" s="2">
        <f>COUNTIFS(Table2[Sub-Sector],Table4[[#This Row],[Sub-Sector]],Table2[% Away From Current Month Low],"&gt;=0.05")/Table4[[#This Row],[Count]]</f>
        <v>0.5</v>
      </c>
      <c r="O12" s="2">
        <f>COUNTIFS(Table2[Sub-Sector],Table4[[#This Row],[Sub-Sector]],Table2[% Away From Current Month High],"&lt;=0.05")/Table4[[#This Row],[Count]]</f>
        <v>0.6</v>
      </c>
      <c r="P12" s="2">
        <f>COUNTIFS(Table2[Sub-Sector],Table4[[#This Row],[Sub-Sector]],Table2[% Away From 52W High],"&lt;=10")/Table4[[#This Row],[Count]]</f>
        <v>1</v>
      </c>
      <c r="Q12" s="2">
        <f>COUNTIFS(Table2[Sub-Sector],Table4[[#This Row],[Sub-Sector]],Table2[% Away From 52W Low],"&gt;=10")/Table4[[#This Row],[Count]]</f>
        <v>1</v>
      </c>
      <c r="R12" s="2">
        <f>COUNTIFS(Table2[Sub-Sector],Table4[[#This Row],[Sub-Sector]],Table2[% Price above 20 EMA],"&gt;=0")/Table4[[#This Row],[Count]]</f>
        <v>1</v>
      </c>
      <c r="S12" s="2">
        <f>COUNTIFS(Table2[Sub-Sector],Table4[[#This Row],[Sub-Sector]],Table2[% Price above 50 EMA],"&gt;=0")/Table4[[#This Row],[Count]]</f>
        <v>1</v>
      </c>
      <c r="T12" s="2">
        <f>COUNTIFS(Table2[Sub-Sector],Table4[[#This Row],[Sub-Sector]],Table2[% Price above 200 EMA],"&gt;=0")/Table4[[#This Row],[Count]]</f>
        <v>1</v>
      </c>
      <c r="U12" s="2">
        <f>COUNTIFS(Table2[Sub-Sector],Table4[[#This Row],[Sub-Sector]],Table2[Rate of Change - Zone],"Positive")/Table4[[#This Row],[Count]]</f>
        <v>0.9</v>
      </c>
      <c r="V12" s="2">
        <f>COUNTIFS(Table2[Sub-Sector],Table4[[#This Row],[Sub-Sector]],Table2[Sharpe Ratio],"&gt;=0.10")/Table4[[#This Row],[Count]]</f>
        <v>0.2</v>
      </c>
      <c r="W1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254.5</v>
      </c>
      <c r="X12" s="3">
        <f>_xlfn.RANK.AVG(Table4[[#This Row],[Score]],Table4[Score],1)</f>
        <v>13</v>
      </c>
      <c r="Y1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152</v>
      </c>
      <c r="Z12" s="3">
        <f>_xlfn.RANK.AVG(Table4[[#This Row],[Score 2 ]],Table4[[Score 2 ]],1)</f>
        <v>11</v>
      </c>
    </row>
    <row r="13" spans="1:26" x14ac:dyDescent="0.3">
      <c r="A13" t="s">
        <v>821</v>
      </c>
      <c r="B13">
        <f>COUNTIFS(Table2[Sub-Sector],Table4[[#This Row],[Sub-Sector]])</f>
        <v>1</v>
      </c>
      <c r="C13" s="2">
        <f>COUNTIFS(Table2[Sub-Sector],Table4[[#This Row],[Sub-Sector]],Table2[Uptrend],"Uptrend")/Table4[[#This Row],[Count]]</f>
        <v>1</v>
      </c>
      <c r="D13" s="2">
        <f>COUNTIFS(Table2[Sub-Sector],Table4[[#This Row],[Sub-Sector]],Table2[1W Return vs Nifty],"&gt;=5")/Table4[[#This Row],[Count]]</f>
        <v>0</v>
      </c>
      <c r="E13" s="2">
        <f>COUNTIFS(Table2[Sub-Sector],Table4[[#This Row],[Sub-Sector]],Table2[1M Return vs Nifty],"&gt;=5")/Table4[[#This Row],[Count]]</f>
        <v>1</v>
      </c>
      <c r="F13" s="2">
        <f>COUNTIFS(Table2[Sub-Sector],Table4[[#This Row],[Sub-Sector]],Table2[6M Return vs Nifty],"&gt;=10")/Table4[[#This Row],[Count]]</f>
        <v>0</v>
      </c>
      <c r="G13" s="2">
        <f>COUNTIFS(Table2[Sub-Sector],Table4[[#This Row],[Sub-Sector]],Table2[1Y Return vs Nifty],"&gt;=10")/Table4[[#This Row],[Count]]</f>
        <v>1</v>
      </c>
      <c r="H13" s="2">
        <f>COUNTIFS(Table2[Sub-Sector],Table4[[#This Row],[Sub-Sector]],Table2[RSI Exponential â€“ 14D],"&gt;=50")/Table4[[#This Row],[Count]]</f>
        <v>1</v>
      </c>
      <c r="I13" s="2">
        <f>COUNTIFS(Table2[Sub-Sector],Table4[[#This Row],[Sub-Sector]],Table2[Relative Volume],"&gt;=1")/Table4[[#This Row],[Count]]</f>
        <v>1</v>
      </c>
      <c r="J13" s="2">
        <f>COUNTIFS(Table2[Sub-Sector],Table4[[#This Row],[Sub-Sector]],Table2[% Away From Day Low],"&gt;=0.05")/Table4[[#This Row],[Count]]</f>
        <v>0</v>
      </c>
      <c r="K13" s="2">
        <f>COUNTIFS(Table2[Sub-Sector],Table4[[#This Row],[Sub-Sector]],Table2[% Away From Day High],"&lt;=0.05")/Table4[[#This Row],[Count]]</f>
        <v>1</v>
      </c>
      <c r="L13" s="2">
        <f>COUNTIFS(Table2[Sub-Sector],Table4[[#This Row],[Sub-Sector]],Table2[% Away From Current Week Low],"&gt;=0.05")/Table4[[#This Row],[Count]]</f>
        <v>1</v>
      </c>
      <c r="M13" s="2">
        <f>COUNTIFS(Table2[Sub-Sector],Table4[[#This Row],[Sub-Sector]],Table2[% Away From Current Week High],"&lt;=0.05")/Table4[[#This Row],[Count]]</f>
        <v>1</v>
      </c>
      <c r="N13" s="2">
        <f>COUNTIFS(Table2[Sub-Sector],Table4[[#This Row],[Sub-Sector]],Table2[% Away From Current Month Low],"&gt;=0.05")/Table4[[#This Row],[Count]]</f>
        <v>1</v>
      </c>
      <c r="O13" s="2">
        <f>COUNTIFS(Table2[Sub-Sector],Table4[[#This Row],[Sub-Sector]],Table2[% Away From Current Month High],"&lt;=0.05")/Table4[[#This Row],[Count]]</f>
        <v>1</v>
      </c>
      <c r="P13" s="2">
        <f>COUNTIFS(Table2[Sub-Sector],Table4[[#This Row],[Sub-Sector]],Table2[% Away From 52W High],"&lt;=10")/Table4[[#This Row],[Count]]</f>
        <v>1</v>
      </c>
      <c r="Q13" s="2">
        <f>COUNTIFS(Table2[Sub-Sector],Table4[[#This Row],[Sub-Sector]],Table2[% Away From 52W Low],"&gt;=10")/Table4[[#This Row],[Count]]</f>
        <v>1</v>
      </c>
      <c r="R13" s="2">
        <f>COUNTIFS(Table2[Sub-Sector],Table4[[#This Row],[Sub-Sector]],Table2[% Price above 20 EMA],"&gt;=0")/Table4[[#This Row],[Count]]</f>
        <v>1</v>
      </c>
      <c r="S13" s="2">
        <f>COUNTIFS(Table2[Sub-Sector],Table4[[#This Row],[Sub-Sector]],Table2[% Price above 50 EMA],"&gt;=0")/Table4[[#This Row],[Count]]</f>
        <v>1</v>
      </c>
      <c r="T13" s="2">
        <f>COUNTIFS(Table2[Sub-Sector],Table4[[#This Row],[Sub-Sector]],Table2[% Price above 200 EMA],"&gt;=0")/Table4[[#This Row],[Count]]</f>
        <v>1</v>
      </c>
      <c r="U13" s="2">
        <f>COUNTIFS(Table2[Sub-Sector],Table4[[#This Row],[Sub-Sector]],Table2[Rate of Change - Zone],"Positive")/Table4[[#This Row],[Count]]</f>
        <v>1</v>
      </c>
      <c r="V13" s="2">
        <f>COUNTIFS(Table2[Sub-Sector],Table4[[#This Row],[Sub-Sector]],Table2[Sharpe Ratio],"&gt;=0.10")/Table4[[#This Row],[Count]]</f>
        <v>0</v>
      </c>
      <c r="W1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278.5</v>
      </c>
      <c r="X13" s="3">
        <f>_xlfn.RANK.AVG(Table4[[#This Row],[Score]],Table4[Score],1)</f>
        <v>14</v>
      </c>
      <c r="Y1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157</v>
      </c>
      <c r="Z13" s="3">
        <f>_xlfn.RANK.AVG(Table4[[#This Row],[Score 2 ]],Table4[[Score 2 ]],1)</f>
        <v>12</v>
      </c>
    </row>
    <row r="14" spans="1:26" x14ac:dyDescent="0.3">
      <c r="A14" t="s">
        <v>1329</v>
      </c>
      <c r="B14">
        <f>COUNTIFS(Table2[Sub-Sector],Table4[[#This Row],[Sub-Sector]])</f>
        <v>1</v>
      </c>
      <c r="C14" s="2">
        <f>COUNTIFS(Table2[Sub-Sector],Table4[[#This Row],[Sub-Sector]],Table2[Uptrend],"Uptrend")/Table4[[#This Row],[Count]]</f>
        <v>1</v>
      </c>
      <c r="D14" s="2">
        <f>COUNTIFS(Table2[Sub-Sector],Table4[[#This Row],[Sub-Sector]],Table2[1W Return vs Nifty],"&gt;=5")/Table4[[#This Row],[Count]]</f>
        <v>0</v>
      </c>
      <c r="E14" s="2">
        <f>COUNTIFS(Table2[Sub-Sector],Table4[[#This Row],[Sub-Sector]],Table2[1M Return vs Nifty],"&gt;=5")/Table4[[#This Row],[Count]]</f>
        <v>1</v>
      </c>
      <c r="F14" s="2">
        <f>COUNTIFS(Table2[Sub-Sector],Table4[[#This Row],[Sub-Sector]],Table2[6M Return vs Nifty],"&gt;=10")/Table4[[#This Row],[Count]]</f>
        <v>1</v>
      </c>
      <c r="G14" s="2">
        <f>COUNTIFS(Table2[Sub-Sector],Table4[[#This Row],[Sub-Sector]],Table2[1Y Return vs Nifty],"&gt;=10")/Table4[[#This Row],[Count]]</f>
        <v>1</v>
      </c>
      <c r="H14" s="2">
        <f>COUNTIFS(Table2[Sub-Sector],Table4[[#This Row],[Sub-Sector]],Table2[RSI Exponential â€“ 14D],"&gt;=50")/Table4[[#This Row],[Count]]</f>
        <v>1</v>
      </c>
      <c r="I14" s="2">
        <f>COUNTIFS(Table2[Sub-Sector],Table4[[#This Row],[Sub-Sector]],Table2[Relative Volume],"&gt;=1")/Table4[[#This Row],[Count]]</f>
        <v>0</v>
      </c>
      <c r="J14" s="2">
        <f>COUNTIFS(Table2[Sub-Sector],Table4[[#This Row],[Sub-Sector]],Table2[% Away From Day Low],"&gt;=0.05")/Table4[[#This Row],[Count]]</f>
        <v>0</v>
      </c>
      <c r="K14" s="2">
        <f>COUNTIFS(Table2[Sub-Sector],Table4[[#This Row],[Sub-Sector]],Table2[% Away From Day High],"&lt;=0.05")/Table4[[#This Row],[Count]]</f>
        <v>1</v>
      </c>
      <c r="L14" s="2">
        <f>COUNTIFS(Table2[Sub-Sector],Table4[[#This Row],[Sub-Sector]],Table2[% Away From Current Week Low],"&gt;=0.05")/Table4[[#This Row],[Count]]</f>
        <v>0</v>
      </c>
      <c r="M14" s="2">
        <f>COUNTIFS(Table2[Sub-Sector],Table4[[#This Row],[Sub-Sector]],Table2[% Away From Current Week High],"&lt;=0.05")/Table4[[#This Row],[Count]]</f>
        <v>1</v>
      </c>
      <c r="N14" s="2">
        <f>COUNTIFS(Table2[Sub-Sector],Table4[[#This Row],[Sub-Sector]],Table2[% Away From Current Month Low],"&gt;=0.05")/Table4[[#This Row],[Count]]</f>
        <v>0</v>
      </c>
      <c r="O14" s="2">
        <f>COUNTIFS(Table2[Sub-Sector],Table4[[#This Row],[Sub-Sector]],Table2[% Away From Current Month High],"&lt;=0.05")/Table4[[#This Row],[Count]]</f>
        <v>1</v>
      </c>
      <c r="P14" s="2">
        <f>COUNTIFS(Table2[Sub-Sector],Table4[[#This Row],[Sub-Sector]],Table2[% Away From 52W High],"&lt;=10")/Table4[[#This Row],[Count]]</f>
        <v>1</v>
      </c>
      <c r="Q14" s="2">
        <f>COUNTIFS(Table2[Sub-Sector],Table4[[#This Row],[Sub-Sector]],Table2[% Away From 52W Low],"&gt;=10")/Table4[[#This Row],[Count]]</f>
        <v>1</v>
      </c>
      <c r="R14" s="2">
        <f>COUNTIFS(Table2[Sub-Sector],Table4[[#This Row],[Sub-Sector]],Table2[% Price above 20 EMA],"&gt;=0")/Table4[[#This Row],[Count]]</f>
        <v>1</v>
      </c>
      <c r="S14" s="2">
        <f>COUNTIFS(Table2[Sub-Sector],Table4[[#This Row],[Sub-Sector]],Table2[% Price above 50 EMA],"&gt;=0")/Table4[[#This Row],[Count]]</f>
        <v>1</v>
      </c>
      <c r="T14" s="2">
        <f>COUNTIFS(Table2[Sub-Sector],Table4[[#This Row],[Sub-Sector]],Table2[% Price above 200 EMA],"&gt;=0")/Table4[[#This Row],[Count]]</f>
        <v>1</v>
      </c>
      <c r="U14" s="2">
        <f>COUNTIFS(Table2[Sub-Sector],Table4[[#This Row],[Sub-Sector]],Table2[Rate of Change - Zone],"Positive")/Table4[[#This Row],[Count]]</f>
        <v>1</v>
      </c>
      <c r="V14" s="2">
        <f>COUNTIFS(Table2[Sub-Sector],Table4[[#This Row],[Sub-Sector]],Table2[Sharpe Ratio],"&gt;=0.10")/Table4[[#This Row],[Count]]</f>
        <v>1</v>
      </c>
      <c r="W1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280.5</v>
      </c>
      <c r="X14" s="3">
        <f>_xlfn.RANK.AVG(Table4[[#This Row],[Score]],Table4[Score],1)</f>
        <v>15.5</v>
      </c>
      <c r="Y1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159</v>
      </c>
      <c r="Z14" s="3">
        <f>_xlfn.RANK.AVG(Table4[[#This Row],[Score 2 ]],Table4[[Score 2 ]],1)</f>
        <v>16.5</v>
      </c>
    </row>
    <row r="15" spans="1:26" x14ac:dyDescent="0.3">
      <c r="A15" t="s">
        <v>263</v>
      </c>
      <c r="B15">
        <f>COUNTIFS(Table2[Sub-Sector],Table4[[#This Row],[Sub-Sector]])</f>
        <v>1</v>
      </c>
      <c r="C15" s="2">
        <f>COUNTIFS(Table2[Sub-Sector],Table4[[#This Row],[Sub-Sector]],Table2[Uptrend],"Uptrend")/Table4[[#This Row],[Count]]</f>
        <v>1</v>
      </c>
      <c r="D15" s="2">
        <f>COUNTIFS(Table2[Sub-Sector],Table4[[#This Row],[Sub-Sector]],Table2[1W Return vs Nifty],"&gt;=5")/Table4[[#This Row],[Count]]</f>
        <v>0</v>
      </c>
      <c r="E15" s="2">
        <f>COUNTIFS(Table2[Sub-Sector],Table4[[#This Row],[Sub-Sector]],Table2[1M Return vs Nifty],"&gt;=5")/Table4[[#This Row],[Count]]</f>
        <v>1</v>
      </c>
      <c r="F15" s="2">
        <f>COUNTIFS(Table2[Sub-Sector],Table4[[#This Row],[Sub-Sector]],Table2[6M Return vs Nifty],"&gt;=10")/Table4[[#This Row],[Count]]</f>
        <v>1</v>
      </c>
      <c r="G15" s="2">
        <f>COUNTIFS(Table2[Sub-Sector],Table4[[#This Row],[Sub-Sector]],Table2[1Y Return vs Nifty],"&gt;=10")/Table4[[#This Row],[Count]]</f>
        <v>1</v>
      </c>
      <c r="H15" s="2">
        <f>COUNTIFS(Table2[Sub-Sector],Table4[[#This Row],[Sub-Sector]],Table2[RSI Exponential â€“ 14D],"&gt;=50")/Table4[[#This Row],[Count]]</f>
        <v>1</v>
      </c>
      <c r="I15" s="2">
        <f>COUNTIFS(Table2[Sub-Sector],Table4[[#This Row],[Sub-Sector]],Table2[Relative Volume],"&gt;=1")/Table4[[#This Row],[Count]]</f>
        <v>0</v>
      </c>
      <c r="J15" s="2">
        <f>COUNTIFS(Table2[Sub-Sector],Table4[[#This Row],[Sub-Sector]],Table2[% Away From Day Low],"&gt;=0.05")/Table4[[#This Row],[Count]]</f>
        <v>0</v>
      </c>
      <c r="K15" s="2">
        <f>COUNTIFS(Table2[Sub-Sector],Table4[[#This Row],[Sub-Sector]],Table2[% Away From Day High],"&lt;=0.05")/Table4[[#This Row],[Count]]</f>
        <v>1</v>
      </c>
      <c r="L15" s="2">
        <f>COUNTIFS(Table2[Sub-Sector],Table4[[#This Row],[Sub-Sector]],Table2[% Away From Current Week Low],"&gt;=0.05")/Table4[[#This Row],[Count]]</f>
        <v>0</v>
      </c>
      <c r="M15" s="2">
        <f>COUNTIFS(Table2[Sub-Sector],Table4[[#This Row],[Sub-Sector]],Table2[% Away From Current Week High],"&lt;=0.05")/Table4[[#This Row],[Count]]</f>
        <v>1</v>
      </c>
      <c r="N15" s="2">
        <f>COUNTIFS(Table2[Sub-Sector],Table4[[#This Row],[Sub-Sector]],Table2[% Away From Current Month Low],"&gt;=0.05")/Table4[[#This Row],[Count]]</f>
        <v>0</v>
      </c>
      <c r="O15" s="2">
        <f>COUNTIFS(Table2[Sub-Sector],Table4[[#This Row],[Sub-Sector]],Table2[% Away From Current Month High],"&lt;=0.05")/Table4[[#This Row],[Count]]</f>
        <v>0</v>
      </c>
      <c r="P15" s="2">
        <f>COUNTIFS(Table2[Sub-Sector],Table4[[#This Row],[Sub-Sector]],Table2[% Away From 52W High],"&lt;=10")/Table4[[#This Row],[Count]]</f>
        <v>1</v>
      </c>
      <c r="Q15" s="2">
        <f>COUNTIFS(Table2[Sub-Sector],Table4[[#This Row],[Sub-Sector]],Table2[% Away From 52W Low],"&gt;=10")/Table4[[#This Row],[Count]]</f>
        <v>1</v>
      </c>
      <c r="R15" s="2">
        <f>COUNTIFS(Table2[Sub-Sector],Table4[[#This Row],[Sub-Sector]],Table2[% Price above 20 EMA],"&gt;=0")/Table4[[#This Row],[Count]]</f>
        <v>1</v>
      </c>
      <c r="S15" s="2">
        <f>COUNTIFS(Table2[Sub-Sector],Table4[[#This Row],[Sub-Sector]],Table2[% Price above 50 EMA],"&gt;=0")/Table4[[#This Row],[Count]]</f>
        <v>1</v>
      </c>
      <c r="T15" s="2">
        <f>COUNTIFS(Table2[Sub-Sector],Table4[[#This Row],[Sub-Sector]],Table2[% Price above 200 EMA],"&gt;=0")/Table4[[#This Row],[Count]]</f>
        <v>1</v>
      </c>
      <c r="U15" s="2">
        <f>COUNTIFS(Table2[Sub-Sector],Table4[[#This Row],[Sub-Sector]],Table2[Rate of Change - Zone],"Positive")/Table4[[#This Row],[Count]]</f>
        <v>1</v>
      </c>
      <c r="V15" s="2">
        <f>COUNTIFS(Table2[Sub-Sector],Table4[[#This Row],[Sub-Sector]],Table2[Sharpe Ratio],"&gt;=0.10")/Table4[[#This Row],[Count]]</f>
        <v>0</v>
      </c>
      <c r="W1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280.5</v>
      </c>
      <c r="X15" s="3">
        <f>_xlfn.RANK.AVG(Table4[[#This Row],[Score]],Table4[Score],1)</f>
        <v>15.5</v>
      </c>
      <c r="Y1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159</v>
      </c>
      <c r="Z15" s="3">
        <f>_xlfn.RANK.AVG(Table4[[#This Row],[Score 2 ]],Table4[[Score 2 ]],1)</f>
        <v>16.5</v>
      </c>
    </row>
    <row r="16" spans="1:26" x14ac:dyDescent="0.3">
      <c r="A16" t="s">
        <v>89</v>
      </c>
      <c r="B16">
        <f>COUNTIFS(Table2[Sub-Sector],Table4[[#This Row],[Sub-Sector]])</f>
        <v>3</v>
      </c>
      <c r="C16" s="2">
        <f>COUNTIFS(Table2[Sub-Sector],Table4[[#This Row],[Sub-Sector]],Table2[Uptrend],"Uptrend")/Table4[[#This Row],[Count]]</f>
        <v>1</v>
      </c>
      <c r="D16" s="2">
        <f>COUNTIFS(Table2[Sub-Sector],Table4[[#This Row],[Sub-Sector]],Table2[1W Return vs Nifty],"&gt;=5")/Table4[[#This Row],[Count]]</f>
        <v>0</v>
      </c>
      <c r="E16" s="2">
        <f>COUNTIFS(Table2[Sub-Sector],Table4[[#This Row],[Sub-Sector]],Table2[1M Return vs Nifty],"&gt;=5")/Table4[[#This Row],[Count]]</f>
        <v>0</v>
      </c>
      <c r="F16" s="2">
        <f>COUNTIFS(Table2[Sub-Sector],Table4[[#This Row],[Sub-Sector]],Table2[6M Return vs Nifty],"&gt;=10")/Table4[[#This Row],[Count]]</f>
        <v>1</v>
      </c>
      <c r="G16" s="2">
        <f>COUNTIFS(Table2[Sub-Sector],Table4[[#This Row],[Sub-Sector]],Table2[1Y Return vs Nifty],"&gt;=10")/Table4[[#This Row],[Count]]</f>
        <v>1</v>
      </c>
      <c r="H16" s="2">
        <f>COUNTIFS(Table2[Sub-Sector],Table4[[#This Row],[Sub-Sector]],Table2[RSI Exponential â€“ 14D],"&gt;=50")/Table4[[#This Row],[Count]]</f>
        <v>0.33333333333333331</v>
      </c>
      <c r="I16" s="2">
        <f>COUNTIFS(Table2[Sub-Sector],Table4[[#This Row],[Sub-Sector]],Table2[Relative Volume],"&gt;=1")/Table4[[#This Row],[Count]]</f>
        <v>0</v>
      </c>
      <c r="J16" s="2">
        <f>COUNTIFS(Table2[Sub-Sector],Table4[[#This Row],[Sub-Sector]],Table2[% Away From Day Low],"&gt;=0.05")/Table4[[#This Row],[Count]]</f>
        <v>0</v>
      </c>
      <c r="K16" s="2">
        <f>COUNTIFS(Table2[Sub-Sector],Table4[[#This Row],[Sub-Sector]],Table2[% Away From Day High],"&lt;=0.05")/Table4[[#This Row],[Count]]</f>
        <v>1</v>
      </c>
      <c r="L16" s="2">
        <f>COUNTIFS(Table2[Sub-Sector],Table4[[#This Row],[Sub-Sector]],Table2[% Away From Current Week Low],"&gt;=0.05")/Table4[[#This Row],[Count]]</f>
        <v>0</v>
      </c>
      <c r="M16" s="2">
        <f>COUNTIFS(Table2[Sub-Sector],Table4[[#This Row],[Sub-Sector]],Table2[% Away From Current Week High],"&lt;=0.05")/Table4[[#This Row],[Count]]</f>
        <v>1</v>
      </c>
      <c r="N16" s="2">
        <f>COUNTIFS(Table2[Sub-Sector],Table4[[#This Row],[Sub-Sector]],Table2[% Away From Current Month Low],"&gt;=0.05")/Table4[[#This Row],[Count]]</f>
        <v>0</v>
      </c>
      <c r="O16" s="2">
        <f>COUNTIFS(Table2[Sub-Sector],Table4[[#This Row],[Sub-Sector]],Table2[% Away From Current Month High],"&lt;=0.05")/Table4[[#This Row],[Count]]</f>
        <v>1</v>
      </c>
      <c r="P16" s="2">
        <f>COUNTIFS(Table2[Sub-Sector],Table4[[#This Row],[Sub-Sector]],Table2[% Away From 52W High],"&lt;=10")/Table4[[#This Row],[Count]]</f>
        <v>1</v>
      </c>
      <c r="Q16" s="2">
        <f>COUNTIFS(Table2[Sub-Sector],Table4[[#This Row],[Sub-Sector]],Table2[% Away From 52W Low],"&gt;=10")/Table4[[#This Row],[Count]]</f>
        <v>1</v>
      </c>
      <c r="R16" s="2">
        <f>COUNTIFS(Table2[Sub-Sector],Table4[[#This Row],[Sub-Sector]],Table2[% Price above 20 EMA],"&gt;=0")/Table4[[#This Row],[Count]]</f>
        <v>1</v>
      </c>
      <c r="S16" s="2">
        <f>COUNTIFS(Table2[Sub-Sector],Table4[[#This Row],[Sub-Sector]],Table2[% Price above 50 EMA],"&gt;=0")/Table4[[#This Row],[Count]]</f>
        <v>1</v>
      </c>
      <c r="T16" s="2">
        <f>COUNTIFS(Table2[Sub-Sector],Table4[[#This Row],[Sub-Sector]],Table2[% Price above 200 EMA],"&gt;=0")/Table4[[#This Row],[Count]]</f>
        <v>1</v>
      </c>
      <c r="U16" s="2">
        <f>COUNTIFS(Table2[Sub-Sector],Table4[[#This Row],[Sub-Sector]],Table2[Rate of Change - Zone],"Positive")/Table4[[#This Row],[Count]]</f>
        <v>1</v>
      </c>
      <c r="V16" s="2">
        <f>COUNTIFS(Table2[Sub-Sector],Table4[[#This Row],[Sub-Sector]],Table2[Sharpe Ratio],"&gt;=0.10")/Table4[[#This Row],[Count]]</f>
        <v>1</v>
      </c>
      <c r="W1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377</v>
      </c>
      <c r="X16" s="3">
        <f>_xlfn.RANK.AVG(Table4[[#This Row],[Score]],Table4[Score],1)</f>
        <v>39</v>
      </c>
      <c r="Y1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159</v>
      </c>
      <c r="Z16" s="3">
        <f>_xlfn.RANK.AVG(Table4[[#This Row],[Score 2 ]],Table4[[Score 2 ]],1)</f>
        <v>16.5</v>
      </c>
    </row>
    <row r="17" spans="1:26" x14ac:dyDescent="0.3">
      <c r="A17" t="s">
        <v>92</v>
      </c>
      <c r="B17">
        <f>COUNTIFS(Table2[Sub-Sector],Table4[[#This Row],[Sub-Sector]])</f>
        <v>1</v>
      </c>
      <c r="C17" s="2">
        <f>COUNTIFS(Table2[Sub-Sector],Table4[[#This Row],[Sub-Sector]],Table2[Uptrend],"Uptrend")/Table4[[#This Row],[Count]]</f>
        <v>1</v>
      </c>
      <c r="D17" s="2">
        <f>COUNTIFS(Table2[Sub-Sector],Table4[[#This Row],[Sub-Sector]],Table2[1W Return vs Nifty],"&gt;=5")/Table4[[#This Row],[Count]]</f>
        <v>0</v>
      </c>
      <c r="E17" s="2">
        <f>COUNTIFS(Table2[Sub-Sector],Table4[[#This Row],[Sub-Sector]],Table2[1M Return vs Nifty],"&gt;=5")/Table4[[#This Row],[Count]]</f>
        <v>0</v>
      </c>
      <c r="F17" s="2">
        <f>COUNTIFS(Table2[Sub-Sector],Table4[[#This Row],[Sub-Sector]],Table2[6M Return vs Nifty],"&gt;=10")/Table4[[#This Row],[Count]]</f>
        <v>1</v>
      </c>
      <c r="G17" s="2">
        <f>COUNTIFS(Table2[Sub-Sector],Table4[[#This Row],[Sub-Sector]],Table2[1Y Return vs Nifty],"&gt;=10")/Table4[[#This Row],[Count]]</f>
        <v>1</v>
      </c>
      <c r="H17" s="2">
        <f>COUNTIFS(Table2[Sub-Sector],Table4[[#This Row],[Sub-Sector]],Table2[RSI Exponential â€“ 14D],"&gt;=50")/Table4[[#This Row],[Count]]</f>
        <v>1</v>
      </c>
      <c r="I17" s="2">
        <f>COUNTIFS(Table2[Sub-Sector],Table4[[#This Row],[Sub-Sector]],Table2[Relative Volume],"&gt;=1")/Table4[[#This Row],[Count]]</f>
        <v>0</v>
      </c>
      <c r="J17" s="2">
        <f>COUNTIFS(Table2[Sub-Sector],Table4[[#This Row],[Sub-Sector]],Table2[% Away From Day Low],"&gt;=0.05")/Table4[[#This Row],[Count]]</f>
        <v>0</v>
      </c>
      <c r="K17" s="2">
        <f>COUNTIFS(Table2[Sub-Sector],Table4[[#This Row],[Sub-Sector]],Table2[% Away From Day High],"&lt;=0.05")/Table4[[#This Row],[Count]]</f>
        <v>1</v>
      </c>
      <c r="L17" s="2">
        <f>COUNTIFS(Table2[Sub-Sector],Table4[[#This Row],[Sub-Sector]],Table2[% Away From Current Week Low],"&gt;=0.05")/Table4[[#This Row],[Count]]</f>
        <v>0</v>
      </c>
      <c r="M17" s="2">
        <f>COUNTIFS(Table2[Sub-Sector],Table4[[#This Row],[Sub-Sector]],Table2[% Away From Current Week High],"&lt;=0.05")/Table4[[#This Row],[Count]]</f>
        <v>1</v>
      </c>
      <c r="N17" s="2">
        <f>COUNTIFS(Table2[Sub-Sector],Table4[[#This Row],[Sub-Sector]],Table2[% Away From Current Month Low],"&gt;=0.05")/Table4[[#This Row],[Count]]</f>
        <v>0</v>
      </c>
      <c r="O17" s="2">
        <f>COUNTIFS(Table2[Sub-Sector],Table4[[#This Row],[Sub-Sector]],Table2[% Away From Current Month High],"&lt;=0.05")/Table4[[#This Row],[Count]]</f>
        <v>1</v>
      </c>
      <c r="P17" s="2">
        <f>COUNTIFS(Table2[Sub-Sector],Table4[[#This Row],[Sub-Sector]],Table2[% Away From 52W High],"&lt;=10")/Table4[[#This Row],[Count]]</f>
        <v>1</v>
      </c>
      <c r="Q17" s="2">
        <f>COUNTIFS(Table2[Sub-Sector],Table4[[#This Row],[Sub-Sector]],Table2[% Away From 52W Low],"&gt;=10")/Table4[[#This Row],[Count]]</f>
        <v>1</v>
      </c>
      <c r="R17" s="2">
        <f>COUNTIFS(Table2[Sub-Sector],Table4[[#This Row],[Sub-Sector]],Table2[% Price above 20 EMA],"&gt;=0")/Table4[[#This Row],[Count]]</f>
        <v>1</v>
      </c>
      <c r="S17" s="2">
        <f>COUNTIFS(Table2[Sub-Sector],Table4[[#This Row],[Sub-Sector]],Table2[% Price above 50 EMA],"&gt;=0")/Table4[[#This Row],[Count]]</f>
        <v>1</v>
      </c>
      <c r="T17" s="2">
        <f>COUNTIFS(Table2[Sub-Sector],Table4[[#This Row],[Sub-Sector]],Table2[% Price above 200 EMA],"&gt;=0")/Table4[[#This Row],[Count]]</f>
        <v>1</v>
      </c>
      <c r="U17" s="2">
        <f>COUNTIFS(Table2[Sub-Sector],Table4[[#This Row],[Sub-Sector]],Table2[Rate of Change - Zone],"Positive")/Table4[[#This Row],[Count]]</f>
        <v>1</v>
      </c>
      <c r="V17" s="2">
        <f>COUNTIFS(Table2[Sub-Sector],Table4[[#This Row],[Sub-Sector]],Table2[Sharpe Ratio],"&gt;=0.10")/Table4[[#This Row],[Count]]</f>
        <v>1</v>
      </c>
      <c r="W1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377</v>
      </c>
      <c r="X17" s="3">
        <f>_xlfn.RANK.AVG(Table4[[#This Row],[Score]],Table4[Score],1)</f>
        <v>39</v>
      </c>
      <c r="Y1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159</v>
      </c>
      <c r="Z17" s="3">
        <f>_xlfn.RANK.AVG(Table4[[#This Row],[Score 2 ]],Table4[[Score 2 ]],1)</f>
        <v>16.5</v>
      </c>
    </row>
    <row r="18" spans="1:26" x14ac:dyDescent="0.3">
      <c r="A18" t="s">
        <v>137</v>
      </c>
      <c r="B18">
        <f>COUNTIFS(Table2[Sub-Sector],Table4[[#This Row],[Sub-Sector]])</f>
        <v>1</v>
      </c>
      <c r="C18" s="2">
        <f>COUNTIFS(Table2[Sub-Sector],Table4[[#This Row],[Sub-Sector]],Table2[Uptrend],"Uptrend")/Table4[[#This Row],[Count]]</f>
        <v>1</v>
      </c>
      <c r="D18" s="2">
        <f>COUNTIFS(Table2[Sub-Sector],Table4[[#This Row],[Sub-Sector]],Table2[1W Return vs Nifty],"&gt;=5")/Table4[[#This Row],[Count]]</f>
        <v>0</v>
      </c>
      <c r="E18" s="2">
        <f>COUNTIFS(Table2[Sub-Sector],Table4[[#This Row],[Sub-Sector]],Table2[1M Return vs Nifty],"&gt;=5")/Table4[[#This Row],[Count]]</f>
        <v>0</v>
      </c>
      <c r="F18" s="2">
        <f>COUNTIFS(Table2[Sub-Sector],Table4[[#This Row],[Sub-Sector]],Table2[6M Return vs Nifty],"&gt;=10")/Table4[[#This Row],[Count]]</f>
        <v>1</v>
      </c>
      <c r="G18" s="2">
        <f>COUNTIFS(Table2[Sub-Sector],Table4[[#This Row],[Sub-Sector]],Table2[1Y Return vs Nifty],"&gt;=10")/Table4[[#This Row],[Count]]</f>
        <v>1</v>
      </c>
      <c r="H18" s="2">
        <f>COUNTIFS(Table2[Sub-Sector],Table4[[#This Row],[Sub-Sector]],Table2[RSI Exponential â€“ 14D],"&gt;=50")/Table4[[#This Row],[Count]]</f>
        <v>0</v>
      </c>
      <c r="I18" s="2">
        <f>COUNTIFS(Table2[Sub-Sector],Table4[[#This Row],[Sub-Sector]],Table2[Relative Volume],"&gt;=1")/Table4[[#This Row],[Count]]</f>
        <v>0</v>
      </c>
      <c r="J18" s="2">
        <f>COUNTIFS(Table2[Sub-Sector],Table4[[#This Row],[Sub-Sector]],Table2[% Away From Day Low],"&gt;=0.05")/Table4[[#This Row],[Count]]</f>
        <v>0</v>
      </c>
      <c r="K18" s="2">
        <f>COUNTIFS(Table2[Sub-Sector],Table4[[#This Row],[Sub-Sector]],Table2[% Away From Day High],"&lt;=0.05")/Table4[[#This Row],[Count]]</f>
        <v>1</v>
      </c>
      <c r="L18" s="2">
        <f>COUNTIFS(Table2[Sub-Sector],Table4[[#This Row],[Sub-Sector]],Table2[% Away From Current Week Low],"&gt;=0.05")/Table4[[#This Row],[Count]]</f>
        <v>0</v>
      </c>
      <c r="M18" s="2">
        <f>COUNTIFS(Table2[Sub-Sector],Table4[[#This Row],[Sub-Sector]],Table2[% Away From Current Week High],"&lt;=0.05")/Table4[[#This Row],[Count]]</f>
        <v>1</v>
      </c>
      <c r="N18" s="2">
        <f>COUNTIFS(Table2[Sub-Sector],Table4[[#This Row],[Sub-Sector]],Table2[% Away From Current Month Low],"&gt;=0.05")/Table4[[#This Row],[Count]]</f>
        <v>0</v>
      </c>
      <c r="O18" s="2">
        <f>COUNTIFS(Table2[Sub-Sector],Table4[[#This Row],[Sub-Sector]],Table2[% Away From Current Month High],"&lt;=0.05")/Table4[[#This Row],[Count]]</f>
        <v>1</v>
      </c>
      <c r="P18" s="2">
        <f>COUNTIFS(Table2[Sub-Sector],Table4[[#This Row],[Sub-Sector]],Table2[% Away From 52W High],"&lt;=10")/Table4[[#This Row],[Count]]</f>
        <v>1</v>
      </c>
      <c r="Q18" s="2">
        <f>COUNTIFS(Table2[Sub-Sector],Table4[[#This Row],[Sub-Sector]],Table2[% Away From 52W Low],"&gt;=10")/Table4[[#This Row],[Count]]</f>
        <v>1</v>
      </c>
      <c r="R18" s="2">
        <f>COUNTIFS(Table2[Sub-Sector],Table4[[#This Row],[Sub-Sector]],Table2[% Price above 20 EMA],"&gt;=0")/Table4[[#This Row],[Count]]</f>
        <v>1</v>
      </c>
      <c r="S18" s="2">
        <f>COUNTIFS(Table2[Sub-Sector],Table4[[#This Row],[Sub-Sector]],Table2[% Price above 50 EMA],"&gt;=0")/Table4[[#This Row],[Count]]</f>
        <v>1</v>
      </c>
      <c r="T18" s="2">
        <f>COUNTIFS(Table2[Sub-Sector],Table4[[#This Row],[Sub-Sector]],Table2[% Price above 200 EMA],"&gt;=0")/Table4[[#This Row],[Count]]</f>
        <v>1</v>
      </c>
      <c r="U18" s="2">
        <f>COUNTIFS(Table2[Sub-Sector],Table4[[#This Row],[Sub-Sector]],Table2[Rate of Change - Zone],"Positive")/Table4[[#This Row],[Count]]</f>
        <v>1</v>
      </c>
      <c r="V18" s="2">
        <f>COUNTIFS(Table2[Sub-Sector],Table4[[#This Row],[Sub-Sector]],Table2[Sharpe Ratio],"&gt;=0.10")/Table4[[#This Row],[Count]]</f>
        <v>1</v>
      </c>
      <c r="W1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377</v>
      </c>
      <c r="X18" s="3">
        <f>_xlfn.RANK.AVG(Table4[[#This Row],[Score]],Table4[Score],1)</f>
        <v>39</v>
      </c>
      <c r="Y1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159</v>
      </c>
      <c r="Z18" s="3">
        <f>_xlfn.RANK.AVG(Table4[[#This Row],[Score 2 ]],Table4[[Score 2 ]],1)</f>
        <v>16.5</v>
      </c>
    </row>
    <row r="19" spans="1:26" x14ac:dyDescent="0.3">
      <c r="A19" t="s">
        <v>487</v>
      </c>
      <c r="B19">
        <f>COUNTIFS(Table2[Sub-Sector],Table4[[#This Row],[Sub-Sector]])</f>
        <v>1</v>
      </c>
      <c r="C19" s="2">
        <f>COUNTIFS(Table2[Sub-Sector],Table4[[#This Row],[Sub-Sector]],Table2[Uptrend],"Uptrend")/Table4[[#This Row],[Count]]</f>
        <v>1</v>
      </c>
      <c r="D19" s="2">
        <f>COUNTIFS(Table2[Sub-Sector],Table4[[#This Row],[Sub-Sector]],Table2[1W Return vs Nifty],"&gt;=5")/Table4[[#This Row],[Count]]</f>
        <v>0</v>
      </c>
      <c r="E19" s="2">
        <f>COUNTIFS(Table2[Sub-Sector],Table4[[#This Row],[Sub-Sector]],Table2[1M Return vs Nifty],"&gt;=5")/Table4[[#This Row],[Count]]</f>
        <v>0</v>
      </c>
      <c r="F19" s="2">
        <f>COUNTIFS(Table2[Sub-Sector],Table4[[#This Row],[Sub-Sector]],Table2[6M Return vs Nifty],"&gt;=10")/Table4[[#This Row],[Count]]</f>
        <v>1</v>
      </c>
      <c r="G19" s="2">
        <f>COUNTIFS(Table2[Sub-Sector],Table4[[#This Row],[Sub-Sector]],Table2[1Y Return vs Nifty],"&gt;=10")/Table4[[#This Row],[Count]]</f>
        <v>1</v>
      </c>
      <c r="H19" s="2">
        <f>COUNTIFS(Table2[Sub-Sector],Table4[[#This Row],[Sub-Sector]],Table2[RSI Exponential â€“ 14D],"&gt;=50")/Table4[[#This Row],[Count]]</f>
        <v>1</v>
      </c>
      <c r="I19" s="2">
        <f>COUNTIFS(Table2[Sub-Sector],Table4[[#This Row],[Sub-Sector]],Table2[Relative Volume],"&gt;=1")/Table4[[#This Row],[Count]]</f>
        <v>0</v>
      </c>
      <c r="J19" s="2">
        <f>COUNTIFS(Table2[Sub-Sector],Table4[[#This Row],[Sub-Sector]],Table2[% Away From Day Low],"&gt;=0.05")/Table4[[#This Row],[Count]]</f>
        <v>0</v>
      </c>
      <c r="K19" s="2">
        <f>COUNTIFS(Table2[Sub-Sector],Table4[[#This Row],[Sub-Sector]],Table2[% Away From Day High],"&lt;=0.05")/Table4[[#This Row],[Count]]</f>
        <v>1</v>
      </c>
      <c r="L19" s="2">
        <f>COUNTIFS(Table2[Sub-Sector],Table4[[#This Row],[Sub-Sector]],Table2[% Away From Current Week Low],"&gt;=0.05")/Table4[[#This Row],[Count]]</f>
        <v>0</v>
      </c>
      <c r="M19" s="2">
        <f>COUNTIFS(Table2[Sub-Sector],Table4[[#This Row],[Sub-Sector]],Table2[% Away From Current Week High],"&lt;=0.05")/Table4[[#This Row],[Count]]</f>
        <v>1</v>
      </c>
      <c r="N19" s="2">
        <f>COUNTIFS(Table2[Sub-Sector],Table4[[#This Row],[Sub-Sector]],Table2[% Away From Current Month Low],"&gt;=0.05")/Table4[[#This Row],[Count]]</f>
        <v>0</v>
      </c>
      <c r="O19" s="2">
        <f>COUNTIFS(Table2[Sub-Sector],Table4[[#This Row],[Sub-Sector]],Table2[% Away From Current Month High],"&lt;=0.05")/Table4[[#This Row],[Count]]</f>
        <v>1</v>
      </c>
      <c r="P19" s="2">
        <f>COUNTIFS(Table2[Sub-Sector],Table4[[#This Row],[Sub-Sector]],Table2[% Away From 52W High],"&lt;=10")/Table4[[#This Row],[Count]]</f>
        <v>1</v>
      </c>
      <c r="Q19" s="2">
        <f>COUNTIFS(Table2[Sub-Sector],Table4[[#This Row],[Sub-Sector]],Table2[% Away From 52W Low],"&gt;=10")/Table4[[#This Row],[Count]]</f>
        <v>1</v>
      </c>
      <c r="R19" s="2">
        <f>COUNTIFS(Table2[Sub-Sector],Table4[[#This Row],[Sub-Sector]],Table2[% Price above 20 EMA],"&gt;=0")/Table4[[#This Row],[Count]]</f>
        <v>1</v>
      </c>
      <c r="S19" s="2">
        <f>COUNTIFS(Table2[Sub-Sector],Table4[[#This Row],[Sub-Sector]],Table2[% Price above 50 EMA],"&gt;=0")/Table4[[#This Row],[Count]]</f>
        <v>1</v>
      </c>
      <c r="T19" s="2">
        <f>COUNTIFS(Table2[Sub-Sector],Table4[[#This Row],[Sub-Sector]],Table2[% Price above 200 EMA],"&gt;=0")/Table4[[#This Row],[Count]]</f>
        <v>1</v>
      </c>
      <c r="U19" s="2">
        <f>COUNTIFS(Table2[Sub-Sector],Table4[[#This Row],[Sub-Sector]],Table2[Rate of Change - Zone],"Positive")/Table4[[#This Row],[Count]]</f>
        <v>1</v>
      </c>
      <c r="V19" s="2">
        <f>COUNTIFS(Table2[Sub-Sector],Table4[[#This Row],[Sub-Sector]],Table2[Sharpe Ratio],"&gt;=0.10")/Table4[[#This Row],[Count]]</f>
        <v>0</v>
      </c>
      <c r="W1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377</v>
      </c>
      <c r="X19" s="3">
        <f>_xlfn.RANK.AVG(Table4[[#This Row],[Score]],Table4[Score],1)</f>
        <v>39</v>
      </c>
      <c r="Y1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159</v>
      </c>
      <c r="Z19" s="3">
        <f>_xlfn.RANK.AVG(Table4[[#This Row],[Score 2 ]],Table4[[Score 2 ]],1)</f>
        <v>16.5</v>
      </c>
    </row>
    <row r="20" spans="1:26" x14ac:dyDescent="0.3">
      <c r="A20" t="s">
        <v>1654</v>
      </c>
      <c r="B20">
        <f>COUNTIFS(Table2[Sub-Sector],Table4[[#This Row],[Sub-Sector]])</f>
        <v>1</v>
      </c>
      <c r="C20" s="2">
        <f>COUNTIFS(Table2[Sub-Sector],Table4[[#This Row],[Sub-Sector]],Table2[Uptrend],"Uptrend")/Table4[[#This Row],[Count]]</f>
        <v>1</v>
      </c>
      <c r="D20" s="2">
        <f>COUNTIFS(Table2[Sub-Sector],Table4[[#This Row],[Sub-Sector]],Table2[1W Return vs Nifty],"&gt;=5")/Table4[[#This Row],[Count]]</f>
        <v>0</v>
      </c>
      <c r="E20" s="2">
        <f>COUNTIFS(Table2[Sub-Sector],Table4[[#This Row],[Sub-Sector]],Table2[1M Return vs Nifty],"&gt;=5")/Table4[[#This Row],[Count]]</f>
        <v>0</v>
      </c>
      <c r="F20" s="2">
        <f>COUNTIFS(Table2[Sub-Sector],Table4[[#This Row],[Sub-Sector]],Table2[6M Return vs Nifty],"&gt;=10")/Table4[[#This Row],[Count]]</f>
        <v>1</v>
      </c>
      <c r="G20" s="2">
        <f>COUNTIFS(Table2[Sub-Sector],Table4[[#This Row],[Sub-Sector]],Table2[1Y Return vs Nifty],"&gt;=10")/Table4[[#This Row],[Count]]</f>
        <v>1</v>
      </c>
      <c r="H20" s="2">
        <f>COUNTIFS(Table2[Sub-Sector],Table4[[#This Row],[Sub-Sector]],Table2[RSI Exponential â€“ 14D],"&gt;=50")/Table4[[#This Row],[Count]]</f>
        <v>1</v>
      </c>
      <c r="I20" s="2">
        <f>COUNTIFS(Table2[Sub-Sector],Table4[[#This Row],[Sub-Sector]],Table2[Relative Volume],"&gt;=1")/Table4[[#This Row],[Count]]</f>
        <v>0</v>
      </c>
      <c r="J20" s="2">
        <f>COUNTIFS(Table2[Sub-Sector],Table4[[#This Row],[Sub-Sector]],Table2[% Away From Day Low],"&gt;=0.05")/Table4[[#This Row],[Count]]</f>
        <v>0</v>
      </c>
      <c r="K20" s="2">
        <f>COUNTIFS(Table2[Sub-Sector],Table4[[#This Row],[Sub-Sector]],Table2[% Away From Day High],"&lt;=0.05")/Table4[[#This Row],[Count]]</f>
        <v>1</v>
      </c>
      <c r="L20" s="2">
        <f>COUNTIFS(Table2[Sub-Sector],Table4[[#This Row],[Sub-Sector]],Table2[% Away From Current Week Low],"&gt;=0.05")/Table4[[#This Row],[Count]]</f>
        <v>0</v>
      </c>
      <c r="M20" s="2">
        <f>COUNTIFS(Table2[Sub-Sector],Table4[[#This Row],[Sub-Sector]],Table2[% Away From Current Week High],"&lt;=0.05")/Table4[[#This Row],[Count]]</f>
        <v>1</v>
      </c>
      <c r="N20" s="2">
        <f>COUNTIFS(Table2[Sub-Sector],Table4[[#This Row],[Sub-Sector]],Table2[% Away From Current Month Low],"&gt;=0.05")/Table4[[#This Row],[Count]]</f>
        <v>1</v>
      </c>
      <c r="O20" s="2">
        <f>COUNTIFS(Table2[Sub-Sector],Table4[[#This Row],[Sub-Sector]],Table2[% Away From Current Month High],"&lt;=0.05")/Table4[[#This Row],[Count]]</f>
        <v>1</v>
      </c>
      <c r="P20" s="2">
        <f>COUNTIFS(Table2[Sub-Sector],Table4[[#This Row],[Sub-Sector]],Table2[% Away From 52W High],"&lt;=10")/Table4[[#This Row],[Count]]</f>
        <v>1</v>
      </c>
      <c r="Q20" s="2">
        <f>COUNTIFS(Table2[Sub-Sector],Table4[[#This Row],[Sub-Sector]],Table2[% Away From 52W Low],"&gt;=10")/Table4[[#This Row],[Count]]</f>
        <v>1</v>
      </c>
      <c r="R20" s="2">
        <f>COUNTIFS(Table2[Sub-Sector],Table4[[#This Row],[Sub-Sector]],Table2[% Price above 20 EMA],"&gt;=0")/Table4[[#This Row],[Count]]</f>
        <v>1</v>
      </c>
      <c r="S20" s="2">
        <f>COUNTIFS(Table2[Sub-Sector],Table4[[#This Row],[Sub-Sector]],Table2[% Price above 50 EMA],"&gt;=0")/Table4[[#This Row],[Count]]</f>
        <v>1</v>
      </c>
      <c r="T20" s="2">
        <f>COUNTIFS(Table2[Sub-Sector],Table4[[#This Row],[Sub-Sector]],Table2[% Price above 200 EMA],"&gt;=0")/Table4[[#This Row],[Count]]</f>
        <v>1</v>
      </c>
      <c r="U20" s="2">
        <f>COUNTIFS(Table2[Sub-Sector],Table4[[#This Row],[Sub-Sector]],Table2[Rate of Change - Zone],"Positive")/Table4[[#This Row],[Count]]</f>
        <v>1</v>
      </c>
      <c r="V20" s="2">
        <f>COUNTIFS(Table2[Sub-Sector],Table4[[#This Row],[Sub-Sector]],Table2[Sharpe Ratio],"&gt;=0.10")/Table4[[#This Row],[Count]]</f>
        <v>0</v>
      </c>
      <c r="W2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377</v>
      </c>
      <c r="X20" s="3">
        <f>_xlfn.RANK.AVG(Table4[[#This Row],[Score]],Table4[Score],1)</f>
        <v>39</v>
      </c>
      <c r="Y2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159</v>
      </c>
      <c r="Z20" s="3">
        <f>_xlfn.RANK.AVG(Table4[[#This Row],[Score 2 ]],Table4[[Score 2 ]],1)</f>
        <v>16.5</v>
      </c>
    </row>
    <row r="21" spans="1:26" x14ac:dyDescent="0.3">
      <c r="A21" t="s">
        <v>568</v>
      </c>
      <c r="B21">
        <f>COUNTIFS(Table2[Sub-Sector],Table4[[#This Row],[Sub-Sector]])</f>
        <v>1</v>
      </c>
      <c r="C21" s="2">
        <f>COUNTIFS(Table2[Sub-Sector],Table4[[#This Row],[Sub-Sector]],Table2[Uptrend],"Uptrend")/Table4[[#This Row],[Count]]</f>
        <v>0</v>
      </c>
      <c r="D21" s="2">
        <f>COUNTIFS(Table2[Sub-Sector],Table4[[#This Row],[Sub-Sector]],Table2[1W Return vs Nifty],"&gt;=5")/Table4[[#This Row],[Count]]</f>
        <v>0</v>
      </c>
      <c r="E21" s="2">
        <f>COUNTIFS(Table2[Sub-Sector],Table4[[#This Row],[Sub-Sector]],Table2[1M Return vs Nifty],"&gt;=5")/Table4[[#This Row],[Count]]</f>
        <v>0</v>
      </c>
      <c r="F21" s="2">
        <f>COUNTIFS(Table2[Sub-Sector],Table4[[#This Row],[Sub-Sector]],Table2[6M Return vs Nifty],"&gt;=10")/Table4[[#This Row],[Count]]</f>
        <v>1</v>
      </c>
      <c r="G21" s="2">
        <f>COUNTIFS(Table2[Sub-Sector],Table4[[#This Row],[Sub-Sector]],Table2[1Y Return vs Nifty],"&gt;=10")/Table4[[#This Row],[Count]]</f>
        <v>1</v>
      </c>
      <c r="H21" s="2">
        <f>COUNTIFS(Table2[Sub-Sector],Table4[[#This Row],[Sub-Sector]],Table2[RSI Exponential â€“ 14D],"&gt;=50")/Table4[[#This Row],[Count]]</f>
        <v>1</v>
      </c>
      <c r="I21" s="2">
        <f>COUNTIFS(Table2[Sub-Sector],Table4[[#This Row],[Sub-Sector]],Table2[Relative Volume],"&gt;=1")/Table4[[#This Row],[Count]]</f>
        <v>0</v>
      </c>
      <c r="J21" s="2">
        <f>COUNTIFS(Table2[Sub-Sector],Table4[[#This Row],[Sub-Sector]],Table2[% Away From Day Low],"&gt;=0.05")/Table4[[#This Row],[Count]]</f>
        <v>1</v>
      </c>
      <c r="K21" s="2">
        <f>COUNTIFS(Table2[Sub-Sector],Table4[[#This Row],[Sub-Sector]],Table2[% Away From Day High],"&lt;=0.05")/Table4[[#This Row],[Count]]</f>
        <v>1</v>
      </c>
      <c r="L21" s="2">
        <f>COUNTIFS(Table2[Sub-Sector],Table4[[#This Row],[Sub-Sector]],Table2[% Away From Current Week Low],"&gt;=0.05")/Table4[[#This Row],[Count]]</f>
        <v>0</v>
      </c>
      <c r="M21" s="2">
        <f>COUNTIFS(Table2[Sub-Sector],Table4[[#This Row],[Sub-Sector]],Table2[% Away From Current Week High],"&lt;=0.05")/Table4[[#This Row],[Count]]</f>
        <v>1</v>
      </c>
      <c r="N21" s="2">
        <f>COUNTIFS(Table2[Sub-Sector],Table4[[#This Row],[Sub-Sector]],Table2[% Away From Current Month Low],"&gt;=0.05")/Table4[[#This Row],[Count]]</f>
        <v>1</v>
      </c>
      <c r="O21" s="2">
        <f>COUNTIFS(Table2[Sub-Sector],Table4[[#This Row],[Sub-Sector]],Table2[% Away From Current Month High],"&lt;=0.05")/Table4[[#This Row],[Count]]</f>
        <v>1</v>
      </c>
      <c r="P21" s="2">
        <f>COUNTIFS(Table2[Sub-Sector],Table4[[#This Row],[Sub-Sector]],Table2[% Away From 52W High],"&lt;=10")/Table4[[#This Row],[Count]]</f>
        <v>0</v>
      </c>
      <c r="Q21" s="2">
        <f>COUNTIFS(Table2[Sub-Sector],Table4[[#This Row],[Sub-Sector]],Table2[% Away From 52W Low],"&gt;=10")/Table4[[#This Row],[Count]]</f>
        <v>1</v>
      </c>
      <c r="R21" s="2">
        <f>COUNTIFS(Table2[Sub-Sector],Table4[[#This Row],[Sub-Sector]],Table2[% Price above 20 EMA],"&gt;=0")/Table4[[#This Row],[Count]]</f>
        <v>1</v>
      </c>
      <c r="S21" s="2">
        <f>COUNTIFS(Table2[Sub-Sector],Table4[[#This Row],[Sub-Sector]],Table2[% Price above 50 EMA],"&gt;=0")/Table4[[#This Row],[Count]]</f>
        <v>1</v>
      </c>
      <c r="T21" s="2">
        <f>COUNTIFS(Table2[Sub-Sector],Table4[[#This Row],[Sub-Sector]],Table2[% Price above 200 EMA],"&gt;=0")/Table4[[#This Row],[Count]]</f>
        <v>1</v>
      </c>
      <c r="U21" s="2">
        <f>COUNTIFS(Table2[Sub-Sector],Table4[[#This Row],[Sub-Sector]],Table2[Rate of Change - Zone],"Positive")/Table4[[#This Row],[Count]]</f>
        <v>1</v>
      </c>
      <c r="V21" s="2">
        <f>COUNTIFS(Table2[Sub-Sector],Table4[[#This Row],[Sub-Sector]],Table2[Sharpe Ratio],"&gt;=0.10")/Table4[[#This Row],[Count]]</f>
        <v>0</v>
      </c>
      <c r="W2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469</v>
      </c>
      <c r="X21" s="3">
        <f>_xlfn.RANK.AVG(Table4[[#This Row],[Score]],Table4[Score],1)</f>
        <v>72</v>
      </c>
      <c r="Y2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159</v>
      </c>
      <c r="Z21" s="3">
        <f>_xlfn.RANK.AVG(Table4[[#This Row],[Score 2 ]],Table4[[Score 2 ]],1)</f>
        <v>16.5</v>
      </c>
    </row>
    <row r="22" spans="1:26" x14ac:dyDescent="0.3">
      <c r="A22" t="s">
        <v>150</v>
      </c>
      <c r="B22">
        <f>COUNTIFS(Table2[Sub-Sector],Table4[[#This Row],[Sub-Sector]])</f>
        <v>10</v>
      </c>
      <c r="C22" s="2">
        <f>COUNTIFS(Table2[Sub-Sector],Table4[[#This Row],[Sub-Sector]],Table2[Uptrend],"Uptrend")/Table4[[#This Row],[Count]]</f>
        <v>1</v>
      </c>
      <c r="D22" s="2">
        <f>COUNTIFS(Table2[Sub-Sector],Table4[[#This Row],[Sub-Sector]],Table2[1W Return vs Nifty],"&gt;=5")/Table4[[#This Row],[Count]]</f>
        <v>0.3</v>
      </c>
      <c r="E22" s="2">
        <f>COUNTIFS(Table2[Sub-Sector],Table4[[#This Row],[Sub-Sector]],Table2[1M Return vs Nifty],"&gt;=5")/Table4[[#This Row],[Count]]</f>
        <v>0.8</v>
      </c>
      <c r="F22" s="2">
        <f>COUNTIFS(Table2[Sub-Sector],Table4[[#This Row],[Sub-Sector]],Table2[6M Return vs Nifty],"&gt;=10")/Table4[[#This Row],[Count]]</f>
        <v>1</v>
      </c>
      <c r="G22" s="2">
        <f>COUNTIFS(Table2[Sub-Sector],Table4[[#This Row],[Sub-Sector]],Table2[1Y Return vs Nifty],"&gt;=10")/Table4[[#This Row],[Count]]</f>
        <v>1</v>
      </c>
      <c r="H22" s="2">
        <f>COUNTIFS(Table2[Sub-Sector],Table4[[#This Row],[Sub-Sector]],Table2[RSI Exponential â€“ 14D],"&gt;=50")/Table4[[#This Row],[Count]]</f>
        <v>0.8</v>
      </c>
      <c r="I22" s="2">
        <f>COUNTIFS(Table2[Sub-Sector],Table4[[#This Row],[Sub-Sector]],Table2[Relative Volume],"&gt;=1")/Table4[[#This Row],[Count]]</f>
        <v>0.3</v>
      </c>
      <c r="J22" s="2">
        <f>COUNTIFS(Table2[Sub-Sector],Table4[[#This Row],[Sub-Sector]],Table2[% Away From Day Low],"&gt;=0.05")/Table4[[#This Row],[Count]]</f>
        <v>0.2</v>
      </c>
      <c r="K22" s="2">
        <f>COUNTIFS(Table2[Sub-Sector],Table4[[#This Row],[Sub-Sector]],Table2[% Away From Day High],"&lt;=0.05")/Table4[[#This Row],[Count]]</f>
        <v>1</v>
      </c>
      <c r="L22" s="2">
        <f>COUNTIFS(Table2[Sub-Sector],Table4[[#This Row],[Sub-Sector]],Table2[% Away From Current Week Low],"&gt;=0.05")/Table4[[#This Row],[Count]]</f>
        <v>0</v>
      </c>
      <c r="M22" s="2">
        <f>COUNTIFS(Table2[Sub-Sector],Table4[[#This Row],[Sub-Sector]],Table2[% Away From Current Week High],"&lt;=0.05")/Table4[[#This Row],[Count]]</f>
        <v>0.6</v>
      </c>
      <c r="N22" s="2">
        <f>COUNTIFS(Table2[Sub-Sector],Table4[[#This Row],[Sub-Sector]],Table2[% Away From Current Month Low],"&gt;=0.05")/Table4[[#This Row],[Count]]</f>
        <v>0.6</v>
      </c>
      <c r="O22" s="2">
        <f>COUNTIFS(Table2[Sub-Sector],Table4[[#This Row],[Sub-Sector]],Table2[% Away From Current Month High],"&lt;=0.05")/Table4[[#This Row],[Count]]</f>
        <v>0.5</v>
      </c>
      <c r="P22" s="2">
        <f>COUNTIFS(Table2[Sub-Sector],Table4[[#This Row],[Sub-Sector]],Table2[% Away From 52W High],"&lt;=10")/Table4[[#This Row],[Count]]</f>
        <v>0.8</v>
      </c>
      <c r="Q22" s="2">
        <f>COUNTIFS(Table2[Sub-Sector],Table4[[#This Row],[Sub-Sector]],Table2[% Away From 52W Low],"&gt;=10")/Table4[[#This Row],[Count]]</f>
        <v>1</v>
      </c>
      <c r="R22" s="2">
        <f>COUNTIFS(Table2[Sub-Sector],Table4[[#This Row],[Sub-Sector]],Table2[% Price above 20 EMA],"&gt;=0")/Table4[[#This Row],[Count]]</f>
        <v>1</v>
      </c>
      <c r="S22" s="2">
        <f>COUNTIFS(Table2[Sub-Sector],Table4[[#This Row],[Sub-Sector]],Table2[% Price above 50 EMA],"&gt;=0")/Table4[[#This Row],[Count]]</f>
        <v>1</v>
      </c>
      <c r="T22" s="2">
        <f>COUNTIFS(Table2[Sub-Sector],Table4[[#This Row],[Sub-Sector]],Table2[% Price above 200 EMA],"&gt;=0")/Table4[[#This Row],[Count]]</f>
        <v>1</v>
      </c>
      <c r="U22" s="2">
        <f>COUNTIFS(Table2[Sub-Sector],Table4[[#This Row],[Sub-Sector]],Table2[Rate of Change - Zone],"Positive")/Table4[[#This Row],[Count]]</f>
        <v>0.8</v>
      </c>
      <c r="V22" s="2">
        <f>COUNTIFS(Table2[Sub-Sector],Table4[[#This Row],[Sub-Sector]],Table2[Sharpe Ratio],"&gt;=0.10")/Table4[[#This Row],[Count]]</f>
        <v>1</v>
      </c>
      <c r="W2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230.5</v>
      </c>
      <c r="X22" s="3">
        <f>_xlfn.RANK.AVG(Table4[[#This Row],[Score]],Table4[Score],1)</f>
        <v>8</v>
      </c>
      <c r="Y2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160</v>
      </c>
      <c r="Z22" s="3">
        <f>_xlfn.RANK.AVG(Table4[[#This Row],[Score 2 ]],Table4[[Score 2 ]],1)</f>
        <v>21</v>
      </c>
    </row>
    <row r="23" spans="1:26" x14ac:dyDescent="0.3">
      <c r="A23" t="s">
        <v>777</v>
      </c>
      <c r="B23">
        <f>COUNTIFS(Table2[Sub-Sector],Table4[[#This Row],[Sub-Sector]])</f>
        <v>2</v>
      </c>
      <c r="C23" s="2">
        <f>COUNTIFS(Table2[Sub-Sector],Table4[[#This Row],[Sub-Sector]],Table2[Uptrend],"Uptrend")/Table4[[#This Row],[Count]]</f>
        <v>0.5</v>
      </c>
      <c r="D23" s="2">
        <f>COUNTIFS(Table2[Sub-Sector],Table4[[#This Row],[Sub-Sector]],Table2[1W Return vs Nifty],"&gt;=5")/Table4[[#This Row],[Count]]</f>
        <v>0</v>
      </c>
      <c r="E23" s="2">
        <f>COUNTIFS(Table2[Sub-Sector],Table4[[#This Row],[Sub-Sector]],Table2[1M Return vs Nifty],"&gt;=5")/Table4[[#This Row],[Count]]</f>
        <v>1</v>
      </c>
      <c r="F23" s="2">
        <f>COUNTIFS(Table2[Sub-Sector],Table4[[#This Row],[Sub-Sector]],Table2[6M Return vs Nifty],"&gt;=10")/Table4[[#This Row],[Count]]</f>
        <v>0.5</v>
      </c>
      <c r="G23" s="2">
        <f>COUNTIFS(Table2[Sub-Sector],Table4[[#This Row],[Sub-Sector]],Table2[1Y Return vs Nifty],"&gt;=10")/Table4[[#This Row],[Count]]</f>
        <v>0.5</v>
      </c>
      <c r="H23" s="2">
        <f>COUNTIFS(Table2[Sub-Sector],Table4[[#This Row],[Sub-Sector]],Table2[RSI Exponential â€“ 14D],"&gt;=50")/Table4[[#This Row],[Count]]</f>
        <v>0.5</v>
      </c>
      <c r="I23" s="2">
        <f>COUNTIFS(Table2[Sub-Sector],Table4[[#This Row],[Sub-Sector]],Table2[Relative Volume],"&gt;=1")/Table4[[#This Row],[Count]]</f>
        <v>1</v>
      </c>
      <c r="J23" s="2">
        <f>COUNTIFS(Table2[Sub-Sector],Table4[[#This Row],[Sub-Sector]],Table2[% Away From Day Low],"&gt;=0.05")/Table4[[#This Row],[Count]]</f>
        <v>0</v>
      </c>
      <c r="K23" s="2">
        <f>COUNTIFS(Table2[Sub-Sector],Table4[[#This Row],[Sub-Sector]],Table2[% Away From Day High],"&lt;=0.05")/Table4[[#This Row],[Count]]</f>
        <v>1</v>
      </c>
      <c r="L23" s="2">
        <f>COUNTIFS(Table2[Sub-Sector],Table4[[#This Row],[Sub-Sector]],Table2[% Away From Current Week Low],"&gt;=0.05")/Table4[[#This Row],[Count]]</f>
        <v>0</v>
      </c>
      <c r="M23" s="2">
        <f>COUNTIFS(Table2[Sub-Sector],Table4[[#This Row],[Sub-Sector]],Table2[% Away From Current Week High],"&lt;=0.05")/Table4[[#This Row],[Count]]</f>
        <v>1</v>
      </c>
      <c r="N23" s="2">
        <f>COUNTIFS(Table2[Sub-Sector],Table4[[#This Row],[Sub-Sector]],Table2[% Away From Current Month Low],"&gt;=0.05")/Table4[[#This Row],[Count]]</f>
        <v>0.5</v>
      </c>
      <c r="O23" s="2">
        <f>COUNTIFS(Table2[Sub-Sector],Table4[[#This Row],[Sub-Sector]],Table2[% Away From Current Month High],"&lt;=0.05")/Table4[[#This Row],[Count]]</f>
        <v>1</v>
      </c>
      <c r="P23" s="2">
        <f>COUNTIFS(Table2[Sub-Sector],Table4[[#This Row],[Sub-Sector]],Table2[% Away From 52W High],"&lt;=10")/Table4[[#This Row],[Count]]</f>
        <v>0.5</v>
      </c>
      <c r="Q23" s="2">
        <f>COUNTIFS(Table2[Sub-Sector],Table4[[#This Row],[Sub-Sector]],Table2[% Away From 52W Low],"&gt;=10")/Table4[[#This Row],[Count]]</f>
        <v>1</v>
      </c>
      <c r="R23" s="2">
        <f>COUNTIFS(Table2[Sub-Sector],Table4[[#This Row],[Sub-Sector]],Table2[% Price above 20 EMA],"&gt;=0")/Table4[[#This Row],[Count]]</f>
        <v>1</v>
      </c>
      <c r="S23" s="2">
        <f>COUNTIFS(Table2[Sub-Sector],Table4[[#This Row],[Sub-Sector]],Table2[% Price above 50 EMA],"&gt;=0")/Table4[[#This Row],[Count]]</f>
        <v>1</v>
      </c>
      <c r="T23" s="2">
        <f>COUNTIFS(Table2[Sub-Sector],Table4[[#This Row],[Sub-Sector]],Table2[% Price above 200 EMA],"&gt;=0")/Table4[[#This Row],[Count]]</f>
        <v>1</v>
      </c>
      <c r="U23" s="2">
        <f>COUNTIFS(Table2[Sub-Sector],Table4[[#This Row],[Sub-Sector]],Table2[Rate of Change - Zone],"Positive")/Table4[[#This Row],[Count]]</f>
        <v>1</v>
      </c>
      <c r="V23" s="2">
        <f>COUNTIFS(Table2[Sub-Sector],Table4[[#This Row],[Sub-Sector]],Table2[Sharpe Ratio],"&gt;=0.10")/Table4[[#This Row],[Count]]</f>
        <v>0</v>
      </c>
      <c r="W2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363.5</v>
      </c>
      <c r="X23" s="3">
        <f>_xlfn.RANK.AVG(Table4[[#This Row],[Score]],Table4[Score],1)</f>
        <v>34</v>
      </c>
      <c r="Y2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165</v>
      </c>
      <c r="Z23" s="3">
        <f>_xlfn.RANK.AVG(Table4[[#This Row],[Score 2 ]],Table4[[Score 2 ]],1)</f>
        <v>22</v>
      </c>
    </row>
    <row r="24" spans="1:26" x14ac:dyDescent="0.3">
      <c r="A24" t="s">
        <v>876</v>
      </c>
      <c r="B24">
        <f>COUNTIFS(Table2[Sub-Sector],Table4[[#This Row],[Sub-Sector]])</f>
        <v>2</v>
      </c>
      <c r="C24" s="2">
        <f>COUNTIFS(Table2[Sub-Sector],Table4[[#This Row],[Sub-Sector]],Table2[Uptrend],"Uptrend")/Table4[[#This Row],[Count]]</f>
        <v>1</v>
      </c>
      <c r="D24" s="2">
        <f>COUNTIFS(Table2[Sub-Sector],Table4[[#This Row],[Sub-Sector]],Table2[1W Return vs Nifty],"&gt;=5")/Table4[[#This Row],[Count]]</f>
        <v>0.5</v>
      </c>
      <c r="E24" s="2">
        <f>COUNTIFS(Table2[Sub-Sector],Table4[[#This Row],[Sub-Sector]],Table2[1M Return vs Nifty],"&gt;=5")/Table4[[#This Row],[Count]]</f>
        <v>1</v>
      </c>
      <c r="F24" s="2">
        <f>COUNTIFS(Table2[Sub-Sector],Table4[[#This Row],[Sub-Sector]],Table2[6M Return vs Nifty],"&gt;=10")/Table4[[#This Row],[Count]]</f>
        <v>1</v>
      </c>
      <c r="G24" s="2">
        <f>COUNTIFS(Table2[Sub-Sector],Table4[[#This Row],[Sub-Sector]],Table2[1Y Return vs Nifty],"&gt;=10")/Table4[[#This Row],[Count]]</f>
        <v>1</v>
      </c>
      <c r="H24" s="2">
        <f>COUNTIFS(Table2[Sub-Sector],Table4[[#This Row],[Sub-Sector]],Table2[RSI Exponential â€“ 14D],"&gt;=50")/Table4[[#This Row],[Count]]</f>
        <v>0.5</v>
      </c>
      <c r="I24" s="2">
        <f>COUNTIFS(Table2[Sub-Sector],Table4[[#This Row],[Sub-Sector]],Table2[Relative Volume],"&gt;=1")/Table4[[#This Row],[Count]]</f>
        <v>0.5</v>
      </c>
      <c r="J24" s="2">
        <f>COUNTIFS(Table2[Sub-Sector],Table4[[#This Row],[Sub-Sector]],Table2[% Away From Day Low],"&gt;=0.05")/Table4[[#This Row],[Count]]</f>
        <v>0</v>
      </c>
      <c r="K24" s="2">
        <f>COUNTIFS(Table2[Sub-Sector],Table4[[#This Row],[Sub-Sector]],Table2[% Away From Day High],"&lt;=0.05")/Table4[[#This Row],[Count]]</f>
        <v>1</v>
      </c>
      <c r="L24" s="2">
        <f>COUNTIFS(Table2[Sub-Sector],Table4[[#This Row],[Sub-Sector]],Table2[% Away From Current Week Low],"&gt;=0.05")/Table4[[#This Row],[Count]]</f>
        <v>0</v>
      </c>
      <c r="M24" s="2">
        <f>COUNTIFS(Table2[Sub-Sector],Table4[[#This Row],[Sub-Sector]],Table2[% Away From Current Week High],"&lt;=0.05")/Table4[[#This Row],[Count]]</f>
        <v>0.5</v>
      </c>
      <c r="N24" s="2">
        <f>COUNTIFS(Table2[Sub-Sector],Table4[[#This Row],[Sub-Sector]],Table2[% Away From Current Month Low],"&gt;=0.05")/Table4[[#This Row],[Count]]</f>
        <v>0.5</v>
      </c>
      <c r="O24" s="2">
        <f>COUNTIFS(Table2[Sub-Sector],Table4[[#This Row],[Sub-Sector]],Table2[% Away From Current Month High],"&lt;=0.05")/Table4[[#This Row],[Count]]</f>
        <v>0.5</v>
      </c>
      <c r="P24" s="2">
        <f>COUNTIFS(Table2[Sub-Sector],Table4[[#This Row],[Sub-Sector]],Table2[% Away From 52W High],"&lt;=10")/Table4[[#This Row],[Count]]</f>
        <v>0.5</v>
      </c>
      <c r="Q24" s="2">
        <f>COUNTIFS(Table2[Sub-Sector],Table4[[#This Row],[Sub-Sector]],Table2[% Away From 52W Low],"&gt;=10")/Table4[[#This Row],[Count]]</f>
        <v>1</v>
      </c>
      <c r="R24" s="2">
        <f>COUNTIFS(Table2[Sub-Sector],Table4[[#This Row],[Sub-Sector]],Table2[% Price above 20 EMA],"&gt;=0")/Table4[[#This Row],[Count]]</f>
        <v>1</v>
      </c>
      <c r="S24" s="2">
        <f>COUNTIFS(Table2[Sub-Sector],Table4[[#This Row],[Sub-Sector]],Table2[% Price above 50 EMA],"&gt;=0")/Table4[[#This Row],[Count]]</f>
        <v>1</v>
      </c>
      <c r="T24" s="2">
        <f>COUNTIFS(Table2[Sub-Sector],Table4[[#This Row],[Sub-Sector]],Table2[% Price above 200 EMA],"&gt;=0")/Table4[[#This Row],[Count]]</f>
        <v>1</v>
      </c>
      <c r="U24" s="2">
        <f>COUNTIFS(Table2[Sub-Sector],Table4[[#This Row],[Sub-Sector]],Table2[Rate of Change - Zone],"Positive")/Table4[[#This Row],[Count]]</f>
        <v>0.5</v>
      </c>
      <c r="V24" s="2">
        <f>COUNTIFS(Table2[Sub-Sector],Table4[[#This Row],[Sub-Sector]],Table2[Sharpe Ratio],"&gt;=0.10")/Table4[[#This Row],[Count]]</f>
        <v>1</v>
      </c>
      <c r="W2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211.5</v>
      </c>
      <c r="X24" s="3">
        <f>_xlfn.RANK.AVG(Table4[[#This Row],[Score]],Table4[Score],1)</f>
        <v>7</v>
      </c>
      <c r="Y2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166.5</v>
      </c>
      <c r="Z24" s="3">
        <f>_xlfn.RANK.AVG(Table4[[#This Row],[Score 2 ]],Table4[[Score 2 ]],1)</f>
        <v>24.5</v>
      </c>
    </row>
    <row r="25" spans="1:26" x14ac:dyDescent="0.3">
      <c r="A25" t="s">
        <v>866</v>
      </c>
      <c r="B25">
        <f>COUNTIFS(Table2[Sub-Sector],Table4[[#This Row],[Sub-Sector]])</f>
        <v>2</v>
      </c>
      <c r="C25" s="2">
        <f>COUNTIFS(Table2[Sub-Sector],Table4[[#This Row],[Sub-Sector]],Table2[Uptrend],"Uptrend")/Table4[[#This Row],[Count]]</f>
        <v>1</v>
      </c>
      <c r="D25" s="2">
        <f>COUNTIFS(Table2[Sub-Sector],Table4[[#This Row],[Sub-Sector]],Table2[1W Return vs Nifty],"&gt;=5")/Table4[[#This Row],[Count]]</f>
        <v>0.5</v>
      </c>
      <c r="E25" s="2">
        <f>COUNTIFS(Table2[Sub-Sector],Table4[[#This Row],[Sub-Sector]],Table2[1M Return vs Nifty],"&gt;=5")/Table4[[#This Row],[Count]]</f>
        <v>0.5</v>
      </c>
      <c r="F25" s="2">
        <f>COUNTIFS(Table2[Sub-Sector],Table4[[#This Row],[Sub-Sector]],Table2[6M Return vs Nifty],"&gt;=10")/Table4[[#This Row],[Count]]</f>
        <v>1</v>
      </c>
      <c r="G25" s="2">
        <f>COUNTIFS(Table2[Sub-Sector],Table4[[#This Row],[Sub-Sector]],Table2[1Y Return vs Nifty],"&gt;=10")/Table4[[#This Row],[Count]]</f>
        <v>1</v>
      </c>
      <c r="H25" s="2">
        <f>COUNTIFS(Table2[Sub-Sector],Table4[[#This Row],[Sub-Sector]],Table2[RSI Exponential â€“ 14D],"&gt;=50")/Table4[[#This Row],[Count]]</f>
        <v>0.5</v>
      </c>
      <c r="I25" s="2">
        <f>COUNTIFS(Table2[Sub-Sector],Table4[[#This Row],[Sub-Sector]],Table2[Relative Volume],"&gt;=1")/Table4[[#This Row],[Count]]</f>
        <v>0.5</v>
      </c>
      <c r="J25" s="2">
        <f>COUNTIFS(Table2[Sub-Sector],Table4[[#This Row],[Sub-Sector]],Table2[% Away From Day Low],"&gt;=0.05")/Table4[[#This Row],[Count]]</f>
        <v>0</v>
      </c>
      <c r="K25" s="2">
        <f>COUNTIFS(Table2[Sub-Sector],Table4[[#This Row],[Sub-Sector]],Table2[% Away From Day High],"&lt;=0.05")/Table4[[#This Row],[Count]]</f>
        <v>1</v>
      </c>
      <c r="L25" s="2">
        <f>COUNTIFS(Table2[Sub-Sector],Table4[[#This Row],[Sub-Sector]],Table2[% Away From Current Week Low],"&gt;=0.05")/Table4[[#This Row],[Count]]</f>
        <v>0.5</v>
      </c>
      <c r="M25" s="2">
        <f>COUNTIFS(Table2[Sub-Sector],Table4[[#This Row],[Sub-Sector]],Table2[% Away From Current Week High],"&lt;=0.05")/Table4[[#This Row],[Count]]</f>
        <v>1</v>
      </c>
      <c r="N25" s="2">
        <f>COUNTIFS(Table2[Sub-Sector],Table4[[#This Row],[Sub-Sector]],Table2[% Away From Current Month Low],"&gt;=0.05")/Table4[[#This Row],[Count]]</f>
        <v>0.5</v>
      </c>
      <c r="O25" s="2">
        <f>COUNTIFS(Table2[Sub-Sector],Table4[[#This Row],[Sub-Sector]],Table2[% Away From Current Month High],"&lt;=0.05")/Table4[[#This Row],[Count]]</f>
        <v>0.5</v>
      </c>
      <c r="P25" s="2">
        <f>COUNTIFS(Table2[Sub-Sector],Table4[[#This Row],[Sub-Sector]],Table2[% Away From 52W High],"&lt;=10")/Table4[[#This Row],[Count]]</f>
        <v>0.5</v>
      </c>
      <c r="Q25" s="2">
        <f>COUNTIFS(Table2[Sub-Sector],Table4[[#This Row],[Sub-Sector]],Table2[% Away From 52W Low],"&gt;=10")/Table4[[#This Row],[Count]]</f>
        <v>1</v>
      </c>
      <c r="R25" s="2">
        <f>COUNTIFS(Table2[Sub-Sector],Table4[[#This Row],[Sub-Sector]],Table2[% Price above 20 EMA],"&gt;=0")/Table4[[#This Row],[Count]]</f>
        <v>0.5</v>
      </c>
      <c r="S25" s="2">
        <f>COUNTIFS(Table2[Sub-Sector],Table4[[#This Row],[Sub-Sector]],Table2[% Price above 50 EMA],"&gt;=0")/Table4[[#This Row],[Count]]</f>
        <v>1</v>
      </c>
      <c r="T25" s="2">
        <f>COUNTIFS(Table2[Sub-Sector],Table4[[#This Row],[Sub-Sector]],Table2[% Price above 200 EMA],"&gt;=0")/Table4[[#This Row],[Count]]</f>
        <v>1</v>
      </c>
      <c r="U25" s="2">
        <f>COUNTIFS(Table2[Sub-Sector],Table4[[#This Row],[Sub-Sector]],Table2[Rate of Change - Zone],"Positive")/Table4[[#This Row],[Count]]</f>
        <v>0.5</v>
      </c>
      <c r="V25" s="2">
        <f>COUNTIFS(Table2[Sub-Sector],Table4[[#This Row],[Sub-Sector]],Table2[Sharpe Ratio],"&gt;=0.10")/Table4[[#This Row],[Count]]</f>
        <v>0.5</v>
      </c>
      <c r="W2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245.5</v>
      </c>
      <c r="X25" s="3">
        <f>_xlfn.RANK.AVG(Table4[[#This Row],[Score]],Table4[Score],1)</f>
        <v>11</v>
      </c>
      <c r="Y2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166.5</v>
      </c>
      <c r="Z25" s="3">
        <f>_xlfn.RANK.AVG(Table4[[#This Row],[Score 2 ]],Table4[[Score 2 ]],1)</f>
        <v>24.5</v>
      </c>
    </row>
    <row r="26" spans="1:26" x14ac:dyDescent="0.3">
      <c r="A26" t="s">
        <v>330</v>
      </c>
      <c r="B26">
        <f>COUNTIFS(Table2[Sub-Sector],Table4[[#This Row],[Sub-Sector]])</f>
        <v>2</v>
      </c>
      <c r="C26" s="2">
        <f>COUNTIFS(Table2[Sub-Sector],Table4[[#This Row],[Sub-Sector]],Table2[Uptrend],"Uptrend")/Table4[[#This Row],[Count]]</f>
        <v>1</v>
      </c>
      <c r="D26" s="2">
        <f>COUNTIFS(Table2[Sub-Sector],Table4[[#This Row],[Sub-Sector]],Table2[1W Return vs Nifty],"&gt;=5")/Table4[[#This Row],[Count]]</f>
        <v>0</v>
      </c>
      <c r="E26" s="2">
        <f>COUNTIFS(Table2[Sub-Sector],Table4[[#This Row],[Sub-Sector]],Table2[1M Return vs Nifty],"&gt;=5")/Table4[[#This Row],[Count]]</f>
        <v>0.5</v>
      </c>
      <c r="F26" s="2">
        <f>COUNTIFS(Table2[Sub-Sector],Table4[[#This Row],[Sub-Sector]],Table2[6M Return vs Nifty],"&gt;=10")/Table4[[#This Row],[Count]]</f>
        <v>1</v>
      </c>
      <c r="G26" s="2">
        <f>COUNTIFS(Table2[Sub-Sector],Table4[[#This Row],[Sub-Sector]],Table2[1Y Return vs Nifty],"&gt;=10")/Table4[[#This Row],[Count]]</f>
        <v>1</v>
      </c>
      <c r="H26" s="2">
        <f>COUNTIFS(Table2[Sub-Sector],Table4[[#This Row],[Sub-Sector]],Table2[RSI Exponential â€“ 14D],"&gt;=50")/Table4[[#This Row],[Count]]</f>
        <v>0.5</v>
      </c>
      <c r="I26" s="2">
        <f>COUNTIFS(Table2[Sub-Sector],Table4[[#This Row],[Sub-Sector]],Table2[Relative Volume],"&gt;=1")/Table4[[#This Row],[Count]]</f>
        <v>0.5</v>
      </c>
      <c r="J26" s="2">
        <f>COUNTIFS(Table2[Sub-Sector],Table4[[#This Row],[Sub-Sector]],Table2[% Away From Day Low],"&gt;=0.05")/Table4[[#This Row],[Count]]</f>
        <v>0.5</v>
      </c>
      <c r="K26" s="2">
        <f>COUNTIFS(Table2[Sub-Sector],Table4[[#This Row],[Sub-Sector]],Table2[% Away From Day High],"&lt;=0.05")/Table4[[#This Row],[Count]]</f>
        <v>1</v>
      </c>
      <c r="L26" s="2">
        <f>COUNTIFS(Table2[Sub-Sector],Table4[[#This Row],[Sub-Sector]],Table2[% Away From Current Week Low],"&gt;=0.05")/Table4[[#This Row],[Count]]</f>
        <v>0</v>
      </c>
      <c r="M26" s="2">
        <f>COUNTIFS(Table2[Sub-Sector],Table4[[#This Row],[Sub-Sector]],Table2[% Away From Current Week High],"&lt;=0.05")/Table4[[#This Row],[Count]]</f>
        <v>1</v>
      </c>
      <c r="N26" s="2">
        <f>COUNTIFS(Table2[Sub-Sector],Table4[[#This Row],[Sub-Sector]],Table2[% Away From Current Month Low],"&gt;=0.05")/Table4[[#This Row],[Count]]</f>
        <v>0.5</v>
      </c>
      <c r="O26" s="2">
        <f>COUNTIFS(Table2[Sub-Sector],Table4[[#This Row],[Sub-Sector]],Table2[% Away From Current Month High],"&lt;=0.05")/Table4[[#This Row],[Count]]</f>
        <v>0.5</v>
      </c>
      <c r="P26" s="2">
        <f>COUNTIFS(Table2[Sub-Sector],Table4[[#This Row],[Sub-Sector]],Table2[% Away From 52W High],"&lt;=10")/Table4[[#This Row],[Count]]</f>
        <v>0.5</v>
      </c>
      <c r="Q26" s="2">
        <f>COUNTIFS(Table2[Sub-Sector],Table4[[#This Row],[Sub-Sector]],Table2[% Away From 52W Low],"&gt;=10")/Table4[[#This Row],[Count]]</f>
        <v>1</v>
      </c>
      <c r="R26" s="2">
        <f>COUNTIFS(Table2[Sub-Sector],Table4[[#This Row],[Sub-Sector]],Table2[% Price above 20 EMA],"&gt;=0")/Table4[[#This Row],[Count]]</f>
        <v>0.5</v>
      </c>
      <c r="S26" s="2">
        <f>COUNTIFS(Table2[Sub-Sector],Table4[[#This Row],[Sub-Sector]],Table2[% Price above 50 EMA],"&gt;=0")/Table4[[#This Row],[Count]]</f>
        <v>0.5</v>
      </c>
      <c r="T26" s="2">
        <f>COUNTIFS(Table2[Sub-Sector],Table4[[#This Row],[Sub-Sector]],Table2[% Price above 200 EMA],"&gt;=0")/Table4[[#This Row],[Count]]</f>
        <v>1</v>
      </c>
      <c r="U26" s="2">
        <f>COUNTIFS(Table2[Sub-Sector],Table4[[#This Row],[Sub-Sector]],Table2[Rate of Change - Zone],"Positive")/Table4[[#This Row],[Count]]</f>
        <v>0.5</v>
      </c>
      <c r="V26" s="2">
        <f>COUNTIFS(Table2[Sub-Sector],Table4[[#This Row],[Sub-Sector]],Table2[Sharpe Ratio],"&gt;=0.10")/Table4[[#This Row],[Count]]</f>
        <v>0.5</v>
      </c>
      <c r="W2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322</v>
      </c>
      <c r="X26" s="3">
        <f>_xlfn.RANK.AVG(Table4[[#This Row],[Score]],Table4[Score],1)</f>
        <v>24.5</v>
      </c>
      <c r="Y2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166.5</v>
      </c>
      <c r="Z26" s="3">
        <f>_xlfn.RANK.AVG(Table4[[#This Row],[Score 2 ]],Table4[[Score 2 ]],1)</f>
        <v>24.5</v>
      </c>
    </row>
    <row r="27" spans="1:26" x14ac:dyDescent="0.3">
      <c r="A27" t="s">
        <v>83</v>
      </c>
      <c r="B27">
        <f>COUNTIFS(Table2[Sub-Sector],Table4[[#This Row],[Sub-Sector]])</f>
        <v>2</v>
      </c>
      <c r="C27" s="2">
        <f>COUNTIFS(Table2[Sub-Sector],Table4[[#This Row],[Sub-Sector]],Table2[Uptrend],"Uptrend")/Table4[[#This Row],[Count]]</f>
        <v>1</v>
      </c>
      <c r="D27" s="2">
        <f>COUNTIFS(Table2[Sub-Sector],Table4[[#This Row],[Sub-Sector]],Table2[1W Return vs Nifty],"&gt;=5")/Table4[[#This Row],[Count]]</f>
        <v>0</v>
      </c>
      <c r="E27" s="2">
        <f>COUNTIFS(Table2[Sub-Sector],Table4[[#This Row],[Sub-Sector]],Table2[1M Return vs Nifty],"&gt;=5")/Table4[[#This Row],[Count]]</f>
        <v>0.5</v>
      </c>
      <c r="F27" s="2">
        <f>COUNTIFS(Table2[Sub-Sector],Table4[[#This Row],[Sub-Sector]],Table2[6M Return vs Nifty],"&gt;=10")/Table4[[#This Row],[Count]]</f>
        <v>1</v>
      </c>
      <c r="G27" s="2">
        <f>COUNTIFS(Table2[Sub-Sector],Table4[[#This Row],[Sub-Sector]],Table2[1Y Return vs Nifty],"&gt;=10")/Table4[[#This Row],[Count]]</f>
        <v>1</v>
      </c>
      <c r="H27" s="2">
        <f>COUNTIFS(Table2[Sub-Sector],Table4[[#This Row],[Sub-Sector]],Table2[RSI Exponential â€“ 14D],"&gt;=50")/Table4[[#This Row],[Count]]</f>
        <v>1</v>
      </c>
      <c r="I27" s="2">
        <f>COUNTIFS(Table2[Sub-Sector],Table4[[#This Row],[Sub-Sector]],Table2[Relative Volume],"&gt;=1")/Table4[[#This Row],[Count]]</f>
        <v>0.5</v>
      </c>
      <c r="J27" s="2">
        <f>COUNTIFS(Table2[Sub-Sector],Table4[[#This Row],[Sub-Sector]],Table2[% Away From Day Low],"&gt;=0.05")/Table4[[#This Row],[Count]]</f>
        <v>0.5</v>
      </c>
      <c r="K27" s="2">
        <f>COUNTIFS(Table2[Sub-Sector],Table4[[#This Row],[Sub-Sector]],Table2[% Away From Day High],"&lt;=0.05")/Table4[[#This Row],[Count]]</f>
        <v>1</v>
      </c>
      <c r="L27" s="2">
        <f>COUNTIFS(Table2[Sub-Sector],Table4[[#This Row],[Sub-Sector]],Table2[% Away From Current Week Low],"&gt;=0.05")/Table4[[#This Row],[Count]]</f>
        <v>0</v>
      </c>
      <c r="M27" s="2">
        <f>COUNTIFS(Table2[Sub-Sector],Table4[[#This Row],[Sub-Sector]],Table2[% Away From Current Week High],"&lt;=0.05")/Table4[[#This Row],[Count]]</f>
        <v>1</v>
      </c>
      <c r="N27" s="2">
        <f>COUNTIFS(Table2[Sub-Sector],Table4[[#This Row],[Sub-Sector]],Table2[% Away From Current Month Low],"&gt;=0.05")/Table4[[#This Row],[Count]]</f>
        <v>0.5</v>
      </c>
      <c r="O27" s="2">
        <f>COUNTIFS(Table2[Sub-Sector],Table4[[#This Row],[Sub-Sector]],Table2[% Away From Current Month High],"&lt;=0.05")/Table4[[#This Row],[Count]]</f>
        <v>1</v>
      </c>
      <c r="P27" s="2">
        <f>COUNTIFS(Table2[Sub-Sector],Table4[[#This Row],[Sub-Sector]],Table2[% Away From 52W High],"&lt;=10")/Table4[[#This Row],[Count]]</f>
        <v>1</v>
      </c>
      <c r="Q27" s="2">
        <f>COUNTIFS(Table2[Sub-Sector],Table4[[#This Row],[Sub-Sector]],Table2[% Away From 52W Low],"&gt;=10")/Table4[[#This Row],[Count]]</f>
        <v>1</v>
      </c>
      <c r="R27" s="2">
        <f>COUNTIFS(Table2[Sub-Sector],Table4[[#This Row],[Sub-Sector]],Table2[% Price above 20 EMA],"&gt;=0")/Table4[[#This Row],[Count]]</f>
        <v>1</v>
      </c>
      <c r="S27" s="2">
        <f>COUNTIFS(Table2[Sub-Sector],Table4[[#This Row],[Sub-Sector]],Table2[% Price above 50 EMA],"&gt;=0")/Table4[[#This Row],[Count]]</f>
        <v>1</v>
      </c>
      <c r="T27" s="2">
        <f>COUNTIFS(Table2[Sub-Sector],Table4[[#This Row],[Sub-Sector]],Table2[% Price above 200 EMA],"&gt;=0")/Table4[[#This Row],[Count]]</f>
        <v>1</v>
      </c>
      <c r="U27" s="2">
        <f>COUNTIFS(Table2[Sub-Sector],Table4[[#This Row],[Sub-Sector]],Table2[Rate of Change - Zone],"Positive")/Table4[[#This Row],[Count]]</f>
        <v>0.5</v>
      </c>
      <c r="V27" s="2">
        <f>COUNTIFS(Table2[Sub-Sector],Table4[[#This Row],[Sub-Sector]],Table2[Sharpe Ratio],"&gt;=0.10")/Table4[[#This Row],[Count]]</f>
        <v>0</v>
      </c>
      <c r="W2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322</v>
      </c>
      <c r="X27" s="3">
        <f>_xlfn.RANK.AVG(Table4[[#This Row],[Score]],Table4[Score],1)</f>
        <v>24.5</v>
      </c>
      <c r="Y2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166.5</v>
      </c>
      <c r="Z27" s="3">
        <f>_xlfn.RANK.AVG(Table4[[#This Row],[Score 2 ]],Table4[[Score 2 ]],1)</f>
        <v>24.5</v>
      </c>
    </row>
    <row r="28" spans="1:26" x14ac:dyDescent="0.3">
      <c r="A28" t="s">
        <v>143</v>
      </c>
      <c r="B28">
        <f>COUNTIFS(Table2[Sub-Sector],Table4[[#This Row],[Sub-Sector]])</f>
        <v>3</v>
      </c>
      <c r="C28" s="2">
        <f>COUNTIFS(Table2[Sub-Sector],Table4[[#This Row],[Sub-Sector]],Table2[Uptrend],"Uptrend")/Table4[[#This Row],[Count]]</f>
        <v>1</v>
      </c>
      <c r="D28" s="2">
        <f>COUNTIFS(Table2[Sub-Sector],Table4[[#This Row],[Sub-Sector]],Table2[1W Return vs Nifty],"&gt;=5")/Table4[[#This Row],[Count]]</f>
        <v>0</v>
      </c>
      <c r="E28" s="2">
        <f>COUNTIFS(Table2[Sub-Sector],Table4[[#This Row],[Sub-Sector]],Table2[1M Return vs Nifty],"&gt;=5")/Table4[[#This Row],[Count]]</f>
        <v>0.33333333333333331</v>
      </c>
      <c r="F28" s="2">
        <f>COUNTIFS(Table2[Sub-Sector],Table4[[#This Row],[Sub-Sector]],Table2[6M Return vs Nifty],"&gt;=10")/Table4[[#This Row],[Count]]</f>
        <v>1</v>
      </c>
      <c r="G28" s="2">
        <f>COUNTIFS(Table2[Sub-Sector],Table4[[#This Row],[Sub-Sector]],Table2[1Y Return vs Nifty],"&gt;=10")/Table4[[#This Row],[Count]]</f>
        <v>1</v>
      </c>
      <c r="H28" s="2">
        <f>COUNTIFS(Table2[Sub-Sector],Table4[[#This Row],[Sub-Sector]],Table2[RSI Exponential â€“ 14D],"&gt;=50")/Table4[[#This Row],[Count]]</f>
        <v>0.33333333333333331</v>
      </c>
      <c r="I28" s="2">
        <f>COUNTIFS(Table2[Sub-Sector],Table4[[#This Row],[Sub-Sector]],Table2[Relative Volume],"&gt;=1")/Table4[[#This Row],[Count]]</f>
        <v>0.33333333333333331</v>
      </c>
      <c r="J28" s="2">
        <f>COUNTIFS(Table2[Sub-Sector],Table4[[#This Row],[Sub-Sector]],Table2[% Away From Day Low],"&gt;=0.05")/Table4[[#This Row],[Count]]</f>
        <v>0</v>
      </c>
      <c r="K28" s="2">
        <f>COUNTIFS(Table2[Sub-Sector],Table4[[#This Row],[Sub-Sector]],Table2[% Away From Day High],"&lt;=0.05")/Table4[[#This Row],[Count]]</f>
        <v>1</v>
      </c>
      <c r="L28" s="2">
        <f>COUNTIFS(Table2[Sub-Sector],Table4[[#This Row],[Sub-Sector]],Table2[% Away From Current Week Low],"&gt;=0.05")/Table4[[#This Row],[Count]]</f>
        <v>0</v>
      </c>
      <c r="M28" s="2">
        <f>COUNTIFS(Table2[Sub-Sector],Table4[[#This Row],[Sub-Sector]],Table2[% Away From Current Week High],"&lt;=0.05")/Table4[[#This Row],[Count]]</f>
        <v>1</v>
      </c>
      <c r="N28" s="2">
        <f>COUNTIFS(Table2[Sub-Sector],Table4[[#This Row],[Sub-Sector]],Table2[% Away From Current Month Low],"&gt;=0.05")/Table4[[#This Row],[Count]]</f>
        <v>0</v>
      </c>
      <c r="O28" s="2">
        <f>COUNTIFS(Table2[Sub-Sector],Table4[[#This Row],[Sub-Sector]],Table2[% Away From Current Month High],"&lt;=0.05")/Table4[[#This Row],[Count]]</f>
        <v>0.33333333333333331</v>
      </c>
      <c r="P28" s="2">
        <f>COUNTIFS(Table2[Sub-Sector],Table4[[#This Row],[Sub-Sector]],Table2[% Away From 52W High],"&lt;=10")/Table4[[#This Row],[Count]]</f>
        <v>0.66666666666666663</v>
      </c>
      <c r="Q28" s="2">
        <f>COUNTIFS(Table2[Sub-Sector],Table4[[#This Row],[Sub-Sector]],Table2[% Away From 52W Low],"&gt;=10")/Table4[[#This Row],[Count]]</f>
        <v>1</v>
      </c>
      <c r="R28" s="2">
        <f>COUNTIFS(Table2[Sub-Sector],Table4[[#This Row],[Sub-Sector]],Table2[% Price above 20 EMA],"&gt;=0")/Table4[[#This Row],[Count]]</f>
        <v>0.66666666666666663</v>
      </c>
      <c r="S28" s="2">
        <f>COUNTIFS(Table2[Sub-Sector],Table4[[#This Row],[Sub-Sector]],Table2[% Price above 50 EMA],"&gt;=0")/Table4[[#This Row],[Count]]</f>
        <v>0.66666666666666663</v>
      </c>
      <c r="T28" s="2">
        <f>COUNTIFS(Table2[Sub-Sector],Table4[[#This Row],[Sub-Sector]],Table2[% Price above 200 EMA],"&gt;=0")/Table4[[#This Row],[Count]]</f>
        <v>1</v>
      </c>
      <c r="U28" s="2">
        <f>COUNTIFS(Table2[Sub-Sector],Table4[[#This Row],[Sub-Sector]],Table2[Rate of Change - Zone],"Positive")/Table4[[#This Row],[Count]]</f>
        <v>0.66666666666666663</v>
      </c>
      <c r="V28" s="2">
        <f>COUNTIFS(Table2[Sub-Sector],Table4[[#This Row],[Sub-Sector]],Table2[Sharpe Ratio],"&gt;=0.10")/Table4[[#This Row],[Count]]</f>
        <v>0.33333333333333331</v>
      </c>
      <c r="W2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345.5</v>
      </c>
      <c r="X28" s="3">
        <f>_xlfn.RANK.AVG(Table4[[#This Row],[Score]],Table4[Score],1)</f>
        <v>30</v>
      </c>
      <c r="Y2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167.5</v>
      </c>
      <c r="Z28" s="3">
        <f>_xlfn.RANK.AVG(Table4[[#This Row],[Score 2 ]],Table4[[Score 2 ]],1)</f>
        <v>27</v>
      </c>
    </row>
    <row r="29" spans="1:26" x14ac:dyDescent="0.3">
      <c r="A29" t="s">
        <v>117</v>
      </c>
      <c r="B29">
        <f>COUNTIFS(Table2[Sub-Sector],Table4[[#This Row],[Sub-Sector]])</f>
        <v>7</v>
      </c>
      <c r="C29" s="2">
        <f>COUNTIFS(Table2[Sub-Sector],Table4[[#This Row],[Sub-Sector]],Table2[Uptrend],"Uptrend")/Table4[[#This Row],[Count]]</f>
        <v>0.8571428571428571</v>
      </c>
      <c r="D29" s="2">
        <f>COUNTIFS(Table2[Sub-Sector],Table4[[#This Row],[Sub-Sector]],Table2[1W Return vs Nifty],"&gt;=5")/Table4[[#This Row],[Count]]</f>
        <v>0.7142857142857143</v>
      </c>
      <c r="E29" s="2">
        <f>COUNTIFS(Table2[Sub-Sector],Table4[[#This Row],[Sub-Sector]],Table2[1M Return vs Nifty],"&gt;=5")/Table4[[#This Row],[Count]]</f>
        <v>0.8571428571428571</v>
      </c>
      <c r="F29" s="2">
        <f>COUNTIFS(Table2[Sub-Sector],Table4[[#This Row],[Sub-Sector]],Table2[6M Return vs Nifty],"&gt;=10")/Table4[[#This Row],[Count]]</f>
        <v>0.8571428571428571</v>
      </c>
      <c r="G29" s="2">
        <f>COUNTIFS(Table2[Sub-Sector],Table4[[#This Row],[Sub-Sector]],Table2[1Y Return vs Nifty],"&gt;=10")/Table4[[#This Row],[Count]]</f>
        <v>0.8571428571428571</v>
      </c>
      <c r="H29" s="2">
        <f>COUNTIFS(Table2[Sub-Sector],Table4[[#This Row],[Sub-Sector]],Table2[RSI Exponential â€“ 14D],"&gt;=50")/Table4[[#This Row],[Count]]</f>
        <v>1</v>
      </c>
      <c r="I29" s="2">
        <f>COUNTIFS(Table2[Sub-Sector],Table4[[#This Row],[Sub-Sector]],Table2[Relative Volume],"&gt;=1")/Table4[[#This Row],[Count]]</f>
        <v>0.42857142857142855</v>
      </c>
      <c r="J29" s="2">
        <f>COUNTIFS(Table2[Sub-Sector],Table4[[#This Row],[Sub-Sector]],Table2[% Away From Day Low],"&gt;=0.05")/Table4[[#This Row],[Count]]</f>
        <v>0</v>
      </c>
      <c r="K29" s="2">
        <f>COUNTIFS(Table2[Sub-Sector],Table4[[#This Row],[Sub-Sector]],Table2[% Away From Day High],"&lt;=0.05")/Table4[[#This Row],[Count]]</f>
        <v>0.8571428571428571</v>
      </c>
      <c r="L29" s="2">
        <f>COUNTIFS(Table2[Sub-Sector],Table4[[#This Row],[Sub-Sector]],Table2[% Away From Current Week Low],"&gt;=0.05")/Table4[[#This Row],[Count]]</f>
        <v>0.2857142857142857</v>
      </c>
      <c r="M29" s="2">
        <f>COUNTIFS(Table2[Sub-Sector],Table4[[#This Row],[Sub-Sector]],Table2[% Away From Current Week High],"&lt;=0.05")/Table4[[#This Row],[Count]]</f>
        <v>0.42857142857142855</v>
      </c>
      <c r="N29" s="2">
        <f>COUNTIFS(Table2[Sub-Sector],Table4[[#This Row],[Sub-Sector]],Table2[% Away From Current Month Low],"&gt;=0.05")/Table4[[#This Row],[Count]]</f>
        <v>0.8571428571428571</v>
      </c>
      <c r="O29" s="2">
        <f>COUNTIFS(Table2[Sub-Sector],Table4[[#This Row],[Sub-Sector]],Table2[% Away From Current Month High],"&lt;=0.05")/Table4[[#This Row],[Count]]</f>
        <v>0.42857142857142855</v>
      </c>
      <c r="P29" s="2">
        <f>COUNTIFS(Table2[Sub-Sector],Table4[[#This Row],[Sub-Sector]],Table2[% Away From 52W High],"&lt;=10")/Table4[[#This Row],[Count]]</f>
        <v>0.5714285714285714</v>
      </c>
      <c r="Q29" s="2">
        <f>COUNTIFS(Table2[Sub-Sector],Table4[[#This Row],[Sub-Sector]],Table2[% Away From 52W Low],"&gt;=10")/Table4[[#This Row],[Count]]</f>
        <v>1</v>
      </c>
      <c r="R29" s="2">
        <f>COUNTIFS(Table2[Sub-Sector],Table4[[#This Row],[Sub-Sector]],Table2[% Price above 20 EMA],"&gt;=0")/Table4[[#This Row],[Count]]</f>
        <v>0.8571428571428571</v>
      </c>
      <c r="S29" s="2">
        <f>COUNTIFS(Table2[Sub-Sector],Table4[[#This Row],[Sub-Sector]],Table2[% Price above 50 EMA],"&gt;=0")/Table4[[#This Row],[Count]]</f>
        <v>0.8571428571428571</v>
      </c>
      <c r="T29" s="2">
        <f>COUNTIFS(Table2[Sub-Sector],Table4[[#This Row],[Sub-Sector]],Table2[% Price above 200 EMA],"&gt;=0")/Table4[[#This Row],[Count]]</f>
        <v>0.8571428571428571</v>
      </c>
      <c r="U29" s="2">
        <f>COUNTIFS(Table2[Sub-Sector],Table4[[#This Row],[Sub-Sector]],Table2[Rate of Change - Zone],"Positive")/Table4[[#This Row],[Count]]</f>
        <v>0.8571428571428571</v>
      </c>
      <c r="V29" s="2">
        <f>COUNTIFS(Table2[Sub-Sector],Table4[[#This Row],[Sub-Sector]],Table2[Sharpe Ratio],"&gt;=0.10")/Table4[[#This Row],[Count]]</f>
        <v>0.8571428571428571</v>
      </c>
      <c r="W2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246</v>
      </c>
      <c r="X29" s="3">
        <f>_xlfn.RANK.AVG(Table4[[#This Row],[Score]],Table4[Score],1)</f>
        <v>12</v>
      </c>
      <c r="Y2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168</v>
      </c>
      <c r="Z29" s="3">
        <f>_xlfn.RANK.AVG(Table4[[#This Row],[Score 2 ]],Table4[[Score 2 ]],1)</f>
        <v>28</v>
      </c>
    </row>
    <row r="30" spans="1:26" x14ac:dyDescent="0.3">
      <c r="A30" t="s">
        <v>341</v>
      </c>
      <c r="B30">
        <f>COUNTIFS(Table2[Sub-Sector],Table4[[#This Row],[Sub-Sector]])</f>
        <v>2</v>
      </c>
      <c r="C30" s="2">
        <f>COUNTIFS(Table2[Sub-Sector],Table4[[#This Row],[Sub-Sector]],Table2[Uptrend],"Uptrend")/Table4[[#This Row],[Count]]</f>
        <v>1</v>
      </c>
      <c r="D30" s="2">
        <f>COUNTIFS(Table2[Sub-Sector],Table4[[#This Row],[Sub-Sector]],Table2[1W Return vs Nifty],"&gt;=5")/Table4[[#This Row],[Count]]</f>
        <v>0</v>
      </c>
      <c r="E30" s="2">
        <f>COUNTIFS(Table2[Sub-Sector],Table4[[#This Row],[Sub-Sector]],Table2[1M Return vs Nifty],"&gt;=5")/Table4[[#This Row],[Count]]</f>
        <v>0</v>
      </c>
      <c r="F30" s="2">
        <f>COUNTIFS(Table2[Sub-Sector],Table4[[#This Row],[Sub-Sector]],Table2[6M Return vs Nifty],"&gt;=10")/Table4[[#This Row],[Count]]</f>
        <v>0.5</v>
      </c>
      <c r="G30" s="2">
        <f>COUNTIFS(Table2[Sub-Sector],Table4[[#This Row],[Sub-Sector]],Table2[1Y Return vs Nifty],"&gt;=10")/Table4[[#This Row],[Count]]</f>
        <v>1</v>
      </c>
      <c r="H30" s="2">
        <f>COUNTIFS(Table2[Sub-Sector],Table4[[#This Row],[Sub-Sector]],Table2[RSI Exponential â€“ 14D],"&gt;=50")/Table4[[#This Row],[Count]]</f>
        <v>0</v>
      </c>
      <c r="I30" s="2">
        <f>COUNTIFS(Table2[Sub-Sector],Table4[[#This Row],[Sub-Sector]],Table2[Relative Volume],"&gt;=1")/Table4[[#This Row],[Count]]</f>
        <v>1</v>
      </c>
      <c r="J30" s="2">
        <f>COUNTIFS(Table2[Sub-Sector],Table4[[#This Row],[Sub-Sector]],Table2[% Away From Day Low],"&gt;=0.05")/Table4[[#This Row],[Count]]</f>
        <v>0</v>
      </c>
      <c r="K30" s="2">
        <f>COUNTIFS(Table2[Sub-Sector],Table4[[#This Row],[Sub-Sector]],Table2[% Away From Day High],"&lt;=0.05")/Table4[[#This Row],[Count]]</f>
        <v>1</v>
      </c>
      <c r="L30" s="2">
        <f>COUNTIFS(Table2[Sub-Sector],Table4[[#This Row],[Sub-Sector]],Table2[% Away From Current Week Low],"&gt;=0.05")/Table4[[#This Row],[Count]]</f>
        <v>0</v>
      </c>
      <c r="M30" s="2">
        <f>COUNTIFS(Table2[Sub-Sector],Table4[[#This Row],[Sub-Sector]],Table2[% Away From Current Week High],"&lt;=0.05")/Table4[[#This Row],[Count]]</f>
        <v>1</v>
      </c>
      <c r="N30" s="2">
        <f>COUNTIFS(Table2[Sub-Sector],Table4[[#This Row],[Sub-Sector]],Table2[% Away From Current Month Low],"&gt;=0.05")/Table4[[#This Row],[Count]]</f>
        <v>0</v>
      </c>
      <c r="O30" s="2">
        <f>COUNTIFS(Table2[Sub-Sector],Table4[[#This Row],[Sub-Sector]],Table2[% Away From Current Month High],"&lt;=0.05")/Table4[[#This Row],[Count]]</f>
        <v>1</v>
      </c>
      <c r="P30" s="2">
        <f>COUNTIFS(Table2[Sub-Sector],Table4[[#This Row],[Sub-Sector]],Table2[% Away From 52W High],"&lt;=10")/Table4[[#This Row],[Count]]</f>
        <v>0.5</v>
      </c>
      <c r="Q30" s="2">
        <f>COUNTIFS(Table2[Sub-Sector],Table4[[#This Row],[Sub-Sector]],Table2[% Away From 52W Low],"&gt;=10")/Table4[[#This Row],[Count]]</f>
        <v>1</v>
      </c>
      <c r="R30" s="2">
        <f>COUNTIFS(Table2[Sub-Sector],Table4[[#This Row],[Sub-Sector]],Table2[% Price above 20 EMA],"&gt;=0")/Table4[[#This Row],[Count]]</f>
        <v>0.5</v>
      </c>
      <c r="S30" s="2">
        <f>COUNTIFS(Table2[Sub-Sector],Table4[[#This Row],[Sub-Sector]],Table2[% Price above 50 EMA],"&gt;=0")/Table4[[#This Row],[Count]]</f>
        <v>0.5</v>
      </c>
      <c r="T30" s="2">
        <f>COUNTIFS(Table2[Sub-Sector],Table4[[#This Row],[Sub-Sector]],Table2[% Price above 200 EMA],"&gt;=0")/Table4[[#This Row],[Count]]</f>
        <v>1</v>
      </c>
      <c r="U30" s="2">
        <f>COUNTIFS(Table2[Sub-Sector],Table4[[#This Row],[Sub-Sector]],Table2[Rate of Change - Zone],"Positive")/Table4[[#This Row],[Count]]</f>
        <v>0.5</v>
      </c>
      <c r="V30" s="2">
        <f>COUNTIFS(Table2[Sub-Sector],Table4[[#This Row],[Sub-Sector]],Table2[Sharpe Ratio],"&gt;=0.10")/Table4[[#This Row],[Count]]</f>
        <v>0.5</v>
      </c>
      <c r="W3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391</v>
      </c>
      <c r="X30" s="3">
        <f>_xlfn.RANK.AVG(Table4[[#This Row],[Score]],Table4[Score],1)</f>
        <v>52</v>
      </c>
      <c r="Y3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173</v>
      </c>
      <c r="Z30" s="3">
        <f>_xlfn.RANK.AVG(Table4[[#This Row],[Score 2 ]],Table4[[Score 2 ]],1)</f>
        <v>29</v>
      </c>
    </row>
    <row r="31" spans="1:26" x14ac:dyDescent="0.3">
      <c r="A31" t="s">
        <v>46</v>
      </c>
      <c r="B31">
        <f>COUNTIFS(Table2[Sub-Sector],Table4[[#This Row],[Sub-Sector]])</f>
        <v>27</v>
      </c>
      <c r="C31" s="2">
        <f>COUNTIFS(Table2[Sub-Sector],Table4[[#This Row],[Sub-Sector]],Table2[Uptrend],"Uptrend")/Table4[[#This Row],[Count]]</f>
        <v>0.88888888888888884</v>
      </c>
      <c r="D31" s="2">
        <f>COUNTIFS(Table2[Sub-Sector],Table4[[#This Row],[Sub-Sector]],Table2[1W Return vs Nifty],"&gt;=5")/Table4[[#This Row],[Count]]</f>
        <v>0.1111111111111111</v>
      </c>
      <c r="E31" s="2">
        <f>COUNTIFS(Table2[Sub-Sector],Table4[[#This Row],[Sub-Sector]],Table2[1M Return vs Nifty],"&gt;=5")/Table4[[#This Row],[Count]]</f>
        <v>0.44444444444444442</v>
      </c>
      <c r="F31" s="2">
        <f>COUNTIFS(Table2[Sub-Sector],Table4[[#This Row],[Sub-Sector]],Table2[6M Return vs Nifty],"&gt;=10")/Table4[[#This Row],[Count]]</f>
        <v>0.70370370370370372</v>
      </c>
      <c r="G31" s="2">
        <f>COUNTIFS(Table2[Sub-Sector],Table4[[#This Row],[Sub-Sector]],Table2[1Y Return vs Nifty],"&gt;=10")/Table4[[#This Row],[Count]]</f>
        <v>0.88888888888888884</v>
      </c>
      <c r="H31" s="2">
        <f>COUNTIFS(Table2[Sub-Sector],Table4[[#This Row],[Sub-Sector]],Table2[RSI Exponential â€“ 14D],"&gt;=50")/Table4[[#This Row],[Count]]</f>
        <v>0.81481481481481477</v>
      </c>
      <c r="I31" s="2">
        <f>COUNTIFS(Table2[Sub-Sector],Table4[[#This Row],[Sub-Sector]],Table2[Relative Volume],"&gt;=1")/Table4[[#This Row],[Count]]</f>
        <v>0.40740740740740738</v>
      </c>
      <c r="J31" s="2">
        <f>COUNTIFS(Table2[Sub-Sector],Table4[[#This Row],[Sub-Sector]],Table2[% Away From Day Low],"&gt;=0.05")/Table4[[#This Row],[Count]]</f>
        <v>0.29629629629629628</v>
      </c>
      <c r="K31" s="2">
        <f>COUNTIFS(Table2[Sub-Sector],Table4[[#This Row],[Sub-Sector]],Table2[% Away From Day High],"&lt;=0.05")/Table4[[#This Row],[Count]]</f>
        <v>0.92592592592592593</v>
      </c>
      <c r="L31" s="2">
        <f>COUNTIFS(Table2[Sub-Sector],Table4[[#This Row],[Sub-Sector]],Table2[% Away From Current Week Low],"&gt;=0.05")/Table4[[#This Row],[Count]]</f>
        <v>0.22222222222222221</v>
      </c>
      <c r="M31" s="2">
        <f>COUNTIFS(Table2[Sub-Sector],Table4[[#This Row],[Sub-Sector]],Table2[% Away From Current Week High],"&lt;=0.05")/Table4[[#This Row],[Count]]</f>
        <v>0.81481481481481477</v>
      </c>
      <c r="N31" s="2">
        <f>COUNTIFS(Table2[Sub-Sector],Table4[[#This Row],[Sub-Sector]],Table2[% Away From Current Month Low],"&gt;=0.05")/Table4[[#This Row],[Count]]</f>
        <v>0.66666666666666663</v>
      </c>
      <c r="O31" s="2">
        <f>COUNTIFS(Table2[Sub-Sector],Table4[[#This Row],[Sub-Sector]],Table2[% Away From Current Month High],"&lt;=0.05")/Table4[[#This Row],[Count]]</f>
        <v>0.70370370370370372</v>
      </c>
      <c r="P31" s="2">
        <f>COUNTIFS(Table2[Sub-Sector],Table4[[#This Row],[Sub-Sector]],Table2[% Away From 52W High],"&lt;=10")/Table4[[#This Row],[Count]]</f>
        <v>0.7407407407407407</v>
      </c>
      <c r="Q31" s="2">
        <f>COUNTIFS(Table2[Sub-Sector],Table4[[#This Row],[Sub-Sector]],Table2[% Away From 52W Low],"&gt;=10")/Table4[[#This Row],[Count]]</f>
        <v>1</v>
      </c>
      <c r="R31" s="2">
        <f>COUNTIFS(Table2[Sub-Sector],Table4[[#This Row],[Sub-Sector]],Table2[% Price above 20 EMA],"&gt;=0")/Table4[[#This Row],[Count]]</f>
        <v>0.92592592592592593</v>
      </c>
      <c r="S31" s="2">
        <f>COUNTIFS(Table2[Sub-Sector],Table4[[#This Row],[Sub-Sector]],Table2[% Price above 50 EMA],"&gt;=0")/Table4[[#This Row],[Count]]</f>
        <v>0.92592592592592593</v>
      </c>
      <c r="T31" s="2">
        <f>COUNTIFS(Table2[Sub-Sector],Table4[[#This Row],[Sub-Sector]],Table2[% Price above 200 EMA],"&gt;=0")/Table4[[#This Row],[Count]]</f>
        <v>1</v>
      </c>
      <c r="U31" s="2">
        <f>COUNTIFS(Table2[Sub-Sector],Table4[[#This Row],[Sub-Sector]],Table2[Rate of Change - Zone],"Positive")/Table4[[#This Row],[Count]]</f>
        <v>0.81481481481481477</v>
      </c>
      <c r="V31" s="2">
        <f>COUNTIFS(Table2[Sub-Sector],Table4[[#This Row],[Sub-Sector]],Table2[Sharpe Ratio],"&gt;=0.10")/Table4[[#This Row],[Count]]</f>
        <v>0.66666666666666663</v>
      </c>
      <c r="W3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330.5</v>
      </c>
      <c r="X31" s="3">
        <f>_xlfn.RANK.AVG(Table4[[#This Row],[Score]],Table4[Score],1)</f>
        <v>26</v>
      </c>
      <c r="Y3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179</v>
      </c>
      <c r="Z31" s="3">
        <f>_xlfn.RANK.AVG(Table4[[#This Row],[Score 2 ]],Table4[[Score 2 ]],1)</f>
        <v>30</v>
      </c>
    </row>
    <row r="32" spans="1:26" x14ac:dyDescent="0.3">
      <c r="A32" t="s">
        <v>247</v>
      </c>
      <c r="B32">
        <f>COUNTIFS(Table2[Sub-Sector],Table4[[#This Row],[Sub-Sector]])</f>
        <v>7</v>
      </c>
      <c r="C32" s="2">
        <f>COUNTIFS(Table2[Sub-Sector],Table4[[#This Row],[Sub-Sector]],Table2[Uptrend],"Uptrend")/Table4[[#This Row],[Count]]</f>
        <v>0.8571428571428571</v>
      </c>
      <c r="D32" s="2">
        <f>COUNTIFS(Table2[Sub-Sector],Table4[[#This Row],[Sub-Sector]],Table2[1W Return vs Nifty],"&gt;=5")/Table4[[#This Row],[Count]]</f>
        <v>0.14285714285714285</v>
      </c>
      <c r="E32" s="2">
        <f>COUNTIFS(Table2[Sub-Sector],Table4[[#This Row],[Sub-Sector]],Table2[1M Return vs Nifty],"&gt;=5")/Table4[[#This Row],[Count]]</f>
        <v>0.2857142857142857</v>
      </c>
      <c r="F32" s="2">
        <f>COUNTIFS(Table2[Sub-Sector],Table4[[#This Row],[Sub-Sector]],Table2[6M Return vs Nifty],"&gt;=10")/Table4[[#This Row],[Count]]</f>
        <v>0.5714285714285714</v>
      </c>
      <c r="G32" s="2">
        <f>COUNTIFS(Table2[Sub-Sector],Table4[[#This Row],[Sub-Sector]],Table2[1Y Return vs Nifty],"&gt;=10")/Table4[[#This Row],[Count]]</f>
        <v>0.8571428571428571</v>
      </c>
      <c r="H32" s="2">
        <f>COUNTIFS(Table2[Sub-Sector],Table4[[#This Row],[Sub-Sector]],Table2[RSI Exponential â€“ 14D],"&gt;=50")/Table4[[#This Row],[Count]]</f>
        <v>0.7142857142857143</v>
      </c>
      <c r="I32" s="2">
        <f>COUNTIFS(Table2[Sub-Sector],Table4[[#This Row],[Sub-Sector]],Table2[Relative Volume],"&gt;=1")/Table4[[#This Row],[Count]]</f>
        <v>0.5714285714285714</v>
      </c>
      <c r="J32" s="2">
        <f>COUNTIFS(Table2[Sub-Sector],Table4[[#This Row],[Sub-Sector]],Table2[% Away From Day Low],"&gt;=0.05")/Table4[[#This Row],[Count]]</f>
        <v>0</v>
      </c>
      <c r="K32" s="2">
        <f>COUNTIFS(Table2[Sub-Sector],Table4[[#This Row],[Sub-Sector]],Table2[% Away From Day High],"&lt;=0.05")/Table4[[#This Row],[Count]]</f>
        <v>1</v>
      </c>
      <c r="L32" s="2">
        <f>COUNTIFS(Table2[Sub-Sector],Table4[[#This Row],[Sub-Sector]],Table2[% Away From Current Week Low],"&gt;=0.05")/Table4[[#This Row],[Count]]</f>
        <v>0</v>
      </c>
      <c r="M32" s="2">
        <f>COUNTIFS(Table2[Sub-Sector],Table4[[#This Row],[Sub-Sector]],Table2[% Away From Current Week High],"&lt;=0.05")/Table4[[#This Row],[Count]]</f>
        <v>1</v>
      </c>
      <c r="N32" s="2">
        <f>COUNTIFS(Table2[Sub-Sector],Table4[[#This Row],[Sub-Sector]],Table2[% Away From Current Month Low],"&gt;=0.05")/Table4[[#This Row],[Count]]</f>
        <v>0.42857142857142855</v>
      </c>
      <c r="O32" s="2">
        <f>COUNTIFS(Table2[Sub-Sector],Table4[[#This Row],[Sub-Sector]],Table2[% Away From Current Month High],"&lt;=0.05")/Table4[[#This Row],[Count]]</f>
        <v>0.8571428571428571</v>
      </c>
      <c r="P32" s="2">
        <f>COUNTIFS(Table2[Sub-Sector],Table4[[#This Row],[Sub-Sector]],Table2[% Away From 52W High],"&lt;=10")/Table4[[#This Row],[Count]]</f>
        <v>0.8571428571428571</v>
      </c>
      <c r="Q32" s="2">
        <f>COUNTIFS(Table2[Sub-Sector],Table4[[#This Row],[Sub-Sector]],Table2[% Away From 52W Low],"&gt;=10")/Table4[[#This Row],[Count]]</f>
        <v>1</v>
      </c>
      <c r="R32" s="2">
        <f>COUNTIFS(Table2[Sub-Sector],Table4[[#This Row],[Sub-Sector]],Table2[% Price above 20 EMA],"&gt;=0")/Table4[[#This Row],[Count]]</f>
        <v>0.8571428571428571</v>
      </c>
      <c r="S32" s="2">
        <f>COUNTIFS(Table2[Sub-Sector],Table4[[#This Row],[Sub-Sector]],Table2[% Price above 50 EMA],"&gt;=0")/Table4[[#This Row],[Count]]</f>
        <v>0.8571428571428571</v>
      </c>
      <c r="T32" s="2">
        <f>COUNTIFS(Table2[Sub-Sector],Table4[[#This Row],[Sub-Sector]],Table2[% Price above 200 EMA],"&gt;=0")/Table4[[#This Row],[Count]]</f>
        <v>1</v>
      </c>
      <c r="U32" s="2">
        <f>COUNTIFS(Table2[Sub-Sector],Table4[[#This Row],[Sub-Sector]],Table2[Rate of Change - Zone],"Positive")/Table4[[#This Row],[Count]]</f>
        <v>0.7142857142857143</v>
      </c>
      <c r="V32" s="2">
        <f>COUNTIFS(Table2[Sub-Sector],Table4[[#This Row],[Sub-Sector]],Table2[Sharpe Ratio],"&gt;=0.10")/Table4[[#This Row],[Count]]</f>
        <v>0.2857142857142857</v>
      </c>
      <c r="W3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355</v>
      </c>
      <c r="X32" s="3">
        <f>_xlfn.RANK.AVG(Table4[[#This Row],[Score]],Table4[Score],1)</f>
        <v>32</v>
      </c>
      <c r="Y3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183.5</v>
      </c>
      <c r="Z32" s="3">
        <f>_xlfn.RANK.AVG(Table4[[#This Row],[Score 2 ]],Table4[[Score 2 ]],1)</f>
        <v>31</v>
      </c>
    </row>
    <row r="33" spans="1:26" x14ac:dyDescent="0.3">
      <c r="A33" t="s">
        <v>242</v>
      </c>
      <c r="B33">
        <f>COUNTIFS(Table2[Sub-Sector],Table4[[#This Row],[Sub-Sector]])</f>
        <v>21</v>
      </c>
      <c r="C33" s="2">
        <f>COUNTIFS(Table2[Sub-Sector],Table4[[#This Row],[Sub-Sector]],Table2[Uptrend],"Uptrend")/Table4[[#This Row],[Count]]</f>
        <v>0.8571428571428571</v>
      </c>
      <c r="D33" s="2">
        <f>COUNTIFS(Table2[Sub-Sector],Table4[[#This Row],[Sub-Sector]],Table2[1W Return vs Nifty],"&gt;=5")/Table4[[#This Row],[Count]]</f>
        <v>0.23809523809523808</v>
      </c>
      <c r="E33" s="2">
        <f>COUNTIFS(Table2[Sub-Sector],Table4[[#This Row],[Sub-Sector]],Table2[1M Return vs Nifty],"&gt;=5")/Table4[[#This Row],[Count]]</f>
        <v>0.76190476190476186</v>
      </c>
      <c r="F33" s="2">
        <f>COUNTIFS(Table2[Sub-Sector],Table4[[#This Row],[Sub-Sector]],Table2[6M Return vs Nifty],"&gt;=10")/Table4[[#This Row],[Count]]</f>
        <v>0.42857142857142855</v>
      </c>
      <c r="G33" s="2">
        <f>COUNTIFS(Table2[Sub-Sector],Table4[[#This Row],[Sub-Sector]],Table2[1Y Return vs Nifty],"&gt;=10")/Table4[[#This Row],[Count]]</f>
        <v>0.61904761904761907</v>
      </c>
      <c r="H33" s="2">
        <f>COUNTIFS(Table2[Sub-Sector],Table4[[#This Row],[Sub-Sector]],Table2[RSI Exponential â€“ 14D],"&gt;=50")/Table4[[#This Row],[Count]]</f>
        <v>0.95238095238095233</v>
      </c>
      <c r="I33" s="2">
        <f>COUNTIFS(Table2[Sub-Sector],Table4[[#This Row],[Sub-Sector]],Table2[Relative Volume],"&gt;=1")/Table4[[#This Row],[Count]]</f>
        <v>0.80952380952380953</v>
      </c>
      <c r="J33" s="2">
        <f>COUNTIFS(Table2[Sub-Sector],Table4[[#This Row],[Sub-Sector]],Table2[% Away From Day Low],"&gt;=0.05")/Table4[[#This Row],[Count]]</f>
        <v>0.19047619047619047</v>
      </c>
      <c r="K33" s="2">
        <f>COUNTIFS(Table2[Sub-Sector],Table4[[#This Row],[Sub-Sector]],Table2[% Away From Day High],"&lt;=0.05")/Table4[[#This Row],[Count]]</f>
        <v>1</v>
      </c>
      <c r="L33" s="2">
        <f>COUNTIFS(Table2[Sub-Sector],Table4[[#This Row],[Sub-Sector]],Table2[% Away From Current Week Low],"&gt;=0.05")/Table4[[#This Row],[Count]]</f>
        <v>9.5238095238095233E-2</v>
      </c>
      <c r="M33" s="2">
        <f>COUNTIFS(Table2[Sub-Sector],Table4[[#This Row],[Sub-Sector]],Table2[% Away From Current Week High],"&lt;=0.05")/Table4[[#This Row],[Count]]</f>
        <v>0.80952380952380953</v>
      </c>
      <c r="N33" s="2">
        <f>COUNTIFS(Table2[Sub-Sector],Table4[[#This Row],[Sub-Sector]],Table2[% Away From Current Month Low],"&gt;=0.05")/Table4[[#This Row],[Count]]</f>
        <v>0.66666666666666663</v>
      </c>
      <c r="O33" s="2">
        <f>COUNTIFS(Table2[Sub-Sector],Table4[[#This Row],[Sub-Sector]],Table2[% Away From Current Month High],"&lt;=0.05")/Table4[[#This Row],[Count]]</f>
        <v>0.61904761904761907</v>
      </c>
      <c r="P33" s="2">
        <f>COUNTIFS(Table2[Sub-Sector],Table4[[#This Row],[Sub-Sector]],Table2[% Away From 52W High],"&lt;=10")/Table4[[#This Row],[Count]]</f>
        <v>0.5714285714285714</v>
      </c>
      <c r="Q33" s="2">
        <f>COUNTIFS(Table2[Sub-Sector],Table4[[#This Row],[Sub-Sector]],Table2[% Away From 52W Low],"&gt;=10")/Table4[[#This Row],[Count]]</f>
        <v>1</v>
      </c>
      <c r="R33" s="2">
        <f>COUNTIFS(Table2[Sub-Sector],Table4[[#This Row],[Sub-Sector]],Table2[% Price above 20 EMA],"&gt;=0")/Table4[[#This Row],[Count]]</f>
        <v>1</v>
      </c>
      <c r="S33" s="2">
        <f>COUNTIFS(Table2[Sub-Sector],Table4[[#This Row],[Sub-Sector]],Table2[% Price above 50 EMA],"&gt;=0")/Table4[[#This Row],[Count]]</f>
        <v>1</v>
      </c>
      <c r="T33" s="2">
        <f>COUNTIFS(Table2[Sub-Sector],Table4[[#This Row],[Sub-Sector]],Table2[% Price above 200 EMA],"&gt;=0")/Table4[[#This Row],[Count]]</f>
        <v>1</v>
      </c>
      <c r="U33" s="2">
        <f>COUNTIFS(Table2[Sub-Sector],Table4[[#This Row],[Sub-Sector]],Table2[Rate of Change - Zone],"Positive")/Table4[[#This Row],[Count]]</f>
        <v>0.90476190476190477</v>
      </c>
      <c r="V33" s="2">
        <f>COUNTIFS(Table2[Sub-Sector],Table4[[#This Row],[Sub-Sector]],Table2[Sharpe Ratio],"&gt;=0.10")/Table4[[#This Row],[Count]]</f>
        <v>0.23809523809523808</v>
      </c>
      <c r="W3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299.5</v>
      </c>
      <c r="X33" s="3">
        <f>_xlfn.RANK.AVG(Table4[[#This Row],[Score]],Table4[Score],1)</f>
        <v>20</v>
      </c>
      <c r="Y3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191</v>
      </c>
      <c r="Z33" s="3">
        <f>_xlfn.RANK.AVG(Table4[[#This Row],[Score 2 ]],Table4[[Score 2 ]],1)</f>
        <v>32</v>
      </c>
    </row>
    <row r="34" spans="1:26" x14ac:dyDescent="0.3">
      <c r="A34" t="s">
        <v>1151</v>
      </c>
      <c r="B34">
        <f>COUNTIFS(Table2[Sub-Sector],Table4[[#This Row],[Sub-Sector]])</f>
        <v>3</v>
      </c>
      <c r="C34" s="2">
        <f>COUNTIFS(Table2[Sub-Sector],Table4[[#This Row],[Sub-Sector]],Table2[Uptrend],"Uptrend")/Table4[[#This Row],[Count]]</f>
        <v>0.66666666666666663</v>
      </c>
      <c r="D34" s="2">
        <f>COUNTIFS(Table2[Sub-Sector],Table4[[#This Row],[Sub-Sector]],Table2[1W Return vs Nifty],"&gt;=5")/Table4[[#This Row],[Count]]</f>
        <v>0</v>
      </c>
      <c r="E34" s="2">
        <f>COUNTIFS(Table2[Sub-Sector],Table4[[#This Row],[Sub-Sector]],Table2[1M Return vs Nifty],"&gt;=5")/Table4[[#This Row],[Count]]</f>
        <v>0</v>
      </c>
      <c r="F34" s="2">
        <f>COUNTIFS(Table2[Sub-Sector],Table4[[#This Row],[Sub-Sector]],Table2[6M Return vs Nifty],"&gt;=10")/Table4[[#This Row],[Count]]</f>
        <v>0.66666666666666663</v>
      </c>
      <c r="G34" s="2">
        <f>COUNTIFS(Table2[Sub-Sector],Table4[[#This Row],[Sub-Sector]],Table2[1Y Return vs Nifty],"&gt;=10")/Table4[[#This Row],[Count]]</f>
        <v>0.66666666666666663</v>
      </c>
      <c r="H34" s="2">
        <f>COUNTIFS(Table2[Sub-Sector],Table4[[#This Row],[Sub-Sector]],Table2[RSI Exponential â€“ 14D],"&gt;=50")/Table4[[#This Row],[Count]]</f>
        <v>0.66666666666666663</v>
      </c>
      <c r="I34" s="2">
        <f>COUNTIFS(Table2[Sub-Sector],Table4[[#This Row],[Sub-Sector]],Table2[Relative Volume],"&gt;=1")/Table4[[#This Row],[Count]]</f>
        <v>0.66666666666666663</v>
      </c>
      <c r="J34" s="2">
        <f>COUNTIFS(Table2[Sub-Sector],Table4[[#This Row],[Sub-Sector]],Table2[% Away From Day Low],"&gt;=0.05")/Table4[[#This Row],[Count]]</f>
        <v>0</v>
      </c>
      <c r="K34" s="2">
        <f>COUNTIFS(Table2[Sub-Sector],Table4[[#This Row],[Sub-Sector]],Table2[% Away From Day High],"&lt;=0.05")/Table4[[#This Row],[Count]]</f>
        <v>0.66666666666666663</v>
      </c>
      <c r="L34" s="2">
        <f>COUNTIFS(Table2[Sub-Sector],Table4[[#This Row],[Sub-Sector]],Table2[% Away From Current Week Low],"&gt;=0.05")/Table4[[#This Row],[Count]]</f>
        <v>0</v>
      </c>
      <c r="M34" s="2">
        <f>COUNTIFS(Table2[Sub-Sector],Table4[[#This Row],[Sub-Sector]],Table2[% Away From Current Week High],"&lt;=0.05")/Table4[[#This Row],[Count]]</f>
        <v>1</v>
      </c>
      <c r="N34" s="2">
        <f>COUNTIFS(Table2[Sub-Sector],Table4[[#This Row],[Sub-Sector]],Table2[% Away From Current Month Low],"&gt;=0.05")/Table4[[#This Row],[Count]]</f>
        <v>0.66666666666666663</v>
      </c>
      <c r="O34" s="2">
        <f>COUNTIFS(Table2[Sub-Sector],Table4[[#This Row],[Sub-Sector]],Table2[% Away From Current Month High],"&lt;=0.05")/Table4[[#This Row],[Count]]</f>
        <v>0.33333333333333331</v>
      </c>
      <c r="P34" s="2">
        <f>COUNTIFS(Table2[Sub-Sector],Table4[[#This Row],[Sub-Sector]],Table2[% Away From 52W High],"&lt;=10")/Table4[[#This Row],[Count]]</f>
        <v>0.33333333333333331</v>
      </c>
      <c r="Q34" s="2">
        <f>COUNTIFS(Table2[Sub-Sector],Table4[[#This Row],[Sub-Sector]],Table2[% Away From 52W Low],"&gt;=10")/Table4[[#This Row],[Count]]</f>
        <v>1</v>
      </c>
      <c r="R34" s="2">
        <f>COUNTIFS(Table2[Sub-Sector],Table4[[#This Row],[Sub-Sector]],Table2[% Price above 20 EMA],"&gt;=0")/Table4[[#This Row],[Count]]</f>
        <v>0.66666666666666663</v>
      </c>
      <c r="S34" s="2">
        <f>COUNTIFS(Table2[Sub-Sector],Table4[[#This Row],[Sub-Sector]],Table2[% Price above 50 EMA],"&gt;=0")/Table4[[#This Row],[Count]]</f>
        <v>1</v>
      </c>
      <c r="T34" s="2">
        <f>COUNTIFS(Table2[Sub-Sector],Table4[[#This Row],[Sub-Sector]],Table2[% Price above 200 EMA],"&gt;=0")/Table4[[#This Row],[Count]]</f>
        <v>0.66666666666666663</v>
      </c>
      <c r="U34" s="2">
        <f>COUNTIFS(Table2[Sub-Sector],Table4[[#This Row],[Sub-Sector]],Table2[Rate of Change - Zone],"Positive")/Table4[[#This Row],[Count]]</f>
        <v>0.66666666666666663</v>
      </c>
      <c r="V34" s="2">
        <f>COUNTIFS(Table2[Sub-Sector],Table4[[#This Row],[Sub-Sector]],Table2[Sharpe Ratio],"&gt;=0.10")/Table4[[#This Row],[Count]]</f>
        <v>0.33333333333333331</v>
      </c>
      <c r="W3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468.5</v>
      </c>
      <c r="X34" s="3">
        <f>_xlfn.RANK.AVG(Table4[[#This Row],[Score]],Table4[Score],1)</f>
        <v>71</v>
      </c>
      <c r="Y3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191.5</v>
      </c>
      <c r="Z34" s="3">
        <f>_xlfn.RANK.AVG(Table4[[#This Row],[Score 2 ]],Table4[[Score 2 ]],1)</f>
        <v>33</v>
      </c>
    </row>
    <row r="35" spans="1:26" x14ac:dyDescent="0.3">
      <c r="A35" t="s">
        <v>1474</v>
      </c>
      <c r="B35">
        <f>COUNTIFS(Table2[Sub-Sector],Table4[[#This Row],[Sub-Sector]])</f>
        <v>2</v>
      </c>
      <c r="C35" s="2">
        <f>COUNTIFS(Table2[Sub-Sector],Table4[[#This Row],[Sub-Sector]],Table2[Uptrend],"Uptrend")/Table4[[#This Row],[Count]]</f>
        <v>1</v>
      </c>
      <c r="D35" s="2">
        <f>COUNTIFS(Table2[Sub-Sector],Table4[[#This Row],[Sub-Sector]],Table2[1W Return vs Nifty],"&gt;=5")/Table4[[#This Row],[Count]]</f>
        <v>0.5</v>
      </c>
      <c r="E35" s="2">
        <f>COUNTIFS(Table2[Sub-Sector],Table4[[#This Row],[Sub-Sector]],Table2[1M Return vs Nifty],"&gt;=5")/Table4[[#This Row],[Count]]</f>
        <v>0.5</v>
      </c>
      <c r="F35" s="2">
        <f>COUNTIFS(Table2[Sub-Sector],Table4[[#This Row],[Sub-Sector]],Table2[6M Return vs Nifty],"&gt;=10")/Table4[[#This Row],[Count]]</f>
        <v>0.5</v>
      </c>
      <c r="G35" s="2">
        <f>COUNTIFS(Table2[Sub-Sector],Table4[[#This Row],[Sub-Sector]],Table2[1Y Return vs Nifty],"&gt;=10")/Table4[[#This Row],[Count]]</f>
        <v>0.5</v>
      </c>
      <c r="H35" s="2">
        <f>COUNTIFS(Table2[Sub-Sector],Table4[[#This Row],[Sub-Sector]],Table2[RSI Exponential â€“ 14D],"&gt;=50")/Table4[[#This Row],[Count]]</f>
        <v>1</v>
      </c>
      <c r="I35" s="2">
        <f>COUNTIFS(Table2[Sub-Sector],Table4[[#This Row],[Sub-Sector]],Table2[Relative Volume],"&gt;=1")/Table4[[#This Row],[Count]]</f>
        <v>0.5</v>
      </c>
      <c r="J35" s="2">
        <f>COUNTIFS(Table2[Sub-Sector],Table4[[#This Row],[Sub-Sector]],Table2[% Away From Day Low],"&gt;=0.05")/Table4[[#This Row],[Count]]</f>
        <v>0.5</v>
      </c>
      <c r="K35" s="2">
        <f>COUNTIFS(Table2[Sub-Sector],Table4[[#This Row],[Sub-Sector]],Table2[% Away From Day High],"&lt;=0.05")/Table4[[#This Row],[Count]]</f>
        <v>1</v>
      </c>
      <c r="L35" s="2">
        <f>COUNTIFS(Table2[Sub-Sector],Table4[[#This Row],[Sub-Sector]],Table2[% Away From Current Week Low],"&gt;=0.05")/Table4[[#This Row],[Count]]</f>
        <v>0</v>
      </c>
      <c r="M35" s="2">
        <f>COUNTIFS(Table2[Sub-Sector],Table4[[#This Row],[Sub-Sector]],Table2[% Away From Current Week High],"&lt;=0.05")/Table4[[#This Row],[Count]]</f>
        <v>1</v>
      </c>
      <c r="N35" s="2">
        <f>COUNTIFS(Table2[Sub-Sector],Table4[[#This Row],[Sub-Sector]],Table2[% Away From Current Month Low],"&gt;=0.05")/Table4[[#This Row],[Count]]</f>
        <v>0.5</v>
      </c>
      <c r="O35" s="2">
        <f>COUNTIFS(Table2[Sub-Sector],Table4[[#This Row],[Sub-Sector]],Table2[% Away From Current Month High],"&lt;=0.05")/Table4[[#This Row],[Count]]</f>
        <v>1</v>
      </c>
      <c r="P35" s="2">
        <f>COUNTIFS(Table2[Sub-Sector],Table4[[#This Row],[Sub-Sector]],Table2[% Away From 52W High],"&lt;=10")/Table4[[#This Row],[Count]]</f>
        <v>0.5</v>
      </c>
      <c r="Q35" s="2">
        <f>COUNTIFS(Table2[Sub-Sector],Table4[[#This Row],[Sub-Sector]],Table2[% Away From 52W Low],"&gt;=10")/Table4[[#This Row],[Count]]</f>
        <v>1</v>
      </c>
      <c r="R35" s="2">
        <f>COUNTIFS(Table2[Sub-Sector],Table4[[#This Row],[Sub-Sector]],Table2[% Price above 20 EMA],"&gt;=0")/Table4[[#This Row],[Count]]</f>
        <v>1</v>
      </c>
      <c r="S35" s="2">
        <f>COUNTIFS(Table2[Sub-Sector],Table4[[#This Row],[Sub-Sector]],Table2[% Price above 50 EMA],"&gt;=0")/Table4[[#This Row],[Count]]</f>
        <v>1</v>
      </c>
      <c r="T35" s="2">
        <f>COUNTIFS(Table2[Sub-Sector],Table4[[#This Row],[Sub-Sector]],Table2[% Price above 200 EMA],"&gt;=0")/Table4[[#This Row],[Count]]</f>
        <v>1</v>
      </c>
      <c r="U35" s="2">
        <f>COUNTIFS(Table2[Sub-Sector],Table4[[#This Row],[Sub-Sector]],Table2[Rate of Change - Zone],"Positive")/Table4[[#This Row],[Count]]</f>
        <v>1</v>
      </c>
      <c r="V35" s="2">
        <f>COUNTIFS(Table2[Sub-Sector],Table4[[#This Row],[Sub-Sector]],Table2[Sharpe Ratio],"&gt;=0.10")/Table4[[#This Row],[Count]]</f>
        <v>0.5</v>
      </c>
      <c r="W3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281</v>
      </c>
      <c r="X35" s="3">
        <f>_xlfn.RANK.AVG(Table4[[#This Row],[Score]],Table4[Score],1)</f>
        <v>17</v>
      </c>
      <c r="Y3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202</v>
      </c>
      <c r="Z35" s="3">
        <f>_xlfn.RANK.AVG(Table4[[#This Row],[Score 2 ]],Table4[[Score 2 ]],1)</f>
        <v>34</v>
      </c>
    </row>
    <row r="36" spans="1:26" x14ac:dyDescent="0.3">
      <c r="A36" t="s">
        <v>171</v>
      </c>
      <c r="B36">
        <f>COUNTIFS(Table2[Sub-Sector],Table4[[#This Row],[Sub-Sector]])</f>
        <v>2</v>
      </c>
      <c r="C36" s="2">
        <f>COUNTIFS(Table2[Sub-Sector],Table4[[#This Row],[Sub-Sector]],Table2[Uptrend],"Uptrend")/Table4[[#This Row],[Count]]</f>
        <v>1</v>
      </c>
      <c r="D36" s="2">
        <f>COUNTIFS(Table2[Sub-Sector],Table4[[#This Row],[Sub-Sector]],Table2[1W Return vs Nifty],"&gt;=5")/Table4[[#This Row],[Count]]</f>
        <v>0.5</v>
      </c>
      <c r="E36" s="2">
        <f>COUNTIFS(Table2[Sub-Sector],Table4[[#This Row],[Sub-Sector]],Table2[1M Return vs Nifty],"&gt;=5")/Table4[[#This Row],[Count]]</f>
        <v>0.5</v>
      </c>
      <c r="F36" s="2">
        <f>COUNTIFS(Table2[Sub-Sector],Table4[[#This Row],[Sub-Sector]],Table2[6M Return vs Nifty],"&gt;=10")/Table4[[#This Row],[Count]]</f>
        <v>0.5</v>
      </c>
      <c r="G36" s="2">
        <f>COUNTIFS(Table2[Sub-Sector],Table4[[#This Row],[Sub-Sector]],Table2[1Y Return vs Nifty],"&gt;=10")/Table4[[#This Row],[Count]]</f>
        <v>1</v>
      </c>
      <c r="H36" s="2">
        <f>COUNTIFS(Table2[Sub-Sector],Table4[[#This Row],[Sub-Sector]],Table2[RSI Exponential â€“ 14D],"&gt;=50")/Table4[[#This Row],[Count]]</f>
        <v>1</v>
      </c>
      <c r="I36" s="2">
        <f>COUNTIFS(Table2[Sub-Sector],Table4[[#This Row],[Sub-Sector]],Table2[Relative Volume],"&gt;=1")/Table4[[#This Row],[Count]]</f>
        <v>0</v>
      </c>
      <c r="J36" s="2">
        <f>COUNTIFS(Table2[Sub-Sector],Table4[[#This Row],[Sub-Sector]],Table2[% Away From Day Low],"&gt;=0.05")/Table4[[#This Row],[Count]]</f>
        <v>0.5</v>
      </c>
      <c r="K36" s="2">
        <f>COUNTIFS(Table2[Sub-Sector],Table4[[#This Row],[Sub-Sector]],Table2[% Away From Day High],"&lt;=0.05")/Table4[[#This Row],[Count]]</f>
        <v>1</v>
      </c>
      <c r="L36" s="2">
        <f>COUNTIFS(Table2[Sub-Sector],Table4[[#This Row],[Sub-Sector]],Table2[% Away From Current Week Low],"&gt;=0.05")/Table4[[#This Row],[Count]]</f>
        <v>0</v>
      </c>
      <c r="M36" s="2">
        <f>COUNTIFS(Table2[Sub-Sector],Table4[[#This Row],[Sub-Sector]],Table2[% Away From Current Week High],"&lt;=0.05")/Table4[[#This Row],[Count]]</f>
        <v>1</v>
      </c>
      <c r="N36" s="2">
        <f>COUNTIFS(Table2[Sub-Sector],Table4[[#This Row],[Sub-Sector]],Table2[% Away From Current Month Low],"&gt;=0.05")/Table4[[#This Row],[Count]]</f>
        <v>0.5</v>
      </c>
      <c r="O36" s="2">
        <f>COUNTIFS(Table2[Sub-Sector],Table4[[#This Row],[Sub-Sector]],Table2[% Away From Current Month High],"&lt;=0.05")/Table4[[#This Row],[Count]]</f>
        <v>1</v>
      </c>
      <c r="P36" s="2">
        <f>COUNTIFS(Table2[Sub-Sector],Table4[[#This Row],[Sub-Sector]],Table2[% Away From 52W High],"&lt;=10")/Table4[[#This Row],[Count]]</f>
        <v>1</v>
      </c>
      <c r="Q36" s="2">
        <f>COUNTIFS(Table2[Sub-Sector],Table4[[#This Row],[Sub-Sector]],Table2[% Away From 52W Low],"&gt;=10")/Table4[[#This Row],[Count]]</f>
        <v>1</v>
      </c>
      <c r="R36" s="2">
        <f>COUNTIFS(Table2[Sub-Sector],Table4[[#This Row],[Sub-Sector]],Table2[% Price above 20 EMA],"&gt;=0")/Table4[[#This Row],[Count]]</f>
        <v>1</v>
      </c>
      <c r="S36" s="2">
        <f>COUNTIFS(Table2[Sub-Sector],Table4[[#This Row],[Sub-Sector]],Table2[% Price above 50 EMA],"&gt;=0")/Table4[[#This Row],[Count]]</f>
        <v>1</v>
      </c>
      <c r="T36" s="2">
        <f>COUNTIFS(Table2[Sub-Sector],Table4[[#This Row],[Sub-Sector]],Table2[% Price above 200 EMA],"&gt;=0")/Table4[[#This Row],[Count]]</f>
        <v>1</v>
      </c>
      <c r="U36" s="2">
        <f>COUNTIFS(Table2[Sub-Sector],Table4[[#This Row],[Sub-Sector]],Table2[Rate of Change - Zone],"Positive")/Table4[[#This Row],[Count]]</f>
        <v>1</v>
      </c>
      <c r="V36" s="2">
        <f>COUNTIFS(Table2[Sub-Sector],Table4[[#This Row],[Sub-Sector]],Table2[Sharpe Ratio],"&gt;=0.10")/Table4[[#This Row],[Count]]</f>
        <v>0</v>
      </c>
      <c r="W3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281.5</v>
      </c>
      <c r="X36" s="3">
        <f>_xlfn.RANK.AVG(Table4[[#This Row],[Score]],Table4[Score],1)</f>
        <v>18</v>
      </c>
      <c r="Y3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202.5</v>
      </c>
      <c r="Z36" s="3">
        <f>_xlfn.RANK.AVG(Table4[[#This Row],[Score 2 ]],Table4[[Score 2 ]],1)</f>
        <v>35.5</v>
      </c>
    </row>
    <row r="37" spans="1:26" x14ac:dyDescent="0.3">
      <c r="A37" t="s">
        <v>103</v>
      </c>
      <c r="B37">
        <f>COUNTIFS(Table2[Sub-Sector],Table4[[#This Row],[Sub-Sector]])</f>
        <v>5</v>
      </c>
      <c r="C37" s="2">
        <f>COUNTIFS(Table2[Sub-Sector],Table4[[#This Row],[Sub-Sector]],Table2[Uptrend],"Uptrend")/Table4[[#This Row],[Count]]</f>
        <v>0.8</v>
      </c>
      <c r="D37" s="2">
        <f>COUNTIFS(Table2[Sub-Sector],Table4[[#This Row],[Sub-Sector]],Table2[1W Return vs Nifty],"&gt;=5")/Table4[[#This Row],[Count]]</f>
        <v>0.2</v>
      </c>
      <c r="E37" s="2">
        <f>COUNTIFS(Table2[Sub-Sector],Table4[[#This Row],[Sub-Sector]],Table2[1M Return vs Nifty],"&gt;=5")/Table4[[#This Row],[Count]]</f>
        <v>0</v>
      </c>
      <c r="F37" s="2">
        <f>COUNTIFS(Table2[Sub-Sector],Table4[[#This Row],[Sub-Sector]],Table2[6M Return vs Nifty],"&gt;=10")/Table4[[#This Row],[Count]]</f>
        <v>0.6</v>
      </c>
      <c r="G37" s="2">
        <f>COUNTIFS(Table2[Sub-Sector],Table4[[#This Row],[Sub-Sector]],Table2[1Y Return vs Nifty],"&gt;=10")/Table4[[#This Row],[Count]]</f>
        <v>1</v>
      </c>
      <c r="H37" s="2">
        <f>COUNTIFS(Table2[Sub-Sector],Table4[[#This Row],[Sub-Sector]],Table2[RSI Exponential â€“ 14D],"&gt;=50")/Table4[[#This Row],[Count]]</f>
        <v>0.6</v>
      </c>
      <c r="I37" s="2">
        <f>COUNTIFS(Table2[Sub-Sector],Table4[[#This Row],[Sub-Sector]],Table2[Relative Volume],"&gt;=1")/Table4[[#This Row],[Count]]</f>
        <v>0.2</v>
      </c>
      <c r="J37" s="2">
        <f>COUNTIFS(Table2[Sub-Sector],Table4[[#This Row],[Sub-Sector]],Table2[% Away From Day Low],"&gt;=0.05")/Table4[[#This Row],[Count]]</f>
        <v>0.2</v>
      </c>
      <c r="K37" s="2">
        <f>COUNTIFS(Table2[Sub-Sector],Table4[[#This Row],[Sub-Sector]],Table2[% Away From Day High],"&lt;=0.05")/Table4[[#This Row],[Count]]</f>
        <v>1</v>
      </c>
      <c r="L37" s="2">
        <f>COUNTIFS(Table2[Sub-Sector],Table4[[#This Row],[Sub-Sector]],Table2[% Away From Current Week Low],"&gt;=0.05")/Table4[[#This Row],[Count]]</f>
        <v>0</v>
      </c>
      <c r="M37" s="2">
        <f>COUNTIFS(Table2[Sub-Sector],Table4[[#This Row],[Sub-Sector]],Table2[% Away From Current Week High],"&lt;=0.05")/Table4[[#This Row],[Count]]</f>
        <v>1</v>
      </c>
      <c r="N37" s="2">
        <f>COUNTIFS(Table2[Sub-Sector],Table4[[#This Row],[Sub-Sector]],Table2[% Away From Current Month Low],"&gt;=0.05")/Table4[[#This Row],[Count]]</f>
        <v>0.8</v>
      </c>
      <c r="O37" s="2">
        <f>COUNTIFS(Table2[Sub-Sector],Table4[[#This Row],[Sub-Sector]],Table2[% Away From Current Month High],"&lt;=0.05")/Table4[[#This Row],[Count]]</f>
        <v>0.8</v>
      </c>
      <c r="P37" s="2">
        <f>COUNTIFS(Table2[Sub-Sector],Table4[[#This Row],[Sub-Sector]],Table2[% Away From 52W High],"&lt;=10")/Table4[[#This Row],[Count]]</f>
        <v>0</v>
      </c>
      <c r="Q37" s="2">
        <f>COUNTIFS(Table2[Sub-Sector],Table4[[#This Row],[Sub-Sector]],Table2[% Away From 52W Low],"&gt;=10")/Table4[[#This Row],[Count]]</f>
        <v>1</v>
      </c>
      <c r="R37" s="2">
        <f>COUNTIFS(Table2[Sub-Sector],Table4[[#This Row],[Sub-Sector]],Table2[% Price above 20 EMA],"&gt;=0")/Table4[[#This Row],[Count]]</f>
        <v>0.8</v>
      </c>
      <c r="S37" s="2">
        <f>COUNTIFS(Table2[Sub-Sector],Table4[[#This Row],[Sub-Sector]],Table2[% Price above 50 EMA],"&gt;=0")/Table4[[#This Row],[Count]]</f>
        <v>0.8</v>
      </c>
      <c r="T37" s="2">
        <f>COUNTIFS(Table2[Sub-Sector],Table4[[#This Row],[Sub-Sector]],Table2[% Price above 200 EMA],"&gt;=0")/Table4[[#This Row],[Count]]</f>
        <v>1</v>
      </c>
      <c r="U37" s="2">
        <f>COUNTIFS(Table2[Sub-Sector],Table4[[#This Row],[Sub-Sector]],Table2[Rate of Change - Zone],"Positive")/Table4[[#This Row],[Count]]</f>
        <v>0.8</v>
      </c>
      <c r="V37" s="2">
        <f>COUNTIFS(Table2[Sub-Sector],Table4[[#This Row],[Sub-Sector]],Table2[Sharpe Ratio],"&gt;=0.10")/Table4[[#This Row],[Count]]</f>
        <v>0.6</v>
      </c>
      <c r="W3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410</v>
      </c>
      <c r="X37" s="3">
        <f>_xlfn.RANK.AVG(Table4[[#This Row],[Score]],Table4[Score],1)</f>
        <v>59</v>
      </c>
      <c r="Y3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202.5</v>
      </c>
      <c r="Z37" s="3">
        <f>_xlfn.RANK.AVG(Table4[[#This Row],[Score 2 ]],Table4[[Score 2 ]],1)</f>
        <v>35.5</v>
      </c>
    </row>
    <row r="38" spans="1:26" x14ac:dyDescent="0.3">
      <c r="A38" t="s">
        <v>916</v>
      </c>
      <c r="B38">
        <f>COUNTIFS(Table2[Sub-Sector],Table4[[#This Row],[Sub-Sector]])</f>
        <v>3</v>
      </c>
      <c r="C38" s="2">
        <f>COUNTIFS(Table2[Sub-Sector],Table4[[#This Row],[Sub-Sector]],Table2[Uptrend],"Uptrend")/Table4[[#This Row],[Count]]</f>
        <v>0.66666666666666663</v>
      </c>
      <c r="D38" s="2">
        <f>COUNTIFS(Table2[Sub-Sector],Table4[[#This Row],[Sub-Sector]],Table2[1W Return vs Nifty],"&gt;=5")/Table4[[#This Row],[Count]]</f>
        <v>0</v>
      </c>
      <c r="E38" s="2">
        <f>COUNTIFS(Table2[Sub-Sector],Table4[[#This Row],[Sub-Sector]],Table2[1M Return vs Nifty],"&gt;=5")/Table4[[#This Row],[Count]]</f>
        <v>0.33333333333333331</v>
      </c>
      <c r="F38" s="2">
        <f>COUNTIFS(Table2[Sub-Sector],Table4[[#This Row],[Sub-Sector]],Table2[6M Return vs Nifty],"&gt;=10")/Table4[[#This Row],[Count]]</f>
        <v>0.33333333333333331</v>
      </c>
      <c r="G38" s="2">
        <f>COUNTIFS(Table2[Sub-Sector],Table4[[#This Row],[Sub-Sector]],Table2[1Y Return vs Nifty],"&gt;=10")/Table4[[#This Row],[Count]]</f>
        <v>0.33333333333333331</v>
      </c>
      <c r="H38" s="2">
        <f>COUNTIFS(Table2[Sub-Sector],Table4[[#This Row],[Sub-Sector]],Table2[RSI Exponential â€“ 14D],"&gt;=50")/Table4[[#This Row],[Count]]</f>
        <v>1</v>
      </c>
      <c r="I38" s="2">
        <f>COUNTIFS(Table2[Sub-Sector],Table4[[#This Row],[Sub-Sector]],Table2[Relative Volume],"&gt;=1")/Table4[[#This Row],[Count]]</f>
        <v>1</v>
      </c>
      <c r="J38" s="2">
        <f>COUNTIFS(Table2[Sub-Sector],Table4[[#This Row],[Sub-Sector]],Table2[% Away From Day Low],"&gt;=0.05")/Table4[[#This Row],[Count]]</f>
        <v>0</v>
      </c>
      <c r="K38" s="2">
        <f>COUNTIFS(Table2[Sub-Sector],Table4[[#This Row],[Sub-Sector]],Table2[% Away From Day High],"&lt;=0.05")/Table4[[#This Row],[Count]]</f>
        <v>1</v>
      </c>
      <c r="L38" s="2">
        <f>COUNTIFS(Table2[Sub-Sector],Table4[[#This Row],[Sub-Sector]],Table2[% Away From Current Week Low],"&gt;=0.05")/Table4[[#This Row],[Count]]</f>
        <v>0</v>
      </c>
      <c r="M38" s="2">
        <f>COUNTIFS(Table2[Sub-Sector],Table4[[#This Row],[Sub-Sector]],Table2[% Away From Current Week High],"&lt;=0.05")/Table4[[#This Row],[Count]]</f>
        <v>1</v>
      </c>
      <c r="N38" s="2">
        <f>COUNTIFS(Table2[Sub-Sector],Table4[[#This Row],[Sub-Sector]],Table2[% Away From Current Month Low],"&gt;=0.05")/Table4[[#This Row],[Count]]</f>
        <v>0</v>
      </c>
      <c r="O38" s="2">
        <f>COUNTIFS(Table2[Sub-Sector],Table4[[#This Row],[Sub-Sector]],Table2[% Away From Current Month High],"&lt;=0.05")/Table4[[#This Row],[Count]]</f>
        <v>0.66666666666666663</v>
      </c>
      <c r="P38" s="2">
        <f>COUNTIFS(Table2[Sub-Sector],Table4[[#This Row],[Sub-Sector]],Table2[% Away From 52W High],"&lt;=10")/Table4[[#This Row],[Count]]</f>
        <v>0.33333333333333331</v>
      </c>
      <c r="Q38" s="2">
        <f>COUNTIFS(Table2[Sub-Sector],Table4[[#This Row],[Sub-Sector]],Table2[% Away From 52W Low],"&gt;=10")/Table4[[#This Row],[Count]]</f>
        <v>1</v>
      </c>
      <c r="R38" s="2">
        <f>COUNTIFS(Table2[Sub-Sector],Table4[[#This Row],[Sub-Sector]],Table2[% Price above 20 EMA],"&gt;=0")/Table4[[#This Row],[Count]]</f>
        <v>1</v>
      </c>
      <c r="S38" s="2">
        <f>COUNTIFS(Table2[Sub-Sector],Table4[[#This Row],[Sub-Sector]],Table2[% Price above 50 EMA],"&gt;=0")/Table4[[#This Row],[Count]]</f>
        <v>1</v>
      </c>
      <c r="T38" s="2">
        <f>COUNTIFS(Table2[Sub-Sector],Table4[[#This Row],[Sub-Sector]],Table2[% Price above 200 EMA],"&gt;=0")/Table4[[#This Row],[Count]]</f>
        <v>0.66666666666666663</v>
      </c>
      <c r="U38" s="2">
        <f>COUNTIFS(Table2[Sub-Sector],Table4[[#This Row],[Sub-Sector]],Table2[Rate of Change - Zone],"Positive")/Table4[[#This Row],[Count]]</f>
        <v>1</v>
      </c>
      <c r="V38" s="2">
        <f>COUNTIFS(Table2[Sub-Sector],Table4[[#This Row],[Sub-Sector]],Table2[Sharpe Ratio],"&gt;=0.10")/Table4[[#This Row],[Count]]</f>
        <v>0</v>
      </c>
      <c r="W3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443</v>
      </c>
      <c r="X38" s="3">
        <f>_xlfn.RANK.AVG(Table4[[#This Row],[Score]],Table4[Score],1)</f>
        <v>63</v>
      </c>
      <c r="Y3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206</v>
      </c>
      <c r="Z38" s="3">
        <f>_xlfn.RANK.AVG(Table4[[#This Row],[Score 2 ]],Table4[[Score 2 ]],1)</f>
        <v>37</v>
      </c>
    </row>
    <row r="39" spans="1:26" x14ac:dyDescent="0.3">
      <c r="A39" t="s">
        <v>346</v>
      </c>
      <c r="B39">
        <f>COUNTIFS(Table2[Sub-Sector],Table4[[#This Row],[Sub-Sector]])</f>
        <v>14</v>
      </c>
      <c r="C39" s="2">
        <f>COUNTIFS(Table2[Sub-Sector],Table4[[#This Row],[Sub-Sector]],Table2[Uptrend],"Uptrend")/Table4[[#This Row],[Count]]</f>
        <v>0.8571428571428571</v>
      </c>
      <c r="D39" s="2">
        <f>COUNTIFS(Table2[Sub-Sector],Table4[[#This Row],[Sub-Sector]],Table2[1W Return vs Nifty],"&gt;=5")/Table4[[#This Row],[Count]]</f>
        <v>0.42857142857142855</v>
      </c>
      <c r="E39" s="2">
        <f>COUNTIFS(Table2[Sub-Sector],Table4[[#This Row],[Sub-Sector]],Table2[1M Return vs Nifty],"&gt;=5")/Table4[[#This Row],[Count]]</f>
        <v>0.8571428571428571</v>
      </c>
      <c r="F39" s="2">
        <f>COUNTIFS(Table2[Sub-Sector],Table4[[#This Row],[Sub-Sector]],Table2[6M Return vs Nifty],"&gt;=10")/Table4[[#This Row],[Count]]</f>
        <v>0.5</v>
      </c>
      <c r="G39" s="2">
        <f>COUNTIFS(Table2[Sub-Sector],Table4[[#This Row],[Sub-Sector]],Table2[1Y Return vs Nifty],"&gt;=10")/Table4[[#This Row],[Count]]</f>
        <v>0.7142857142857143</v>
      </c>
      <c r="H39" s="2">
        <f>COUNTIFS(Table2[Sub-Sector],Table4[[#This Row],[Sub-Sector]],Table2[RSI Exponential â€“ 14D],"&gt;=50")/Table4[[#This Row],[Count]]</f>
        <v>0.9285714285714286</v>
      </c>
      <c r="I39" s="2">
        <f>COUNTIFS(Table2[Sub-Sector],Table4[[#This Row],[Sub-Sector]],Table2[Relative Volume],"&gt;=1")/Table4[[#This Row],[Count]]</f>
        <v>0.7142857142857143</v>
      </c>
      <c r="J39" s="2">
        <f>COUNTIFS(Table2[Sub-Sector],Table4[[#This Row],[Sub-Sector]],Table2[% Away From Day Low],"&gt;=0.05")/Table4[[#This Row],[Count]]</f>
        <v>0.5714285714285714</v>
      </c>
      <c r="K39" s="2">
        <f>COUNTIFS(Table2[Sub-Sector],Table4[[#This Row],[Sub-Sector]],Table2[% Away From Day High],"&lt;=0.05")/Table4[[#This Row],[Count]]</f>
        <v>1</v>
      </c>
      <c r="L39" s="2">
        <f>COUNTIFS(Table2[Sub-Sector],Table4[[#This Row],[Sub-Sector]],Table2[% Away From Current Week Low],"&gt;=0.05")/Table4[[#This Row],[Count]]</f>
        <v>0.35714285714285715</v>
      </c>
      <c r="M39" s="2">
        <f>COUNTIFS(Table2[Sub-Sector],Table4[[#This Row],[Sub-Sector]],Table2[% Away From Current Week High],"&lt;=0.05")/Table4[[#This Row],[Count]]</f>
        <v>0.6428571428571429</v>
      </c>
      <c r="N39" s="2">
        <f>COUNTIFS(Table2[Sub-Sector],Table4[[#This Row],[Sub-Sector]],Table2[% Away From Current Month Low],"&gt;=0.05")/Table4[[#This Row],[Count]]</f>
        <v>0.5714285714285714</v>
      </c>
      <c r="O39" s="2">
        <f>COUNTIFS(Table2[Sub-Sector],Table4[[#This Row],[Sub-Sector]],Table2[% Away From Current Month High],"&lt;=0.05")/Table4[[#This Row],[Count]]</f>
        <v>0.5714285714285714</v>
      </c>
      <c r="P39" s="2">
        <f>COUNTIFS(Table2[Sub-Sector],Table4[[#This Row],[Sub-Sector]],Table2[% Away From 52W High],"&lt;=10")/Table4[[#This Row],[Count]]</f>
        <v>0.6428571428571429</v>
      </c>
      <c r="Q39" s="2">
        <f>COUNTIFS(Table2[Sub-Sector],Table4[[#This Row],[Sub-Sector]],Table2[% Away From 52W Low],"&gt;=10")/Table4[[#This Row],[Count]]</f>
        <v>1</v>
      </c>
      <c r="R39" s="2">
        <f>COUNTIFS(Table2[Sub-Sector],Table4[[#This Row],[Sub-Sector]],Table2[% Price above 20 EMA],"&gt;=0")/Table4[[#This Row],[Count]]</f>
        <v>0.9285714285714286</v>
      </c>
      <c r="S39" s="2">
        <f>COUNTIFS(Table2[Sub-Sector],Table4[[#This Row],[Sub-Sector]],Table2[% Price above 50 EMA],"&gt;=0")/Table4[[#This Row],[Count]]</f>
        <v>0.9285714285714286</v>
      </c>
      <c r="T39" s="2">
        <f>COUNTIFS(Table2[Sub-Sector],Table4[[#This Row],[Sub-Sector]],Table2[% Price above 200 EMA],"&gt;=0")/Table4[[#This Row],[Count]]</f>
        <v>0.9285714285714286</v>
      </c>
      <c r="U39" s="2">
        <f>COUNTIFS(Table2[Sub-Sector],Table4[[#This Row],[Sub-Sector]],Table2[Rate of Change - Zone],"Positive")/Table4[[#This Row],[Count]]</f>
        <v>0.6428571428571429</v>
      </c>
      <c r="V39" s="2">
        <f>COUNTIFS(Table2[Sub-Sector],Table4[[#This Row],[Sub-Sector]],Table2[Sharpe Ratio],"&gt;=0.10")/Table4[[#This Row],[Count]]</f>
        <v>7.1428571428571425E-2</v>
      </c>
      <c r="W3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299</v>
      </c>
      <c r="X39" s="3">
        <f>_xlfn.RANK.AVG(Table4[[#This Row],[Score]],Table4[Score],1)</f>
        <v>19</v>
      </c>
      <c r="Y3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207</v>
      </c>
      <c r="Z39" s="3">
        <f>_xlfn.RANK.AVG(Table4[[#This Row],[Score 2 ]],Table4[[Score 2 ]],1)</f>
        <v>38</v>
      </c>
    </row>
    <row r="40" spans="1:26" x14ac:dyDescent="0.3">
      <c r="A40" t="s">
        <v>189</v>
      </c>
      <c r="B40">
        <f>COUNTIFS(Table2[Sub-Sector],Table4[[#This Row],[Sub-Sector]])</f>
        <v>25</v>
      </c>
      <c r="C40" s="2">
        <f>COUNTIFS(Table2[Sub-Sector],Table4[[#This Row],[Sub-Sector]],Table2[Uptrend],"Uptrend")/Table4[[#This Row],[Count]]</f>
        <v>0.92</v>
      </c>
      <c r="D40" s="2">
        <f>COUNTIFS(Table2[Sub-Sector],Table4[[#This Row],[Sub-Sector]],Table2[1W Return vs Nifty],"&gt;=5")/Table4[[#This Row],[Count]]</f>
        <v>0.04</v>
      </c>
      <c r="E40" s="2">
        <f>COUNTIFS(Table2[Sub-Sector],Table4[[#This Row],[Sub-Sector]],Table2[1M Return vs Nifty],"&gt;=5")/Table4[[#This Row],[Count]]</f>
        <v>0.56000000000000005</v>
      </c>
      <c r="F40" s="2">
        <f>COUNTIFS(Table2[Sub-Sector],Table4[[#This Row],[Sub-Sector]],Table2[6M Return vs Nifty],"&gt;=10")/Table4[[#This Row],[Count]]</f>
        <v>0.56000000000000005</v>
      </c>
      <c r="G40" s="2">
        <f>COUNTIFS(Table2[Sub-Sector],Table4[[#This Row],[Sub-Sector]],Table2[1Y Return vs Nifty],"&gt;=10")/Table4[[#This Row],[Count]]</f>
        <v>0.68</v>
      </c>
      <c r="H40" s="2">
        <f>COUNTIFS(Table2[Sub-Sector],Table4[[#This Row],[Sub-Sector]],Table2[RSI Exponential â€“ 14D],"&gt;=50")/Table4[[#This Row],[Count]]</f>
        <v>0.84</v>
      </c>
      <c r="I40" s="2">
        <f>COUNTIFS(Table2[Sub-Sector],Table4[[#This Row],[Sub-Sector]],Table2[Relative Volume],"&gt;=1")/Table4[[#This Row],[Count]]</f>
        <v>0.4</v>
      </c>
      <c r="J40" s="2">
        <f>COUNTIFS(Table2[Sub-Sector],Table4[[#This Row],[Sub-Sector]],Table2[% Away From Day Low],"&gt;=0.05")/Table4[[#This Row],[Count]]</f>
        <v>0.04</v>
      </c>
      <c r="K40" s="2">
        <f>COUNTIFS(Table2[Sub-Sector],Table4[[#This Row],[Sub-Sector]],Table2[% Away From Day High],"&lt;=0.05")/Table4[[#This Row],[Count]]</f>
        <v>0.92</v>
      </c>
      <c r="L40" s="2">
        <f>COUNTIFS(Table2[Sub-Sector],Table4[[#This Row],[Sub-Sector]],Table2[% Away From Current Week Low],"&gt;=0.05")/Table4[[#This Row],[Count]]</f>
        <v>0.08</v>
      </c>
      <c r="M40" s="2">
        <f>COUNTIFS(Table2[Sub-Sector],Table4[[#This Row],[Sub-Sector]],Table2[% Away From Current Week High],"&lt;=0.05")/Table4[[#This Row],[Count]]</f>
        <v>0.88</v>
      </c>
      <c r="N40" s="2">
        <f>COUNTIFS(Table2[Sub-Sector],Table4[[#This Row],[Sub-Sector]],Table2[% Away From Current Month Low],"&gt;=0.05")/Table4[[#This Row],[Count]]</f>
        <v>0.44</v>
      </c>
      <c r="O40" s="2">
        <f>COUNTIFS(Table2[Sub-Sector],Table4[[#This Row],[Sub-Sector]],Table2[% Away From Current Month High],"&lt;=0.05")/Table4[[#This Row],[Count]]</f>
        <v>0.76</v>
      </c>
      <c r="P40" s="2">
        <f>COUNTIFS(Table2[Sub-Sector],Table4[[#This Row],[Sub-Sector]],Table2[% Away From 52W High],"&lt;=10")/Table4[[#This Row],[Count]]</f>
        <v>0.8</v>
      </c>
      <c r="Q40" s="2">
        <f>COUNTIFS(Table2[Sub-Sector],Table4[[#This Row],[Sub-Sector]],Table2[% Away From 52W Low],"&gt;=10")/Table4[[#This Row],[Count]]</f>
        <v>1</v>
      </c>
      <c r="R40" s="2">
        <f>COUNTIFS(Table2[Sub-Sector],Table4[[#This Row],[Sub-Sector]],Table2[% Price above 20 EMA],"&gt;=0")/Table4[[#This Row],[Count]]</f>
        <v>0.88</v>
      </c>
      <c r="S40" s="2">
        <f>COUNTIFS(Table2[Sub-Sector],Table4[[#This Row],[Sub-Sector]],Table2[% Price above 50 EMA],"&gt;=0")/Table4[[#This Row],[Count]]</f>
        <v>0.96</v>
      </c>
      <c r="T40" s="2">
        <f>COUNTIFS(Table2[Sub-Sector],Table4[[#This Row],[Sub-Sector]],Table2[% Price above 200 EMA],"&gt;=0")/Table4[[#This Row],[Count]]</f>
        <v>1</v>
      </c>
      <c r="U40" s="2">
        <f>COUNTIFS(Table2[Sub-Sector],Table4[[#This Row],[Sub-Sector]],Table2[Rate of Change - Zone],"Positive")/Table4[[#This Row],[Count]]</f>
        <v>0.88</v>
      </c>
      <c r="V40" s="2">
        <f>COUNTIFS(Table2[Sub-Sector],Table4[[#This Row],[Sub-Sector]],Table2[Sharpe Ratio],"&gt;=0.10")/Table4[[#This Row],[Count]]</f>
        <v>0.44</v>
      </c>
      <c r="W4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343.5</v>
      </c>
      <c r="X40" s="3">
        <f>_xlfn.RANK.AVG(Table4[[#This Row],[Score]],Table4[Score],1)</f>
        <v>29</v>
      </c>
      <c r="Y4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208.5</v>
      </c>
      <c r="Z40" s="3">
        <f>_xlfn.RANK.AVG(Table4[[#This Row],[Score 2 ]],Table4[[Score 2 ]],1)</f>
        <v>39</v>
      </c>
    </row>
    <row r="41" spans="1:26" x14ac:dyDescent="0.3">
      <c r="A41" t="s">
        <v>125</v>
      </c>
      <c r="B41">
        <f>COUNTIFS(Table2[Sub-Sector],Table4[[#This Row],[Sub-Sector]])</f>
        <v>6</v>
      </c>
      <c r="C41" s="2">
        <f>COUNTIFS(Table2[Sub-Sector],Table4[[#This Row],[Sub-Sector]],Table2[Uptrend],"Uptrend")/Table4[[#This Row],[Count]]</f>
        <v>0.83333333333333337</v>
      </c>
      <c r="D41" s="2">
        <f>COUNTIFS(Table2[Sub-Sector],Table4[[#This Row],[Sub-Sector]],Table2[1W Return vs Nifty],"&gt;=5")/Table4[[#This Row],[Count]]</f>
        <v>0.16666666666666666</v>
      </c>
      <c r="E41" s="2">
        <f>COUNTIFS(Table2[Sub-Sector],Table4[[#This Row],[Sub-Sector]],Table2[1M Return vs Nifty],"&gt;=5")/Table4[[#This Row],[Count]]</f>
        <v>0.5</v>
      </c>
      <c r="F41" s="2">
        <f>COUNTIFS(Table2[Sub-Sector],Table4[[#This Row],[Sub-Sector]],Table2[6M Return vs Nifty],"&gt;=10")/Table4[[#This Row],[Count]]</f>
        <v>0.66666666666666663</v>
      </c>
      <c r="G41" s="2">
        <f>COUNTIFS(Table2[Sub-Sector],Table4[[#This Row],[Sub-Sector]],Table2[1Y Return vs Nifty],"&gt;=10")/Table4[[#This Row],[Count]]</f>
        <v>0.5</v>
      </c>
      <c r="H41" s="2">
        <f>COUNTIFS(Table2[Sub-Sector],Table4[[#This Row],[Sub-Sector]],Table2[RSI Exponential â€“ 14D],"&gt;=50")/Table4[[#This Row],[Count]]</f>
        <v>1</v>
      </c>
      <c r="I41" s="2">
        <f>COUNTIFS(Table2[Sub-Sector],Table4[[#This Row],[Sub-Sector]],Table2[Relative Volume],"&gt;=1")/Table4[[#This Row],[Count]]</f>
        <v>0.5</v>
      </c>
      <c r="J41" s="2">
        <f>COUNTIFS(Table2[Sub-Sector],Table4[[#This Row],[Sub-Sector]],Table2[% Away From Day Low],"&gt;=0.05")/Table4[[#This Row],[Count]]</f>
        <v>0.16666666666666666</v>
      </c>
      <c r="K41" s="2">
        <f>COUNTIFS(Table2[Sub-Sector],Table4[[#This Row],[Sub-Sector]],Table2[% Away From Day High],"&lt;=0.05")/Table4[[#This Row],[Count]]</f>
        <v>1</v>
      </c>
      <c r="L41" s="2">
        <f>COUNTIFS(Table2[Sub-Sector],Table4[[#This Row],[Sub-Sector]],Table2[% Away From Current Week Low],"&gt;=0.05")/Table4[[#This Row],[Count]]</f>
        <v>0</v>
      </c>
      <c r="M41" s="2">
        <f>COUNTIFS(Table2[Sub-Sector],Table4[[#This Row],[Sub-Sector]],Table2[% Away From Current Week High],"&lt;=0.05")/Table4[[#This Row],[Count]]</f>
        <v>0.66666666666666663</v>
      </c>
      <c r="N41" s="2">
        <f>COUNTIFS(Table2[Sub-Sector],Table4[[#This Row],[Sub-Sector]],Table2[% Away From Current Month Low],"&gt;=0.05")/Table4[[#This Row],[Count]]</f>
        <v>0.33333333333333331</v>
      </c>
      <c r="O41" s="2">
        <f>COUNTIFS(Table2[Sub-Sector],Table4[[#This Row],[Sub-Sector]],Table2[% Away From Current Month High],"&lt;=0.05")/Table4[[#This Row],[Count]]</f>
        <v>0.5</v>
      </c>
      <c r="P41" s="2">
        <f>COUNTIFS(Table2[Sub-Sector],Table4[[#This Row],[Sub-Sector]],Table2[% Away From 52W High],"&lt;=10")/Table4[[#This Row],[Count]]</f>
        <v>0.5</v>
      </c>
      <c r="Q41" s="2">
        <f>COUNTIFS(Table2[Sub-Sector],Table4[[#This Row],[Sub-Sector]],Table2[% Away From 52W Low],"&gt;=10")/Table4[[#This Row],[Count]]</f>
        <v>1</v>
      </c>
      <c r="R41" s="2">
        <f>COUNTIFS(Table2[Sub-Sector],Table4[[#This Row],[Sub-Sector]],Table2[% Price above 20 EMA],"&gt;=0")/Table4[[#This Row],[Count]]</f>
        <v>0.66666666666666663</v>
      </c>
      <c r="S41" s="2">
        <f>COUNTIFS(Table2[Sub-Sector],Table4[[#This Row],[Sub-Sector]],Table2[% Price above 50 EMA],"&gt;=0")/Table4[[#This Row],[Count]]</f>
        <v>1</v>
      </c>
      <c r="T41" s="2">
        <f>COUNTIFS(Table2[Sub-Sector],Table4[[#This Row],[Sub-Sector]],Table2[% Price above 200 EMA],"&gt;=0")/Table4[[#This Row],[Count]]</f>
        <v>0.83333333333333337</v>
      </c>
      <c r="U41" s="2">
        <f>COUNTIFS(Table2[Sub-Sector],Table4[[#This Row],[Sub-Sector]],Table2[Rate of Change - Zone],"Positive")/Table4[[#This Row],[Count]]</f>
        <v>0.83333333333333337</v>
      </c>
      <c r="V41" s="2">
        <f>COUNTIFS(Table2[Sub-Sector],Table4[[#This Row],[Sub-Sector]],Table2[Sharpe Ratio],"&gt;=0.10")/Table4[[#This Row],[Count]]</f>
        <v>0.5</v>
      </c>
      <c r="W4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356.5</v>
      </c>
      <c r="X41" s="3">
        <f>_xlfn.RANK.AVG(Table4[[#This Row],[Score]],Table4[Score],1)</f>
        <v>33</v>
      </c>
      <c r="Y4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211</v>
      </c>
      <c r="Z41" s="3">
        <f>_xlfn.RANK.AVG(Table4[[#This Row],[Score 2 ]],Table4[[Score 2 ]],1)</f>
        <v>40</v>
      </c>
    </row>
    <row r="42" spans="1:26" x14ac:dyDescent="0.3">
      <c r="A42" t="s">
        <v>18</v>
      </c>
      <c r="B42">
        <f>COUNTIFS(Table2[Sub-Sector],Table4[[#This Row],[Sub-Sector]])</f>
        <v>6</v>
      </c>
      <c r="C42" s="2">
        <f>COUNTIFS(Table2[Sub-Sector],Table4[[#This Row],[Sub-Sector]],Table2[Uptrend],"Uptrend")/Table4[[#This Row],[Count]]</f>
        <v>0.66666666666666663</v>
      </c>
      <c r="D42" s="2">
        <f>COUNTIFS(Table2[Sub-Sector],Table4[[#This Row],[Sub-Sector]],Table2[1W Return vs Nifty],"&gt;=5")/Table4[[#This Row],[Count]]</f>
        <v>0</v>
      </c>
      <c r="E42" s="2">
        <f>COUNTIFS(Table2[Sub-Sector],Table4[[#This Row],[Sub-Sector]],Table2[1M Return vs Nifty],"&gt;=5")/Table4[[#This Row],[Count]]</f>
        <v>0</v>
      </c>
      <c r="F42" s="2">
        <f>COUNTIFS(Table2[Sub-Sector],Table4[[#This Row],[Sub-Sector]],Table2[6M Return vs Nifty],"&gt;=10")/Table4[[#This Row],[Count]]</f>
        <v>0.66666666666666663</v>
      </c>
      <c r="G42" s="2">
        <f>COUNTIFS(Table2[Sub-Sector],Table4[[#This Row],[Sub-Sector]],Table2[1Y Return vs Nifty],"&gt;=10")/Table4[[#This Row],[Count]]</f>
        <v>0.83333333333333337</v>
      </c>
      <c r="H42" s="2">
        <f>COUNTIFS(Table2[Sub-Sector],Table4[[#This Row],[Sub-Sector]],Table2[RSI Exponential â€“ 14D],"&gt;=50")/Table4[[#This Row],[Count]]</f>
        <v>0.66666666666666663</v>
      </c>
      <c r="I42" s="2">
        <f>COUNTIFS(Table2[Sub-Sector],Table4[[#This Row],[Sub-Sector]],Table2[Relative Volume],"&gt;=1")/Table4[[#This Row],[Count]]</f>
        <v>0.33333333333333331</v>
      </c>
      <c r="J42" s="2">
        <f>COUNTIFS(Table2[Sub-Sector],Table4[[#This Row],[Sub-Sector]],Table2[% Away From Day Low],"&gt;=0.05")/Table4[[#This Row],[Count]]</f>
        <v>0</v>
      </c>
      <c r="K42" s="2">
        <f>COUNTIFS(Table2[Sub-Sector],Table4[[#This Row],[Sub-Sector]],Table2[% Away From Day High],"&lt;=0.05")/Table4[[#This Row],[Count]]</f>
        <v>1</v>
      </c>
      <c r="L42" s="2">
        <f>COUNTIFS(Table2[Sub-Sector],Table4[[#This Row],[Sub-Sector]],Table2[% Away From Current Week Low],"&gt;=0.05")/Table4[[#This Row],[Count]]</f>
        <v>0.33333333333333331</v>
      </c>
      <c r="M42" s="2">
        <f>COUNTIFS(Table2[Sub-Sector],Table4[[#This Row],[Sub-Sector]],Table2[% Away From Current Week High],"&lt;=0.05")/Table4[[#This Row],[Count]]</f>
        <v>0.83333333333333337</v>
      </c>
      <c r="N42" s="2">
        <f>COUNTIFS(Table2[Sub-Sector],Table4[[#This Row],[Sub-Sector]],Table2[% Away From Current Month Low],"&gt;=0.05")/Table4[[#This Row],[Count]]</f>
        <v>0.33333333333333331</v>
      </c>
      <c r="O42" s="2">
        <f>COUNTIFS(Table2[Sub-Sector],Table4[[#This Row],[Sub-Sector]],Table2[% Away From Current Month High],"&lt;=0.05")/Table4[[#This Row],[Count]]</f>
        <v>0.83333333333333337</v>
      </c>
      <c r="P42" s="2">
        <f>COUNTIFS(Table2[Sub-Sector],Table4[[#This Row],[Sub-Sector]],Table2[% Away From 52W High],"&lt;=10")/Table4[[#This Row],[Count]]</f>
        <v>0.33333333333333331</v>
      </c>
      <c r="Q42" s="2">
        <f>COUNTIFS(Table2[Sub-Sector],Table4[[#This Row],[Sub-Sector]],Table2[% Away From 52W Low],"&gt;=10")/Table4[[#This Row],[Count]]</f>
        <v>1</v>
      </c>
      <c r="R42" s="2">
        <f>COUNTIFS(Table2[Sub-Sector],Table4[[#This Row],[Sub-Sector]],Table2[% Price above 20 EMA],"&gt;=0")/Table4[[#This Row],[Count]]</f>
        <v>0.66666666666666663</v>
      </c>
      <c r="S42" s="2">
        <f>COUNTIFS(Table2[Sub-Sector],Table4[[#This Row],[Sub-Sector]],Table2[% Price above 50 EMA],"&gt;=0")/Table4[[#This Row],[Count]]</f>
        <v>0.66666666666666663</v>
      </c>
      <c r="T42" s="2">
        <f>COUNTIFS(Table2[Sub-Sector],Table4[[#This Row],[Sub-Sector]],Table2[% Price above 200 EMA],"&gt;=0")/Table4[[#This Row],[Count]]</f>
        <v>1</v>
      </c>
      <c r="U42" s="2">
        <f>COUNTIFS(Table2[Sub-Sector],Table4[[#This Row],[Sub-Sector]],Table2[Rate of Change - Zone],"Positive")/Table4[[#This Row],[Count]]</f>
        <v>0.66666666666666663</v>
      </c>
      <c r="V42" s="2">
        <f>COUNTIFS(Table2[Sub-Sector],Table4[[#This Row],[Sub-Sector]],Table2[Sharpe Ratio],"&gt;=0.10")/Table4[[#This Row],[Count]]</f>
        <v>0.5</v>
      </c>
      <c r="W4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496</v>
      </c>
      <c r="X42" s="3">
        <f>_xlfn.RANK.AVG(Table4[[#This Row],[Score]],Table4[Score],1)</f>
        <v>87</v>
      </c>
      <c r="Y4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219</v>
      </c>
      <c r="Z42" s="3">
        <f>_xlfn.RANK.AVG(Table4[[#This Row],[Score 2 ]],Table4[[Score 2 ]],1)</f>
        <v>41</v>
      </c>
    </row>
    <row r="43" spans="1:26" x14ac:dyDescent="0.3">
      <c r="A43" t="s">
        <v>65</v>
      </c>
      <c r="B43">
        <f>COUNTIFS(Table2[Sub-Sector],Table4[[#This Row],[Sub-Sector]])</f>
        <v>43</v>
      </c>
      <c r="C43" s="2">
        <f>COUNTIFS(Table2[Sub-Sector],Table4[[#This Row],[Sub-Sector]],Table2[Uptrend],"Uptrend")/Table4[[#This Row],[Count]]</f>
        <v>0.83720930232558144</v>
      </c>
      <c r="D43" s="2">
        <f>COUNTIFS(Table2[Sub-Sector],Table4[[#This Row],[Sub-Sector]],Table2[1W Return vs Nifty],"&gt;=5")/Table4[[#This Row],[Count]]</f>
        <v>0.23255813953488372</v>
      </c>
      <c r="E43" s="2">
        <f>COUNTIFS(Table2[Sub-Sector],Table4[[#This Row],[Sub-Sector]],Table2[1M Return vs Nifty],"&gt;=5")/Table4[[#This Row],[Count]]</f>
        <v>0.30232558139534882</v>
      </c>
      <c r="F43" s="2">
        <f>COUNTIFS(Table2[Sub-Sector],Table4[[#This Row],[Sub-Sector]],Table2[6M Return vs Nifty],"&gt;=10")/Table4[[#This Row],[Count]]</f>
        <v>0.27906976744186046</v>
      </c>
      <c r="G43" s="2">
        <f>COUNTIFS(Table2[Sub-Sector],Table4[[#This Row],[Sub-Sector]],Table2[1Y Return vs Nifty],"&gt;=10")/Table4[[#This Row],[Count]]</f>
        <v>0.79069767441860461</v>
      </c>
      <c r="H43" s="2">
        <f>COUNTIFS(Table2[Sub-Sector],Table4[[#This Row],[Sub-Sector]],Table2[RSI Exponential â€“ 14D],"&gt;=50")/Table4[[#This Row],[Count]]</f>
        <v>0.79069767441860461</v>
      </c>
      <c r="I43" s="2">
        <f>COUNTIFS(Table2[Sub-Sector],Table4[[#This Row],[Sub-Sector]],Table2[Relative Volume],"&gt;=1")/Table4[[#This Row],[Count]]</f>
        <v>0.58139534883720934</v>
      </c>
      <c r="J43" s="2">
        <f>COUNTIFS(Table2[Sub-Sector],Table4[[#This Row],[Sub-Sector]],Table2[% Away From Day Low],"&gt;=0.05")/Table4[[#This Row],[Count]]</f>
        <v>2.3255813953488372E-2</v>
      </c>
      <c r="K43" s="2">
        <f>COUNTIFS(Table2[Sub-Sector],Table4[[#This Row],[Sub-Sector]],Table2[% Away From Day High],"&lt;=0.05")/Table4[[#This Row],[Count]]</f>
        <v>0.95348837209302328</v>
      </c>
      <c r="L43" s="2">
        <f>COUNTIFS(Table2[Sub-Sector],Table4[[#This Row],[Sub-Sector]],Table2[% Away From Current Week Low],"&gt;=0.05")/Table4[[#This Row],[Count]]</f>
        <v>6.9767441860465115E-2</v>
      </c>
      <c r="M43" s="2">
        <f>COUNTIFS(Table2[Sub-Sector],Table4[[#This Row],[Sub-Sector]],Table2[% Away From Current Week High],"&lt;=0.05")/Table4[[#This Row],[Count]]</f>
        <v>0.88372093023255816</v>
      </c>
      <c r="N43" s="2">
        <f>COUNTIFS(Table2[Sub-Sector],Table4[[#This Row],[Sub-Sector]],Table2[% Away From Current Month Low],"&gt;=0.05")/Table4[[#This Row],[Count]]</f>
        <v>0.58139534883720934</v>
      </c>
      <c r="O43" s="2">
        <f>COUNTIFS(Table2[Sub-Sector],Table4[[#This Row],[Sub-Sector]],Table2[% Away From Current Month High],"&lt;=0.05")/Table4[[#This Row],[Count]]</f>
        <v>0.67441860465116277</v>
      </c>
      <c r="P43" s="2">
        <f>COUNTIFS(Table2[Sub-Sector],Table4[[#This Row],[Sub-Sector]],Table2[% Away From 52W High],"&lt;=10")/Table4[[#This Row],[Count]]</f>
        <v>0.7441860465116279</v>
      </c>
      <c r="Q43" s="2">
        <f>COUNTIFS(Table2[Sub-Sector],Table4[[#This Row],[Sub-Sector]],Table2[% Away From 52W Low],"&gt;=10")/Table4[[#This Row],[Count]]</f>
        <v>1</v>
      </c>
      <c r="R43" s="2">
        <f>COUNTIFS(Table2[Sub-Sector],Table4[[#This Row],[Sub-Sector]],Table2[% Price above 20 EMA],"&gt;=0")/Table4[[#This Row],[Count]]</f>
        <v>0.83720930232558144</v>
      </c>
      <c r="S43" s="2">
        <f>COUNTIFS(Table2[Sub-Sector],Table4[[#This Row],[Sub-Sector]],Table2[% Price above 50 EMA],"&gt;=0")/Table4[[#This Row],[Count]]</f>
        <v>0.90697674418604646</v>
      </c>
      <c r="T43" s="2">
        <f>COUNTIFS(Table2[Sub-Sector],Table4[[#This Row],[Sub-Sector]],Table2[% Price above 200 EMA],"&gt;=0")/Table4[[#This Row],[Count]]</f>
        <v>0.95348837209302328</v>
      </c>
      <c r="U43" s="2">
        <f>COUNTIFS(Table2[Sub-Sector],Table4[[#This Row],[Sub-Sector]],Table2[Rate of Change - Zone],"Positive")/Table4[[#This Row],[Count]]</f>
        <v>0.79069767441860461</v>
      </c>
      <c r="V43" s="2">
        <f>COUNTIFS(Table2[Sub-Sector],Table4[[#This Row],[Sub-Sector]],Table2[Sharpe Ratio],"&gt;=0.10")/Table4[[#This Row],[Count]]</f>
        <v>4.6511627906976744E-2</v>
      </c>
      <c r="W4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387</v>
      </c>
      <c r="X43" s="3">
        <f>_xlfn.RANK.AVG(Table4[[#This Row],[Score]],Table4[Score],1)</f>
        <v>48</v>
      </c>
      <c r="Y4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222</v>
      </c>
      <c r="Z43" s="3">
        <f>_xlfn.RANK.AVG(Table4[[#This Row],[Score 2 ]],Table4[[Score 2 ]],1)</f>
        <v>42</v>
      </c>
    </row>
    <row r="44" spans="1:26" x14ac:dyDescent="0.3">
      <c r="A44" t="s">
        <v>214</v>
      </c>
      <c r="B44">
        <f>COUNTIFS(Table2[Sub-Sector],Table4[[#This Row],[Sub-Sector]])</f>
        <v>9</v>
      </c>
      <c r="C44" s="2">
        <f>COUNTIFS(Table2[Sub-Sector],Table4[[#This Row],[Sub-Sector]],Table2[Uptrend],"Uptrend")/Table4[[#This Row],[Count]]</f>
        <v>0.77777777777777779</v>
      </c>
      <c r="D44" s="2">
        <f>COUNTIFS(Table2[Sub-Sector],Table4[[#This Row],[Sub-Sector]],Table2[1W Return vs Nifty],"&gt;=5")/Table4[[#This Row],[Count]]</f>
        <v>0.22222222222222221</v>
      </c>
      <c r="E44" s="2">
        <f>COUNTIFS(Table2[Sub-Sector],Table4[[#This Row],[Sub-Sector]],Table2[1M Return vs Nifty],"&gt;=5")/Table4[[#This Row],[Count]]</f>
        <v>0.33333333333333331</v>
      </c>
      <c r="F44" s="2">
        <f>COUNTIFS(Table2[Sub-Sector],Table4[[#This Row],[Sub-Sector]],Table2[6M Return vs Nifty],"&gt;=10")/Table4[[#This Row],[Count]]</f>
        <v>0.66666666666666663</v>
      </c>
      <c r="G44" s="2">
        <f>COUNTIFS(Table2[Sub-Sector],Table4[[#This Row],[Sub-Sector]],Table2[1Y Return vs Nifty],"&gt;=10")/Table4[[#This Row],[Count]]</f>
        <v>0.88888888888888884</v>
      </c>
      <c r="H44" s="2">
        <f>COUNTIFS(Table2[Sub-Sector],Table4[[#This Row],[Sub-Sector]],Table2[RSI Exponential â€“ 14D],"&gt;=50")/Table4[[#This Row],[Count]]</f>
        <v>0.66666666666666663</v>
      </c>
      <c r="I44" s="2">
        <f>COUNTIFS(Table2[Sub-Sector],Table4[[#This Row],[Sub-Sector]],Table2[Relative Volume],"&gt;=1")/Table4[[#This Row],[Count]]</f>
        <v>0.33333333333333331</v>
      </c>
      <c r="J44" s="2">
        <f>COUNTIFS(Table2[Sub-Sector],Table4[[#This Row],[Sub-Sector]],Table2[% Away From Day Low],"&gt;=0.05")/Table4[[#This Row],[Count]]</f>
        <v>0.1111111111111111</v>
      </c>
      <c r="K44" s="2">
        <f>COUNTIFS(Table2[Sub-Sector],Table4[[#This Row],[Sub-Sector]],Table2[% Away From Day High],"&lt;=0.05")/Table4[[#This Row],[Count]]</f>
        <v>1</v>
      </c>
      <c r="L44" s="2">
        <f>COUNTIFS(Table2[Sub-Sector],Table4[[#This Row],[Sub-Sector]],Table2[% Away From Current Week Low],"&gt;=0.05")/Table4[[#This Row],[Count]]</f>
        <v>0</v>
      </c>
      <c r="M44" s="2">
        <f>COUNTIFS(Table2[Sub-Sector],Table4[[#This Row],[Sub-Sector]],Table2[% Away From Current Week High],"&lt;=0.05")/Table4[[#This Row],[Count]]</f>
        <v>0.77777777777777779</v>
      </c>
      <c r="N44" s="2">
        <f>COUNTIFS(Table2[Sub-Sector],Table4[[#This Row],[Sub-Sector]],Table2[% Away From Current Month Low],"&gt;=0.05")/Table4[[#This Row],[Count]]</f>
        <v>0.66666666666666663</v>
      </c>
      <c r="O44" s="2">
        <f>COUNTIFS(Table2[Sub-Sector],Table4[[#This Row],[Sub-Sector]],Table2[% Away From Current Month High],"&lt;=0.05")/Table4[[#This Row],[Count]]</f>
        <v>0.55555555555555558</v>
      </c>
      <c r="P44" s="2">
        <f>COUNTIFS(Table2[Sub-Sector],Table4[[#This Row],[Sub-Sector]],Table2[% Away From 52W High],"&lt;=10")/Table4[[#This Row],[Count]]</f>
        <v>0.22222222222222221</v>
      </c>
      <c r="Q44" s="2">
        <f>COUNTIFS(Table2[Sub-Sector],Table4[[#This Row],[Sub-Sector]],Table2[% Away From 52W Low],"&gt;=10")/Table4[[#This Row],[Count]]</f>
        <v>1</v>
      </c>
      <c r="R44" s="2">
        <f>COUNTIFS(Table2[Sub-Sector],Table4[[#This Row],[Sub-Sector]],Table2[% Price above 20 EMA],"&gt;=0")/Table4[[#This Row],[Count]]</f>
        <v>0.66666666666666663</v>
      </c>
      <c r="S44" s="2">
        <f>COUNTIFS(Table2[Sub-Sector],Table4[[#This Row],[Sub-Sector]],Table2[% Price above 50 EMA],"&gt;=0")/Table4[[#This Row],[Count]]</f>
        <v>0.66666666666666663</v>
      </c>
      <c r="T44" s="2">
        <f>COUNTIFS(Table2[Sub-Sector],Table4[[#This Row],[Sub-Sector]],Table2[% Price above 200 EMA],"&gt;=0")/Table4[[#This Row],[Count]]</f>
        <v>0.88888888888888884</v>
      </c>
      <c r="U44" s="2">
        <f>COUNTIFS(Table2[Sub-Sector],Table4[[#This Row],[Sub-Sector]],Table2[Rate of Change - Zone],"Positive")/Table4[[#This Row],[Count]]</f>
        <v>0.55555555555555558</v>
      </c>
      <c r="V44" s="2">
        <f>COUNTIFS(Table2[Sub-Sector],Table4[[#This Row],[Sub-Sector]],Table2[Sharpe Ratio],"&gt;=0.10")/Table4[[#This Row],[Count]]</f>
        <v>0.33333333333333331</v>
      </c>
      <c r="W4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394.5</v>
      </c>
      <c r="X44" s="3">
        <f>_xlfn.RANK.AVG(Table4[[#This Row],[Score]],Table4[Score],1)</f>
        <v>53</v>
      </c>
      <c r="Y4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226</v>
      </c>
      <c r="Z44" s="3">
        <f>_xlfn.RANK.AVG(Table4[[#This Row],[Score 2 ]],Table4[[Score 2 ]],1)</f>
        <v>43</v>
      </c>
    </row>
    <row r="45" spans="1:26" x14ac:dyDescent="0.3">
      <c r="A45" t="s">
        <v>539</v>
      </c>
      <c r="B45">
        <f>COUNTIFS(Table2[Sub-Sector],Table4[[#This Row],[Sub-Sector]])</f>
        <v>9</v>
      </c>
      <c r="C45" s="2">
        <f>COUNTIFS(Table2[Sub-Sector],Table4[[#This Row],[Sub-Sector]],Table2[Uptrend],"Uptrend")/Table4[[#This Row],[Count]]</f>
        <v>0.55555555555555558</v>
      </c>
      <c r="D45" s="2">
        <f>COUNTIFS(Table2[Sub-Sector],Table4[[#This Row],[Sub-Sector]],Table2[1W Return vs Nifty],"&gt;=5")/Table4[[#This Row],[Count]]</f>
        <v>0.1111111111111111</v>
      </c>
      <c r="E45" s="2">
        <f>COUNTIFS(Table2[Sub-Sector],Table4[[#This Row],[Sub-Sector]],Table2[1M Return vs Nifty],"&gt;=5")/Table4[[#This Row],[Count]]</f>
        <v>0.33333333333333331</v>
      </c>
      <c r="F45" s="2">
        <f>COUNTIFS(Table2[Sub-Sector],Table4[[#This Row],[Sub-Sector]],Table2[6M Return vs Nifty],"&gt;=10")/Table4[[#This Row],[Count]]</f>
        <v>0.33333333333333331</v>
      </c>
      <c r="G45" s="2">
        <f>COUNTIFS(Table2[Sub-Sector],Table4[[#This Row],[Sub-Sector]],Table2[1Y Return vs Nifty],"&gt;=10")/Table4[[#This Row],[Count]]</f>
        <v>0.44444444444444442</v>
      </c>
      <c r="H45" s="2">
        <f>COUNTIFS(Table2[Sub-Sector],Table4[[#This Row],[Sub-Sector]],Table2[RSI Exponential â€“ 14D],"&gt;=50")/Table4[[#This Row],[Count]]</f>
        <v>0.88888888888888884</v>
      </c>
      <c r="I45" s="2">
        <f>COUNTIFS(Table2[Sub-Sector],Table4[[#This Row],[Sub-Sector]],Table2[Relative Volume],"&gt;=1")/Table4[[#This Row],[Count]]</f>
        <v>0.77777777777777779</v>
      </c>
      <c r="J45" s="2">
        <f>COUNTIFS(Table2[Sub-Sector],Table4[[#This Row],[Sub-Sector]],Table2[% Away From Day Low],"&gt;=0.05")/Table4[[#This Row],[Count]]</f>
        <v>0.22222222222222221</v>
      </c>
      <c r="K45" s="2">
        <f>COUNTIFS(Table2[Sub-Sector],Table4[[#This Row],[Sub-Sector]],Table2[% Away From Day High],"&lt;=0.05")/Table4[[#This Row],[Count]]</f>
        <v>1</v>
      </c>
      <c r="L45" s="2">
        <f>COUNTIFS(Table2[Sub-Sector],Table4[[#This Row],[Sub-Sector]],Table2[% Away From Current Week Low],"&gt;=0.05")/Table4[[#This Row],[Count]]</f>
        <v>0</v>
      </c>
      <c r="M45" s="2">
        <f>COUNTIFS(Table2[Sub-Sector],Table4[[#This Row],[Sub-Sector]],Table2[% Away From Current Week High],"&lt;=0.05")/Table4[[#This Row],[Count]]</f>
        <v>0.77777777777777779</v>
      </c>
      <c r="N45" s="2">
        <f>COUNTIFS(Table2[Sub-Sector],Table4[[#This Row],[Sub-Sector]],Table2[% Away From Current Month Low],"&gt;=0.05")/Table4[[#This Row],[Count]]</f>
        <v>0.44444444444444442</v>
      </c>
      <c r="O45" s="2">
        <f>COUNTIFS(Table2[Sub-Sector],Table4[[#This Row],[Sub-Sector]],Table2[% Away From Current Month High],"&lt;=0.05")/Table4[[#This Row],[Count]]</f>
        <v>0.44444444444444442</v>
      </c>
      <c r="P45" s="2">
        <f>COUNTIFS(Table2[Sub-Sector],Table4[[#This Row],[Sub-Sector]],Table2[% Away From 52W High],"&lt;=10")/Table4[[#This Row],[Count]]</f>
        <v>0.22222222222222221</v>
      </c>
      <c r="Q45" s="2">
        <f>COUNTIFS(Table2[Sub-Sector],Table4[[#This Row],[Sub-Sector]],Table2[% Away From 52W Low],"&gt;=10")/Table4[[#This Row],[Count]]</f>
        <v>1</v>
      </c>
      <c r="R45" s="2">
        <f>COUNTIFS(Table2[Sub-Sector],Table4[[#This Row],[Sub-Sector]],Table2[% Price above 20 EMA],"&gt;=0")/Table4[[#This Row],[Count]]</f>
        <v>0.88888888888888884</v>
      </c>
      <c r="S45" s="2">
        <f>COUNTIFS(Table2[Sub-Sector],Table4[[#This Row],[Sub-Sector]],Table2[% Price above 50 EMA],"&gt;=0")/Table4[[#This Row],[Count]]</f>
        <v>0.77777777777777779</v>
      </c>
      <c r="T45" s="2">
        <f>COUNTIFS(Table2[Sub-Sector],Table4[[#This Row],[Sub-Sector]],Table2[% Price above 200 EMA],"&gt;=0")/Table4[[#This Row],[Count]]</f>
        <v>0.77777777777777779</v>
      </c>
      <c r="U45" s="2">
        <f>COUNTIFS(Table2[Sub-Sector],Table4[[#This Row],[Sub-Sector]],Table2[Rate of Change - Zone],"Positive")/Table4[[#This Row],[Count]]</f>
        <v>0.88888888888888884</v>
      </c>
      <c r="V45" s="2">
        <f>COUNTIFS(Table2[Sub-Sector],Table4[[#This Row],[Sub-Sector]],Table2[Sharpe Ratio],"&gt;=0.10")/Table4[[#This Row],[Count]]</f>
        <v>0.33333333333333331</v>
      </c>
      <c r="W4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432.5</v>
      </c>
      <c r="X45" s="3">
        <f>_xlfn.RANK.AVG(Table4[[#This Row],[Score]],Table4[Score],1)</f>
        <v>62</v>
      </c>
      <c r="Y4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226.5</v>
      </c>
      <c r="Z45" s="3">
        <f>_xlfn.RANK.AVG(Table4[[#This Row],[Score 2 ]],Table4[[Score 2 ]],1)</f>
        <v>44</v>
      </c>
    </row>
    <row r="46" spans="1:26" x14ac:dyDescent="0.3">
      <c r="A46" t="s">
        <v>1098</v>
      </c>
      <c r="B46">
        <f>COUNTIFS(Table2[Sub-Sector],Table4[[#This Row],[Sub-Sector]])</f>
        <v>2</v>
      </c>
      <c r="C46" s="2">
        <f>COUNTIFS(Table2[Sub-Sector],Table4[[#This Row],[Sub-Sector]],Table2[Uptrend],"Uptrend")/Table4[[#This Row],[Count]]</f>
        <v>1</v>
      </c>
      <c r="D46" s="2">
        <f>COUNTIFS(Table2[Sub-Sector],Table4[[#This Row],[Sub-Sector]],Table2[1W Return vs Nifty],"&gt;=5")/Table4[[#This Row],[Count]]</f>
        <v>0.5</v>
      </c>
      <c r="E46" s="2">
        <f>COUNTIFS(Table2[Sub-Sector],Table4[[#This Row],[Sub-Sector]],Table2[1M Return vs Nifty],"&gt;=5")/Table4[[#This Row],[Count]]</f>
        <v>0.5</v>
      </c>
      <c r="F46" s="2">
        <f>COUNTIFS(Table2[Sub-Sector],Table4[[#This Row],[Sub-Sector]],Table2[6M Return vs Nifty],"&gt;=10")/Table4[[#This Row],[Count]]</f>
        <v>1</v>
      </c>
      <c r="G46" s="2">
        <f>COUNTIFS(Table2[Sub-Sector],Table4[[#This Row],[Sub-Sector]],Table2[1Y Return vs Nifty],"&gt;=10")/Table4[[#This Row],[Count]]</f>
        <v>1</v>
      </c>
      <c r="H46" s="2">
        <f>COUNTIFS(Table2[Sub-Sector],Table4[[#This Row],[Sub-Sector]],Table2[RSI Exponential â€“ 14D],"&gt;=50")/Table4[[#This Row],[Count]]</f>
        <v>0.5</v>
      </c>
      <c r="I46" s="2">
        <f>COUNTIFS(Table2[Sub-Sector],Table4[[#This Row],[Sub-Sector]],Table2[Relative Volume],"&gt;=1")/Table4[[#This Row],[Count]]</f>
        <v>0</v>
      </c>
      <c r="J46" s="2">
        <f>COUNTIFS(Table2[Sub-Sector],Table4[[#This Row],[Sub-Sector]],Table2[% Away From Day Low],"&gt;=0.05")/Table4[[#This Row],[Count]]</f>
        <v>0</v>
      </c>
      <c r="K46" s="2">
        <f>COUNTIFS(Table2[Sub-Sector],Table4[[#This Row],[Sub-Sector]],Table2[% Away From Day High],"&lt;=0.05")/Table4[[#This Row],[Count]]</f>
        <v>1</v>
      </c>
      <c r="L46" s="2">
        <f>COUNTIFS(Table2[Sub-Sector],Table4[[#This Row],[Sub-Sector]],Table2[% Away From Current Week Low],"&gt;=0.05")/Table4[[#This Row],[Count]]</f>
        <v>0</v>
      </c>
      <c r="M46" s="2">
        <f>COUNTIFS(Table2[Sub-Sector],Table4[[#This Row],[Sub-Sector]],Table2[% Away From Current Week High],"&lt;=0.05")/Table4[[#This Row],[Count]]</f>
        <v>0.5</v>
      </c>
      <c r="N46" s="2">
        <f>COUNTIFS(Table2[Sub-Sector],Table4[[#This Row],[Sub-Sector]],Table2[% Away From Current Month Low],"&gt;=0.05")/Table4[[#This Row],[Count]]</f>
        <v>1</v>
      </c>
      <c r="O46" s="2">
        <f>COUNTIFS(Table2[Sub-Sector],Table4[[#This Row],[Sub-Sector]],Table2[% Away From Current Month High],"&lt;=0.05")/Table4[[#This Row],[Count]]</f>
        <v>0.5</v>
      </c>
      <c r="P46" s="2">
        <f>COUNTIFS(Table2[Sub-Sector],Table4[[#This Row],[Sub-Sector]],Table2[% Away From 52W High],"&lt;=10")/Table4[[#This Row],[Count]]</f>
        <v>0.5</v>
      </c>
      <c r="Q46" s="2">
        <f>COUNTIFS(Table2[Sub-Sector],Table4[[#This Row],[Sub-Sector]],Table2[% Away From 52W Low],"&gt;=10")/Table4[[#This Row],[Count]]</f>
        <v>1</v>
      </c>
      <c r="R46" s="2">
        <f>COUNTIFS(Table2[Sub-Sector],Table4[[#This Row],[Sub-Sector]],Table2[% Price above 20 EMA],"&gt;=0")/Table4[[#This Row],[Count]]</f>
        <v>1</v>
      </c>
      <c r="S46" s="2">
        <f>COUNTIFS(Table2[Sub-Sector],Table4[[#This Row],[Sub-Sector]],Table2[% Price above 50 EMA],"&gt;=0")/Table4[[#This Row],[Count]]</f>
        <v>1</v>
      </c>
      <c r="T46" s="2">
        <f>COUNTIFS(Table2[Sub-Sector],Table4[[#This Row],[Sub-Sector]],Table2[% Price above 200 EMA],"&gt;=0")/Table4[[#This Row],[Count]]</f>
        <v>1</v>
      </c>
      <c r="U46" s="2">
        <f>COUNTIFS(Table2[Sub-Sector],Table4[[#This Row],[Sub-Sector]],Table2[Rate of Change - Zone],"Positive")/Table4[[#This Row],[Count]]</f>
        <v>0.5</v>
      </c>
      <c r="V46" s="2">
        <f>COUNTIFS(Table2[Sub-Sector],Table4[[#This Row],[Sub-Sector]],Table2[Sharpe Ratio],"&gt;=0.10")/Table4[[#This Row],[Count]]</f>
        <v>0</v>
      </c>
      <c r="W4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307.5</v>
      </c>
      <c r="X46" s="3">
        <f>_xlfn.RANK.AVG(Table4[[#This Row],[Score]],Table4[Score],1)</f>
        <v>23</v>
      </c>
      <c r="Y4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228.5</v>
      </c>
      <c r="Z46" s="3">
        <f>_xlfn.RANK.AVG(Table4[[#This Row],[Score 2 ]],Table4[[Score 2 ]],1)</f>
        <v>45.5</v>
      </c>
    </row>
    <row r="47" spans="1:26" x14ac:dyDescent="0.3">
      <c r="A47" t="s">
        <v>336</v>
      </c>
      <c r="B47">
        <f>COUNTIFS(Table2[Sub-Sector],Table4[[#This Row],[Sub-Sector]])</f>
        <v>2</v>
      </c>
      <c r="C47" s="2">
        <f>COUNTIFS(Table2[Sub-Sector],Table4[[#This Row],[Sub-Sector]],Table2[Uptrend],"Uptrend")/Table4[[#This Row],[Count]]</f>
        <v>1</v>
      </c>
      <c r="D47" s="2">
        <f>COUNTIFS(Table2[Sub-Sector],Table4[[#This Row],[Sub-Sector]],Table2[1W Return vs Nifty],"&gt;=5")/Table4[[#This Row],[Count]]</f>
        <v>0</v>
      </c>
      <c r="E47" s="2">
        <f>COUNTIFS(Table2[Sub-Sector],Table4[[#This Row],[Sub-Sector]],Table2[1M Return vs Nifty],"&gt;=5")/Table4[[#This Row],[Count]]</f>
        <v>0.5</v>
      </c>
      <c r="F47" s="2">
        <f>COUNTIFS(Table2[Sub-Sector],Table4[[#This Row],[Sub-Sector]],Table2[6M Return vs Nifty],"&gt;=10")/Table4[[#This Row],[Count]]</f>
        <v>1</v>
      </c>
      <c r="G47" s="2">
        <f>COUNTIFS(Table2[Sub-Sector],Table4[[#This Row],[Sub-Sector]],Table2[1Y Return vs Nifty],"&gt;=10")/Table4[[#This Row],[Count]]</f>
        <v>1</v>
      </c>
      <c r="H47" s="2">
        <f>COUNTIFS(Table2[Sub-Sector],Table4[[#This Row],[Sub-Sector]],Table2[RSI Exponential â€“ 14D],"&gt;=50")/Table4[[#This Row],[Count]]</f>
        <v>0</v>
      </c>
      <c r="I47" s="2">
        <f>COUNTIFS(Table2[Sub-Sector],Table4[[#This Row],[Sub-Sector]],Table2[Relative Volume],"&gt;=1")/Table4[[#This Row],[Count]]</f>
        <v>0</v>
      </c>
      <c r="J47" s="2">
        <f>COUNTIFS(Table2[Sub-Sector],Table4[[#This Row],[Sub-Sector]],Table2[% Away From Day Low],"&gt;=0.05")/Table4[[#This Row],[Count]]</f>
        <v>0</v>
      </c>
      <c r="K47" s="2">
        <f>COUNTIFS(Table2[Sub-Sector],Table4[[#This Row],[Sub-Sector]],Table2[% Away From Day High],"&lt;=0.05")/Table4[[#This Row],[Count]]</f>
        <v>1</v>
      </c>
      <c r="L47" s="2">
        <f>COUNTIFS(Table2[Sub-Sector],Table4[[#This Row],[Sub-Sector]],Table2[% Away From Current Week Low],"&gt;=0.05")/Table4[[#This Row],[Count]]</f>
        <v>0.5</v>
      </c>
      <c r="M47" s="2">
        <f>COUNTIFS(Table2[Sub-Sector],Table4[[#This Row],[Sub-Sector]],Table2[% Away From Current Week High],"&lt;=0.05")/Table4[[#This Row],[Count]]</f>
        <v>1</v>
      </c>
      <c r="N47" s="2">
        <f>COUNTIFS(Table2[Sub-Sector],Table4[[#This Row],[Sub-Sector]],Table2[% Away From Current Month Low],"&gt;=0.05")/Table4[[#This Row],[Count]]</f>
        <v>0.5</v>
      </c>
      <c r="O47" s="2">
        <f>COUNTIFS(Table2[Sub-Sector],Table4[[#This Row],[Sub-Sector]],Table2[% Away From Current Month High],"&lt;=0.05")/Table4[[#This Row],[Count]]</f>
        <v>1</v>
      </c>
      <c r="P47" s="2">
        <f>COUNTIFS(Table2[Sub-Sector],Table4[[#This Row],[Sub-Sector]],Table2[% Away From 52W High],"&lt;=10")/Table4[[#This Row],[Count]]</f>
        <v>1</v>
      </c>
      <c r="Q47" s="2">
        <f>COUNTIFS(Table2[Sub-Sector],Table4[[#This Row],[Sub-Sector]],Table2[% Away From 52W Low],"&gt;=10")/Table4[[#This Row],[Count]]</f>
        <v>1</v>
      </c>
      <c r="R47" s="2">
        <f>COUNTIFS(Table2[Sub-Sector],Table4[[#This Row],[Sub-Sector]],Table2[% Price above 20 EMA],"&gt;=0")/Table4[[#This Row],[Count]]</f>
        <v>1</v>
      </c>
      <c r="S47" s="2">
        <f>COUNTIFS(Table2[Sub-Sector],Table4[[#This Row],[Sub-Sector]],Table2[% Price above 50 EMA],"&gt;=0")/Table4[[#This Row],[Count]]</f>
        <v>1</v>
      </c>
      <c r="T47" s="2">
        <f>COUNTIFS(Table2[Sub-Sector],Table4[[#This Row],[Sub-Sector]],Table2[% Price above 200 EMA],"&gt;=0")/Table4[[#This Row],[Count]]</f>
        <v>1</v>
      </c>
      <c r="U47" s="2">
        <f>COUNTIFS(Table2[Sub-Sector],Table4[[#This Row],[Sub-Sector]],Table2[Rate of Change - Zone],"Positive")/Table4[[#This Row],[Count]]</f>
        <v>0.5</v>
      </c>
      <c r="V47" s="2">
        <f>COUNTIFS(Table2[Sub-Sector],Table4[[#This Row],[Sub-Sector]],Table2[Sharpe Ratio],"&gt;=0.10")/Table4[[#This Row],[Count]]</f>
        <v>1</v>
      </c>
      <c r="W4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384</v>
      </c>
      <c r="X47" s="3">
        <f>_xlfn.RANK.AVG(Table4[[#This Row],[Score]],Table4[Score],1)</f>
        <v>45.5</v>
      </c>
      <c r="Y4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228.5</v>
      </c>
      <c r="Z47" s="3">
        <f>_xlfn.RANK.AVG(Table4[[#This Row],[Score 2 ]],Table4[[Score 2 ]],1)</f>
        <v>45.5</v>
      </c>
    </row>
    <row r="48" spans="1:26" x14ac:dyDescent="0.3">
      <c r="A48" t="s">
        <v>252</v>
      </c>
      <c r="B48">
        <f>COUNTIFS(Table2[Sub-Sector],Table4[[#This Row],[Sub-Sector]])</f>
        <v>3</v>
      </c>
      <c r="C48" s="2">
        <f>COUNTIFS(Table2[Sub-Sector],Table4[[#This Row],[Sub-Sector]],Table2[Uptrend],"Uptrend")/Table4[[#This Row],[Count]]</f>
        <v>0.66666666666666663</v>
      </c>
      <c r="D48" s="2">
        <f>COUNTIFS(Table2[Sub-Sector],Table4[[#This Row],[Sub-Sector]],Table2[1W Return vs Nifty],"&gt;=5")/Table4[[#This Row],[Count]]</f>
        <v>0</v>
      </c>
      <c r="E48" s="2">
        <f>COUNTIFS(Table2[Sub-Sector],Table4[[#This Row],[Sub-Sector]],Table2[1M Return vs Nifty],"&gt;=5")/Table4[[#This Row],[Count]]</f>
        <v>0.33333333333333331</v>
      </c>
      <c r="F48" s="2">
        <f>COUNTIFS(Table2[Sub-Sector],Table4[[#This Row],[Sub-Sector]],Table2[6M Return vs Nifty],"&gt;=10")/Table4[[#This Row],[Count]]</f>
        <v>0.33333333333333331</v>
      </c>
      <c r="G48" s="2">
        <f>COUNTIFS(Table2[Sub-Sector],Table4[[#This Row],[Sub-Sector]],Table2[1Y Return vs Nifty],"&gt;=10")/Table4[[#This Row],[Count]]</f>
        <v>0.66666666666666663</v>
      </c>
      <c r="H48" s="2">
        <f>COUNTIFS(Table2[Sub-Sector],Table4[[#This Row],[Sub-Sector]],Table2[RSI Exponential â€“ 14D],"&gt;=50")/Table4[[#This Row],[Count]]</f>
        <v>0.66666666666666663</v>
      </c>
      <c r="I48" s="2">
        <f>COUNTIFS(Table2[Sub-Sector],Table4[[#This Row],[Sub-Sector]],Table2[Relative Volume],"&gt;=1")/Table4[[#This Row],[Count]]</f>
        <v>0.33333333333333331</v>
      </c>
      <c r="J48" s="2">
        <f>COUNTIFS(Table2[Sub-Sector],Table4[[#This Row],[Sub-Sector]],Table2[% Away From Day Low],"&gt;=0.05")/Table4[[#This Row],[Count]]</f>
        <v>0.33333333333333331</v>
      </c>
      <c r="K48" s="2">
        <f>COUNTIFS(Table2[Sub-Sector],Table4[[#This Row],[Sub-Sector]],Table2[% Away From Day High],"&lt;=0.05")/Table4[[#This Row],[Count]]</f>
        <v>1</v>
      </c>
      <c r="L48" s="2">
        <f>COUNTIFS(Table2[Sub-Sector],Table4[[#This Row],[Sub-Sector]],Table2[% Away From Current Week Low],"&gt;=0.05")/Table4[[#This Row],[Count]]</f>
        <v>0.33333333333333331</v>
      </c>
      <c r="M48" s="2">
        <f>COUNTIFS(Table2[Sub-Sector],Table4[[#This Row],[Sub-Sector]],Table2[% Away From Current Week High],"&lt;=0.05")/Table4[[#This Row],[Count]]</f>
        <v>1</v>
      </c>
      <c r="N48" s="2">
        <f>COUNTIFS(Table2[Sub-Sector],Table4[[#This Row],[Sub-Sector]],Table2[% Away From Current Month Low],"&gt;=0.05")/Table4[[#This Row],[Count]]</f>
        <v>0.66666666666666663</v>
      </c>
      <c r="O48" s="2">
        <f>COUNTIFS(Table2[Sub-Sector],Table4[[#This Row],[Sub-Sector]],Table2[% Away From Current Month High],"&lt;=0.05")/Table4[[#This Row],[Count]]</f>
        <v>1</v>
      </c>
      <c r="P48" s="2">
        <f>COUNTIFS(Table2[Sub-Sector],Table4[[#This Row],[Sub-Sector]],Table2[% Away From 52W High],"&lt;=10")/Table4[[#This Row],[Count]]</f>
        <v>0.33333333333333331</v>
      </c>
      <c r="Q48" s="2">
        <f>COUNTIFS(Table2[Sub-Sector],Table4[[#This Row],[Sub-Sector]],Table2[% Away From 52W Low],"&gt;=10")/Table4[[#This Row],[Count]]</f>
        <v>0.66666666666666663</v>
      </c>
      <c r="R48" s="2">
        <f>COUNTIFS(Table2[Sub-Sector],Table4[[#This Row],[Sub-Sector]],Table2[% Price above 20 EMA],"&gt;=0")/Table4[[#This Row],[Count]]</f>
        <v>1</v>
      </c>
      <c r="S48" s="2">
        <f>COUNTIFS(Table2[Sub-Sector],Table4[[#This Row],[Sub-Sector]],Table2[% Price above 50 EMA],"&gt;=0")/Table4[[#This Row],[Count]]</f>
        <v>1</v>
      </c>
      <c r="T48" s="2">
        <f>COUNTIFS(Table2[Sub-Sector],Table4[[#This Row],[Sub-Sector]],Table2[% Price above 200 EMA],"&gt;=0")/Table4[[#This Row],[Count]]</f>
        <v>0.66666666666666663</v>
      </c>
      <c r="U48" s="2">
        <f>COUNTIFS(Table2[Sub-Sector],Table4[[#This Row],[Sub-Sector]],Table2[Rate of Change - Zone],"Positive")/Table4[[#This Row],[Count]]</f>
        <v>1</v>
      </c>
      <c r="V48" s="2">
        <f>COUNTIFS(Table2[Sub-Sector],Table4[[#This Row],[Sub-Sector]],Table2[Sharpe Ratio],"&gt;=0.10")/Table4[[#This Row],[Count]]</f>
        <v>0</v>
      </c>
      <c r="W4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466</v>
      </c>
      <c r="X48" s="3">
        <f>_xlfn.RANK.AVG(Table4[[#This Row],[Score]],Table4[Score],1)</f>
        <v>68</v>
      </c>
      <c r="Y4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229</v>
      </c>
      <c r="Z48" s="3">
        <f>_xlfn.RANK.AVG(Table4[[#This Row],[Score 2 ]],Table4[[Score 2 ]],1)</f>
        <v>47</v>
      </c>
    </row>
    <row r="49" spans="1:26" x14ac:dyDescent="0.3">
      <c r="A49" t="s">
        <v>114</v>
      </c>
      <c r="B49">
        <f>COUNTIFS(Table2[Sub-Sector],Table4[[#This Row],[Sub-Sector]])</f>
        <v>3</v>
      </c>
      <c r="C49" s="2">
        <f>COUNTIFS(Table2[Sub-Sector],Table4[[#This Row],[Sub-Sector]],Table2[Uptrend],"Uptrend")/Table4[[#This Row],[Count]]</f>
        <v>1</v>
      </c>
      <c r="D49" s="2">
        <f>COUNTIFS(Table2[Sub-Sector],Table4[[#This Row],[Sub-Sector]],Table2[1W Return vs Nifty],"&gt;=5")/Table4[[#This Row],[Count]]</f>
        <v>0</v>
      </c>
      <c r="E49" s="2">
        <f>COUNTIFS(Table2[Sub-Sector],Table4[[#This Row],[Sub-Sector]],Table2[1M Return vs Nifty],"&gt;=5")/Table4[[#This Row],[Count]]</f>
        <v>0</v>
      </c>
      <c r="F49" s="2">
        <f>COUNTIFS(Table2[Sub-Sector],Table4[[#This Row],[Sub-Sector]],Table2[6M Return vs Nifty],"&gt;=10")/Table4[[#This Row],[Count]]</f>
        <v>0.66666666666666663</v>
      </c>
      <c r="G49" s="2">
        <f>COUNTIFS(Table2[Sub-Sector],Table4[[#This Row],[Sub-Sector]],Table2[1Y Return vs Nifty],"&gt;=10")/Table4[[#This Row],[Count]]</f>
        <v>1</v>
      </c>
      <c r="H49" s="2">
        <f>COUNTIFS(Table2[Sub-Sector],Table4[[#This Row],[Sub-Sector]],Table2[RSI Exponential â€“ 14D],"&gt;=50")/Table4[[#This Row],[Count]]</f>
        <v>0.33333333333333331</v>
      </c>
      <c r="I49" s="2">
        <f>COUNTIFS(Table2[Sub-Sector],Table4[[#This Row],[Sub-Sector]],Table2[Relative Volume],"&gt;=1")/Table4[[#This Row],[Count]]</f>
        <v>0</v>
      </c>
      <c r="J49" s="2">
        <f>COUNTIFS(Table2[Sub-Sector],Table4[[#This Row],[Sub-Sector]],Table2[% Away From Day Low],"&gt;=0.05")/Table4[[#This Row],[Count]]</f>
        <v>0</v>
      </c>
      <c r="K49" s="2">
        <f>COUNTIFS(Table2[Sub-Sector],Table4[[#This Row],[Sub-Sector]],Table2[% Away From Day High],"&lt;=0.05")/Table4[[#This Row],[Count]]</f>
        <v>1</v>
      </c>
      <c r="L49" s="2">
        <f>COUNTIFS(Table2[Sub-Sector],Table4[[#This Row],[Sub-Sector]],Table2[% Away From Current Week Low],"&gt;=0.05")/Table4[[#This Row],[Count]]</f>
        <v>0</v>
      </c>
      <c r="M49" s="2">
        <f>COUNTIFS(Table2[Sub-Sector],Table4[[#This Row],[Sub-Sector]],Table2[% Away From Current Week High],"&lt;=0.05")/Table4[[#This Row],[Count]]</f>
        <v>1</v>
      </c>
      <c r="N49" s="2">
        <f>COUNTIFS(Table2[Sub-Sector],Table4[[#This Row],[Sub-Sector]],Table2[% Away From Current Month Low],"&gt;=0.05")/Table4[[#This Row],[Count]]</f>
        <v>0.33333333333333331</v>
      </c>
      <c r="O49" s="2">
        <f>COUNTIFS(Table2[Sub-Sector],Table4[[#This Row],[Sub-Sector]],Table2[% Away From Current Month High],"&lt;=0.05")/Table4[[#This Row],[Count]]</f>
        <v>1</v>
      </c>
      <c r="P49" s="2">
        <f>COUNTIFS(Table2[Sub-Sector],Table4[[#This Row],[Sub-Sector]],Table2[% Away From 52W High],"&lt;=10")/Table4[[#This Row],[Count]]</f>
        <v>1</v>
      </c>
      <c r="Q49" s="2">
        <f>COUNTIFS(Table2[Sub-Sector],Table4[[#This Row],[Sub-Sector]],Table2[% Away From 52W Low],"&gt;=10")/Table4[[#This Row],[Count]]</f>
        <v>1</v>
      </c>
      <c r="R49" s="2">
        <f>COUNTIFS(Table2[Sub-Sector],Table4[[#This Row],[Sub-Sector]],Table2[% Price above 20 EMA],"&gt;=0")/Table4[[#This Row],[Count]]</f>
        <v>1</v>
      </c>
      <c r="S49" s="2">
        <f>COUNTIFS(Table2[Sub-Sector],Table4[[#This Row],[Sub-Sector]],Table2[% Price above 50 EMA],"&gt;=0")/Table4[[#This Row],[Count]]</f>
        <v>1</v>
      </c>
      <c r="T49" s="2">
        <f>COUNTIFS(Table2[Sub-Sector],Table4[[#This Row],[Sub-Sector]],Table2[% Price above 200 EMA],"&gt;=0")/Table4[[#This Row],[Count]]</f>
        <v>1</v>
      </c>
      <c r="U49" s="2">
        <f>COUNTIFS(Table2[Sub-Sector],Table4[[#This Row],[Sub-Sector]],Table2[Rate of Change - Zone],"Positive")/Table4[[#This Row],[Count]]</f>
        <v>0.66666666666666663</v>
      </c>
      <c r="V49" s="2">
        <f>COUNTIFS(Table2[Sub-Sector],Table4[[#This Row],[Sub-Sector]],Table2[Sharpe Ratio],"&gt;=0.10")/Table4[[#This Row],[Count]]</f>
        <v>0.66666666666666663</v>
      </c>
      <c r="W4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448</v>
      </c>
      <c r="X49" s="3">
        <f>_xlfn.RANK.AVG(Table4[[#This Row],[Score]],Table4[Score],1)</f>
        <v>64</v>
      </c>
      <c r="Y4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230</v>
      </c>
      <c r="Z49" s="3">
        <f>_xlfn.RANK.AVG(Table4[[#This Row],[Score 2 ]],Table4[[Score 2 ]],1)</f>
        <v>48.5</v>
      </c>
    </row>
    <row r="50" spans="1:26" x14ac:dyDescent="0.3">
      <c r="A50" t="s">
        <v>86</v>
      </c>
      <c r="B50">
        <f>COUNTIFS(Table2[Sub-Sector],Table4[[#This Row],[Sub-Sector]])</f>
        <v>3</v>
      </c>
      <c r="C50" s="2">
        <f>COUNTIFS(Table2[Sub-Sector],Table4[[#This Row],[Sub-Sector]],Table2[Uptrend],"Uptrend")/Table4[[#This Row],[Count]]</f>
        <v>1</v>
      </c>
      <c r="D50" s="2">
        <f>COUNTIFS(Table2[Sub-Sector],Table4[[#This Row],[Sub-Sector]],Table2[1W Return vs Nifty],"&gt;=5")/Table4[[#This Row],[Count]]</f>
        <v>0.33333333333333331</v>
      </c>
      <c r="E50" s="2">
        <f>COUNTIFS(Table2[Sub-Sector],Table4[[#This Row],[Sub-Sector]],Table2[1M Return vs Nifty],"&gt;=5")/Table4[[#This Row],[Count]]</f>
        <v>0.33333333333333331</v>
      </c>
      <c r="F50" s="2">
        <f>COUNTIFS(Table2[Sub-Sector],Table4[[#This Row],[Sub-Sector]],Table2[6M Return vs Nifty],"&gt;=10")/Table4[[#This Row],[Count]]</f>
        <v>0.66666666666666663</v>
      </c>
      <c r="G50" s="2">
        <f>COUNTIFS(Table2[Sub-Sector],Table4[[#This Row],[Sub-Sector]],Table2[1Y Return vs Nifty],"&gt;=10")/Table4[[#This Row],[Count]]</f>
        <v>0.33333333333333331</v>
      </c>
      <c r="H50" s="2">
        <f>COUNTIFS(Table2[Sub-Sector],Table4[[#This Row],[Sub-Sector]],Table2[RSI Exponential â€“ 14D],"&gt;=50")/Table4[[#This Row],[Count]]</f>
        <v>1</v>
      </c>
      <c r="I50" s="2">
        <f>COUNTIFS(Table2[Sub-Sector],Table4[[#This Row],[Sub-Sector]],Table2[Relative Volume],"&gt;=1")/Table4[[#This Row],[Count]]</f>
        <v>0.33333333333333331</v>
      </c>
      <c r="J50" s="2">
        <f>COUNTIFS(Table2[Sub-Sector],Table4[[#This Row],[Sub-Sector]],Table2[% Away From Day Low],"&gt;=0.05")/Table4[[#This Row],[Count]]</f>
        <v>0.33333333333333331</v>
      </c>
      <c r="K50" s="2">
        <f>COUNTIFS(Table2[Sub-Sector],Table4[[#This Row],[Sub-Sector]],Table2[% Away From Day High],"&lt;=0.05")/Table4[[#This Row],[Count]]</f>
        <v>0.66666666666666663</v>
      </c>
      <c r="L50" s="2">
        <f>COUNTIFS(Table2[Sub-Sector],Table4[[#This Row],[Sub-Sector]],Table2[% Away From Current Week Low],"&gt;=0.05")/Table4[[#This Row],[Count]]</f>
        <v>0</v>
      </c>
      <c r="M50" s="2">
        <f>COUNTIFS(Table2[Sub-Sector],Table4[[#This Row],[Sub-Sector]],Table2[% Away From Current Week High],"&lt;=0.05")/Table4[[#This Row],[Count]]</f>
        <v>1</v>
      </c>
      <c r="N50" s="2">
        <f>COUNTIFS(Table2[Sub-Sector],Table4[[#This Row],[Sub-Sector]],Table2[% Away From Current Month Low],"&gt;=0.05")/Table4[[#This Row],[Count]]</f>
        <v>0.33333333333333331</v>
      </c>
      <c r="O50" s="2">
        <f>COUNTIFS(Table2[Sub-Sector],Table4[[#This Row],[Sub-Sector]],Table2[% Away From Current Month High],"&lt;=0.05")/Table4[[#This Row],[Count]]</f>
        <v>1</v>
      </c>
      <c r="P50" s="2">
        <f>COUNTIFS(Table2[Sub-Sector],Table4[[#This Row],[Sub-Sector]],Table2[% Away From 52W High],"&lt;=10")/Table4[[#This Row],[Count]]</f>
        <v>0.66666666666666663</v>
      </c>
      <c r="Q50" s="2">
        <f>COUNTIFS(Table2[Sub-Sector],Table4[[#This Row],[Sub-Sector]],Table2[% Away From 52W Low],"&gt;=10")/Table4[[#This Row],[Count]]</f>
        <v>1</v>
      </c>
      <c r="R50" s="2">
        <f>COUNTIFS(Table2[Sub-Sector],Table4[[#This Row],[Sub-Sector]],Table2[% Price above 20 EMA],"&gt;=0")/Table4[[#This Row],[Count]]</f>
        <v>1</v>
      </c>
      <c r="S50" s="2">
        <f>COUNTIFS(Table2[Sub-Sector],Table4[[#This Row],[Sub-Sector]],Table2[% Price above 50 EMA],"&gt;=0")/Table4[[#This Row],[Count]]</f>
        <v>1</v>
      </c>
      <c r="T50" s="2">
        <f>COUNTIFS(Table2[Sub-Sector],Table4[[#This Row],[Sub-Sector]],Table2[% Price above 200 EMA],"&gt;=0")/Table4[[#This Row],[Count]]</f>
        <v>1</v>
      </c>
      <c r="U50" s="2">
        <f>COUNTIFS(Table2[Sub-Sector],Table4[[#This Row],[Sub-Sector]],Table2[Rate of Change - Zone],"Positive")/Table4[[#This Row],[Count]]</f>
        <v>1</v>
      </c>
      <c r="V50" s="2">
        <f>COUNTIFS(Table2[Sub-Sector],Table4[[#This Row],[Sub-Sector]],Table2[Sharpe Ratio],"&gt;=0.10")/Table4[[#This Row],[Count]]</f>
        <v>0.33333333333333331</v>
      </c>
      <c r="W5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342.5</v>
      </c>
      <c r="X50" s="3">
        <f>_xlfn.RANK.AVG(Table4[[#This Row],[Score]],Table4[Score],1)</f>
        <v>28</v>
      </c>
      <c r="Y5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230</v>
      </c>
      <c r="Z50" s="3">
        <f>_xlfn.RANK.AVG(Table4[[#This Row],[Score 2 ]],Table4[[Score 2 ]],1)</f>
        <v>48.5</v>
      </c>
    </row>
    <row r="51" spans="1:26" x14ac:dyDescent="0.3">
      <c r="A51" t="s">
        <v>95</v>
      </c>
      <c r="B51">
        <f>COUNTIFS(Table2[Sub-Sector],Table4[[#This Row],[Sub-Sector]])</f>
        <v>3</v>
      </c>
      <c r="C51" s="2">
        <f>COUNTIFS(Table2[Sub-Sector],Table4[[#This Row],[Sub-Sector]],Table2[Uptrend],"Uptrend")/Table4[[#This Row],[Count]]</f>
        <v>1</v>
      </c>
      <c r="D51" s="2">
        <f>COUNTIFS(Table2[Sub-Sector],Table4[[#This Row],[Sub-Sector]],Table2[1W Return vs Nifty],"&gt;=5")/Table4[[#This Row],[Count]]</f>
        <v>0.33333333333333331</v>
      </c>
      <c r="E51" s="2">
        <f>COUNTIFS(Table2[Sub-Sector],Table4[[#This Row],[Sub-Sector]],Table2[1M Return vs Nifty],"&gt;=5")/Table4[[#This Row],[Count]]</f>
        <v>0.66666666666666663</v>
      </c>
      <c r="F51" s="2">
        <f>COUNTIFS(Table2[Sub-Sector],Table4[[#This Row],[Sub-Sector]],Table2[6M Return vs Nifty],"&gt;=10")/Table4[[#This Row],[Count]]</f>
        <v>0.33333333333333331</v>
      </c>
      <c r="G51" s="2">
        <f>COUNTIFS(Table2[Sub-Sector],Table4[[#This Row],[Sub-Sector]],Table2[1Y Return vs Nifty],"&gt;=10")/Table4[[#This Row],[Count]]</f>
        <v>1</v>
      </c>
      <c r="H51" s="2">
        <f>COUNTIFS(Table2[Sub-Sector],Table4[[#This Row],[Sub-Sector]],Table2[RSI Exponential â€“ 14D],"&gt;=50")/Table4[[#This Row],[Count]]</f>
        <v>1</v>
      </c>
      <c r="I51" s="2">
        <f>COUNTIFS(Table2[Sub-Sector],Table4[[#This Row],[Sub-Sector]],Table2[Relative Volume],"&gt;=1")/Table4[[#This Row],[Count]]</f>
        <v>0.33333333333333331</v>
      </c>
      <c r="J51" s="2">
        <f>COUNTIFS(Table2[Sub-Sector],Table4[[#This Row],[Sub-Sector]],Table2[% Away From Day Low],"&gt;=0.05")/Table4[[#This Row],[Count]]</f>
        <v>0.33333333333333331</v>
      </c>
      <c r="K51" s="2">
        <f>COUNTIFS(Table2[Sub-Sector],Table4[[#This Row],[Sub-Sector]],Table2[% Away From Day High],"&lt;=0.05")/Table4[[#This Row],[Count]]</f>
        <v>1</v>
      </c>
      <c r="L51" s="2">
        <f>COUNTIFS(Table2[Sub-Sector],Table4[[#This Row],[Sub-Sector]],Table2[% Away From Current Week Low],"&gt;=0.05")/Table4[[#This Row],[Count]]</f>
        <v>0</v>
      </c>
      <c r="M51" s="2">
        <f>COUNTIFS(Table2[Sub-Sector],Table4[[#This Row],[Sub-Sector]],Table2[% Away From Current Week High],"&lt;=0.05")/Table4[[#This Row],[Count]]</f>
        <v>0.33333333333333331</v>
      </c>
      <c r="N51" s="2">
        <f>COUNTIFS(Table2[Sub-Sector],Table4[[#This Row],[Sub-Sector]],Table2[% Away From Current Month Low],"&gt;=0.05")/Table4[[#This Row],[Count]]</f>
        <v>0.33333333333333331</v>
      </c>
      <c r="O51" s="2">
        <f>COUNTIFS(Table2[Sub-Sector],Table4[[#This Row],[Sub-Sector]],Table2[% Away From Current Month High],"&lt;=0.05")/Table4[[#This Row],[Count]]</f>
        <v>0</v>
      </c>
      <c r="P51" s="2">
        <f>COUNTIFS(Table2[Sub-Sector],Table4[[#This Row],[Sub-Sector]],Table2[% Away From 52W High],"&lt;=10")/Table4[[#This Row],[Count]]</f>
        <v>0</v>
      </c>
      <c r="Q51" s="2">
        <f>COUNTIFS(Table2[Sub-Sector],Table4[[#This Row],[Sub-Sector]],Table2[% Away From 52W Low],"&gt;=10")/Table4[[#This Row],[Count]]</f>
        <v>1</v>
      </c>
      <c r="R51" s="2">
        <f>COUNTIFS(Table2[Sub-Sector],Table4[[#This Row],[Sub-Sector]],Table2[% Price above 20 EMA],"&gt;=0")/Table4[[#This Row],[Count]]</f>
        <v>1</v>
      </c>
      <c r="S51" s="2">
        <f>COUNTIFS(Table2[Sub-Sector],Table4[[#This Row],[Sub-Sector]],Table2[% Price above 50 EMA],"&gt;=0")/Table4[[#This Row],[Count]]</f>
        <v>1</v>
      </c>
      <c r="T51" s="2">
        <f>COUNTIFS(Table2[Sub-Sector],Table4[[#This Row],[Sub-Sector]],Table2[% Price above 200 EMA],"&gt;=0")/Table4[[#This Row],[Count]]</f>
        <v>1</v>
      </c>
      <c r="U51" s="2">
        <f>COUNTIFS(Table2[Sub-Sector],Table4[[#This Row],[Sub-Sector]],Table2[Rate of Change - Zone],"Positive")/Table4[[#This Row],[Count]]</f>
        <v>0.66666666666666663</v>
      </c>
      <c r="V51" s="2">
        <f>COUNTIFS(Table2[Sub-Sector],Table4[[#This Row],[Sub-Sector]],Table2[Sharpe Ratio],"&gt;=0.10")/Table4[[#This Row],[Count]]</f>
        <v>0.33333333333333331</v>
      </c>
      <c r="W5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304</v>
      </c>
      <c r="X51" s="3">
        <f>_xlfn.RANK.AVG(Table4[[#This Row],[Score]],Table4[Score],1)</f>
        <v>21.5</v>
      </c>
      <c r="Y5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231</v>
      </c>
      <c r="Z51" s="3">
        <f>_xlfn.RANK.AVG(Table4[[#This Row],[Score 2 ]],Table4[[Score 2 ]],1)</f>
        <v>50</v>
      </c>
    </row>
    <row r="52" spans="1:26" x14ac:dyDescent="0.3">
      <c r="A52" t="s">
        <v>72</v>
      </c>
      <c r="B52">
        <f>COUNTIFS(Table2[Sub-Sector],Table4[[#This Row],[Sub-Sector]])</f>
        <v>6</v>
      </c>
      <c r="C52" s="2">
        <f>COUNTIFS(Table2[Sub-Sector],Table4[[#This Row],[Sub-Sector]],Table2[Uptrend],"Uptrend")/Table4[[#This Row],[Count]]</f>
        <v>1</v>
      </c>
      <c r="D52" s="2">
        <f>COUNTIFS(Table2[Sub-Sector],Table4[[#This Row],[Sub-Sector]],Table2[1W Return vs Nifty],"&gt;=5")/Table4[[#This Row],[Count]]</f>
        <v>0</v>
      </c>
      <c r="E52" s="2">
        <f>COUNTIFS(Table2[Sub-Sector],Table4[[#This Row],[Sub-Sector]],Table2[1M Return vs Nifty],"&gt;=5")/Table4[[#This Row],[Count]]</f>
        <v>0.5</v>
      </c>
      <c r="F52" s="2">
        <f>COUNTIFS(Table2[Sub-Sector],Table4[[#This Row],[Sub-Sector]],Table2[6M Return vs Nifty],"&gt;=10")/Table4[[#This Row],[Count]]</f>
        <v>0.66666666666666663</v>
      </c>
      <c r="G52" s="2">
        <f>COUNTIFS(Table2[Sub-Sector],Table4[[#This Row],[Sub-Sector]],Table2[1Y Return vs Nifty],"&gt;=10")/Table4[[#This Row],[Count]]</f>
        <v>1</v>
      </c>
      <c r="H52" s="2">
        <f>COUNTIFS(Table2[Sub-Sector],Table4[[#This Row],[Sub-Sector]],Table2[RSI Exponential â€“ 14D],"&gt;=50")/Table4[[#This Row],[Count]]</f>
        <v>0.5</v>
      </c>
      <c r="I52" s="2">
        <f>COUNTIFS(Table2[Sub-Sector],Table4[[#This Row],[Sub-Sector]],Table2[Relative Volume],"&gt;=1")/Table4[[#This Row],[Count]]</f>
        <v>0.33333333333333331</v>
      </c>
      <c r="J52" s="2">
        <f>COUNTIFS(Table2[Sub-Sector],Table4[[#This Row],[Sub-Sector]],Table2[% Away From Day Low],"&gt;=0.05")/Table4[[#This Row],[Count]]</f>
        <v>0</v>
      </c>
      <c r="K52" s="2">
        <f>COUNTIFS(Table2[Sub-Sector],Table4[[#This Row],[Sub-Sector]],Table2[% Away From Day High],"&lt;=0.05")/Table4[[#This Row],[Count]]</f>
        <v>1</v>
      </c>
      <c r="L52" s="2">
        <f>COUNTIFS(Table2[Sub-Sector],Table4[[#This Row],[Sub-Sector]],Table2[% Away From Current Week Low],"&gt;=0.05")/Table4[[#This Row],[Count]]</f>
        <v>0.33333333333333331</v>
      </c>
      <c r="M52" s="2">
        <f>COUNTIFS(Table2[Sub-Sector],Table4[[#This Row],[Sub-Sector]],Table2[% Away From Current Week High],"&lt;=0.05")/Table4[[#This Row],[Count]]</f>
        <v>1</v>
      </c>
      <c r="N52" s="2">
        <f>COUNTIFS(Table2[Sub-Sector],Table4[[#This Row],[Sub-Sector]],Table2[% Away From Current Month Low],"&gt;=0.05")/Table4[[#This Row],[Count]]</f>
        <v>0.33333333333333331</v>
      </c>
      <c r="O52" s="2">
        <f>COUNTIFS(Table2[Sub-Sector],Table4[[#This Row],[Sub-Sector]],Table2[% Away From Current Month High],"&lt;=0.05")/Table4[[#This Row],[Count]]</f>
        <v>0.83333333333333337</v>
      </c>
      <c r="P52" s="2">
        <f>COUNTIFS(Table2[Sub-Sector],Table4[[#This Row],[Sub-Sector]],Table2[% Away From 52W High],"&lt;=10")/Table4[[#This Row],[Count]]</f>
        <v>0.5</v>
      </c>
      <c r="Q52" s="2">
        <f>COUNTIFS(Table2[Sub-Sector],Table4[[#This Row],[Sub-Sector]],Table2[% Away From 52W Low],"&gt;=10")/Table4[[#This Row],[Count]]</f>
        <v>1</v>
      </c>
      <c r="R52" s="2">
        <f>COUNTIFS(Table2[Sub-Sector],Table4[[#This Row],[Sub-Sector]],Table2[% Price above 20 EMA],"&gt;=0")/Table4[[#This Row],[Count]]</f>
        <v>0.66666666666666663</v>
      </c>
      <c r="S52" s="2">
        <f>COUNTIFS(Table2[Sub-Sector],Table4[[#This Row],[Sub-Sector]],Table2[% Price above 50 EMA],"&gt;=0")/Table4[[#This Row],[Count]]</f>
        <v>1</v>
      </c>
      <c r="T52" s="2">
        <f>COUNTIFS(Table2[Sub-Sector],Table4[[#This Row],[Sub-Sector]],Table2[% Price above 200 EMA],"&gt;=0")/Table4[[#This Row],[Count]]</f>
        <v>1</v>
      </c>
      <c r="U52" s="2">
        <f>COUNTIFS(Table2[Sub-Sector],Table4[[#This Row],[Sub-Sector]],Table2[Rate of Change - Zone],"Positive")/Table4[[#This Row],[Count]]</f>
        <v>0.33333333333333331</v>
      </c>
      <c r="V52" s="2">
        <f>COUNTIFS(Table2[Sub-Sector],Table4[[#This Row],[Sub-Sector]],Table2[Sharpe Ratio],"&gt;=0.10")/Table4[[#This Row],[Count]]</f>
        <v>0.5</v>
      </c>
      <c r="W5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389</v>
      </c>
      <c r="X52" s="3">
        <f>_xlfn.RANK.AVG(Table4[[#This Row],[Score]],Table4[Score],1)</f>
        <v>49</v>
      </c>
      <c r="Y5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233.5</v>
      </c>
      <c r="Z52" s="3">
        <f>_xlfn.RANK.AVG(Table4[[#This Row],[Score 2 ]],Table4[[Score 2 ]],1)</f>
        <v>51</v>
      </c>
    </row>
    <row r="53" spans="1:26" x14ac:dyDescent="0.3">
      <c r="A53" t="s">
        <v>934</v>
      </c>
      <c r="B53">
        <f>COUNTIFS(Table2[Sub-Sector],Table4[[#This Row],[Sub-Sector]])</f>
        <v>2</v>
      </c>
      <c r="C53" s="2">
        <f>COUNTIFS(Table2[Sub-Sector],Table4[[#This Row],[Sub-Sector]],Table2[Uptrend],"Uptrend")/Table4[[#This Row],[Count]]</f>
        <v>0.5</v>
      </c>
      <c r="D53" s="2">
        <f>COUNTIFS(Table2[Sub-Sector],Table4[[#This Row],[Sub-Sector]],Table2[1W Return vs Nifty],"&gt;=5")/Table4[[#This Row],[Count]]</f>
        <v>0.5</v>
      </c>
      <c r="E53" s="2">
        <f>COUNTIFS(Table2[Sub-Sector],Table4[[#This Row],[Sub-Sector]],Table2[1M Return vs Nifty],"&gt;=5")/Table4[[#This Row],[Count]]</f>
        <v>0.5</v>
      </c>
      <c r="F53" s="2">
        <f>COUNTIFS(Table2[Sub-Sector],Table4[[#This Row],[Sub-Sector]],Table2[6M Return vs Nifty],"&gt;=10")/Table4[[#This Row],[Count]]</f>
        <v>0.5</v>
      </c>
      <c r="G53" s="2">
        <f>COUNTIFS(Table2[Sub-Sector],Table4[[#This Row],[Sub-Sector]],Table2[1Y Return vs Nifty],"&gt;=10")/Table4[[#This Row],[Count]]</f>
        <v>0.5</v>
      </c>
      <c r="H53" s="2">
        <f>COUNTIFS(Table2[Sub-Sector],Table4[[#This Row],[Sub-Sector]],Table2[RSI Exponential â€“ 14D],"&gt;=50")/Table4[[#This Row],[Count]]</f>
        <v>0.5</v>
      </c>
      <c r="I53" s="2">
        <f>COUNTIFS(Table2[Sub-Sector],Table4[[#This Row],[Sub-Sector]],Table2[Relative Volume],"&gt;=1")/Table4[[#This Row],[Count]]</f>
        <v>1</v>
      </c>
      <c r="J53" s="2">
        <f>COUNTIFS(Table2[Sub-Sector],Table4[[#This Row],[Sub-Sector]],Table2[% Away From Day Low],"&gt;=0.05")/Table4[[#This Row],[Count]]</f>
        <v>0</v>
      </c>
      <c r="K53" s="2">
        <f>COUNTIFS(Table2[Sub-Sector],Table4[[#This Row],[Sub-Sector]],Table2[% Away From Day High],"&lt;=0.05")/Table4[[#This Row],[Count]]</f>
        <v>1</v>
      </c>
      <c r="L53" s="2">
        <f>COUNTIFS(Table2[Sub-Sector],Table4[[#This Row],[Sub-Sector]],Table2[% Away From Current Week Low],"&gt;=0.05")/Table4[[#This Row],[Count]]</f>
        <v>0</v>
      </c>
      <c r="M53" s="2">
        <f>COUNTIFS(Table2[Sub-Sector],Table4[[#This Row],[Sub-Sector]],Table2[% Away From Current Week High],"&lt;=0.05")/Table4[[#This Row],[Count]]</f>
        <v>1</v>
      </c>
      <c r="N53" s="2">
        <f>COUNTIFS(Table2[Sub-Sector],Table4[[#This Row],[Sub-Sector]],Table2[% Away From Current Month Low],"&gt;=0.05")/Table4[[#This Row],[Count]]</f>
        <v>0.5</v>
      </c>
      <c r="O53" s="2">
        <f>COUNTIFS(Table2[Sub-Sector],Table4[[#This Row],[Sub-Sector]],Table2[% Away From Current Month High],"&lt;=0.05")/Table4[[#This Row],[Count]]</f>
        <v>1</v>
      </c>
      <c r="P53" s="2">
        <f>COUNTIFS(Table2[Sub-Sector],Table4[[#This Row],[Sub-Sector]],Table2[% Away From 52W High],"&lt;=10")/Table4[[#This Row],[Count]]</f>
        <v>0.5</v>
      </c>
      <c r="Q53" s="2">
        <f>COUNTIFS(Table2[Sub-Sector],Table4[[#This Row],[Sub-Sector]],Table2[% Away From 52W Low],"&gt;=10")/Table4[[#This Row],[Count]]</f>
        <v>1</v>
      </c>
      <c r="R53" s="2">
        <f>COUNTIFS(Table2[Sub-Sector],Table4[[#This Row],[Sub-Sector]],Table2[% Price above 20 EMA],"&gt;=0")/Table4[[#This Row],[Count]]</f>
        <v>0.5</v>
      </c>
      <c r="S53" s="2">
        <f>COUNTIFS(Table2[Sub-Sector],Table4[[#This Row],[Sub-Sector]],Table2[% Price above 50 EMA],"&gt;=0")/Table4[[#This Row],[Count]]</f>
        <v>0.5</v>
      </c>
      <c r="T53" s="2">
        <f>COUNTIFS(Table2[Sub-Sector],Table4[[#This Row],[Sub-Sector]],Table2[% Price above 200 EMA],"&gt;=0")/Table4[[#This Row],[Count]]</f>
        <v>0.5</v>
      </c>
      <c r="U53" s="2">
        <f>COUNTIFS(Table2[Sub-Sector],Table4[[#This Row],[Sub-Sector]],Table2[Rate of Change - Zone],"Positive")/Table4[[#This Row],[Count]]</f>
        <v>0.5</v>
      </c>
      <c r="V53" s="2">
        <f>COUNTIFS(Table2[Sub-Sector],Table4[[#This Row],[Sub-Sector]],Table2[Sharpe Ratio],"&gt;=0.10")/Table4[[#This Row],[Count]]</f>
        <v>0</v>
      </c>
      <c r="W5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390.5</v>
      </c>
      <c r="X53" s="3">
        <f>_xlfn.RANK.AVG(Table4[[#This Row],[Score]],Table4[Score],1)</f>
        <v>51</v>
      </c>
      <c r="Y5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234.5</v>
      </c>
      <c r="Z53" s="3">
        <f>_xlfn.RANK.AVG(Table4[[#This Row],[Score 2 ]],Table4[[Score 2 ]],1)</f>
        <v>52</v>
      </c>
    </row>
    <row r="54" spans="1:26" x14ac:dyDescent="0.3">
      <c r="A54" t="s">
        <v>400</v>
      </c>
      <c r="B54">
        <f>COUNTIFS(Table2[Sub-Sector],Table4[[#This Row],[Sub-Sector]])</f>
        <v>6</v>
      </c>
      <c r="C54" s="2">
        <f>COUNTIFS(Table2[Sub-Sector],Table4[[#This Row],[Sub-Sector]],Table2[Uptrend],"Uptrend")/Table4[[#This Row],[Count]]</f>
        <v>0.83333333333333337</v>
      </c>
      <c r="D54" s="2">
        <f>COUNTIFS(Table2[Sub-Sector],Table4[[#This Row],[Sub-Sector]],Table2[1W Return vs Nifty],"&gt;=5")/Table4[[#This Row],[Count]]</f>
        <v>0</v>
      </c>
      <c r="E54" s="2">
        <f>COUNTIFS(Table2[Sub-Sector],Table4[[#This Row],[Sub-Sector]],Table2[1M Return vs Nifty],"&gt;=5")/Table4[[#This Row],[Count]]</f>
        <v>0.16666666666666666</v>
      </c>
      <c r="F54" s="2">
        <f>COUNTIFS(Table2[Sub-Sector],Table4[[#This Row],[Sub-Sector]],Table2[6M Return vs Nifty],"&gt;=10")/Table4[[#This Row],[Count]]</f>
        <v>0.16666666666666666</v>
      </c>
      <c r="G54" s="2">
        <f>COUNTIFS(Table2[Sub-Sector],Table4[[#This Row],[Sub-Sector]],Table2[1Y Return vs Nifty],"&gt;=10")/Table4[[#This Row],[Count]]</f>
        <v>0.5</v>
      </c>
      <c r="H54" s="2">
        <f>COUNTIFS(Table2[Sub-Sector],Table4[[#This Row],[Sub-Sector]],Table2[RSI Exponential â€“ 14D],"&gt;=50")/Table4[[#This Row],[Count]]</f>
        <v>0.83333333333333337</v>
      </c>
      <c r="I54" s="2">
        <f>COUNTIFS(Table2[Sub-Sector],Table4[[#This Row],[Sub-Sector]],Table2[Relative Volume],"&gt;=1")/Table4[[#This Row],[Count]]</f>
        <v>0.83333333333333337</v>
      </c>
      <c r="J54" s="2">
        <f>COUNTIFS(Table2[Sub-Sector],Table4[[#This Row],[Sub-Sector]],Table2[% Away From Day Low],"&gt;=0.05")/Table4[[#This Row],[Count]]</f>
        <v>0</v>
      </c>
      <c r="K54" s="2">
        <f>COUNTIFS(Table2[Sub-Sector],Table4[[#This Row],[Sub-Sector]],Table2[% Away From Day High],"&lt;=0.05")/Table4[[#This Row],[Count]]</f>
        <v>1</v>
      </c>
      <c r="L54" s="2">
        <f>COUNTIFS(Table2[Sub-Sector],Table4[[#This Row],[Sub-Sector]],Table2[% Away From Current Week Low],"&gt;=0.05")/Table4[[#This Row],[Count]]</f>
        <v>0</v>
      </c>
      <c r="M54" s="2">
        <f>COUNTIFS(Table2[Sub-Sector],Table4[[#This Row],[Sub-Sector]],Table2[% Away From Current Week High],"&lt;=0.05")/Table4[[#This Row],[Count]]</f>
        <v>1</v>
      </c>
      <c r="N54" s="2">
        <f>COUNTIFS(Table2[Sub-Sector],Table4[[#This Row],[Sub-Sector]],Table2[% Away From Current Month Low],"&gt;=0.05")/Table4[[#This Row],[Count]]</f>
        <v>0</v>
      </c>
      <c r="O54" s="2">
        <f>COUNTIFS(Table2[Sub-Sector],Table4[[#This Row],[Sub-Sector]],Table2[% Away From Current Month High],"&lt;=0.05")/Table4[[#This Row],[Count]]</f>
        <v>0.83333333333333337</v>
      </c>
      <c r="P54" s="2">
        <f>COUNTIFS(Table2[Sub-Sector],Table4[[#This Row],[Sub-Sector]],Table2[% Away From 52W High],"&lt;=10")/Table4[[#This Row],[Count]]</f>
        <v>0.5</v>
      </c>
      <c r="Q54" s="2">
        <f>COUNTIFS(Table2[Sub-Sector],Table4[[#This Row],[Sub-Sector]],Table2[% Away From 52W Low],"&gt;=10")/Table4[[#This Row],[Count]]</f>
        <v>1</v>
      </c>
      <c r="R54" s="2">
        <f>COUNTIFS(Table2[Sub-Sector],Table4[[#This Row],[Sub-Sector]],Table2[% Price above 20 EMA],"&gt;=0")/Table4[[#This Row],[Count]]</f>
        <v>1</v>
      </c>
      <c r="S54" s="2">
        <f>COUNTIFS(Table2[Sub-Sector],Table4[[#This Row],[Sub-Sector]],Table2[% Price above 50 EMA],"&gt;=0")/Table4[[#This Row],[Count]]</f>
        <v>1</v>
      </c>
      <c r="T54" s="2">
        <f>COUNTIFS(Table2[Sub-Sector],Table4[[#This Row],[Sub-Sector]],Table2[% Price above 200 EMA],"&gt;=0")/Table4[[#This Row],[Count]]</f>
        <v>1</v>
      </c>
      <c r="U54" s="2">
        <f>COUNTIFS(Table2[Sub-Sector],Table4[[#This Row],[Sub-Sector]],Table2[Rate of Change - Zone],"Positive")/Table4[[#This Row],[Count]]</f>
        <v>0.83333333333333337</v>
      </c>
      <c r="V54" s="2">
        <f>COUNTIFS(Table2[Sub-Sector],Table4[[#This Row],[Sub-Sector]],Table2[Sharpe Ratio],"&gt;=0.10")/Table4[[#This Row],[Count]]</f>
        <v>0.16666666666666666</v>
      </c>
      <c r="W5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467.5</v>
      </c>
      <c r="X54" s="3">
        <f>_xlfn.RANK.AVG(Table4[[#This Row],[Score]],Table4[Score],1)</f>
        <v>69</v>
      </c>
      <c r="Y5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235.5</v>
      </c>
      <c r="Z54" s="3">
        <f>_xlfn.RANK.AVG(Table4[[#This Row],[Score 2 ]],Table4[[Score 2 ]],1)</f>
        <v>53</v>
      </c>
    </row>
    <row r="55" spans="1:26" x14ac:dyDescent="0.3">
      <c r="A55" t="s">
        <v>445</v>
      </c>
      <c r="B55">
        <f>COUNTIFS(Table2[Sub-Sector],Table4[[#This Row],[Sub-Sector]])</f>
        <v>3</v>
      </c>
      <c r="C55" s="2">
        <f>COUNTIFS(Table2[Sub-Sector],Table4[[#This Row],[Sub-Sector]],Table2[Uptrend],"Uptrend")/Table4[[#This Row],[Count]]</f>
        <v>0.66666666666666663</v>
      </c>
      <c r="D55" s="2">
        <f>COUNTIFS(Table2[Sub-Sector],Table4[[#This Row],[Sub-Sector]],Table2[1W Return vs Nifty],"&gt;=5")/Table4[[#This Row],[Count]]</f>
        <v>0.33333333333333331</v>
      </c>
      <c r="E55" s="2">
        <f>COUNTIFS(Table2[Sub-Sector],Table4[[#This Row],[Sub-Sector]],Table2[1M Return vs Nifty],"&gt;=5")/Table4[[#This Row],[Count]]</f>
        <v>0.66666666666666663</v>
      </c>
      <c r="F55" s="2">
        <f>COUNTIFS(Table2[Sub-Sector],Table4[[#This Row],[Sub-Sector]],Table2[6M Return vs Nifty],"&gt;=10")/Table4[[#This Row],[Count]]</f>
        <v>0.66666666666666663</v>
      </c>
      <c r="G55" s="2">
        <f>COUNTIFS(Table2[Sub-Sector],Table4[[#This Row],[Sub-Sector]],Table2[1Y Return vs Nifty],"&gt;=10")/Table4[[#This Row],[Count]]</f>
        <v>0.66666666666666663</v>
      </c>
      <c r="H55" s="2">
        <f>COUNTIFS(Table2[Sub-Sector],Table4[[#This Row],[Sub-Sector]],Table2[RSI Exponential â€“ 14D],"&gt;=50")/Table4[[#This Row],[Count]]</f>
        <v>0.66666666666666663</v>
      </c>
      <c r="I55" s="2">
        <f>COUNTIFS(Table2[Sub-Sector],Table4[[#This Row],[Sub-Sector]],Table2[Relative Volume],"&gt;=1")/Table4[[#This Row],[Count]]</f>
        <v>0.33333333333333331</v>
      </c>
      <c r="J55" s="2">
        <f>COUNTIFS(Table2[Sub-Sector],Table4[[#This Row],[Sub-Sector]],Table2[% Away From Day Low],"&gt;=0.05")/Table4[[#This Row],[Count]]</f>
        <v>0.33333333333333331</v>
      </c>
      <c r="K55" s="2">
        <f>COUNTIFS(Table2[Sub-Sector],Table4[[#This Row],[Sub-Sector]],Table2[% Away From Day High],"&lt;=0.05")/Table4[[#This Row],[Count]]</f>
        <v>1</v>
      </c>
      <c r="L55" s="2">
        <f>COUNTIFS(Table2[Sub-Sector],Table4[[#This Row],[Sub-Sector]],Table2[% Away From Current Week Low],"&gt;=0.05")/Table4[[#This Row],[Count]]</f>
        <v>0.33333333333333331</v>
      </c>
      <c r="M55" s="2">
        <f>COUNTIFS(Table2[Sub-Sector],Table4[[#This Row],[Sub-Sector]],Table2[% Away From Current Week High],"&lt;=0.05")/Table4[[#This Row],[Count]]</f>
        <v>1</v>
      </c>
      <c r="N55" s="2">
        <f>COUNTIFS(Table2[Sub-Sector],Table4[[#This Row],[Sub-Sector]],Table2[% Away From Current Month Low],"&gt;=0.05")/Table4[[#This Row],[Count]]</f>
        <v>0.33333333333333331</v>
      </c>
      <c r="O55" s="2">
        <f>COUNTIFS(Table2[Sub-Sector],Table4[[#This Row],[Sub-Sector]],Table2[% Away From Current Month High],"&lt;=0.05")/Table4[[#This Row],[Count]]</f>
        <v>1</v>
      </c>
      <c r="P55" s="2">
        <f>COUNTIFS(Table2[Sub-Sector],Table4[[#This Row],[Sub-Sector]],Table2[% Away From 52W High],"&lt;=10")/Table4[[#This Row],[Count]]</f>
        <v>0.66666666666666663</v>
      </c>
      <c r="Q55" s="2">
        <f>COUNTIFS(Table2[Sub-Sector],Table4[[#This Row],[Sub-Sector]],Table2[% Away From 52W Low],"&gt;=10")/Table4[[#This Row],[Count]]</f>
        <v>1</v>
      </c>
      <c r="R55" s="2">
        <f>COUNTIFS(Table2[Sub-Sector],Table4[[#This Row],[Sub-Sector]],Table2[% Price above 20 EMA],"&gt;=0")/Table4[[#This Row],[Count]]</f>
        <v>0.66666666666666663</v>
      </c>
      <c r="S55" s="2">
        <f>COUNTIFS(Table2[Sub-Sector],Table4[[#This Row],[Sub-Sector]],Table2[% Price above 50 EMA],"&gt;=0")/Table4[[#This Row],[Count]]</f>
        <v>0.66666666666666663</v>
      </c>
      <c r="T55" s="2">
        <f>COUNTIFS(Table2[Sub-Sector],Table4[[#This Row],[Sub-Sector]],Table2[% Price above 200 EMA],"&gt;=0")/Table4[[#This Row],[Count]]</f>
        <v>0.66666666666666663</v>
      </c>
      <c r="U55" s="2">
        <f>COUNTIFS(Table2[Sub-Sector],Table4[[#This Row],[Sub-Sector]],Table2[Rate of Change - Zone],"Positive")/Table4[[#This Row],[Count]]</f>
        <v>0.66666666666666663</v>
      </c>
      <c r="V55" s="2">
        <f>COUNTIFS(Table2[Sub-Sector],Table4[[#This Row],[Sub-Sector]],Table2[Sharpe Ratio],"&gt;=0.10")/Table4[[#This Row],[Count]]</f>
        <v>0.33333333333333331</v>
      </c>
      <c r="W5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368.5</v>
      </c>
      <c r="X55" s="3">
        <f>_xlfn.RANK.AVG(Table4[[#This Row],[Score]],Table4[Score],1)</f>
        <v>35</v>
      </c>
      <c r="Y5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236.5</v>
      </c>
      <c r="Z55" s="3">
        <f>_xlfn.RANK.AVG(Table4[[#This Row],[Score 2 ]],Table4[[Score 2 ]],1)</f>
        <v>54</v>
      </c>
    </row>
    <row r="56" spans="1:26" x14ac:dyDescent="0.3">
      <c r="A56" t="s">
        <v>1407</v>
      </c>
      <c r="B56">
        <f>COUNTIFS(Table2[Sub-Sector],Table4[[#This Row],[Sub-Sector]])</f>
        <v>3</v>
      </c>
      <c r="C56" s="2">
        <f>COUNTIFS(Table2[Sub-Sector],Table4[[#This Row],[Sub-Sector]],Table2[Uptrend],"Uptrend")/Table4[[#This Row],[Count]]</f>
        <v>0.66666666666666663</v>
      </c>
      <c r="D56" s="2">
        <f>COUNTIFS(Table2[Sub-Sector],Table4[[#This Row],[Sub-Sector]],Table2[1W Return vs Nifty],"&gt;=5")/Table4[[#This Row],[Count]]</f>
        <v>1</v>
      </c>
      <c r="E56" s="2">
        <f>COUNTIFS(Table2[Sub-Sector],Table4[[#This Row],[Sub-Sector]],Table2[1M Return vs Nifty],"&gt;=5")/Table4[[#This Row],[Count]]</f>
        <v>1</v>
      </c>
      <c r="F56" s="2">
        <f>COUNTIFS(Table2[Sub-Sector],Table4[[#This Row],[Sub-Sector]],Table2[6M Return vs Nifty],"&gt;=10")/Table4[[#This Row],[Count]]</f>
        <v>0</v>
      </c>
      <c r="G56" s="2">
        <f>COUNTIFS(Table2[Sub-Sector],Table4[[#This Row],[Sub-Sector]],Table2[1Y Return vs Nifty],"&gt;=10")/Table4[[#This Row],[Count]]</f>
        <v>0.33333333333333331</v>
      </c>
      <c r="H56" s="2">
        <f>COUNTIFS(Table2[Sub-Sector],Table4[[#This Row],[Sub-Sector]],Table2[RSI Exponential â€“ 14D],"&gt;=50")/Table4[[#This Row],[Count]]</f>
        <v>1</v>
      </c>
      <c r="I56" s="2">
        <f>COUNTIFS(Table2[Sub-Sector],Table4[[#This Row],[Sub-Sector]],Table2[Relative Volume],"&gt;=1")/Table4[[#This Row],[Count]]</f>
        <v>1</v>
      </c>
      <c r="J56" s="2">
        <f>COUNTIFS(Table2[Sub-Sector],Table4[[#This Row],[Sub-Sector]],Table2[% Away From Day Low],"&gt;=0.05")/Table4[[#This Row],[Count]]</f>
        <v>0.33333333333333331</v>
      </c>
      <c r="K56" s="2">
        <f>COUNTIFS(Table2[Sub-Sector],Table4[[#This Row],[Sub-Sector]],Table2[% Away From Day High],"&lt;=0.05")/Table4[[#This Row],[Count]]</f>
        <v>1</v>
      </c>
      <c r="L56" s="2">
        <f>COUNTIFS(Table2[Sub-Sector],Table4[[#This Row],[Sub-Sector]],Table2[% Away From Current Week Low],"&gt;=0.05")/Table4[[#This Row],[Count]]</f>
        <v>0</v>
      </c>
      <c r="M56" s="2">
        <f>COUNTIFS(Table2[Sub-Sector],Table4[[#This Row],[Sub-Sector]],Table2[% Away From Current Week High],"&lt;=0.05")/Table4[[#This Row],[Count]]</f>
        <v>0.66666666666666663</v>
      </c>
      <c r="N56" s="2">
        <f>COUNTIFS(Table2[Sub-Sector],Table4[[#This Row],[Sub-Sector]],Table2[% Away From Current Month Low],"&gt;=0.05")/Table4[[#This Row],[Count]]</f>
        <v>1</v>
      </c>
      <c r="O56" s="2">
        <f>COUNTIFS(Table2[Sub-Sector],Table4[[#This Row],[Sub-Sector]],Table2[% Away From Current Month High],"&lt;=0.05")/Table4[[#This Row],[Count]]</f>
        <v>0.66666666666666663</v>
      </c>
      <c r="P56" s="2">
        <f>COUNTIFS(Table2[Sub-Sector],Table4[[#This Row],[Sub-Sector]],Table2[% Away From 52W High],"&lt;=10")/Table4[[#This Row],[Count]]</f>
        <v>0.66666666666666663</v>
      </c>
      <c r="Q56" s="2">
        <f>COUNTIFS(Table2[Sub-Sector],Table4[[#This Row],[Sub-Sector]],Table2[% Away From 52W Low],"&gt;=10")/Table4[[#This Row],[Count]]</f>
        <v>1</v>
      </c>
      <c r="R56" s="2">
        <f>COUNTIFS(Table2[Sub-Sector],Table4[[#This Row],[Sub-Sector]],Table2[% Price above 20 EMA],"&gt;=0")/Table4[[#This Row],[Count]]</f>
        <v>1</v>
      </c>
      <c r="S56" s="2">
        <f>COUNTIFS(Table2[Sub-Sector],Table4[[#This Row],[Sub-Sector]],Table2[% Price above 50 EMA],"&gt;=0")/Table4[[#This Row],[Count]]</f>
        <v>1</v>
      </c>
      <c r="T56" s="2">
        <f>COUNTIFS(Table2[Sub-Sector],Table4[[#This Row],[Sub-Sector]],Table2[% Price above 200 EMA],"&gt;=0")/Table4[[#This Row],[Count]]</f>
        <v>1</v>
      </c>
      <c r="U56" s="2">
        <f>COUNTIFS(Table2[Sub-Sector],Table4[[#This Row],[Sub-Sector]],Table2[Rate of Change - Zone],"Positive")/Table4[[#This Row],[Count]]</f>
        <v>1</v>
      </c>
      <c r="V56" s="2">
        <f>COUNTIFS(Table2[Sub-Sector],Table4[[#This Row],[Sub-Sector]],Table2[Sharpe Ratio],"&gt;=0.10")/Table4[[#This Row],[Count]]</f>
        <v>0.33333333333333331</v>
      </c>
      <c r="W5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334</v>
      </c>
      <c r="X56" s="3">
        <f>_xlfn.RANK.AVG(Table4[[#This Row],[Score]],Table4[Score],1)</f>
        <v>27</v>
      </c>
      <c r="Y5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239.5</v>
      </c>
      <c r="Z56" s="3">
        <f>_xlfn.RANK.AVG(Table4[[#This Row],[Score 2 ]],Table4[[Score 2 ]],1)</f>
        <v>55</v>
      </c>
    </row>
    <row r="57" spans="1:26" x14ac:dyDescent="0.3">
      <c r="A57" t="s">
        <v>239</v>
      </c>
      <c r="B57">
        <f>COUNTIFS(Table2[Sub-Sector],Table4[[#This Row],[Sub-Sector]])</f>
        <v>23</v>
      </c>
      <c r="C57" s="2">
        <f>COUNTIFS(Table2[Sub-Sector],Table4[[#This Row],[Sub-Sector]],Table2[Uptrend],"Uptrend")/Table4[[#This Row],[Count]]</f>
        <v>0.78260869565217395</v>
      </c>
      <c r="D57" s="2">
        <f>COUNTIFS(Table2[Sub-Sector],Table4[[#This Row],[Sub-Sector]],Table2[1W Return vs Nifty],"&gt;=5")/Table4[[#This Row],[Count]]</f>
        <v>0.21739130434782608</v>
      </c>
      <c r="E57" s="2">
        <f>COUNTIFS(Table2[Sub-Sector],Table4[[#This Row],[Sub-Sector]],Table2[1M Return vs Nifty],"&gt;=5")/Table4[[#This Row],[Count]]</f>
        <v>0.47826086956521741</v>
      </c>
      <c r="F57" s="2">
        <f>COUNTIFS(Table2[Sub-Sector],Table4[[#This Row],[Sub-Sector]],Table2[6M Return vs Nifty],"&gt;=10")/Table4[[#This Row],[Count]]</f>
        <v>0.56521739130434778</v>
      </c>
      <c r="G57" s="2">
        <f>COUNTIFS(Table2[Sub-Sector],Table4[[#This Row],[Sub-Sector]],Table2[1Y Return vs Nifty],"&gt;=10")/Table4[[#This Row],[Count]]</f>
        <v>0.56521739130434778</v>
      </c>
      <c r="H57" s="2">
        <f>COUNTIFS(Table2[Sub-Sector],Table4[[#This Row],[Sub-Sector]],Table2[RSI Exponential â€“ 14D],"&gt;=50")/Table4[[#This Row],[Count]]</f>
        <v>0.78260869565217395</v>
      </c>
      <c r="I57" s="2">
        <f>COUNTIFS(Table2[Sub-Sector],Table4[[#This Row],[Sub-Sector]],Table2[Relative Volume],"&gt;=1")/Table4[[#This Row],[Count]]</f>
        <v>0.34782608695652173</v>
      </c>
      <c r="J57" s="2">
        <f>COUNTIFS(Table2[Sub-Sector],Table4[[#This Row],[Sub-Sector]],Table2[% Away From Day Low],"&gt;=0.05")/Table4[[#This Row],[Count]]</f>
        <v>8.6956521739130432E-2</v>
      </c>
      <c r="K57" s="2">
        <f>COUNTIFS(Table2[Sub-Sector],Table4[[#This Row],[Sub-Sector]],Table2[% Away From Day High],"&lt;=0.05")/Table4[[#This Row],[Count]]</f>
        <v>1</v>
      </c>
      <c r="L57" s="2">
        <f>COUNTIFS(Table2[Sub-Sector],Table4[[#This Row],[Sub-Sector]],Table2[% Away From Current Week Low],"&gt;=0.05")/Table4[[#This Row],[Count]]</f>
        <v>0.17391304347826086</v>
      </c>
      <c r="M57" s="2">
        <f>COUNTIFS(Table2[Sub-Sector],Table4[[#This Row],[Sub-Sector]],Table2[% Away From Current Week High],"&lt;=0.05")/Table4[[#This Row],[Count]]</f>
        <v>0.69565217391304346</v>
      </c>
      <c r="N57" s="2">
        <f>COUNTIFS(Table2[Sub-Sector],Table4[[#This Row],[Sub-Sector]],Table2[% Away From Current Month Low],"&gt;=0.05")/Table4[[#This Row],[Count]]</f>
        <v>0.43478260869565216</v>
      </c>
      <c r="O57" s="2">
        <f>COUNTIFS(Table2[Sub-Sector],Table4[[#This Row],[Sub-Sector]],Table2[% Away From Current Month High],"&lt;=0.05")/Table4[[#This Row],[Count]]</f>
        <v>0.52173913043478259</v>
      </c>
      <c r="P57" s="2">
        <f>COUNTIFS(Table2[Sub-Sector],Table4[[#This Row],[Sub-Sector]],Table2[% Away From 52W High],"&lt;=10")/Table4[[#This Row],[Count]]</f>
        <v>0.56521739130434778</v>
      </c>
      <c r="Q57" s="2">
        <f>COUNTIFS(Table2[Sub-Sector],Table4[[#This Row],[Sub-Sector]],Table2[% Away From 52W Low],"&gt;=10")/Table4[[#This Row],[Count]]</f>
        <v>1</v>
      </c>
      <c r="R57" s="2">
        <f>COUNTIFS(Table2[Sub-Sector],Table4[[#This Row],[Sub-Sector]],Table2[% Price above 20 EMA],"&gt;=0")/Table4[[#This Row],[Count]]</f>
        <v>0.78260869565217395</v>
      </c>
      <c r="S57" s="2">
        <f>COUNTIFS(Table2[Sub-Sector],Table4[[#This Row],[Sub-Sector]],Table2[% Price above 50 EMA],"&gt;=0")/Table4[[#This Row],[Count]]</f>
        <v>0.95652173913043481</v>
      </c>
      <c r="T57" s="2">
        <f>COUNTIFS(Table2[Sub-Sector],Table4[[#This Row],[Sub-Sector]],Table2[% Price above 200 EMA],"&gt;=0")/Table4[[#This Row],[Count]]</f>
        <v>0.82608695652173914</v>
      </c>
      <c r="U57" s="2">
        <f>COUNTIFS(Table2[Sub-Sector],Table4[[#This Row],[Sub-Sector]],Table2[Rate of Change - Zone],"Positive")/Table4[[#This Row],[Count]]</f>
        <v>0.73913043478260865</v>
      </c>
      <c r="V57" s="2">
        <f>COUNTIFS(Table2[Sub-Sector],Table4[[#This Row],[Sub-Sector]],Table2[Sharpe Ratio],"&gt;=0.10")/Table4[[#This Row],[Count]]</f>
        <v>0.56521739130434778</v>
      </c>
      <c r="W5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395</v>
      </c>
      <c r="X57" s="3">
        <f>_xlfn.RANK.AVG(Table4[[#This Row],[Score]],Table4[Score],1)</f>
        <v>54</v>
      </c>
      <c r="Y5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240</v>
      </c>
      <c r="Z57" s="3">
        <f>_xlfn.RANK.AVG(Table4[[#This Row],[Score 2 ]],Table4[[Score 2 ]],1)</f>
        <v>56</v>
      </c>
    </row>
    <row r="58" spans="1:26" x14ac:dyDescent="0.3">
      <c r="A58" t="s">
        <v>629</v>
      </c>
      <c r="B58">
        <f>COUNTIFS(Table2[Sub-Sector],Table4[[#This Row],[Sub-Sector]])</f>
        <v>13</v>
      </c>
      <c r="C58" s="2">
        <f>COUNTIFS(Table2[Sub-Sector],Table4[[#This Row],[Sub-Sector]],Table2[Uptrend],"Uptrend")/Table4[[#This Row],[Count]]</f>
        <v>0.84615384615384615</v>
      </c>
      <c r="D58" s="2">
        <f>COUNTIFS(Table2[Sub-Sector],Table4[[#This Row],[Sub-Sector]],Table2[1W Return vs Nifty],"&gt;=5")/Table4[[#This Row],[Count]]</f>
        <v>7.6923076923076927E-2</v>
      </c>
      <c r="E58" s="2">
        <f>COUNTIFS(Table2[Sub-Sector],Table4[[#This Row],[Sub-Sector]],Table2[1M Return vs Nifty],"&gt;=5")/Table4[[#This Row],[Count]]</f>
        <v>0.53846153846153844</v>
      </c>
      <c r="F58" s="2">
        <f>COUNTIFS(Table2[Sub-Sector],Table4[[#This Row],[Sub-Sector]],Table2[6M Return vs Nifty],"&gt;=10")/Table4[[#This Row],[Count]]</f>
        <v>0.30769230769230771</v>
      </c>
      <c r="G58" s="2">
        <f>COUNTIFS(Table2[Sub-Sector],Table4[[#This Row],[Sub-Sector]],Table2[1Y Return vs Nifty],"&gt;=10")/Table4[[#This Row],[Count]]</f>
        <v>0.76923076923076927</v>
      </c>
      <c r="H58" s="2">
        <f>COUNTIFS(Table2[Sub-Sector],Table4[[#This Row],[Sub-Sector]],Table2[RSI Exponential â€“ 14D],"&gt;=50")/Table4[[#This Row],[Count]]</f>
        <v>0.53846153846153844</v>
      </c>
      <c r="I58" s="2">
        <f>COUNTIFS(Table2[Sub-Sector],Table4[[#This Row],[Sub-Sector]],Table2[Relative Volume],"&gt;=1")/Table4[[#This Row],[Count]]</f>
        <v>0.61538461538461542</v>
      </c>
      <c r="J58" s="2">
        <f>COUNTIFS(Table2[Sub-Sector],Table4[[#This Row],[Sub-Sector]],Table2[% Away From Day Low],"&gt;=0.05")/Table4[[#This Row],[Count]]</f>
        <v>0.15384615384615385</v>
      </c>
      <c r="K58" s="2">
        <f>COUNTIFS(Table2[Sub-Sector],Table4[[#This Row],[Sub-Sector]],Table2[% Away From Day High],"&lt;=0.05")/Table4[[#This Row],[Count]]</f>
        <v>0.92307692307692313</v>
      </c>
      <c r="L58" s="2">
        <f>COUNTIFS(Table2[Sub-Sector],Table4[[#This Row],[Sub-Sector]],Table2[% Away From Current Week Low],"&gt;=0.05")/Table4[[#This Row],[Count]]</f>
        <v>0.15384615384615385</v>
      </c>
      <c r="M58" s="2">
        <f>COUNTIFS(Table2[Sub-Sector],Table4[[#This Row],[Sub-Sector]],Table2[% Away From Current Week High],"&lt;=0.05")/Table4[[#This Row],[Count]]</f>
        <v>0.92307692307692313</v>
      </c>
      <c r="N58" s="2">
        <f>COUNTIFS(Table2[Sub-Sector],Table4[[#This Row],[Sub-Sector]],Table2[% Away From Current Month Low],"&gt;=0.05")/Table4[[#This Row],[Count]]</f>
        <v>0.46153846153846156</v>
      </c>
      <c r="O58" s="2">
        <f>COUNTIFS(Table2[Sub-Sector],Table4[[#This Row],[Sub-Sector]],Table2[% Away From Current Month High],"&lt;=0.05")/Table4[[#This Row],[Count]]</f>
        <v>0.38461538461538464</v>
      </c>
      <c r="P58" s="2">
        <f>COUNTIFS(Table2[Sub-Sector],Table4[[#This Row],[Sub-Sector]],Table2[% Away From 52W High],"&lt;=10")/Table4[[#This Row],[Count]]</f>
        <v>0.61538461538461542</v>
      </c>
      <c r="Q58" s="2">
        <f>COUNTIFS(Table2[Sub-Sector],Table4[[#This Row],[Sub-Sector]],Table2[% Away From 52W Low],"&gt;=10")/Table4[[#This Row],[Count]]</f>
        <v>1</v>
      </c>
      <c r="R58" s="2">
        <f>COUNTIFS(Table2[Sub-Sector],Table4[[#This Row],[Sub-Sector]],Table2[% Price above 20 EMA],"&gt;=0")/Table4[[#This Row],[Count]]</f>
        <v>0.61538461538461542</v>
      </c>
      <c r="S58" s="2">
        <f>COUNTIFS(Table2[Sub-Sector],Table4[[#This Row],[Sub-Sector]],Table2[% Price above 50 EMA],"&gt;=0")/Table4[[#This Row],[Count]]</f>
        <v>0.76923076923076927</v>
      </c>
      <c r="T58" s="2">
        <f>COUNTIFS(Table2[Sub-Sector],Table4[[#This Row],[Sub-Sector]],Table2[% Price above 200 EMA],"&gt;=0")/Table4[[#This Row],[Count]]</f>
        <v>0.84615384615384615</v>
      </c>
      <c r="U58" s="2">
        <f>COUNTIFS(Table2[Sub-Sector],Table4[[#This Row],[Sub-Sector]],Table2[Rate of Change - Zone],"Positive")/Table4[[#This Row],[Count]]</f>
        <v>0.53846153846153844</v>
      </c>
      <c r="V58" s="2">
        <f>COUNTIFS(Table2[Sub-Sector],Table4[[#This Row],[Sub-Sector]],Table2[Sharpe Ratio],"&gt;=0.10")/Table4[[#This Row],[Count]]</f>
        <v>0.23076923076923078</v>
      </c>
      <c r="W5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384</v>
      </c>
      <c r="X58" s="3">
        <f>_xlfn.RANK.AVG(Table4[[#This Row],[Score]],Table4[Score],1)</f>
        <v>45.5</v>
      </c>
      <c r="Y5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241</v>
      </c>
      <c r="Z58" s="3">
        <f>_xlfn.RANK.AVG(Table4[[#This Row],[Score 2 ]],Table4[[Score 2 ]],1)</f>
        <v>57</v>
      </c>
    </row>
    <row r="59" spans="1:26" x14ac:dyDescent="0.3">
      <c r="A59" t="s">
        <v>37</v>
      </c>
      <c r="B59">
        <f>COUNTIFS(Table2[Sub-Sector],Table4[[#This Row],[Sub-Sector]])</f>
        <v>10</v>
      </c>
      <c r="C59" s="2">
        <f>COUNTIFS(Table2[Sub-Sector],Table4[[#This Row],[Sub-Sector]],Table2[Uptrend],"Uptrend")/Table4[[#This Row],[Count]]</f>
        <v>0.7</v>
      </c>
      <c r="D59" s="2">
        <f>COUNTIFS(Table2[Sub-Sector],Table4[[#This Row],[Sub-Sector]],Table2[1W Return vs Nifty],"&gt;=5")/Table4[[#This Row],[Count]]</f>
        <v>0.2</v>
      </c>
      <c r="E59" s="2">
        <f>COUNTIFS(Table2[Sub-Sector],Table4[[#This Row],[Sub-Sector]],Table2[1M Return vs Nifty],"&gt;=5")/Table4[[#This Row],[Count]]</f>
        <v>0.6</v>
      </c>
      <c r="F59" s="2">
        <f>COUNTIFS(Table2[Sub-Sector],Table4[[#This Row],[Sub-Sector]],Table2[6M Return vs Nifty],"&gt;=10")/Table4[[#This Row],[Count]]</f>
        <v>0.3</v>
      </c>
      <c r="G59" s="2">
        <f>COUNTIFS(Table2[Sub-Sector],Table4[[#This Row],[Sub-Sector]],Table2[1Y Return vs Nifty],"&gt;=10")/Table4[[#This Row],[Count]]</f>
        <v>0.4</v>
      </c>
      <c r="H59" s="2">
        <f>COUNTIFS(Table2[Sub-Sector],Table4[[#This Row],[Sub-Sector]],Table2[RSI Exponential â€“ 14D],"&gt;=50")/Table4[[#This Row],[Count]]</f>
        <v>0.9</v>
      </c>
      <c r="I59" s="2">
        <f>COUNTIFS(Table2[Sub-Sector],Table4[[#This Row],[Sub-Sector]],Table2[Relative Volume],"&gt;=1")/Table4[[#This Row],[Count]]</f>
        <v>0.5</v>
      </c>
      <c r="J59" s="2">
        <f>COUNTIFS(Table2[Sub-Sector],Table4[[#This Row],[Sub-Sector]],Table2[% Away From Day Low],"&gt;=0.05")/Table4[[#This Row],[Count]]</f>
        <v>0</v>
      </c>
      <c r="K59" s="2">
        <f>COUNTIFS(Table2[Sub-Sector],Table4[[#This Row],[Sub-Sector]],Table2[% Away From Day High],"&lt;=0.05")/Table4[[#This Row],[Count]]</f>
        <v>1</v>
      </c>
      <c r="L59" s="2">
        <f>COUNTIFS(Table2[Sub-Sector],Table4[[#This Row],[Sub-Sector]],Table2[% Away From Current Week Low],"&gt;=0.05")/Table4[[#This Row],[Count]]</f>
        <v>0.1</v>
      </c>
      <c r="M59" s="2">
        <f>COUNTIFS(Table2[Sub-Sector],Table4[[#This Row],[Sub-Sector]],Table2[% Away From Current Week High],"&lt;=0.05")/Table4[[#This Row],[Count]]</f>
        <v>0.9</v>
      </c>
      <c r="N59" s="2">
        <f>COUNTIFS(Table2[Sub-Sector],Table4[[#This Row],[Sub-Sector]],Table2[% Away From Current Month Low],"&gt;=0.05")/Table4[[#This Row],[Count]]</f>
        <v>0.5</v>
      </c>
      <c r="O59" s="2">
        <f>COUNTIFS(Table2[Sub-Sector],Table4[[#This Row],[Sub-Sector]],Table2[% Away From Current Month High],"&lt;=0.05")/Table4[[#This Row],[Count]]</f>
        <v>0.9</v>
      </c>
      <c r="P59" s="2">
        <f>COUNTIFS(Table2[Sub-Sector],Table4[[#This Row],[Sub-Sector]],Table2[% Away From 52W High],"&lt;=10")/Table4[[#This Row],[Count]]</f>
        <v>0.4</v>
      </c>
      <c r="Q59" s="2">
        <f>COUNTIFS(Table2[Sub-Sector],Table4[[#This Row],[Sub-Sector]],Table2[% Away From 52W Low],"&gt;=10")/Table4[[#This Row],[Count]]</f>
        <v>1</v>
      </c>
      <c r="R59" s="2">
        <f>COUNTIFS(Table2[Sub-Sector],Table4[[#This Row],[Sub-Sector]],Table2[% Price above 20 EMA],"&gt;=0")/Table4[[#This Row],[Count]]</f>
        <v>0.9</v>
      </c>
      <c r="S59" s="2">
        <f>COUNTIFS(Table2[Sub-Sector],Table4[[#This Row],[Sub-Sector]],Table2[% Price above 50 EMA],"&gt;=0")/Table4[[#This Row],[Count]]</f>
        <v>0.9</v>
      </c>
      <c r="T59" s="2">
        <f>COUNTIFS(Table2[Sub-Sector],Table4[[#This Row],[Sub-Sector]],Table2[% Price above 200 EMA],"&gt;=0")/Table4[[#This Row],[Count]]</f>
        <v>0.9</v>
      </c>
      <c r="U59" s="2">
        <f>COUNTIFS(Table2[Sub-Sector],Table4[[#This Row],[Sub-Sector]],Table2[Rate of Change - Zone],"Positive")/Table4[[#This Row],[Count]]</f>
        <v>1</v>
      </c>
      <c r="V59" s="2">
        <f>COUNTIFS(Table2[Sub-Sector],Table4[[#This Row],[Sub-Sector]],Table2[Sharpe Ratio],"&gt;=0.10")/Table4[[#This Row],[Count]]</f>
        <v>0</v>
      </c>
      <c r="W5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386.5</v>
      </c>
      <c r="X59" s="3">
        <f>_xlfn.RANK.AVG(Table4[[#This Row],[Score]],Table4[Score],1)</f>
        <v>47</v>
      </c>
      <c r="Y5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242</v>
      </c>
      <c r="Z59" s="3">
        <f>_xlfn.RANK.AVG(Table4[[#This Row],[Score 2 ]],Table4[[Score 2 ]],1)</f>
        <v>58</v>
      </c>
    </row>
    <row r="60" spans="1:26" x14ac:dyDescent="0.3">
      <c r="A60" t="s">
        <v>140</v>
      </c>
      <c r="B60">
        <f>COUNTIFS(Table2[Sub-Sector],Table4[[#This Row],[Sub-Sector]])</f>
        <v>18</v>
      </c>
      <c r="C60" s="2">
        <f>COUNTIFS(Table2[Sub-Sector],Table4[[#This Row],[Sub-Sector]],Table2[Uptrend],"Uptrend")/Table4[[#This Row],[Count]]</f>
        <v>0.77777777777777779</v>
      </c>
      <c r="D60" s="2">
        <f>COUNTIFS(Table2[Sub-Sector],Table4[[#This Row],[Sub-Sector]],Table2[1W Return vs Nifty],"&gt;=5")/Table4[[#This Row],[Count]]</f>
        <v>0.27777777777777779</v>
      </c>
      <c r="E60" s="2">
        <f>COUNTIFS(Table2[Sub-Sector],Table4[[#This Row],[Sub-Sector]],Table2[1M Return vs Nifty],"&gt;=5")/Table4[[#This Row],[Count]]</f>
        <v>0.33333333333333331</v>
      </c>
      <c r="F60" s="2">
        <f>COUNTIFS(Table2[Sub-Sector],Table4[[#This Row],[Sub-Sector]],Table2[6M Return vs Nifty],"&gt;=10")/Table4[[#This Row],[Count]]</f>
        <v>0.61111111111111116</v>
      </c>
      <c r="G60" s="2">
        <f>COUNTIFS(Table2[Sub-Sector],Table4[[#This Row],[Sub-Sector]],Table2[1Y Return vs Nifty],"&gt;=10")/Table4[[#This Row],[Count]]</f>
        <v>0.88888888888888884</v>
      </c>
      <c r="H60" s="2">
        <f>COUNTIFS(Table2[Sub-Sector],Table4[[#This Row],[Sub-Sector]],Table2[RSI Exponential â€“ 14D],"&gt;=50")/Table4[[#This Row],[Count]]</f>
        <v>0.66666666666666663</v>
      </c>
      <c r="I60" s="2">
        <f>COUNTIFS(Table2[Sub-Sector],Table4[[#This Row],[Sub-Sector]],Table2[Relative Volume],"&gt;=1")/Table4[[#This Row],[Count]]</f>
        <v>0.3888888888888889</v>
      </c>
      <c r="J60" s="2">
        <f>COUNTIFS(Table2[Sub-Sector],Table4[[#This Row],[Sub-Sector]],Table2[% Away From Day Low],"&gt;=0.05")/Table4[[#This Row],[Count]]</f>
        <v>0.22222222222222221</v>
      </c>
      <c r="K60" s="2">
        <f>COUNTIFS(Table2[Sub-Sector],Table4[[#This Row],[Sub-Sector]],Table2[% Away From Day High],"&lt;=0.05")/Table4[[#This Row],[Count]]</f>
        <v>0.94444444444444442</v>
      </c>
      <c r="L60" s="2">
        <f>COUNTIFS(Table2[Sub-Sector],Table4[[#This Row],[Sub-Sector]],Table2[% Away From Current Week Low],"&gt;=0.05")/Table4[[#This Row],[Count]]</f>
        <v>0.1111111111111111</v>
      </c>
      <c r="M60" s="2">
        <f>COUNTIFS(Table2[Sub-Sector],Table4[[#This Row],[Sub-Sector]],Table2[% Away From Current Week High],"&lt;=0.05")/Table4[[#This Row],[Count]]</f>
        <v>0.77777777777777779</v>
      </c>
      <c r="N60" s="2">
        <f>COUNTIFS(Table2[Sub-Sector],Table4[[#This Row],[Sub-Sector]],Table2[% Away From Current Month Low],"&gt;=0.05")/Table4[[#This Row],[Count]]</f>
        <v>0.5</v>
      </c>
      <c r="O60" s="2">
        <f>COUNTIFS(Table2[Sub-Sector],Table4[[#This Row],[Sub-Sector]],Table2[% Away From Current Month High],"&lt;=0.05")/Table4[[#This Row],[Count]]</f>
        <v>0.5</v>
      </c>
      <c r="P60" s="2">
        <f>COUNTIFS(Table2[Sub-Sector],Table4[[#This Row],[Sub-Sector]],Table2[% Away From 52W High],"&lt;=10")/Table4[[#This Row],[Count]]</f>
        <v>0.55555555555555558</v>
      </c>
      <c r="Q60" s="2">
        <f>COUNTIFS(Table2[Sub-Sector],Table4[[#This Row],[Sub-Sector]],Table2[% Away From 52W Low],"&gt;=10")/Table4[[#This Row],[Count]]</f>
        <v>1</v>
      </c>
      <c r="R60" s="2">
        <f>COUNTIFS(Table2[Sub-Sector],Table4[[#This Row],[Sub-Sector]],Table2[% Price above 20 EMA],"&gt;=0")/Table4[[#This Row],[Count]]</f>
        <v>0.72222222222222221</v>
      </c>
      <c r="S60" s="2">
        <f>COUNTIFS(Table2[Sub-Sector],Table4[[#This Row],[Sub-Sector]],Table2[% Price above 50 EMA],"&gt;=0")/Table4[[#This Row],[Count]]</f>
        <v>0.83333333333333337</v>
      </c>
      <c r="T60" s="2">
        <f>COUNTIFS(Table2[Sub-Sector],Table4[[#This Row],[Sub-Sector]],Table2[% Price above 200 EMA],"&gt;=0")/Table4[[#This Row],[Count]]</f>
        <v>0.94444444444444442</v>
      </c>
      <c r="U60" s="2">
        <f>COUNTIFS(Table2[Sub-Sector],Table4[[#This Row],[Sub-Sector]],Table2[Rate of Change - Zone],"Positive")/Table4[[#This Row],[Count]]</f>
        <v>0.44444444444444442</v>
      </c>
      <c r="V60" s="2">
        <f>COUNTIFS(Table2[Sub-Sector],Table4[[#This Row],[Sub-Sector]],Table2[Sharpe Ratio],"&gt;=0.10")/Table4[[#This Row],[Count]]</f>
        <v>0.72222222222222221</v>
      </c>
      <c r="W6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409.5</v>
      </c>
      <c r="X60" s="3">
        <f>_xlfn.RANK.AVG(Table4[[#This Row],[Score]],Table4[Score],1)</f>
        <v>58</v>
      </c>
      <c r="Y6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247</v>
      </c>
      <c r="Z60" s="3">
        <f>_xlfn.RANK.AVG(Table4[[#This Row],[Score 2 ]],Table4[[Score 2 ]],1)</f>
        <v>59</v>
      </c>
    </row>
    <row r="61" spans="1:26" x14ac:dyDescent="0.3">
      <c r="A61" t="s">
        <v>591</v>
      </c>
      <c r="B61">
        <f>COUNTIFS(Table2[Sub-Sector],Table4[[#This Row],[Sub-Sector]])</f>
        <v>5</v>
      </c>
      <c r="C61" s="2">
        <f>COUNTIFS(Table2[Sub-Sector],Table4[[#This Row],[Sub-Sector]],Table2[Uptrend],"Uptrend")/Table4[[#This Row],[Count]]</f>
        <v>0.4</v>
      </c>
      <c r="D61" s="2">
        <f>COUNTIFS(Table2[Sub-Sector],Table4[[#This Row],[Sub-Sector]],Table2[1W Return vs Nifty],"&gt;=5")/Table4[[#This Row],[Count]]</f>
        <v>0</v>
      </c>
      <c r="E61" s="2">
        <f>COUNTIFS(Table2[Sub-Sector],Table4[[#This Row],[Sub-Sector]],Table2[1M Return vs Nifty],"&gt;=5")/Table4[[#This Row],[Count]]</f>
        <v>0.2</v>
      </c>
      <c r="F61" s="2">
        <f>COUNTIFS(Table2[Sub-Sector],Table4[[#This Row],[Sub-Sector]],Table2[6M Return vs Nifty],"&gt;=10")/Table4[[#This Row],[Count]]</f>
        <v>0.2</v>
      </c>
      <c r="G61" s="2">
        <f>COUNTIFS(Table2[Sub-Sector],Table4[[#This Row],[Sub-Sector]],Table2[1Y Return vs Nifty],"&gt;=10")/Table4[[#This Row],[Count]]</f>
        <v>0.8</v>
      </c>
      <c r="H61" s="2">
        <f>COUNTIFS(Table2[Sub-Sector],Table4[[#This Row],[Sub-Sector]],Table2[RSI Exponential â€“ 14D],"&gt;=50")/Table4[[#This Row],[Count]]</f>
        <v>0.6</v>
      </c>
      <c r="I61" s="2">
        <f>COUNTIFS(Table2[Sub-Sector],Table4[[#This Row],[Sub-Sector]],Table2[Relative Volume],"&gt;=1")/Table4[[#This Row],[Count]]</f>
        <v>0.4</v>
      </c>
      <c r="J61" s="2">
        <f>COUNTIFS(Table2[Sub-Sector],Table4[[#This Row],[Sub-Sector]],Table2[% Away From Day Low],"&gt;=0.05")/Table4[[#This Row],[Count]]</f>
        <v>0.2</v>
      </c>
      <c r="K61" s="2">
        <f>COUNTIFS(Table2[Sub-Sector],Table4[[#This Row],[Sub-Sector]],Table2[% Away From Day High],"&lt;=0.05")/Table4[[#This Row],[Count]]</f>
        <v>1</v>
      </c>
      <c r="L61" s="2">
        <f>COUNTIFS(Table2[Sub-Sector],Table4[[#This Row],[Sub-Sector]],Table2[% Away From Current Week Low],"&gt;=0.05")/Table4[[#This Row],[Count]]</f>
        <v>0</v>
      </c>
      <c r="M61" s="2">
        <f>COUNTIFS(Table2[Sub-Sector],Table4[[#This Row],[Sub-Sector]],Table2[% Away From Current Week High],"&lt;=0.05")/Table4[[#This Row],[Count]]</f>
        <v>0.8</v>
      </c>
      <c r="N61" s="2">
        <f>COUNTIFS(Table2[Sub-Sector],Table4[[#This Row],[Sub-Sector]],Table2[% Away From Current Month Low],"&gt;=0.05")/Table4[[#This Row],[Count]]</f>
        <v>0</v>
      </c>
      <c r="O61" s="2">
        <f>COUNTIFS(Table2[Sub-Sector],Table4[[#This Row],[Sub-Sector]],Table2[% Away From Current Month High],"&lt;=0.05")/Table4[[#This Row],[Count]]</f>
        <v>0.6</v>
      </c>
      <c r="P61" s="2">
        <f>COUNTIFS(Table2[Sub-Sector],Table4[[#This Row],[Sub-Sector]],Table2[% Away From 52W High],"&lt;=10")/Table4[[#This Row],[Count]]</f>
        <v>0</v>
      </c>
      <c r="Q61" s="2">
        <f>COUNTIFS(Table2[Sub-Sector],Table4[[#This Row],[Sub-Sector]],Table2[% Away From 52W Low],"&gt;=10")/Table4[[#This Row],[Count]]</f>
        <v>1</v>
      </c>
      <c r="R61" s="2">
        <f>COUNTIFS(Table2[Sub-Sector],Table4[[#This Row],[Sub-Sector]],Table2[% Price above 20 EMA],"&gt;=0")/Table4[[#This Row],[Count]]</f>
        <v>0.8</v>
      </c>
      <c r="S61" s="2">
        <f>COUNTIFS(Table2[Sub-Sector],Table4[[#This Row],[Sub-Sector]],Table2[% Price above 50 EMA],"&gt;=0")/Table4[[#This Row],[Count]]</f>
        <v>0.8</v>
      </c>
      <c r="T61" s="2">
        <f>COUNTIFS(Table2[Sub-Sector],Table4[[#This Row],[Sub-Sector]],Table2[% Price above 200 EMA],"&gt;=0")/Table4[[#This Row],[Count]]</f>
        <v>1</v>
      </c>
      <c r="U61" s="2">
        <f>COUNTIFS(Table2[Sub-Sector],Table4[[#This Row],[Sub-Sector]],Table2[Rate of Change - Zone],"Positive")/Table4[[#This Row],[Count]]</f>
        <v>0.8</v>
      </c>
      <c r="V61" s="2">
        <f>COUNTIFS(Table2[Sub-Sector],Table4[[#This Row],[Sub-Sector]],Table2[Sharpe Ratio],"&gt;=0.10")/Table4[[#This Row],[Count]]</f>
        <v>0.2</v>
      </c>
      <c r="W6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523.5</v>
      </c>
      <c r="X61" s="3">
        <f>_xlfn.RANK.AVG(Table4[[#This Row],[Score]],Table4[Score],1)</f>
        <v>96</v>
      </c>
      <c r="Y6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249</v>
      </c>
      <c r="Z61" s="3">
        <f>_xlfn.RANK.AVG(Table4[[#This Row],[Score 2 ]],Table4[[Score 2 ]],1)</f>
        <v>60</v>
      </c>
    </row>
    <row r="62" spans="1:26" x14ac:dyDescent="0.3">
      <c r="A62" t="s">
        <v>505</v>
      </c>
      <c r="B62">
        <f>COUNTIFS(Table2[Sub-Sector],Table4[[#This Row],[Sub-Sector]])</f>
        <v>5</v>
      </c>
      <c r="C62" s="2">
        <f>COUNTIFS(Table2[Sub-Sector],Table4[[#This Row],[Sub-Sector]],Table2[Uptrend],"Uptrend")/Table4[[#This Row],[Count]]</f>
        <v>1</v>
      </c>
      <c r="D62" s="2">
        <f>COUNTIFS(Table2[Sub-Sector],Table4[[#This Row],[Sub-Sector]],Table2[1W Return vs Nifty],"&gt;=5")/Table4[[#This Row],[Count]]</f>
        <v>0</v>
      </c>
      <c r="E62" s="2">
        <f>COUNTIFS(Table2[Sub-Sector],Table4[[#This Row],[Sub-Sector]],Table2[1M Return vs Nifty],"&gt;=5")/Table4[[#This Row],[Count]]</f>
        <v>0.4</v>
      </c>
      <c r="F62" s="2">
        <f>COUNTIFS(Table2[Sub-Sector],Table4[[#This Row],[Sub-Sector]],Table2[6M Return vs Nifty],"&gt;=10")/Table4[[#This Row],[Count]]</f>
        <v>0.4</v>
      </c>
      <c r="G62" s="2">
        <f>COUNTIFS(Table2[Sub-Sector],Table4[[#This Row],[Sub-Sector]],Table2[1Y Return vs Nifty],"&gt;=10")/Table4[[#This Row],[Count]]</f>
        <v>0.8</v>
      </c>
      <c r="H62" s="2">
        <f>COUNTIFS(Table2[Sub-Sector],Table4[[#This Row],[Sub-Sector]],Table2[RSI Exponential â€“ 14D],"&gt;=50")/Table4[[#This Row],[Count]]</f>
        <v>0.8</v>
      </c>
      <c r="I62" s="2">
        <f>COUNTIFS(Table2[Sub-Sector],Table4[[#This Row],[Sub-Sector]],Table2[Relative Volume],"&gt;=1")/Table4[[#This Row],[Count]]</f>
        <v>0.2</v>
      </c>
      <c r="J62" s="2">
        <f>COUNTIFS(Table2[Sub-Sector],Table4[[#This Row],[Sub-Sector]],Table2[% Away From Day Low],"&gt;=0.05")/Table4[[#This Row],[Count]]</f>
        <v>0</v>
      </c>
      <c r="K62" s="2">
        <f>COUNTIFS(Table2[Sub-Sector],Table4[[#This Row],[Sub-Sector]],Table2[% Away From Day High],"&lt;=0.05")/Table4[[#This Row],[Count]]</f>
        <v>1</v>
      </c>
      <c r="L62" s="2">
        <f>COUNTIFS(Table2[Sub-Sector],Table4[[#This Row],[Sub-Sector]],Table2[% Away From Current Week Low],"&gt;=0.05")/Table4[[#This Row],[Count]]</f>
        <v>0</v>
      </c>
      <c r="M62" s="2">
        <f>COUNTIFS(Table2[Sub-Sector],Table4[[#This Row],[Sub-Sector]],Table2[% Away From Current Week High],"&lt;=0.05")/Table4[[#This Row],[Count]]</f>
        <v>0.6</v>
      </c>
      <c r="N62" s="2">
        <f>COUNTIFS(Table2[Sub-Sector],Table4[[#This Row],[Sub-Sector]],Table2[% Away From Current Month Low],"&gt;=0.05")/Table4[[#This Row],[Count]]</f>
        <v>0.4</v>
      </c>
      <c r="O62" s="2">
        <f>COUNTIFS(Table2[Sub-Sector],Table4[[#This Row],[Sub-Sector]],Table2[% Away From Current Month High],"&lt;=0.05")/Table4[[#This Row],[Count]]</f>
        <v>0.4</v>
      </c>
      <c r="P62" s="2">
        <f>COUNTIFS(Table2[Sub-Sector],Table4[[#This Row],[Sub-Sector]],Table2[% Away From 52W High],"&lt;=10")/Table4[[#This Row],[Count]]</f>
        <v>0.6</v>
      </c>
      <c r="Q62" s="2">
        <f>COUNTIFS(Table2[Sub-Sector],Table4[[#This Row],[Sub-Sector]],Table2[% Away From 52W Low],"&gt;=10")/Table4[[#This Row],[Count]]</f>
        <v>1</v>
      </c>
      <c r="R62" s="2">
        <f>COUNTIFS(Table2[Sub-Sector],Table4[[#This Row],[Sub-Sector]],Table2[% Price above 20 EMA],"&gt;=0")/Table4[[#This Row],[Count]]</f>
        <v>0.8</v>
      </c>
      <c r="S62" s="2">
        <f>COUNTIFS(Table2[Sub-Sector],Table4[[#This Row],[Sub-Sector]],Table2[% Price above 50 EMA],"&gt;=0")/Table4[[#This Row],[Count]]</f>
        <v>1</v>
      </c>
      <c r="T62" s="2">
        <f>COUNTIFS(Table2[Sub-Sector],Table4[[#This Row],[Sub-Sector]],Table2[% Price above 200 EMA],"&gt;=0")/Table4[[#This Row],[Count]]</f>
        <v>1</v>
      </c>
      <c r="U62" s="2">
        <f>COUNTIFS(Table2[Sub-Sector],Table4[[#This Row],[Sub-Sector]],Table2[Rate of Change - Zone],"Positive")/Table4[[#This Row],[Count]]</f>
        <v>0.8</v>
      </c>
      <c r="V62" s="2">
        <f>COUNTIFS(Table2[Sub-Sector],Table4[[#This Row],[Sub-Sector]],Table2[Sharpe Ratio],"&gt;=0.10")/Table4[[#This Row],[Count]]</f>
        <v>0.4</v>
      </c>
      <c r="W6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422</v>
      </c>
      <c r="X62" s="3">
        <f>_xlfn.RANK.AVG(Table4[[#This Row],[Score]],Table4[Score],1)</f>
        <v>60</v>
      </c>
      <c r="Y6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252</v>
      </c>
      <c r="Z62" s="3">
        <f>_xlfn.RANK.AVG(Table4[[#This Row],[Score 2 ]],Table4[[Score 2 ]],1)</f>
        <v>61</v>
      </c>
    </row>
    <row r="63" spans="1:26" x14ac:dyDescent="0.3">
      <c r="A63" t="s">
        <v>1359</v>
      </c>
      <c r="B63">
        <f>COUNTIFS(Table2[Sub-Sector],Table4[[#This Row],[Sub-Sector]])</f>
        <v>1</v>
      </c>
      <c r="C63" s="2">
        <f>COUNTIFS(Table2[Sub-Sector],Table4[[#This Row],[Sub-Sector]],Table2[Uptrend],"Uptrend")/Table4[[#This Row],[Count]]</f>
        <v>1</v>
      </c>
      <c r="D63" s="2">
        <f>COUNTIFS(Table2[Sub-Sector],Table4[[#This Row],[Sub-Sector]],Table2[1W Return vs Nifty],"&gt;=5")/Table4[[#This Row],[Count]]</f>
        <v>0</v>
      </c>
      <c r="E63" s="2">
        <f>COUNTIFS(Table2[Sub-Sector],Table4[[#This Row],[Sub-Sector]],Table2[1M Return vs Nifty],"&gt;=5")/Table4[[#This Row],[Count]]</f>
        <v>1</v>
      </c>
      <c r="F63" s="2">
        <f>COUNTIFS(Table2[Sub-Sector],Table4[[#This Row],[Sub-Sector]],Table2[6M Return vs Nifty],"&gt;=10")/Table4[[#This Row],[Count]]</f>
        <v>0</v>
      </c>
      <c r="G63" s="2">
        <f>COUNTIFS(Table2[Sub-Sector],Table4[[#This Row],[Sub-Sector]],Table2[1Y Return vs Nifty],"&gt;=10")/Table4[[#This Row],[Count]]</f>
        <v>0</v>
      </c>
      <c r="H63" s="2">
        <f>COUNTIFS(Table2[Sub-Sector],Table4[[#This Row],[Sub-Sector]],Table2[RSI Exponential â€“ 14D],"&gt;=50")/Table4[[#This Row],[Count]]</f>
        <v>1</v>
      </c>
      <c r="I63" s="2">
        <f>COUNTIFS(Table2[Sub-Sector],Table4[[#This Row],[Sub-Sector]],Table2[Relative Volume],"&gt;=1")/Table4[[#This Row],[Count]]</f>
        <v>1</v>
      </c>
      <c r="J63" s="2">
        <f>COUNTIFS(Table2[Sub-Sector],Table4[[#This Row],[Sub-Sector]],Table2[% Away From Day Low],"&gt;=0.05")/Table4[[#This Row],[Count]]</f>
        <v>0</v>
      </c>
      <c r="K63" s="2">
        <f>COUNTIFS(Table2[Sub-Sector],Table4[[#This Row],[Sub-Sector]],Table2[% Away From Day High],"&lt;=0.05")/Table4[[#This Row],[Count]]</f>
        <v>0</v>
      </c>
      <c r="L63" s="2">
        <f>COUNTIFS(Table2[Sub-Sector],Table4[[#This Row],[Sub-Sector]],Table2[% Away From Current Week Low],"&gt;=0.05")/Table4[[#This Row],[Count]]</f>
        <v>0</v>
      </c>
      <c r="M63" s="2">
        <f>COUNTIFS(Table2[Sub-Sector],Table4[[#This Row],[Sub-Sector]],Table2[% Away From Current Week High],"&lt;=0.05")/Table4[[#This Row],[Count]]</f>
        <v>1</v>
      </c>
      <c r="N63" s="2">
        <f>COUNTIFS(Table2[Sub-Sector],Table4[[#This Row],[Sub-Sector]],Table2[% Away From Current Month Low],"&gt;=0.05")/Table4[[#This Row],[Count]]</f>
        <v>1</v>
      </c>
      <c r="O63" s="2">
        <f>COUNTIFS(Table2[Sub-Sector],Table4[[#This Row],[Sub-Sector]],Table2[% Away From Current Month High],"&lt;=0.05")/Table4[[#This Row],[Count]]</f>
        <v>0</v>
      </c>
      <c r="P63" s="2">
        <f>COUNTIFS(Table2[Sub-Sector],Table4[[#This Row],[Sub-Sector]],Table2[% Away From 52W High],"&lt;=10")/Table4[[#This Row],[Count]]</f>
        <v>1</v>
      </c>
      <c r="Q63" s="2">
        <f>COUNTIFS(Table2[Sub-Sector],Table4[[#This Row],[Sub-Sector]],Table2[% Away From 52W Low],"&gt;=10")/Table4[[#This Row],[Count]]</f>
        <v>1</v>
      </c>
      <c r="R63" s="2">
        <f>COUNTIFS(Table2[Sub-Sector],Table4[[#This Row],[Sub-Sector]],Table2[% Price above 20 EMA],"&gt;=0")/Table4[[#This Row],[Count]]</f>
        <v>1</v>
      </c>
      <c r="S63" s="2">
        <f>COUNTIFS(Table2[Sub-Sector],Table4[[#This Row],[Sub-Sector]],Table2[% Price above 50 EMA],"&gt;=0")/Table4[[#This Row],[Count]]</f>
        <v>1</v>
      </c>
      <c r="T63" s="2">
        <f>COUNTIFS(Table2[Sub-Sector],Table4[[#This Row],[Sub-Sector]],Table2[% Price above 200 EMA],"&gt;=0")/Table4[[#This Row],[Count]]</f>
        <v>1</v>
      </c>
      <c r="U63" s="2">
        <f>COUNTIFS(Table2[Sub-Sector],Table4[[#This Row],[Sub-Sector]],Table2[Rate of Change - Zone],"Positive")/Table4[[#This Row],[Count]]</f>
        <v>1</v>
      </c>
      <c r="V63" s="2">
        <f>COUNTIFS(Table2[Sub-Sector],Table4[[#This Row],[Sub-Sector]],Table2[Sharpe Ratio],"&gt;=0.10")/Table4[[#This Row],[Count]]</f>
        <v>1</v>
      </c>
      <c r="W6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374</v>
      </c>
      <c r="X63" s="3">
        <f>_xlfn.RANK.AVG(Table4[[#This Row],[Score]],Table4[Score],1)</f>
        <v>36</v>
      </c>
      <c r="Y6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252.5</v>
      </c>
      <c r="Z63" s="3">
        <f>_xlfn.RANK.AVG(Table4[[#This Row],[Score 2 ]],Table4[[Score 2 ]],1)</f>
        <v>64.5</v>
      </c>
    </row>
    <row r="64" spans="1:26" x14ac:dyDescent="0.3">
      <c r="A64" t="s">
        <v>1093</v>
      </c>
      <c r="B64">
        <f>COUNTIFS(Table2[Sub-Sector],Table4[[#This Row],[Sub-Sector]])</f>
        <v>2</v>
      </c>
      <c r="C64" s="2">
        <f>COUNTIFS(Table2[Sub-Sector],Table4[[#This Row],[Sub-Sector]],Table2[Uptrend],"Uptrend")/Table4[[#This Row],[Count]]</f>
        <v>0</v>
      </c>
      <c r="D64" s="2">
        <f>COUNTIFS(Table2[Sub-Sector],Table4[[#This Row],[Sub-Sector]],Table2[1W Return vs Nifty],"&gt;=5")/Table4[[#This Row],[Count]]</f>
        <v>0.5</v>
      </c>
      <c r="E64" s="2">
        <f>COUNTIFS(Table2[Sub-Sector],Table4[[#This Row],[Sub-Sector]],Table2[1M Return vs Nifty],"&gt;=5")/Table4[[#This Row],[Count]]</f>
        <v>1</v>
      </c>
      <c r="F64" s="2">
        <f>COUNTIFS(Table2[Sub-Sector],Table4[[#This Row],[Sub-Sector]],Table2[6M Return vs Nifty],"&gt;=10")/Table4[[#This Row],[Count]]</f>
        <v>0</v>
      </c>
      <c r="G64" s="2">
        <f>COUNTIFS(Table2[Sub-Sector],Table4[[#This Row],[Sub-Sector]],Table2[1Y Return vs Nifty],"&gt;=10")/Table4[[#This Row],[Count]]</f>
        <v>0</v>
      </c>
      <c r="H64" s="2">
        <f>COUNTIFS(Table2[Sub-Sector],Table4[[#This Row],[Sub-Sector]],Table2[RSI Exponential â€“ 14D],"&gt;=50")/Table4[[#This Row],[Count]]</f>
        <v>1</v>
      </c>
      <c r="I64" s="2">
        <f>COUNTIFS(Table2[Sub-Sector],Table4[[#This Row],[Sub-Sector]],Table2[Relative Volume],"&gt;=1")/Table4[[#This Row],[Count]]</f>
        <v>1</v>
      </c>
      <c r="J64" s="2">
        <f>COUNTIFS(Table2[Sub-Sector],Table4[[#This Row],[Sub-Sector]],Table2[% Away From Day Low],"&gt;=0.05")/Table4[[#This Row],[Count]]</f>
        <v>0</v>
      </c>
      <c r="K64" s="2">
        <f>COUNTIFS(Table2[Sub-Sector],Table4[[#This Row],[Sub-Sector]],Table2[% Away From Day High],"&lt;=0.05")/Table4[[#This Row],[Count]]</f>
        <v>1</v>
      </c>
      <c r="L64" s="2">
        <f>COUNTIFS(Table2[Sub-Sector],Table4[[#This Row],[Sub-Sector]],Table2[% Away From Current Week Low],"&gt;=0.05")/Table4[[#This Row],[Count]]</f>
        <v>0</v>
      </c>
      <c r="M64" s="2">
        <f>COUNTIFS(Table2[Sub-Sector],Table4[[#This Row],[Sub-Sector]],Table2[% Away From Current Week High],"&lt;=0.05")/Table4[[#This Row],[Count]]</f>
        <v>0.5</v>
      </c>
      <c r="N64" s="2">
        <f>COUNTIFS(Table2[Sub-Sector],Table4[[#This Row],[Sub-Sector]],Table2[% Away From Current Month Low],"&gt;=0.05")/Table4[[#This Row],[Count]]</f>
        <v>0.5</v>
      </c>
      <c r="O64" s="2">
        <f>COUNTIFS(Table2[Sub-Sector],Table4[[#This Row],[Sub-Sector]],Table2[% Away From Current Month High],"&lt;=0.05")/Table4[[#This Row],[Count]]</f>
        <v>0.5</v>
      </c>
      <c r="P64" s="2">
        <f>COUNTIFS(Table2[Sub-Sector],Table4[[#This Row],[Sub-Sector]],Table2[% Away From 52W High],"&lt;=10")/Table4[[#This Row],[Count]]</f>
        <v>0</v>
      </c>
      <c r="Q64" s="2">
        <f>COUNTIFS(Table2[Sub-Sector],Table4[[#This Row],[Sub-Sector]],Table2[% Away From 52W Low],"&gt;=10")/Table4[[#This Row],[Count]]</f>
        <v>1</v>
      </c>
      <c r="R64" s="2">
        <f>COUNTIFS(Table2[Sub-Sector],Table4[[#This Row],[Sub-Sector]],Table2[% Price above 20 EMA],"&gt;=0")/Table4[[#This Row],[Count]]</f>
        <v>1</v>
      </c>
      <c r="S64" s="2">
        <f>COUNTIFS(Table2[Sub-Sector],Table4[[#This Row],[Sub-Sector]],Table2[% Price above 50 EMA],"&gt;=0")/Table4[[#This Row],[Count]]</f>
        <v>1</v>
      </c>
      <c r="T64" s="2">
        <f>COUNTIFS(Table2[Sub-Sector],Table4[[#This Row],[Sub-Sector]],Table2[% Price above 200 EMA],"&gt;=0")/Table4[[#This Row],[Count]]</f>
        <v>1</v>
      </c>
      <c r="U64" s="2">
        <f>COUNTIFS(Table2[Sub-Sector],Table4[[#This Row],[Sub-Sector]],Table2[Rate of Change - Zone],"Positive")/Table4[[#This Row],[Count]]</f>
        <v>1</v>
      </c>
      <c r="V64" s="2">
        <f>COUNTIFS(Table2[Sub-Sector],Table4[[#This Row],[Sub-Sector]],Table2[Sharpe Ratio],"&gt;=0.10")/Table4[[#This Row],[Count]]</f>
        <v>0</v>
      </c>
      <c r="W6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389.5</v>
      </c>
      <c r="X64" s="3">
        <f>_xlfn.RANK.AVG(Table4[[#This Row],[Score]],Table4[Score],1)</f>
        <v>50</v>
      </c>
      <c r="Y6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252.5</v>
      </c>
      <c r="Z64" s="3">
        <f>_xlfn.RANK.AVG(Table4[[#This Row],[Score 2 ]],Table4[[Score 2 ]],1)</f>
        <v>64.5</v>
      </c>
    </row>
    <row r="65" spans="1:26" x14ac:dyDescent="0.3">
      <c r="A65" t="s">
        <v>448</v>
      </c>
      <c r="B65">
        <f>COUNTIFS(Table2[Sub-Sector],Table4[[#This Row],[Sub-Sector]])</f>
        <v>1</v>
      </c>
      <c r="C65" s="2">
        <f>COUNTIFS(Table2[Sub-Sector],Table4[[#This Row],[Sub-Sector]],Table2[Uptrend],"Uptrend")/Table4[[#This Row],[Count]]</f>
        <v>1</v>
      </c>
      <c r="D65" s="2">
        <f>COUNTIFS(Table2[Sub-Sector],Table4[[#This Row],[Sub-Sector]],Table2[1W Return vs Nifty],"&gt;=5")/Table4[[#This Row],[Count]]</f>
        <v>0</v>
      </c>
      <c r="E65" s="2">
        <f>COUNTIFS(Table2[Sub-Sector],Table4[[#This Row],[Sub-Sector]],Table2[1M Return vs Nifty],"&gt;=5")/Table4[[#This Row],[Count]]</f>
        <v>0</v>
      </c>
      <c r="F65" s="2">
        <f>COUNTIFS(Table2[Sub-Sector],Table4[[#This Row],[Sub-Sector]],Table2[6M Return vs Nifty],"&gt;=10")/Table4[[#This Row],[Count]]</f>
        <v>0</v>
      </c>
      <c r="G65" s="2">
        <f>COUNTIFS(Table2[Sub-Sector],Table4[[#This Row],[Sub-Sector]],Table2[1Y Return vs Nifty],"&gt;=10")/Table4[[#This Row],[Count]]</f>
        <v>0</v>
      </c>
      <c r="H65" s="2">
        <f>COUNTIFS(Table2[Sub-Sector],Table4[[#This Row],[Sub-Sector]],Table2[RSI Exponential â€“ 14D],"&gt;=50")/Table4[[#This Row],[Count]]</f>
        <v>1</v>
      </c>
      <c r="I65" s="2">
        <f>COUNTIFS(Table2[Sub-Sector],Table4[[#This Row],[Sub-Sector]],Table2[Relative Volume],"&gt;=1")/Table4[[#This Row],[Count]]</f>
        <v>1</v>
      </c>
      <c r="J65" s="2">
        <f>COUNTIFS(Table2[Sub-Sector],Table4[[#This Row],[Sub-Sector]],Table2[% Away From Day Low],"&gt;=0.05")/Table4[[#This Row],[Count]]</f>
        <v>0</v>
      </c>
      <c r="K65" s="2">
        <f>COUNTIFS(Table2[Sub-Sector],Table4[[#This Row],[Sub-Sector]],Table2[% Away From Day High],"&lt;=0.05")/Table4[[#This Row],[Count]]</f>
        <v>1</v>
      </c>
      <c r="L65" s="2">
        <f>COUNTIFS(Table2[Sub-Sector],Table4[[#This Row],[Sub-Sector]],Table2[% Away From Current Week Low],"&gt;=0.05")/Table4[[#This Row],[Count]]</f>
        <v>0</v>
      </c>
      <c r="M65" s="2">
        <f>COUNTIFS(Table2[Sub-Sector],Table4[[#This Row],[Sub-Sector]],Table2[% Away From Current Week High],"&lt;=0.05")/Table4[[#This Row],[Count]]</f>
        <v>1</v>
      </c>
      <c r="N65" s="2">
        <f>COUNTIFS(Table2[Sub-Sector],Table4[[#This Row],[Sub-Sector]],Table2[% Away From Current Month Low],"&gt;=0.05")/Table4[[#This Row],[Count]]</f>
        <v>0</v>
      </c>
      <c r="O65" s="2">
        <f>COUNTIFS(Table2[Sub-Sector],Table4[[#This Row],[Sub-Sector]],Table2[% Away From Current Month High],"&lt;=0.05")/Table4[[#This Row],[Count]]</f>
        <v>1</v>
      </c>
      <c r="P65" s="2">
        <f>COUNTIFS(Table2[Sub-Sector],Table4[[#This Row],[Sub-Sector]],Table2[% Away From 52W High],"&lt;=10")/Table4[[#This Row],[Count]]</f>
        <v>0</v>
      </c>
      <c r="Q65" s="2">
        <f>COUNTIFS(Table2[Sub-Sector],Table4[[#This Row],[Sub-Sector]],Table2[% Away From 52W Low],"&gt;=10")/Table4[[#This Row],[Count]]</f>
        <v>1</v>
      </c>
      <c r="R65" s="2">
        <f>COUNTIFS(Table2[Sub-Sector],Table4[[#This Row],[Sub-Sector]],Table2[% Price above 20 EMA],"&gt;=0")/Table4[[#This Row],[Count]]</f>
        <v>1</v>
      </c>
      <c r="S65" s="2">
        <f>COUNTIFS(Table2[Sub-Sector],Table4[[#This Row],[Sub-Sector]],Table2[% Price above 50 EMA],"&gt;=0")/Table4[[#This Row],[Count]]</f>
        <v>1</v>
      </c>
      <c r="T65" s="2">
        <f>COUNTIFS(Table2[Sub-Sector],Table4[[#This Row],[Sub-Sector]],Table2[% Price above 200 EMA],"&gt;=0")/Table4[[#This Row],[Count]]</f>
        <v>1</v>
      </c>
      <c r="U65" s="2">
        <f>COUNTIFS(Table2[Sub-Sector],Table4[[#This Row],[Sub-Sector]],Table2[Rate of Change - Zone],"Positive")/Table4[[#This Row],[Count]]</f>
        <v>1</v>
      </c>
      <c r="V65" s="2">
        <f>COUNTIFS(Table2[Sub-Sector],Table4[[#This Row],[Sub-Sector]],Table2[Sharpe Ratio],"&gt;=0.10")/Table4[[#This Row],[Count]]</f>
        <v>0</v>
      </c>
      <c r="W6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470.5</v>
      </c>
      <c r="X65" s="3">
        <f>_xlfn.RANK.AVG(Table4[[#This Row],[Score]],Table4[Score],1)</f>
        <v>74</v>
      </c>
      <c r="Y6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252.5</v>
      </c>
      <c r="Z65" s="3">
        <f>_xlfn.RANK.AVG(Table4[[#This Row],[Score 2 ]],Table4[[Score 2 ]],1)</f>
        <v>64.5</v>
      </c>
    </row>
    <row r="66" spans="1:26" x14ac:dyDescent="0.3">
      <c r="A66" t="s">
        <v>547</v>
      </c>
      <c r="B66">
        <f>COUNTIFS(Table2[Sub-Sector],Table4[[#This Row],[Sub-Sector]])</f>
        <v>2</v>
      </c>
      <c r="C66" s="2">
        <f>COUNTIFS(Table2[Sub-Sector],Table4[[#This Row],[Sub-Sector]],Table2[Uptrend],"Uptrend")/Table4[[#This Row],[Count]]</f>
        <v>0.5</v>
      </c>
      <c r="D66" s="2">
        <f>COUNTIFS(Table2[Sub-Sector],Table4[[#This Row],[Sub-Sector]],Table2[1W Return vs Nifty],"&gt;=5")/Table4[[#This Row],[Count]]</f>
        <v>0</v>
      </c>
      <c r="E66" s="2">
        <f>COUNTIFS(Table2[Sub-Sector],Table4[[#This Row],[Sub-Sector]],Table2[1M Return vs Nifty],"&gt;=5")/Table4[[#This Row],[Count]]</f>
        <v>0.5</v>
      </c>
      <c r="F66" s="2">
        <f>COUNTIFS(Table2[Sub-Sector],Table4[[#This Row],[Sub-Sector]],Table2[6M Return vs Nifty],"&gt;=10")/Table4[[#This Row],[Count]]</f>
        <v>0</v>
      </c>
      <c r="G66" s="2">
        <f>COUNTIFS(Table2[Sub-Sector],Table4[[#This Row],[Sub-Sector]],Table2[1Y Return vs Nifty],"&gt;=10")/Table4[[#This Row],[Count]]</f>
        <v>0</v>
      </c>
      <c r="H66" s="2">
        <f>COUNTIFS(Table2[Sub-Sector],Table4[[#This Row],[Sub-Sector]],Table2[RSI Exponential â€“ 14D],"&gt;=50")/Table4[[#This Row],[Count]]</f>
        <v>1</v>
      </c>
      <c r="I66" s="2">
        <f>COUNTIFS(Table2[Sub-Sector],Table4[[#This Row],[Sub-Sector]],Table2[Relative Volume],"&gt;=1")/Table4[[#This Row],[Count]]</f>
        <v>1</v>
      </c>
      <c r="J66" s="2">
        <f>COUNTIFS(Table2[Sub-Sector],Table4[[#This Row],[Sub-Sector]],Table2[% Away From Day Low],"&gt;=0.05")/Table4[[#This Row],[Count]]</f>
        <v>0</v>
      </c>
      <c r="K66" s="2">
        <f>COUNTIFS(Table2[Sub-Sector],Table4[[#This Row],[Sub-Sector]],Table2[% Away From Day High],"&lt;=0.05")/Table4[[#This Row],[Count]]</f>
        <v>0.5</v>
      </c>
      <c r="L66" s="2">
        <f>COUNTIFS(Table2[Sub-Sector],Table4[[#This Row],[Sub-Sector]],Table2[% Away From Current Week Low],"&gt;=0.05")/Table4[[#This Row],[Count]]</f>
        <v>0</v>
      </c>
      <c r="M66" s="2">
        <f>COUNTIFS(Table2[Sub-Sector],Table4[[#This Row],[Sub-Sector]],Table2[% Away From Current Week High],"&lt;=0.05")/Table4[[#This Row],[Count]]</f>
        <v>0.5</v>
      </c>
      <c r="N66" s="2">
        <f>COUNTIFS(Table2[Sub-Sector],Table4[[#This Row],[Sub-Sector]],Table2[% Away From Current Month Low],"&gt;=0.05")/Table4[[#This Row],[Count]]</f>
        <v>0.5</v>
      </c>
      <c r="O66" s="2">
        <f>COUNTIFS(Table2[Sub-Sector],Table4[[#This Row],[Sub-Sector]],Table2[% Away From Current Month High],"&lt;=0.05")/Table4[[#This Row],[Count]]</f>
        <v>0.5</v>
      </c>
      <c r="P66" s="2">
        <f>COUNTIFS(Table2[Sub-Sector],Table4[[#This Row],[Sub-Sector]],Table2[% Away From 52W High],"&lt;=10")/Table4[[#This Row],[Count]]</f>
        <v>0</v>
      </c>
      <c r="Q66" s="2">
        <f>COUNTIFS(Table2[Sub-Sector],Table4[[#This Row],[Sub-Sector]],Table2[% Away From 52W Low],"&gt;=10")/Table4[[#This Row],[Count]]</f>
        <v>1</v>
      </c>
      <c r="R66" s="2">
        <f>COUNTIFS(Table2[Sub-Sector],Table4[[#This Row],[Sub-Sector]],Table2[% Price above 20 EMA],"&gt;=0")/Table4[[#This Row],[Count]]</f>
        <v>1</v>
      </c>
      <c r="S66" s="2">
        <f>COUNTIFS(Table2[Sub-Sector],Table4[[#This Row],[Sub-Sector]],Table2[% Price above 50 EMA],"&gt;=0")/Table4[[#This Row],[Count]]</f>
        <v>1</v>
      </c>
      <c r="T66" s="2">
        <f>COUNTIFS(Table2[Sub-Sector],Table4[[#This Row],[Sub-Sector]],Table2[% Price above 200 EMA],"&gt;=0")/Table4[[#This Row],[Count]]</f>
        <v>1</v>
      </c>
      <c r="U66" s="2">
        <f>COUNTIFS(Table2[Sub-Sector],Table4[[#This Row],[Sub-Sector]],Table2[Rate of Change - Zone],"Positive")/Table4[[#This Row],[Count]]</f>
        <v>1</v>
      </c>
      <c r="V66" s="2">
        <f>COUNTIFS(Table2[Sub-Sector],Table4[[#This Row],[Sub-Sector]],Table2[Sharpe Ratio],"&gt;=0.10")/Table4[[#This Row],[Count]]</f>
        <v>0.5</v>
      </c>
      <c r="W6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485</v>
      </c>
      <c r="X66" s="3">
        <f>_xlfn.RANK.AVG(Table4[[#This Row],[Score]],Table4[Score],1)</f>
        <v>84</v>
      </c>
      <c r="Y6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252.5</v>
      </c>
      <c r="Z66" s="3">
        <f>_xlfn.RANK.AVG(Table4[[#This Row],[Score 2 ]],Table4[[Score 2 ]],1)</f>
        <v>64.5</v>
      </c>
    </row>
    <row r="67" spans="1:26" x14ac:dyDescent="0.3">
      <c r="A67" t="s">
        <v>1451</v>
      </c>
      <c r="B67">
        <f>COUNTIFS(Table2[Sub-Sector],Table4[[#This Row],[Sub-Sector]])</f>
        <v>2</v>
      </c>
      <c r="C67" s="2">
        <f>COUNTIFS(Table2[Sub-Sector],Table4[[#This Row],[Sub-Sector]],Table2[Uptrend],"Uptrend")/Table4[[#This Row],[Count]]</f>
        <v>0.5</v>
      </c>
      <c r="D67" s="2">
        <f>COUNTIFS(Table2[Sub-Sector],Table4[[#This Row],[Sub-Sector]],Table2[1W Return vs Nifty],"&gt;=5")/Table4[[#This Row],[Count]]</f>
        <v>0</v>
      </c>
      <c r="E67" s="2">
        <f>COUNTIFS(Table2[Sub-Sector],Table4[[#This Row],[Sub-Sector]],Table2[1M Return vs Nifty],"&gt;=5")/Table4[[#This Row],[Count]]</f>
        <v>0</v>
      </c>
      <c r="F67" s="2">
        <f>COUNTIFS(Table2[Sub-Sector],Table4[[#This Row],[Sub-Sector]],Table2[6M Return vs Nifty],"&gt;=10")/Table4[[#This Row],[Count]]</f>
        <v>0</v>
      </c>
      <c r="G67" s="2">
        <f>COUNTIFS(Table2[Sub-Sector],Table4[[#This Row],[Sub-Sector]],Table2[1Y Return vs Nifty],"&gt;=10")/Table4[[#This Row],[Count]]</f>
        <v>0</v>
      </c>
      <c r="H67" s="2">
        <f>COUNTIFS(Table2[Sub-Sector],Table4[[#This Row],[Sub-Sector]],Table2[RSI Exponential â€“ 14D],"&gt;=50")/Table4[[#This Row],[Count]]</f>
        <v>1</v>
      </c>
      <c r="I67" s="2">
        <f>COUNTIFS(Table2[Sub-Sector],Table4[[#This Row],[Sub-Sector]],Table2[Relative Volume],"&gt;=1")/Table4[[#This Row],[Count]]</f>
        <v>1</v>
      </c>
      <c r="J67" s="2">
        <f>COUNTIFS(Table2[Sub-Sector],Table4[[#This Row],[Sub-Sector]],Table2[% Away From Day Low],"&gt;=0.05")/Table4[[#This Row],[Count]]</f>
        <v>0</v>
      </c>
      <c r="K67" s="2">
        <f>COUNTIFS(Table2[Sub-Sector],Table4[[#This Row],[Sub-Sector]],Table2[% Away From Day High],"&lt;=0.05")/Table4[[#This Row],[Count]]</f>
        <v>1</v>
      </c>
      <c r="L67" s="2">
        <f>COUNTIFS(Table2[Sub-Sector],Table4[[#This Row],[Sub-Sector]],Table2[% Away From Current Week Low],"&gt;=0.05")/Table4[[#This Row],[Count]]</f>
        <v>0</v>
      </c>
      <c r="M67" s="2">
        <f>COUNTIFS(Table2[Sub-Sector],Table4[[#This Row],[Sub-Sector]],Table2[% Away From Current Week High],"&lt;=0.05")/Table4[[#This Row],[Count]]</f>
        <v>1</v>
      </c>
      <c r="N67" s="2">
        <f>COUNTIFS(Table2[Sub-Sector],Table4[[#This Row],[Sub-Sector]],Table2[% Away From Current Month Low],"&gt;=0.05")/Table4[[#This Row],[Count]]</f>
        <v>0</v>
      </c>
      <c r="O67" s="2">
        <f>COUNTIFS(Table2[Sub-Sector],Table4[[#This Row],[Sub-Sector]],Table2[% Away From Current Month High],"&lt;=0.05")/Table4[[#This Row],[Count]]</f>
        <v>1</v>
      </c>
      <c r="P67" s="2">
        <f>COUNTIFS(Table2[Sub-Sector],Table4[[#This Row],[Sub-Sector]],Table2[% Away From 52W High],"&lt;=10")/Table4[[#This Row],[Count]]</f>
        <v>0</v>
      </c>
      <c r="Q67" s="2">
        <f>COUNTIFS(Table2[Sub-Sector],Table4[[#This Row],[Sub-Sector]],Table2[% Away From 52W Low],"&gt;=10")/Table4[[#This Row],[Count]]</f>
        <v>1</v>
      </c>
      <c r="R67" s="2">
        <f>COUNTIFS(Table2[Sub-Sector],Table4[[#This Row],[Sub-Sector]],Table2[% Price above 20 EMA],"&gt;=0")/Table4[[#This Row],[Count]]</f>
        <v>1</v>
      </c>
      <c r="S67" s="2">
        <f>COUNTIFS(Table2[Sub-Sector],Table4[[#This Row],[Sub-Sector]],Table2[% Price above 50 EMA],"&gt;=0")/Table4[[#This Row],[Count]]</f>
        <v>1</v>
      </c>
      <c r="T67" s="2">
        <f>COUNTIFS(Table2[Sub-Sector],Table4[[#This Row],[Sub-Sector]],Table2[% Price above 200 EMA],"&gt;=0")/Table4[[#This Row],[Count]]</f>
        <v>0.5</v>
      </c>
      <c r="U67" s="2">
        <f>COUNTIFS(Table2[Sub-Sector],Table4[[#This Row],[Sub-Sector]],Table2[Rate of Change - Zone],"Positive")/Table4[[#This Row],[Count]]</f>
        <v>1</v>
      </c>
      <c r="V67" s="2">
        <f>COUNTIFS(Table2[Sub-Sector],Table4[[#This Row],[Sub-Sector]],Table2[Sharpe Ratio],"&gt;=0.10")/Table4[[#This Row],[Count]]</f>
        <v>0</v>
      </c>
      <c r="W6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547.5</v>
      </c>
      <c r="X67" s="3">
        <f>_xlfn.RANK.AVG(Table4[[#This Row],[Score]],Table4[Score],1)</f>
        <v>101</v>
      </c>
      <c r="Y6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252.5</v>
      </c>
      <c r="Z67" s="3">
        <f>_xlfn.RANK.AVG(Table4[[#This Row],[Score 2 ]],Table4[[Score 2 ]],1)</f>
        <v>64.5</v>
      </c>
    </row>
    <row r="68" spans="1:26" x14ac:dyDescent="0.3">
      <c r="A68" t="s">
        <v>973</v>
      </c>
      <c r="B68">
        <f>COUNTIFS(Table2[Sub-Sector],Table4[[#This Row],[Sub-Sector]])</f>
        <v>1</v>
      </c>
      <c r="C68" s="2">
        <f>COUNTIFS(Table2[Sub-Sector],Table4[[#This Row],[Sub-Sector]],Table2[Uptrend],"Uptrend")/Table4[[#This Row],[Count]]</f>
        <v>0</v>
      </c>
      <c r="D68" s="2">
        <f>COUNTIFS(Table2[Sub-Sector],Table4[[#This Row],[Sub-Sector]],Table2[1W Return vs Nifty],"&gt;=5")/Table4[[#This Row],[Count]]</f>
        <v>0</v>
      </c>
      <c r="E68" s="2">
        <f>COUNTIFS(Table2[Sub-Sector],Table4[[#This Row],[Sub-Sector]],Table2[1M Return vs Nifty],"&gt;=5")/Table4[[#This Row],[Count]]</f>
        <v>0</v>
      </c>
      <c r="F68" s="2">
        <f>COUNTIFS(Table2[Sub-Sector],Table4[[#This Row],[Sub-Sector]],Table2[6M Return vs Nifty],"&gt;=10")/Table4[[#This Row],[Count]]</f>
        <v>0</v>
      </c>
      <c r="G68" s="2">
        <f>COUNTIFS(Table2[Sub-Sector],Table4[[#This Row],[Sub-Sector]],Table2[1Y Return vs Nifty],"&gt;=10")/Table4[[#This Row],[Count]]</f>
        <v>0</v>
      </c>
      <c r="H68" s="2">
        <f>COUNTIFS(Table2[Sub-Sector],Table4[[#This Row],[Sub-Sector]],Table2[RSI Exponential â€“ 14D],"&gt;=50")/Table4[[#This Row],[Count]]</f>
        <v>1</v>
      </c>
      <c r="I68" s="2">
        <f>COUNTIFS(Table2[Sub-Sector],Table4[[#This Row],[Sub-Sector]],Table2[Relative Volume],"&gt;=1")/Table4[[#This Row],[Count]]</f>
        <v>1</v>
      </c>
      <c r="J68" s="2">
        <f>COUNTIFS(Table2[Sub-Sector],Table4[[#This Row],[Sub-Sector]],Table2[% Away From Day Low],"&gt;=0.05")/Table4[[#This Row],[Count]]</f>
        <v>0</v>
      </c>
      <c r="K68" s="2">
        <f>COUNTIFS(Table2[Sub-Sector],Table4[[#This Row],[Sub-Sector]],Table2[% Away From Day High],"&lt;=0.05")/Table4[[#This Row],[Count]]</f>
        <v>1</v>
      </c>
      <c r="L68" s="2">
        <f>COUNTIFS(Table2[Sub-Sector],Table4[[#This Row],[Sub-Sector]],Table2[% Away From Current Week Low],"&gt;=0.05")/Table4[[#This Row],[Count]]</f>
        <v>0</v>
      </c>
      <c r="M68" s="2">
        <f>COUNTIFS(Table2[Sub-Sector],Table4[[#This Row],[Sub-Sector]],Table2[% Away From Current Week High],"&lt;=0.05")/Table4[[#This Row],[Count]]</f>
        <v>1</v>
      </c>
      <c r="N68" s="2">
        <f>COUNTIFS(Table2[Sub-Sector],Table4[[#This Row],[Sub-Sector]],Table2[% Away From Current Month Low],"&gt;=0.05")/Table4[[#This Row],[Count]]</f>
        <v>0</v>
      </c>
      <c r="O68" s="2">
        <f>COUNTIFS(Table2[Sub-Sector],Table4[[#This Row],[Sub-Sector]],Table2[% Away From Current Month High],"&lt;=0.05")/Table4[[#This Row],[Count]]</f>
        <v>1</v>
      </c>
      <c r="P68" s="2">
        <f>COUNTIFS(Table2[Sub-Sector],Table4[[#This Row],[Sub-Sector]],Table2[% Away From 52W High],"&lt;=10")/Table4[[#This Row],[Count]]</f>
        <v>0</v>
      </c>
      <c r="Q68" s="2">
        <f>COUNTIFS(Table2[Sub-Sector],Table4[[#This Row],[Sub-Sector]],Table2[% Away From 52W Low],"&gt;=10")/Table4[[#This Row],[Count]]</f>
        <v>1</v>
      </c>
      <c r="R68" s="2">
        <f>COUNTIFS(Table2[Sub-Sector],Table4[[#This Row],[Sub-Sector]],Table2[% Price above 20 EMA],"&gt;=0")/Table4[[#This Row],[Count]]</f>
        <v>1</v>
      </c>
      <c r="S68" s="2">
        <f>COUNTIFS(Table2[Sub-Sector],Table4[[#This Row],[Sub-Sector]],Table2[% Price above 50 EMA],"&gt;=0")/Table4[[#This Row],[Count]]</f>
        <v>1</v>
      </c>
      <c r="T68" s="2">
        <f>COUNTIFS(Table2[Sub-Sector],Table4[[#This Row],[Sub-Sector]],Table2[% Price above 200 EMA],"&gt;=0")/Table4[[#This Row],[Count]]</f>
        <v>0</v>
      </c>
      <c r="U68" s="2">
        <f>COUNTIFS(Table2[Sub-Sector],Table4[[#This Row],[Sub-Sector]],Table2[Rate of Change - Zone],"Positive")/Table4[[#This Row],[Count]]</f>
        <v>1</v>
      </c>
      <c r="V68" s="2">
        <f>COUNTIFS(Table2[Sub-Sector],Table4[[#This Row],[Sub-Sector]],Table2[Sharpe Ratio],"&gt;=0.10")/Table4[[#This Row],[Count]]</f>
        <v>0</v>
      </c>
      <c r="W6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562.5</v>
      </c>
      <c r="X68" s="3">
        <f>_xlfn.RANK.AVG(Table4[[#This Row],[Score]],Table4[Score],1)</f>
        <v>104</v>
      </c>
      <c r="Y6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252.5</v>
      </c>
      <c r="Z68" s="3">
        <f>_xlfn.RANK.AVG(Table4[[#This Row],[Score 2 ]],Table4[[Score 2 ]],1)</f>
        <v>64.5</v>
      </c>
    </row>
    <row r="69" spans="1:26" x14ac:dyDescent="0.3">
      <c r="A69" t="s">
        <v>179</v>
      </c>
      <c r="B69">
        <f>COUNTIFS(Table2[Sub-Sector],Table4[[#This Row],[Sub-Sector]])</f>
        <v>6</v>
      </c>
      <c r="C69" s="2">
        <f>COUNTIFS(Table2[Sub-Sector],Table4[[#This Row],[Sub-Sector]],Table2[Uptrend],"Uptrend")/Table4[[#This Row],[Count]]</f>
        <v>0.66666666666666663</v>
      </c>
      <c r="D69" s="2">
        <f>COUNTIFS(Table2[Sub-Sector],Table4[[#This Row],[Sub-Sector]],Table2[1W Return vs Nifty],"&gt;=5")/Table4[[#This Row],[Count]]</f>
        <v>0</v>
      </c>
      <c r="E69" s="2">
        <f>COUNTIFS(Table2[Sub-Sector],Table4[[#This Row],[Sub-Sector]],Table2[1M Return vs Nifty],"&gt;=5")/Table4[[#This Row],[Count]]</f>
        <v>0.5</v>
      </c>
      <c r="F69" s="2">
        <f>COUNTIFS(Table2[Sub-Sector],Table4[[#This Row],[Sub-Sector]],Table2[6M Return vs Nifty],"&gt;=10")/Table4[[#This Row],[Count]]</f>
        <v>0.5</v>
      </c>
      <c r="G69" s="2">
        <f>COUNTIFS(Table2[Sub-Sector],Table4[[#This Row],[Sub-Sector]],Table2[1Y Return vs Nifty],"&gt;=10")/Table4[[#This Row],[Count]]</f>
        <v>0.66666666666666663</v>
      </c>
      <c r="H69" s="2">
        <f>COUNTIFS(Table2[Sub-Sector],Table4[[#This Row],[Sub-Sector]],Table2[RSI Exponential â€“ 14D],"&gt;=50")/Table4[[#This Row],[Count]]</f>
        <v>0.83333333333333337</v>
      </c>
      <c r="I69" s="2">
        <f>COUNTIFS(Table2[Sub-Sector],Table4[[#This Row],[Sub-Sector]],Table2[Relative Volume],"&gt;=1")/Table4[[#This Row],[Count]]</f>
        <v>0.16666666666666666</v>
      </c>
      <c r="J69" s="2">
        <f>COUNTIFS(Table2[Sub-Sector],Table4[[#This Row],[Sub-Sector]],Table2[% Away From Day Low],"&gt;=0.05")/Table4[[#This Row],[Count]]</f>
        <v>0</v>
      </c>
      <c r="K69" s="2">
        <f>COUNTIFS(Table2[Sub-Sector],Table4[[#This Row],[Sub-Sector]],Table2[% Away From Day High],"&lt;=0.05")/Table4[[#This Row],[Count]]</f>
        <v>1</v>
      </c>
      <c r="L69" s="2">
        <f>COUNTIFS(Table2[Sub-Sector],Table4[[#This Row],[Sub-Sector]],Table2[% Away From Current Week Low],"&gt;=0.05")/Table4[[#This Row],[Count]]</f>
        <v>0</v>
      </c>
      <c r="M69" s="2">
        <f>COUNTIFS(Table2[Sub-Sector],Table4[[#This Row],[Sub-Sector]],Table2[% Away From Current Week High],"&lt;=0.05")/Table4[[#This Row],[Count]]</f>
        <v>0.83333333333333337</v>
      </c>
      <c r="N69" s="2">
        <f>COUNTIFS(Table2[Sub-Sector],Table4[[#This Row],[Sub-Sector]],Table2[% Away From Current Month Low],"&gt;=0.05")/Table4[[#This Row],[Count]]</f>
        <v>0.33333333333333331</v>
      </c>
      <c r="O69" s="2">
        <f>COUNTIFS(Table2[Sub-Sector],Table4[[#This Row],[Sub-Sector]],Table2[% Away From Current Month High],"&lt;=0.05")/Table4[[#This Row],[Count]]</f>
        <v>0.66666666666666663</v>
      </c>
      <c r="P69" s="2">
        <f>COUNTIFS(Table2[Sub-Sector],Table4[[#This Row],[Sub-Sector]],Table2[% Away From 52W High],"&lt;=10")/Table4[[#This Row],[Count]]</f>
        <v>0.5</v>
      </c>
      <c r="Q69" s="2">
        <f>COUNTIFS(Table2[Sub-Sector],Table4[[#This Row],[Sub-Sector]],Table2[% Away From 52W Low],"&gt;=10")/Table4[[#This Row],[Count]]</f>
        <v>1</v>
      </c>
      <c r="R69" s="2">
        <f>COUNTIFS(Table2[Sub-Sector],Table4[[#This Row],[Sub-Sector]],Table2[% Price above 20 EMA],"&gt;=0")/Table4[[#This Row],[Count]]</f>
        <v>0.83333333333333337</v>
      </c>
      <c r="S69" s="2">
        <f>COUNTIFS(Table2[Sub-Sector],Table4[[#This Row],[Sub-Sector]],Table2[% Price above 50 EMA],"&gt;=0")/Table4[[#This Row],[Count]]</f>
        <v>0.83333333333333337</v>
      </c>
      <c r="T69" s="2">
        <f>COUNTIFS(Table2[Sub-Sector],Table4[[#This Row],[Sub-Sector]],Table2[% Price above 200 EMA],"&gt;=0")/Table4[[#This Row],[Count]]</f>
        <v>0.66666666666666663</v>
      </c>
      <c r="U69" s="2">
        <f>COUNTIFS(Table2[Sub-Sector],Table4[[#This Row],[Sub-Sector]],Table2[Rate of Change - Zone],"Positive")/Table4[[#This Row],[Count]]</f>
        <v>0.83333333333333337</v>
      </c>
      <c r="V69" s="2">
        <f>COUNTIFS(Table2[Sub-Sector],Table4[[#This Row],[Sub-Sector]],Table2[Sharpe Ratio],"&gt;=0.10")/Table4[[#This Row],[Count]]</f>
        <v>0</v>
      </c>
      <c r="W6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469.5</v>
      </c>
      <c r="X69" s="3">
        <f>_xlfn.RANK.AVG(Table4[[#This Row],[Score]],Table4[Score],1)</f>
        <v>73</v>
      </c>
      <c r="Y6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255</v>
      </c>
      <c r="Z69" s="3">
        <f>_xlfn.RANK.AVG(Table4[[#This Row],[Score 2 ]],Table4[[Score 2 ]],1)</f>
        <v>68.5</v>
      </c>
    </row>
    <row r="70" spans="1:26" x14ac:dyDescent="0.3">
      <c r="A70" t="s">
        <v>1344</v>
      </c>
      <c r="B70">
        <f>COUNTIFS(Table2[Sub-Sector],Table4[[#This Row],[Sub-Sector]])</f>
        <v>1</v>
      </c>
      <c r="C70" s="2">
        <f>COUNTIFS(Table2[Sub-Sector],Table4[[#This Row],[Sub-Sector]],Table2[Uptrend],"Uptrend")/Table4[[#This Row],[Count]]</f>
        <v>1</v>
      </c>
      <c r="D70" s="2">
        <f>COUNTIFS(Table2[Sub-Sector],Table4[[#This Row],[Sub-Sector]],Table2[1W Return vs Nifty],"&gt;=5")/Table4[[#This Row],[Count]]</f>
        <v>0</v>
      </c>
      <c r="E70" s="2">
        <f>COUNTIFS(Table2[Sub-Sector],Table4[[#This Row],[Sub-Sector]],Table2[1M Return vs Nifty],"&gt;=5")/Table4[[#This Row],[Count]]</f>
        <v>0</v>
      </c>
      <c r="F70" s="2">
        <f>COUNTIFS(Table2[Sub-Sector],Table4[[#This Row],[Sub-Sector]],Table2[6M Return vs Nifty],"&gt;=10")/Table4[[#This Row],[Count]]</f>
        <v>0</v>
      </c>
      <c r="G70" s="2">
        <f>COUNTIFS(Table2[Sub-Sector],Table4[[#This Row],[Sub-Sector]],Table2[1Y Return vs Nifty],"&gt;=10")/Table4[[#This Row],[Count]]</f>
        <v>1</v>
      </c>
      <c r="H70" s="2">
        <f>COUNTIFS(Table2[Sub-Sector],Table4[[#This Row],[Sub-Sector]],Table2[RSI Exponential â€“ 14D],"&gt;=50")/Table4[[#This Row],[Count]]</f>
        <v>0</v>
      </c>
      <c r="I70" s="2">
        <f>COUNTIFS(Table2[Sub-Sector],Table4[[#This Row],[Sub-Sector]],Table2[Relative Volume],"&gt;=1")/Table4[[#This Row],[Count]]</f>
        <v>1</v>
      </c>
      <c r="J70" s="2">
        <f>COUNTIFS(Table2[Sub-Sector],Table4[[#This Row],[Sub-Sector]],Table2[% Away From Day Low],"&gt;=0.05")/Table4[[#This Row],[Count]]</f>
        <v>0</v>
      </c>
      <c r="K70" s="2">
        <f>COUNTIFS(Table2[Sub-Sector],Table4[[#This Row],[Sub-Sector]],Table2[% Away From Day High],"&lt;=0.05")/Table4[[#This Row],[Count]]</f>
        <v>1</v>
      </c>
      <c r="L70" s="2">
        <f>COUNTIFS(Table2[Sub-Sector],Table4[[#This Row],[Sub-Sector]],Table2[% Away From Current Week Low],"&gt;=0.05")/Table4[[#This Row],[Count]]</f>
        <v>0</v>
      </c>
      <c r="M70" s="2">
        <f>COUNTIFS(Table2[Sub-Sector],Table4[[#This Row],[Sub-Sector]],Table2[% Away From Current Week High],"&lt;=0.05")/Table4[[#This Row],[Count]]</f>
        <v>1</v>
      </c>
      <c r="N70" s="2">
        <f>COUNTIFS(Table2[Sub-Sector],Table4[[#This Row],[Sub-Sector]],Table2[% Away From Current Month Low],"&gt;=0.05")/Table4[[#This Row],[Count]]</f>
        <v>0</v>
      </c>
      <c r="O70" s="2">
        <f>COUNTIFS(Table2[Sub-Sector],Table4[[#This Row],[Sub-Sector]],Table2[% Away From Current Month High],"&lt;=0.05")/Table4[[#This Row],[Count]]</f>
        <v>0</v>
      </c>
      <c r="P70" s="2">
        <f>COUNTIFS(Table2[Sub-Sector],Table4[[#This Row],[Sub-Sector]],Table2[% Away From 52W High],"&lt;=10")/Table4[[#This Row],[Count]]</f>
        <v>0</v>
      </c>
      <c r="Q70" s="2">
        <f>COUNTIFS(Table2[Sub-Sector],Table4[[#This Row],[Sub-Sector]],Table2[% Away From 52W Low],"&gt;=10")/Table4[[#This Row],[Count]]</f>
        <v>1</v>
      </c>
      <c r="R70" s="2">
        <f>COUNTIFS(Table2[Sub-Sector],Table4[[#This Row],[Sub-Sector]],Table2[% Price above 20 EMA],"&gt;=0")/Table4[[#This Row],[Count]]</f>
        <v>0</v>
      </c>
      <c r="S70" s="2">
        <f>COUNTIFS(Table2[Sub-Sector],Table4[[#This Row],[Sub-Sector]],Table2[% Price above 50 EMA],"&gt;=0")/Table4[[#This Row],[Count]]</f>
        <v>0</v>
      </c>
      <c r="T70" s="2">
        <f>COUNTIFS(Table2[Sub-Sector],Table4[[#This Row],[Sub-Sector]],Table2[% Price above 200 EMA],"&gt;=0")/Table4[[#This Row],[Count]]</f>
        <v>1</v>
      </c>
      <c r="U70" s="2">
        <f>COUNTIFS(Table2[Sub-Sector],Table4[[#This Row],[Sub-Sector]],Table2[Rate of Change - Zone],"Positive")/Table4[[#This Row],[Count]]</f>
        <v>0</v>
      </c>
      <c r="V70" s="2">
        <f>COUNTIFS(Table2[Sub-Sector],Table4[[#This Row],[Sub-Sector]],Table2[Sharpe Ratio],"&gt;=0.10")/Table4[[#This Row],[Count]]</f>
        <v>0</v>
      </c>
      <c r="W7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473</v>
      </c>
      <c r="X70" s="3">
        <f>_xlfn.RANK.AVG(Table4[[#This Row],[Score]],Table4[Score],1)</f>
        <v>75</v>
      </c>
      <c r="Y7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255</v>
      </c>
      <c r="Z70" s="3">
        <f>_xlfn.RANK.AVG(Table4[[#This Row],[Score 2 ]],Table4[[Score 2 ]],1)</f>
        <v>68.5</v>
      </c>
    </row>
    <row r="71" spans="1:26" x14ac:dyDescent="0.3">
      <c r="A71" t="s">
        <v>40</v>
      </c>
      <c r="B71">
        <f>COUNTIFS(Table2[Sub-Sector],Table4[[#This Row],[Sub-Sector]])</f>
        <v>2</v>
      </c>
      <c r="C71" s="2">
        <f>COUNTIFS(Table2[Sub-Sector],Table4[[#This Row],[Sub-Sector]],Table2[Uptrend],"Uptrend")/Table4[[#This Row],[Count]]</f>
        <v>1</v>
      </c>
      <c r="D71" s="2">
        <f>COUNTIFS(Table2[Sub-Sector],Table4[[#This Row],[Sub-Sector]],Table2[1W Return vs Nifty],"&gt;=5")/Table4[[#This Row],[Count]]</f>
        <v>0.5</v>
      </c>
      <c r="E71" s="2">
        <f>COUNTIFS(Table2[Sub-Sector],Table4[[#This Row],[Sub-Sector]],Table2[1M Return vs Nifty],"&gt;=5")/Table4[[#This Row],[Count]]</f>
        <v>0</v>
      </c>
      <c r="F71" s="2">
        <f>COUNTIFS(Table2[Sub-Sector],Table4[[#This Row],[Sub-Sector]],Table2[6M Return vs Nifty],"&gt;=10")/Table4[[#This Row],[Count]]</f>
        <v>0</v>
      </c>
      <c r="G71" s="2">
        <f>COUNTIFS(Table2[Sub-Sector],Table4[[#This Row],[Sub-Sector]],Table2[1Y Return vs Nifty],"&gt;=10")/Table4[[#This Row],[Count]]</f>
        <v>0.5</v>
      </c>
      <c r="H71" s="2">
        <f>COUNTIFS(Table2[Sub-Sector],Table4[[#This Row],[Sub-Sector]],Table2[RSI Exponential â€“ 14D],"&gt;=50")/Table4[[#This Row],[Count]]</f>
        <v>1</v>
      </c>
      <c r="I71" s="2">
        <f>COUNTIFS(Table2[Sub-Sector],Table4[[#This Row],[Sub-Sector]],Table2[Relative Volume],"&gt;=1")/Table4[[#This Row],[Count]]</f>
        <v>0.5</v>
      </c>
      <c r="J71" s="2">
        <f>COUNTIFS(Table2[Sub-Sector],Table4[[#This Row],[Sub-Sector]],Table2[% Away From Day Low],"&gt;=0.05")/Table4[[#This Row],[Count]]</f>
        <v>0</v>
      </c>
      <c r="K71" s="2">
        <f>COUNTIFS(Table2[Sub-Sector],Table4[[#This Row],[Sub-Sector]],Table2[% Away From Day High],"&lt;=0.05")/Table4[[#This Row],[Count]]</f>
        <v>1</v>
      </c>
      <c r="L71" s="2">
        <f>COUNTIFS(Table2[Sub-Sector],Table4[[#This Row],[Sub-Sector]],Table2[% Away From Current Week Low],"&gt;=0.05")/Table4[[#This Row],[Count]]</f>
        <v>0.5</v>
      </c>
      <c r="M71" s="2">
        <f>COUNTIFS(Table2[Sub-Sector],Table4[[#This Row],[Sub-Sector]],Table2[% Away From Current Week High],"&lt;=0.05")/Table4[[#This Row],[Count]]</f>
        <v>1</v>
      </c>
      <c r="N71" s="2">
        <f>COUNTIFS(Table2[Sub-Sector],Table4[[#This Row],[Sub-Sector]],Table2[% Away From Current Month Low],"&gt;=0.05")/Table4[[#This Row],[Count]]</f>
        <v>1</v>
      </c>
      <c r="O71" s="2">
        <f>COUNTIFS(Table2[Sub-Sector],Table4[[#This Row],[Sub-Sector]],Table2[% Away From Current Month High],"&lt;=0.05")/Table4[[#This Row],[Count]]</f>
        <v>1</v>
      </c>
      <c r="P71" s="2">
        <f>COUNTIFS(Table2[Sub-Sector],Table4[[#This Row],[Sub-Sector]],Table2[% Away From 52W High],"&lt;=10")/Table4[[#This Row],[Count]]</f>
        <v>1</v>
      </c>
      <c r="Q71" s="2">
        <f>COUNTIFS(Table2[Sub-Sector],Table4[[#This Row],[Sub-Sector]],Table2[% Away From 52W Low],"&gt;=10")/Table4[[#This Row],[Count]]</f>
        <v>1</v>
      </c>
      <c r="R71" s="2">
        <f>COUNTIFS(Table2[Sub-Sector],Table4[[#This Row],[Sub-Sector]],Table2[% Price above 20 EMA],"&gt;=0")/Table4[[#This Row],[Count]]</f>
        <v>1</v>
      </c>
      <c r="S71" s="2">
        <f>COUNTIFS(Table2[Sub-Sector],Table4[[#This Row],[Sub-Sector]],Table2[% Price above 50 EMA],"&gt;=0")/Table4[[#This Row],[Count]]</f>
        <v>1</v>
      </c>
      <c r="T71" s="2">
        <f>COUNTIFS(Table2[Sub-Sector],Table4[[#This Row],[Sub-Sector]],Table2[% Price above 200 EMA],"&gt;=0")/Table4[[#This Row],[Count]]</f>
        <v>1</v>
      </c>
      <c r="U71" s="2">
        <f>COUNTIFS(Table2[Sub-Sector],Table4[[#This Row],[Sub-Sector]],Table2[Rate of Change - Zone],"Positive")/Table4[[#This Row],[Count]]</f>
        <v>1</v>
      </c>
      <c r="V71" s="2">
        <f>COUNTIFS(Table2[Sub-Sector],Table4[[#This Row],[Sub-Sector]],Table2[Sharpe Ratio],"&gt;=0.10")/Table4[[#This Row],[Count]]</f>
        <v>0.5</v>
      </c>
      <c r="W7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397</v>
      </c>
      <c r="X71" s="3">
        <f>_xlfn.RANK.AVG(Table4[[#This Row],[Score]],Table4[Score],1)</f>
        <v>55</v>
      </c>
      <c r="Y7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255.5</v>
      </c>
      <c r="Z71" s="3">
        <f>_xlfn.RANK.AVG(Table4[[#This Row],[Score 2 ]],Table4[[Score 2 ]],1)</f>
        <v>70</v>
      </c>
    </row>
    <row r="72" spans="1:26" x14ac:dyDescent="0.3">
      <c r="A72" t="s">
        <v>307</v>
      </c>
      <c r="B72">
        <f>COUNTIFS(Table2[Sub-Sector],Table4[[#This Row],[Sub-Sector]])</f>
        <v>1</v>
      </c>
      <c r="C72" s="2">
        <f>COUNTIFS(Table2[Sub-Sector],Table4[[#This Row],[Sub-Sector]],Table2[Uptrend],"Uptrend")/Table4[[#This Row],[Count]]</f>
        <v>1</v>
      </c>
      <c r="D72" s="2">
        <f>COUNTIFS(Table2[Sub-Sector],Table4[[#This Row],[Sub-Sector]],Table2[1W Return vs Nifty],"&gt;=5")/Table4[[#This Row],[Count]]</f>
        <v>0</v>
      </c>
      <c r="E72" s="2">
        <f>COUNTIFS(Table2[Sub-Sector],Table4[[#This Row],[Sub-Sector]],Table2[1M Return vs Nifty],"&gt;=5")/Table4[[#This Row],[Count]]</f>
        <v>1</v>
      </c>
      <c r="F72" s="2">
        <f>COUNTIFS(Table2[Sub-Sector],Table4[[#This Row],[Sub-Sector]],Table2[6M Return vs Nifty],"&gt;=10")/Table4[[#This Row],[Count]]</f>
        <v>0</v>
      </c>
      <c r="G72" s="2">
        <f>COUNTIFS(Table2[Sub-Sector],Table4[[#This Row],[Sub-Sector]],Table2[1Y Return vs Nifty],"&gt;=10")/Table4[[#This Row],[Count]]</f>
        <v>1</v>
      </c>
      <c r="H72" s="2">
        <f>COUNTIFS(Table2[Sub-Sector],Table4[[#This Row],[Sub-Sector]],Table2[RSI Exponential â€“ 14D],"&gt;=50")/Table4[[#This Row],[Count]]</f>
        <v>1</v>
      </c>
      <c r="I72" s="2">
        <f>COUNTIFS(Table2[Sub-Sector],Table4[[#This Row],[Sub-Sector]],Table2[Relative Volume],"&gt;=1")/Table4[[#This Row],[Count]]</f>
        <v>0</v>
      </c>
      <c r="J72" s="2">
        <f>COUNTIFS(Table2[Sub-Sector],Table4[[#This Row],[Sub-Sector]],Table2[% Away From Day Low],"&gt;=0.05")/Table4[[#This Row],[Count]]</f>
        <v>0</v>
      </c>
      <c r="K72" s="2">
        <f>COUNTIFS(Table2[Sub-Sector],Table4[[#This Row],[Sub-Sector]],Table2[% Away From Day High],"&lt;=0.05")/Table4[[#This Row],[Count]]</f>
        <v>1</v>
      </c>
      <c r="L72" s="2">
        <f>COUNTIFS(Table2[Sub-Sector],Table4[[#This Row],[Sub-Sector]],Table2[% Away From Current Week Low],"&gt;=0.05")/Table4[[#This Row],[Count]]</f>
        <v>1</v>
      </c>
      <c r="M72" s="2">
        <f>COUNTIFS(Table2[Sub-Sector],Table4[[#This Row],[Sub-Sector]],Table2[% Away From Current Week High],"&lt;=0.05")/Table4[[#This Row],[Count]]</f>
        <v>1</v>
      </c>
      <c r="N72" s="2">
        <f>COUNTIFS(Table2[Sub-Sector],Table4[[#This Row],[Sub-Sector]],Table2[% Away From Current Month Low],"&gt;=0.05")/Table4[[#This Row],[Count]]</f>
        <v>1</v>
      </c>
      <c r="O72" s="2">
        <f>COUNTIFS(Table2[Sub-Sector],Table4[[#This Row],[Sub-Sector]],Table2[% Away From Current Month High],"&lt;=0.05")/Table4[[#This Row],[Count]]</f>
        <v>1</v>
      </c>
      <c r="P72" s="2">
        <f>COUNTIFS(Table2[Sub-Sector],Table4[[#This Row],[Sub-Sector]],Table2[% Away From 52W High],"&lt;=10")/Table4[[#This Row],[Count]]</f>
        <v>1</v>
      </c>
      <c r="Q72" s="2">
        <f>COUNTIFS(Table2[Sub-Sector],Table4[[#This Row],[Sub-Sector]],Table2[% Away From 52W Low],"&gt;=10")/Table4[[#This Row],[Count]]</f>
        <v>1</v>
      </c>
      <c r="R72" s="2">
        <f>COUNTIFS(Table2[Sub-Sector],Table4[[#This Row],[Sub-Sector]],Table2[% Price above 20 EMA],"&gt;=0")/Table4[[#This Row],[Count]]</f>
        <v>1</v>
      </c>
      <c r="S72" s="2">
        <f>COUNTIFS(Table2[Sub-Sector],Table4[[#This Row],[Sub-Sector]],Table2[% Price above 50 EMA],"&gt;=0")/Table4[[#This Row],[Count]]</f>
        <v>1</v>
      </c>
      <c r="T72" s="2">
        <f>COUNTIFS(Table2[Sub-Sector],Table4[[#This Row],[Sub-Sector]],Table2[% Price above 200 EMA],"&gt;=0")/Table4[[#This Row],[Count]]</f>
        <v>1</v>
      </c>
      <c r="U72" s="2">
        <f>COUNTIFS(Table2[Sub-Sector],Table4[[#This Row],[Sub-Sector]],Table2[Rate of Change - Zone],"Positive")/Table4[[#This Row],[Count]]</f>
        <v>1</v>
      </c>
      <c r="V72" s="2">
        <f>COUNTIFS(Table2[Sub-Sector],Table4[[#This Row],[Sub-Sector]],Table2[Sharpe Ratio],"&gt;=0.10")/Table4[[#This Row],[Count]]</f>
        <v>1</v>
      </c>
      <c r="W7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377.5</v>
      </c>
      <c r="X72" s="3">
        <f>_xlfn.RANK.AVG(Table4[[#This Row],[Score]],Table4[Score],1)</f>
        <v>42.5</v>
      </c>
      <c r="Y7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256</v>
      </c>
      <c r="Z72" s="3">
        <f>_xlfn.RANK.AVG(Table4[[#This Row],[Score 2 ]],Table4[[Score 2 ]],1)</f>
        <v>71.5</v>
      </c>
    </row>
    <row r="73" spans="1:26" x14ac:dyDescent="0.3">
      <c r="A73" t="s">
        <v>479</v>
      </c>
      <c r="B73">
        <f>COUNTIFS(Table2[Sub-Sector],Table4[[#This Row],[Sub-Sector]])</f>
        <v>1</v>
      </c>
      <c r="C73" s="2">
        <f>COUNTIFS(Table2[Sub-Sector],Table4[[#This Row],[Sub-Sector]],Table2[Uptrend],"Uptrend")/Table4[[#This Row],[Count]]</f>
        <v>1</v>
      </c>
      <c r="D73" s="2">
        <f>COUNTIFS(Table2[Sub-Sector],Table4[[#This Row],[Sub-Sector]],Table2[1W Return vs Nifty],"&gt;=5")/Table4[[#This Row],[Count]]</f>
        <v>0</v>
      </c>
      <c r="E73" s="2">
        <f>COUNTIFS(Table2[Sub-Sector],Table4[[#This Row],[Sub-Sector]],Table2[1M Return vs Nifty],"&gt;=5")/Table4[[#This Row],[Count]]</f>
        <v>1</v>
      </c>
      <c r="F73" s="2">
        <f>COUNTIFS(Table2[Sub-Sector],Table4[[#This Row],[Sub-Sector]],Table2[6M Return vs Nifty],"&gt;=10")/Table4[[#This Row],[Count]]</f>
        <v>0</v>
      </c>
      <c r="G73" s="2">
        <f>COUNTIFS(Table2[Sub-Sector],Table4[[#This Row],[Sub-Sector]],Table2[1Y Return vs Nifty],"&gt;=10")/Table4[[#This Row],[Count]]</f>
        <v>1</v>
      </c>
      <c r="H73" s="2">
        <f>COUNTIFS(Table2[Sub-Sector],Table4[[#This Row],[Sub-Sector]],Table2[RSI Exponential â€“ 14D],"&gt;=50")/Table4[[#This Row],[Count]]</f>
        <v>1</v>
      </c>
      <c r="I73" s="2">
        <f>COUNTIFS(Table2[Sub-Sector],Table4[[#This Row],[Sub-Sector]],Table2[Relative Volume],"&gt;=1")/Table4[[#This Row],[Count]]</f>
        <v>0</v>
      </c>
      <c r="J73" s="2">
        <f>COUNTIFS(Table2[Sub-Sector],Table4[[#This Row],[Sub-Sector]],Table2[% Away From Day Low],"&gt;=0.05")/Table4[[#This Row],[Count]]</f>
        <v>0</v>
      </c>
      <c r="K73" s="2">
        <f>COUNTIFS(Table2[Sub-Sector],Table4[[#This Row],[Sub-Sector]],Table2[% Away From Day High],"&lt;=0.05")/Table4[[#This Row],[Count]]</f>
        <v>1</v>
      </c>
      <c r="L73" s="2">
        <f>COUNTIFS(Table2[Sub-Sector],Table4[[#This Row],[Sub-Sector]],Table2[% Away From Current Week Low],"&gt;=0.05")/Table4[[#This Row],[Count]]</f>
        <v>0</v>
      </c>
      <c r="M73" s="2">
        <f>COUNTIFS(Table2[Sub-Sector],Table4[[#This Row],[Sub-Sector]],Table2[% Away From Current Week High],"&lt;=0.05")/Table4[[#This Row],[Count]]</f>
        <v>1</v>
      </c>
      <c r="N73" s="2">
        <f>COUNTIFS(Table2[Sub-Sector],Table4[[#This Row],[Sub-Sector]],Table2[% Away From Current Month Low],"&gt;=0.05")/Table4[[#This Row],[Count]]</f>
        <v>1</v>
      </c>
      <c r="O73" s="2">
        <f>COUNTIFS(Table2[Sub-Sector],Table4[[#This Row],[Sub-Sector]],Table2[% Away From Current Month High],"&lt;=0.05")/Table4[[#This Row],[Count]]</f>
        <v>1</v>
      </c>
      <c r="P73" s="2">
        <f>COUNTIFS(Table2[Sub-Sector],Table4[[#This Row],[Sub-Sector]],Table2[% Away From 52W High],"&lt;=10")/Table4[[#This Row],[Count]]</f>
        <v>1</v>
      </c>
      <c r="Q73" s="2">
        <f>COUNTIFS(Table2[Sub-Sector],Table4[[#This Row],[Sub-Sector]],Table2[% Away From 52W Low],"&gt;=10")/Table4[[#This Row],[Count]]</f>
        <v>1</v>
      </c>
      <c r="R73" s="2">
        <f>COUNTIFS(Table2[Sub-Sector],Table4[[#This Row],[Sub-Sector]],Table2[% Price above 20 EMA],"&gt;=0")/Table4[[#This Row],[Count]]</f>
        <v>1</v>
      </c>
      <c r="S73" s="2">
        <f>COUNTIFS(Table2[Sub-Sector],Table4[[#This Row],[Sub-Sector]],Table2[% Price above 50 EMA],"&gt;=0")/Table4[[#This Row],[Count]]</f>
        <v>1</v>
      </c>
      <c r="T73" s="2">
        <f>COUNTIFS(Table2[Sub-Sector],Table4[[#This Row],[Sub-Sector]],Table2[% Price above 200 EMA],"&gt;=0")/Table4[[#This Row],[Count]]</f>
        <v>1</v>
      </c>
      <c r="U73" s="2">
        <f>COUNTIFS(Table2[Sub-Sector],Table4[[#This Row],[Sub-Sector]],Table2[Rate of Change - Zone],"Positive")/Table4[[#This Row],[Count]]</f>
        <v>1</v>
      </c>
      <c r="V73" s="2">
        <f>COUNTIFS(Table2[Sub-Sector],Table4[[#This Row],[Sub-Sector]],Table2[Sharpe Ratio],"&gt;=0.10")/Table4[[#This Row],[Count]]</f>
        <v>0</v>
      </c>
      <c r="W7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377.5</v>
      </c>
      <c r="X73" s="3">
        <f>_xlfn.RANK.AVG(Table4[[#This Row],[Score]],Table4[Score],1)</f>
        <v>42.5</v>
      </c>
      <c r="Y7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256</v>
      </c>
      <c r="Z73" s="3">
        <f>_xlfn.RANK.AVG(Table4[[#This Row],[Score 2 ]],Table4[[Score 2 ]],1)</f>
        <v>71.5</v>
      </c>
    </row>
    <row r="74" spans="1:26" x14ac:dyDescent="0.3">
      <c r="A74" t="s">
        <v>1200</v>
      </c>
      <c r="B74">
        <f>COUNTIFS(Table2[Sub-Sector],Table4[[#This Row],[Sub-Sector]])</f>
        <v>1</v>
      </c>
      <c r="C74" s="2">
        <f>COUNTIFS(Table2[Sub-Sector],Table4[[#This Row],[Sub-Sector]],Table2[Uptrend],"Uptrend")/Table4[[#This Row],[Count]]</f>
        <v>1</v>
      </c>
      <c r="D74" s="2">
        <f>COUNTIFS(Table2[Sub-Sector],Table4[[#This Row],[Sub-Sector]],Table2[1W Return vs Nifty],"&gt;=5")/Table4[[#This Row],[Count]]</f>
        <v>0</v>
      </c>
      <c r="E74" s="2">
        <f>COUNTIFS(Table2[Sub-Sector],Table4[[#This Row],[Sub-Sector]],Table2[1M Return vs Nifty],"&gt;=5")/Table4[[#This Row],[Count]]</f>
        <v>1</v>
      </c>
      <c r="F74" s="2">
        <f>COUNTIFS(Table2[Sub-Sector],Table4[[#This Row],[Sub-Sector]],Table2[6M Return vs Nifty],"&gt;=10")/Table4[[#This Row],[Count]]</f>
        <v>1</v>
      </c>
      <c r="G74" s="2">
        <f>COUNTIFS(Table2[Sub-Sector],Table4[[#This Row],[Sub-Sector]],Table2[1Y Return vs Nifty],"&gt;=10")/Table4[[#This Row],[Count]]</f>
        <v>1</v>
      </c>
      <c r="H74" s="2">
        <f>COUNTIFS(Table2[Sub-Sector],Table4[[#This Row],[Sub-Sector]],Table2[RSI Exponential â€“ 14D],"&gt;=50")/Table4[[#This Row],[Count]]</f>
        <v>0</v>
      </c>
      <c r="I74" s="2">
        <f>COUNTIFS(Table2[Sub-Sector],Table4[[#This Row],[Sub-Sector]],Table2[Relative Volume],"&gt;=1")/Table4[[#This Row],[Count]]</f>
        <v>0</v>
      </c>
      <c r="J74" s="2">
        <f>COUNTIFS(Table2[Sub-Sector],Table4[[#This Row],[Sub-Sector]],Table2[% Away From Day Low],"&gt;=0.05")/Table4[[#This Row],[Count]]</f>
        <v>0</v>
      </c>
      <c r="K74" s="2">
        <f>COUNTIFS(Table2[Sub-Sector],Table4[[#This Row],[Sub-Sector]],Table2[% Away From Day High],"&lt;=0.05")/Table4[[#This Row],[Count]]</f>
        <v>1</v>
      </c>
      <c r="L74" s="2">
        <f>COUNTIFS(Table2[Sub-Sector],Table4[[#This Row],[Sub-Sector]],Table2[% Away From Current Week Low],"&gt;=0.05")/Table4[[#This Row],[Count]]</f>
        <v>0</v>
      </c>
      <c r="M74" s="2">
        <f>COUNTIFS(Table2[Sub-Sector],Table4[[#This Row],[Sub-Sector]],Table2[% Away From Current Week High],"&lt;=0.05")/Table4[[#This Row],[Count]]</f>
        <v>1</v>
      </c>
      <c r="N74" s="2">
        <f>COUNTIFS(Table2[Sub-Sector],Table4[[#This Row],[Sub-Sector]],Table2[% Away From Current Month Low],"&gt;=0.05")/Table4[[#This Row],[Count]]</f>
        <v>0</v>
      </c>
      <c r="O74" s="2">
        <f>COUNTIFS(Table2[Sub-Sector],Table4[[#This Row],[Sub-Sector]],Table2[% Away From Current Month High],"&lt;=0.05")/Table4[[#This Row],[Count]]</f>
        <v>0</v>
      </c>
      <c r="P74" s="2">
        <f>COUNTIFS(Table2[Sub-Sector],Table4[[#This Row],[Sub-Sector]],Table2[% Away From 52W High],"&lt;=10")/Table4[[#This Row],[Count]]</f>
        <v>0</v>
      </c>
      <c r="Q74" s="2">
        <f>COUNTIFS(Table2[Sub-Sector],Table4[[#This Row],[Sub-Sector]],Table2[% Away From 52W Low],"&gt;=10")/Table4[[#This Row],[Count]]</f>
        <v>1</v>
      </c>
      <c r="R74" s="2">
        <f>COUNTIFS(Table2[Sub-Sector],Table4[[#This Row],[Sub-Sector]],Table2[% Price above 20 EMA],"&gt;=0")/Table4[[#This Row],[Count]]</f>
        <v>1</v>
      </c>
      <c r="S74" s="2">
        <f>COUNTIFS(Table2[Sub-Sector],Table4[[#This Row],[Sub-Sector]],Table2[% Price above 50 EMA],"&gt;=0")/Table4[[#This Row],[Count]]</f>
        <v>1</v>
      </c>
      <c r="T74" s="2">
        <f>COUNTIFS(Table2[Sub-Sector],Table4[[#This Row],[Sub-Sector]],Table2[% Price above 200 EMA],"&gt;=0")/Table4[[#This Row],[Count]]</f>
        <v>1</v>
      </c>
      <c r="U74" s="2">
        <f>COUNTIFS(Table2[Sub-Sector],Table4[[#This Row],[Sub-Sector]],Table2[Rate of Change - Zone],"Positive")/Table4[[#This Row],[Count]]</f>
        <v>0</v>
      </c>
      <c r="V74" s="2">
        <f>COUNTIFS(Table2[Sub-Sector],Table4[[#This Row],[Sub-Sector]],Table2[Sharpe Ratio],"&gt;=0.10")/Table4[[#This Row],[Count]]</f>
        <v>1</v>
      </c>
      <c r="W7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378.5</v>
      </c>
      <c r="X74" s="3">
        <f>_xlfn.RANK.AVG(Table4[[#This Row],[Score]],Table4[Score],1)</f>
        <v>44</v>
      </c>
      <c r="Y7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257</v>
      </c>
      <c r="Z74" s="3">
        <f>_xlfn.RANK.AVG(Table4[[#This Row],[Score 2 ]],Table4[[Score 2 ]],1)</f>
        <v>75</v>
      </c>
    </row>
    <row r="75" spans="1:26" x14ac:dyDescent="0.3">
      <c r="A75" t="s">
        <v>200</v>
      </c>
      <c r="B75">
        <f>COUNTIFS(Table2[Sub-Sector],Table4[[#This Row],[Sub-Sector]])</f>
        <v>2</v>
      </c>
      <c r="C75" s="2">
        <f>COUNTIFS(Table2[Sub-Sector],Table4[[#This Row],[Sub-Sector]],Table2[Uptrend],"Uptrend")/Table4[[#This Row],[Count]]</f>
        <v>1</v>
      </c>
      <c r="D75" s="2">
        <f>COUNTIFS(Table2[Sub-Sector],Table4[[#This Row],[Sub-Sector]],Table2[1W Return vs Nifty],"&gt;=5")/Table4[[#This Row],[Count]]</f>
        <v>0</v>
      </c>
      <c r="E75" s="2">
        <f>COUNTIFS(Table2[Sub-Sector],Table4[[#This Row],[Sub-Sector]],Table2[1M Return vs Nifty],"&gt;=5")/Table4[[#This Row],[Count]]</f>
        <v>0</v>
      </c>
      <c r="F75" s="2">
        <f>COUNTIFS(Table2[Sub-Sector],Table4[[#This Row],[Sub-Sector]],Table2[6M Return vs Nifty],"&gt;=10")/Table4[[#This Row],[Count]]</f>
        <v>1</v>
      </c>
      <c r="G75" s="2">
        <f>COUNTIFS(Table2[Sub-Sector],Table4[[#This Row],[Sub-Sector]],Table2[1Y Return vs Nifty],"&gt;=10")/Table4[[#This Row],[Count]]</f>
        <v>1</v>
      </c>
      <c r="H75" s="2">
        <f>COUNTIFS(Table2[Sub-Sector],Table4[[#This Row],[Sub-Sector]],Table2[RSI Exponential â€“ 14D],"&gt;=50")/Table4[[#This Row],[Count]]</f>
        <v>0.5</v>
      </c>
      <c r="I75" s="2">
        <f>COUNTIFS(Table2[Sub-Sector],Table4[[#This Row],[Sub-Sector]],Table2[Relative Volume],"&gt;=1")/Table4[[#This Row],[Count]]</f>
        <v>0</v>
      </c>
      <c r="J75" s="2">
        <f>COUNTIFS(Table2[Sub-Sector],Table4[[#This Row],[Sub-Sector]],Table2[% Away From Day Low],"&gt;=0.05")/Table4[[#This Row],[Count]]</f>
        <v>0</v>
      </c>
      <c r="K75" s="2">
        <f>COUNTIFS(Table2[Sub-Sector],Table4[[#This Row],[Sub-Sector]],Table2[% Away From Day High],"&lt;=0.05")/Table4[[#This Row],[Count]]</f>
        <v>1</v>
      </c>
      <c r="L75" s="2">
        <f>COUNTIFS(Table2[Sub-Sector],Table4[[#This Row],[Sub-Sector]],Table2[% Away From Current Week Low],"&gt;=0.05")/Table4[[#This Row],[Count]]</f>
        <v>0</v>
      </c>
      <c r="M75" s="2">
        <f>COUNTIFS(Table2[Sub-Sector],Table4[[#This Row],[Sub-Sector]],Table2[% Away From Current Week High],"&lt;=0.05")/Table4[[#This Row],[Count]]</f>
        <v>1</v>
      </c>
      <c r="N75" s="2">
        <f>COUNTIFS(Table2[Sub-Sector],Table4[[#This Row],[Sub-Sector]],Table2[% Away From Current Month Low],"&gt;=0.05")/Table4[[#This Row],[Count]]</f>
        <v>0.5</v>
      </c>
      <c r="O75" s="2">
        <f>COUNTIFS(Table2[Sub-Sector],Table4[[#This Row],[Sub-Sector]],Table2[% Away From Current Month High],"&lt;=0.05")/Table4[[#This Row],[Count]]</f>
        <v>0.5</v>
      </c>
      <c r="P75" s="2">
        <f>COUNTIFS(Table2[Sub-Sector],Table4[[#This Row],[Sub-Sector]],Table2[% Away From 52W High],"&lt;=10")/Table4[[#This Row],[Count]]</f>
        <v>1</v>
      </c>
      <c r="Q75" s="2">
        <f>COUNTIFS(Table2[Sub-Sector],Table4[[#This Row],[Sub-Sector]],Table2[% Away From 52W Low],"&gt;=10")/Table4[[#This Row],[Count]]</f>
        <v>1</v>
      </c>
      <c r="R75" s="2">
        <f>COUNTIFS(Table2[Sub-Sector],Table4[[#This Row],[Sub-Sector]],Table2[% Price above 20 EMA],"&gt;=0")/Table4[[#This Row],[Count]]</f>
        <v>0.5</v>
      </c>
      <c r="S75" s="2">
        <f>COUNTIFS(Table2[Sub-Sector],Table4[[#This Row],[Sub-Sector]],Table2[% Price above 50 EMA],"&gt;=0")/Table4[[#This Row],[Count]]</f>
        <v>1</v>
      </c>
      <c r="T75" s="2">
        <f>COUNTIFS(Table2[Sub-Sector],Table4[[#This Row],[Sub-Sector]],Table2[% Price above 200 EMA],"&gt;=0")/Table4[[#This Row],[Count]]</f>
        <v>1</v>
      </c>
      <c r="U75" s="2">
        <f>COUNTIFS(Table2[Sub-Sector],Table4[[#This Row],[Sub-Sector]],Table2[Rate of Change - Zone],"Positive")/Table4[[#This Row],[Count]]</f>
        <v>0</v>
      </c>
      <c r="V75" s="2">
        <f>COUNTIFS(Table2[Sub-Sector],Table4[[#This Row],[Sub-Sector]],Table2[Sharpe Ratio],"&gt;=0.10")/Table4[[#This Row],[Count]]</f>
        <v>0</v>
      </c>
      <c r="W7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475</v>
      </c>
      <c r="X75" s="3">
        <f>_xlfn.RANK.AVG(Table4[[#This Row],[Score]],Table4[Score],1)</f>
        <v>77.5</v>
      </c>
      <c r="Y7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257</v>
      </c>
      <c r="Z75" s="3">
        <f>_xlfn.RANK.AVG(Table4[[#This Row],[Score 2 ]],Table4[[Score 2 ]],1)</f>
        <v>75</v>
      </c>
    </row>
    <row r="76" spans="1:26" x14ac:dyDescent="0.3">
      <c r="A76" t="s">
        <v>1675</v>
      </c>
      <c r="B76">
        <f>COUNTIFS(Table2[Sub-Sector],Table4[[#This Row],[Sub-Sector]])</f>
        <v>1</v>
      </c>
      <c r="C76" s="2">
        <f>COUNTIFS(Table2[Sub-Sector],Table4[[#This Row],[Sub-Sector]],Table2[Uptrend],"Uptrend")/Table4[[#This Row],[Count]]</f>
        <v>1</v>
      </c>
      <c r="D76" s="2">
        <f>COUNTIFS(Table2[Sub-Sector],Table4[[#This Row],[Sub-Sector]],Table2[1W Return vs Nifty],"&gt;=5")/Table4[[#This Row],[Count]]</f>
        <v>0</v>
      </c>
      <c r="E76" s="2">
        <f>COUNTIFS(Table2[Sub-Sector],Table4[[#This Row],[Sub-Sector]],Table2[1M Return vs Nifty],"&gt;=5")/Table4[[#This Row],[Count]]</f>
        <v>0</v>
      </c>
      <c r="F76" s="2">
        <f>COUNTIFS(Table2[Sub-Sector],Table4[[#This Row],[Sub-Sector]],Table2[6M Return vs Nifty],"&gt;=10")/Table4[[#This Row],[Count]]</f>
        <v>1</v>
      </c>
      <c r="G76" s="2">
        <f>COUNTIFS(Table2[Sub-Sector],Table4[[#This Row],[Sub-Sector]],Table2[1Y Return vs Nifty],"&gt;=10")/Table4[[#This Row],[Count]]</f>
        <v>1</v>
      </c>
      <c r="H76" s="2">
        <f>COUNTIFS(Table2[Sub-Sector],Table4[[#This Row],[Sub-Sector]],Table2[RSI Exponential â€“ 14D],"&gt;=50")/Table4[[#This Row],[Count]]</f>
        <v>0</v>
      </c>
      <c r="I76" s="2">
        <f>COUNTIFS(Table2[Sub-Sector],Table4[[#This Row],[Sub-Sector]],Table2[Relative Volume],"&gt;=1")/Table4[[#This Row],[Count]]</f>
        <v>0</v>
      </c>
      <c r="J76" s="2">
        <f>COUNTIFS(Table2[Sub-Sector],Table4[[#This Row],[Sub-Sector]],Table2[% Away From Day Low],"&gt;=0.05")/Table4[[#This Row],[Count]]</f>
        <v>0</v>
      </c>
      <c r="K76" s="2">
        <f>COUNTIFS(Table2[Sub-Sector],Table4[[#This Row],[Sub-Sector]],Table2[% Away From Day High],"&lt;=0.05")/Table4[[#This Row],[Count]]</f>
        <v>1</v>
      </c>
      <c r="L76" s="2">
        <f>COUNTIFS(Table2[Sub-Sector],Table4[[#This Row],[Sub-Sector]],Table2[% Away From Current Week Low],"&gt;=0.05")/Table4[[#This Row],[Count]]</f>
        <v>1</v>
      </c>
      <c r="M76" s="2">
        <f>COUNTIFS(Table2[Sub-Sector],Table4[[#This Row],[Sub-Sector]],Table2[% Away From Current Week High],"&lt;=0.05")/Table4[[#This Row],[Count]]</f>
        <v>1</v>
      </c>
      <c r="N76" s="2">
        <f>COUNTIFS(Table2[Sub-Sector],Table4[[#This Row],[Sub-Sector]],Table2[% Away From Current Month Low],"&gt;=0.05")/Table4[[#This Row],[Count]]</f>
        <v>1</v>
      </c>
      <c r="O76" s="2">
        <f>COUNTIFS(Table2[Sub-Sector],Table4[[#This Row],[Sub-Sector]],Table2[% Away From Current Month High],"&lt;=0.05")/Table4[[#This Row],[Count]]</f>
        <v>1</v>
      </c>
      <c r="P76" s="2">
        <f>COUNTIFS(Table2[Sub-Sector],Table4[[#This Row],[Sub-Sector]],Table2[% Away From 52W High],"&lt;=10")/Table4[[#This Row],[Count]]</f>
        <v>0</v>
      </c>
      <c r="Q76" s="2">
        <f>COUNTIFS(Table2[Sub-Sector],Table4[[#This Row],[Sub-Sector]],Table2[% Away From 52W Low],"&gt;=10")/Table4[[#This Row],[Count]]</f>
        <v>1</v>
      </c>
      <c r="R76" s="2">
        <f>COUNTIFS(Table2[Sub-Sector],Table4[[#This Row],[Sub-Sector]],Table2[% Price above 20 EMA],"&gt;=0")/Table4[[#This Row],[Count]]</f>
        <v>1</v>
      </c>
      <c r="S76" s="2">
        <f>COUNTIFS(Table2[Sub-Sector],Table4[[#This Row],[Sub-Sector]],Table2[% Price above 50 EMA],"&gt;=0")/Table4[[#This Row],[Count]]</f>
        <v>1</v>
      </c>
      <c r="T76" s="2">
        <f>COUNTIFS(Table2[Sub-Sector],Table4[[#This Row],[Sub-Sector]],Table2[% Price above 200 EMA],"&gt;=0")/Table4[[#This Row],[Count]]</f>
        <v>1</v>
      </c>
      <c r="U76" s="2">
        <f>COUNTIFS(Table2[Sub-Sector],Table4[[#This Row],[Sub-Sector]],Table2[Rate of Change - Zone],"Positive")/Table4[[#This Row],[Count]]</f>
        <v>0</v>
      </c>
      <c r="V76" s="2">
        <f>COUNTIFS(Table2[Sub-Sector],Table4[[#This Row],[Sub-Sector]],Table2[Sharpe Ratio],"&gt;=0.10")/Table4[[#This Row],[Count]]</f>
        <v>0</v>
      </c>
      <c r="W7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475</v>
      </c>
      <c r="X76" s="3">
        <f>_xlfn.RANK.AVG(Table4[[#This Row],[Score]],Table4[Score],1)</f>
        <v>77.5</v>
      </c>
      <c r="Y7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257</v>
      </c>
      <c r="Z76" s="3">
        <f>_xlfn.RANK.AVG(Table4[[#This Row],[Score 2 ]],Table4[[Score 2 ]],1)</f>
        <v>75</v>
      </c>
    </row>
    <row r="77" spans="1:26" x14ac:dyDescent="0.3">
      <c r="A77" t="s">
        <v>161</v>
      </c>
      <c r="B77">
        <f>COUNTIFS(Table2[Sub-Sector],Table4[[#This Row],[Sub-Sector]])</f>
        <v>1</v>
      </c>
      <c r="C77" s="2">
        <f>COUNTIFS(Table2[Sub-Sector],Table4[[#This Row],[Sub-Sector]],Table2[Uptrend],"Uptrend")/Table4[[#This Row],[Count]]</f>
        <v>1</v>
      </c>
      <c r="D77" s="2">
        <f>COUNTIFS(Table2[Sub-Sector],Table4[[#This Row],[Sub-Sector]],Table2[1W Return vs Nifty],"&gt;=5")/Table4[[#This Row],[Count]]</f>
        <v>0</v>
      </c>
      <c r="E77" s="2">
        <f>COUNTIFS(Table2[Sub-Sector],Table4[[#This Row],[Sub-Sector]],Table2[1M Return vs Nifty],"&gt;=5")/Table4[[#This Row],[Count]]</f>
        <v>0</v>
      </c>
      <c r="F77" s="2">
        <f>COUNTIFS(Table2[Sub-Sector],Table4[[#This Row],[Sub-Sector]],Table2[6M Return vs Nifty],"&gt;=10")/Table4[[#This Row],[Count]]</f>
        <v>1</v>
      </c>
      <c r="G77" s="2">
        <f>COUNTIFS(Table2[Sub-Sector],Table4[[#This Row],[Sub-Sector]],Table2[1Y Return vs Nifty],"&gt;=10")/Table4[[#This Row],[Count]]</f>
        <v>1</v>
      </c>
      <c r="H77" s="2">
        <f>COUNTIFS(Table2[Sub-Sector],Table4[[#This Row],[Sub-Sector]],Table2[RSI Exponential â€“ 14D],"&gt;=50")/Table4[[#This Row],[Count]]</f>
        <v>0</v>
      </c>
      <c r="I77" s="2">
        <f>COUNTIFS(Table2[Sub-Sector],Table4[[#This Row],[Sub-Sector]],Table2[Relative Volume],"&gt;=1")/Table4[[#This Row],[Count]]</f>
        <v>0</v>
      </c>
      <c r="J77" s="2">
        <f>COUNTIFS(Table2[Sub-Sector],Table4[[#This Row],[Sub-Sector]],Table2[% Away From Day Low],"&gt;=0.05")/Table4[[#This Row],[Count]]</f>
        <v>0</v>
      </c>
      <c r="K77" s="2">
        <f>COUNTIFS(Table2[Sub-Sector],Table4[[#This Row],[Sub-Sector]],Table2[% Away From Day High],"&lt;=0.05")/Table4[[#This Row],[Count]]</f>
        <v>1</v>
      </c>
      <c r="L77" s="2">
        <f>COUNTIFS(Table2[Sub-Sector],Table4[[#This Row],[Sub-Sector]],Table2[% Away From Current Week Low],"&gt;=0.05")/Table4[[#This Row],[Count]]</f>
        <v>0</v>
      </c>
      <c r="M77" s="2">
        <f>COUNTIFS(Table2[Sub-Sector],Table4[[#This Row],[Sub-Sector]],Table2[% Away From Current Week High],"&lt;=0.05")/Table4[[#This Row],[Count]]</f>
        <v>1</v>
      </c>
      <c r="N77" s="2">
        <f>COUNTIFS(Table2[Sub-Sector],Table4[[#This Row],[Sub-Sector]],Table2[% Away From Current Month Low],"&gt;=0.05")/Table4[[#This Row],[Count]]</f>
        <v>0</v>
      </c>
      <c r="O77" s="2">
        <f>COUNTIFS(Table2[Sub-Sector],Table4[[#This Row],[Sub-Sector]],Table2[% Away From Current Month High],"&lt;=0.05")/Table4[[#This Row],[Count]]</f>
        <v>1</v>
      </c>
      <c r="P77" s="2">
        <f>COUNTIFS(Table2[Sub-Sector],Table4[[#This Row],[Sub-Sector]],Table2[% Away From 52W High],"&lt;=10")/Table4[[#This Row],[Count]]</f>
        <v>1</v>
      </c>
      <c r="Q77" s="2">
        <f>COUNTIFS(Table2[Sub-Sector],Table4[[#This Row],[Sub-Sector]],Table2[% Away From 52W Low],"&gt;=10")/Table4[[#This Row],[Count]]</f>
        <v>1</v>
      </c>
      <c r="R77" s="2">
        <f>COUNTIFS(Table2[Sub-Sector],Table4[[#This Row],[Sub-Sector]],Table2[% Price above 20 EMA],"&gt;=0")/Table4[[#This Row],[Count]]</f>
        <v>1</v>
      </c>
      <c r="S77" s="2">
        <f>COUNTIFS(Table2[Sub-Sector],Table4[[#This Row],[Sub-Sector]],Table2[% Price above 50 EMA],"&gt;=0")/Table4[[#This Row],[Count]]</f>
        <v>1</v>
      </c>
      <c r="T77" s="2">
        <f>COUNTIFS(Table2[Sub-Sector],Table4[[#This Row],[Sub-Sector]],Table2[% Price above 200 EMA],"&gt;=0")/Table4[[#This Row],[Count]]</f>
        <v>1</v>
      </c>
      <c r="U77" s="2">
        <f>COUNTIFS(Table2[Sub-Sector],Table4[[#This Row],[Sub-Sector]],Table2[Rate of Change - Zone],"Positive")/Table4[[#This Row],[Count]]</f>
        <v>0</v>
      </c>
      <c r="V77" s="2">
        <f>COUNTIFS(Table2[Sub-Sector],Table4[[#This Row],[Sub-Sector]],Table2[Sharpe Ratio],"&gt;=0.10")/Table4[[#This Row],[Count]]</f>
        <v>0</v>
      </c>
      <c r="W7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475</v>
      </c>
      <c r="X77" s="3">
        <f>_xlfn.RANK.AVG(Table4[[#This Row],[Score]],Table4[Score],1)</f>
        <v>77.5</v>
      </c>
      <c r="Y7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257</v>
      </c>
      <c r="Z77" s="3">
        <f>_xlfn.RANK.AVG(Table4[[#This Row],[Score 2 ]],Table4[[Score 2 ]],1)</f>
        <v>75</v>
      </c>
    </row>
    <row r="78" spans="1:26" x14ac:dyDescent="0.3">
      <c r="A78" t="s">
        <v>292</v>
      </c>
      <c r="B78">
        <f>COUNTIFS(Table2[Sub-Sector],Table4[[#This Row],[Sub-Sector]])</f>
        <v>1</v>
      </c>
      <c r="C78" s="2">
        <f>COUNTIFS(Table2[Sub-Sector],Table4[[#This Row],[Sub-Sector]],Table2[Uptrend],"Uptrend")/Table4[[#This Row],[Count]]</f>
        <v>0</v>
      </c>
      <c r="D78" s="2">
        <f>COUNTIFS(Table2[Sub-Sector],Table4[[#This Row],[Sub-Sector]],Table2[1W Return vs Nifty],"&gt;=5")/Table4[[#This Row],[Count]]</f>
        <v>0</v>
      </c>
      <c r="E78" s="2">
        <f>COUNTIFS(Table2[Sub-Sector],Table4[[#This Row],[Sub-Sector]],Table2[1M Return vs Nifty],"&gt;=5")/Table4[[#This Row],[Count]]</f>
        <v>0</v>
      </c>
      <c r="F78" s="2">
        <f>COUNTIFS(Table2[Sub-Sector],Table4[[#This Row],[Sub-Sector]],Table2[6M Return vs Nifty],"&gt;=10")/Table4[[#This Row],[Count]]</f>
        <v>1</v>
      </c>
      <c r="G78" s="2">
        <f>COUNTIFS(Table2[Sub-Sector],Table4[[#This Row],[Sub-Sector]],Table2[1Y Return vs Nifty],"&gt;=10")/Table4[[#This Row],[Count]]</f>
        <v>1</v>
      </c>
      <c r="H78" s="2">
        <f>COUNTIFS(Table2[Sub-Sector],Table4[[#This Row],[Sub-Sector]],Table2[RSI Exponential â€“ 14D],"&gt;=50")/Table4[[#This Row],[Count]]</f>
        <v>0</v>
      </c>
      <c r="I78" s="2">
        <f>COUNTIFS(Table2[Sub-Sector],Table4[[#This Row],[Sub-Sector]],Table2[Relative Volume],"&gt;=1")/Table4[[#This Row],[Count]]</f>
        <v>0</v>
      </c>
      <c r="J78" s="2">
        <f>COUNTIFS(Table2[Sub-Sector],Table4[[#This Row],[Sub-Sector]],Table2[% Away From Day Low],"&gt;=0.05")/Table4[[#This Row],[Count]]</f>
        <v>0</v>
      </c>
      <c r="K78" s="2">
        <f>COUNTIFS(Table2[Sub-Sector],Table4[[#This Row],[Sub-Sector]],Table2[% Away From Day High],"&lt;=0.05")/Table4[[#This Row],[Count]]</f>
        <v>1</v>
      </c>
      <c r="L78" s="2">
        <f>COUNTIFS(Table2[Sub-Sector],Table4[[#This Row],[Sub-Sector]],Table2[% Away From Current Week Low],"&gt;=0.05")/Table4[[#This Row],[Count]]</f>
        <v>0</v>
      </c>
      <c r="M78" s="2">
        <f>COUNTIFS(Table2[Sub-Sector],Table4[[#This Row],[Sub-Sector]],Table2[% Away From Current Week High],"&lt;=0.05")/Table4[[#This Row],[Count]]</f>
        <v>1</v>
      </c>
      <c r="N78" s="2">
        <f>COUNTIFS(Table2[Sub-Sector],Table4[[#This Row],[Sub-Sector]],Table2[% Away From Current Month Low],"&gt;=0.05")/Table4[[#This Row],[Count]]</f>
        <v>0</v>
      </c>
      <c r="O78" s="2">
        <f>COUNTIFS(Table2[Sub-Sector],Table4[[#This Row],[Sub-Sector]],Table2[% Away From Current Month High],"&lt;=0.05")/Table4[[#This Row],[Count]]</f>
        <v>1</v>
      </c>
      <c r="P78" s="2">
        <f>COUNTIFS(Table2[Sub-Sector],Table4[[#This Row],[Sub-Sector]],Table2[% Away From 52W High],"&lt;=10")/Table4[[#This Row],[Count]]</f>
        <v>0</v>
      </c>
      <c r="Q78" s="2">
        <f>COUNTIFS(Table2[Sub-Sector],Table4[[#This Row],[Sub-Sector]],Table2[% Away From 52W Low],"&gt;=10")/Table4[[#This Row],[Count]]</f>
        <v>1</v>
      </c>
      <c r="R78" s="2">
        <f>COUNTIFS(Table2[Sub-Sector],Table4[[#This Row],[Sub-Sector]],Table2[% Price above 20 EMA],"&gt;=0")/Table4[[#This Row],[Count]]</f>
        <v>1</v>
      </c>
      <c r="S78" s="2">
        <f>COUNTIFS(Table2[Sub-Sector],Table4[[#This Row],[Sub-Sector]],Table2[% Price above 50 EMA],"&gt;=0")/Table4[[#This Row],[Count]]</f>
        <v>1</v>
      </c>
      <c r="T78" s="2">
        <f>COUNTIFS(Table2[Sub-Sector],Table4[[#This Row],[Sub-Sector]],Table2[% Price above 200 EMA],"&gt;=0")/Table4[[#This Row],[Count]]</f>
        <v>1</v>
      </c>
      <c r="U78" s="2">
        <f>COUNTIFS(Table2[Sub-Sector],Table4[[#This Row],[Sub-Sector]],Table2[Rate of Change - Zone],"Positive")/Table4[[#This Row],[Count]]</f>
        <v>0</v>
      </c>
      <c r="V78" s="2">
        <f>COUNTIFS(Table2[Sub-Sector],Table4[[#This Row],[Sub-Sector]],Table2[Sharpe Ratio],"&gt;=0.10")/Table4[[#This Row],[Count]]</f>
        <v>0</v>
      </c>
      <c r="W7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567</v>
      </c>
      <c r="X78" s="3">
        <f>_xlfn.RANK.AVG(Table4[[#This Row],[Score]],Table4[Score],1)</f>
        <v>107</v>
      </c>
      <c r="Y7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257</v>
      </c>
      <c r="Z78" s="3">
        <f>_xlfn.RANK.AVG(Table4[[#This Row],[Score 2 ]],Table4[[Score 2 ]],1)</f>
        <v>75</v>
      </c>
    </row>
    <row r="79" spans="1:26" x14ac:dyDescent="0.3">
      <c r="A79" t="s">
        <v>297</v>
      </c>
      <c r="B79">
        <f>COUNTIFS(Table2[Sub-Sector],Table4[[#This Row],[Sub-Sector]])</f>
        <v>14</v>
      </c>
      <c r="C79" s="2">
        <f>COUNTIFS(Table2[Sub-Sector],Table4[[#This Row],[Sub-Sector]],Table2[Uptrend],"Uptrend")/Table4[[#This Row],[Count]]</f>
        <v>0.7857142857142857</v>
      </c>
      <c r="D79" s="2">
        <f>COUNTIFS(Table2[Sub-Sector],Table4[[#This Row],[Sub-Sector]],Table2[1W Return vs Nifty],"&gt;=5")/Table4[[#This Row],[Count]]</f>
        <v>0</v>
      </c>
      <c r="E79" s="2">
        <f>COUNTIFS(Table2[Sub-Sector],Table4[[#This Row],[Sub-Sector]],Table2[1M Return vs Nifty],"&gt;=5")/Table4[[#This Row],[Count]]</f>
        <v>0.35714285714285715</v>
      </c>
      <c r="F79" s="2">
        <f>COUNTIFS(Table2[Sub-Sector],Table4[[#This Row],[Sub-Sector]],Table2[6M Return vs Nifty],"&gt;=10")/Table4[[#This Row],[Count]]</f>
        <v>0.35714285714285715</v>
      </c>
      <c r="G79" s="2">
        <f>COUNTIFS(Table2[Sub-Sector],Table4[[#This Row],[Sub-Sector]],Table2[1Y Return vs Nifty],"&gt;=10")/Table4[[#This Row],[Count]]</f>
        <v>0.6428571428571429</v>
      </c>
      <c r="H79" s="2">
        <f>COUNTIFS(Table2[Sub-Sector],Table4[[#This Row],[Sub-Sector]],Table2[RSI Exponential â€“ 14D],"&gt;=50")/Table4[[#This Row],[Count]]</f>
        <v>0.7142857142857143</v>
      </c>
      <c r="I79" s="2">
        <f>COUNTIFS(Table2[Sub-Sector],Table4[[#This Row],[Sub-Sector]],Table2[Relative Volume],"&gt;=1")/Table4[[#This Row],[Count]]</f>
        <v>0.35714285714285715</v>
      </c>
      <c r="J79" s="2">
        <f>COUNTIFS(Table2[Sub-Sector],Table4[[#This Row],[Sub-Sector]],Table2[% Away From Day Low],"&gt;=0.05")/Table4[[#This Row],[Count]]</f>
        <v>0</v>
      </c>
      <c r="K79" s="2">
        <f>COUNTIFS(Table2[Sub-Sector],Table4[[#This Row],[Sub-Sector]],Table2[% Away From Day High],"&lt;=0.05")/Table4[[#This Row],[Count]]</f>
        <v>1</v>
      </c>
      <c r="L79" s="2">
        <f>COUNTIFS(Table2[Sub-Sector],Table4[[#This Row],[Sub-Sector]],Table2[% Away From Current Week Low],"&gt;=0.05")/Table4[[#This Row],[Count]]</f>
        <v>0</v>
      </c>
      <c r="M79" s="2">
        <f>COUNTIFS(Table2[Sub-Sector],Table4[[#This Row],[Sub-Sector]],Table2[% Away From Current Week High],"&lt;=0.05")/Table4[[#This Row],[Count]]</f>
        <v>0.9285714285714286</v>
      </c>
      <c r="N79" s="2">
        <f>COUNTIFS(Table2[Sub-Sector],Table4[[#This Row],[Sub-Sector]],Table2[% Away From Current Month Low],"&gt;=0.05")/Table4[[#This Row],[Count]]</f>
        <v>0.14285714285714285</v>
      </c>
      <c r="O79" s="2">
        <f>COUNTIFS(Table2[Sub-Sector],Table4[[#This Row],[Sub-Sector]],Table2[% Away From Current Month High],"&lt;=0.05")/Table4[[#This Row],[Count]]</f>
        <v>0.6428571428571429</v>
      </c>
      <c r="P79" s="2">
        <f>COUNTIFS(Table2[Sub-Sector],Table4[[#This Row],[Sub-Sector]],Table2[% Away From 52W High],"&lt;=10")/Table4[[#This Row],[Count]]</f>
        <v>0.2857142857142857</v>
      </c>
      <c r="Q79" s="2">
        <f>COUNTIFS(Table2[Sub-Sector],Table4[[#This Row],[Sub-Sector]],Table2[% Away From 52W Low],"&gt;=10")/Table4[[#This Row],[Count]]</f>
        <v>0.9285714285714286</v>
      </c>
      <c r="R79" s="2">
        <f>COUNTIFS(Table2[Sub-Sector],Table4[[#This Row],[Sub-Sector]],Table2[% Price above 20 EMA],"&gt;=0")/Table4[[#This Row],[Count]]</f>
        <v>0.7142857142857143</v>
      </c>
      <c r="S79" s="2">
        <f>COUNTIFS(Table2[Sub-Sector],Table4[[#This Row],[Sub-Sector]],Table2[% Price above 50 EMA],"&gt;=0")/Table4[[#This Row],[Count]]</f>
        <v>0.8571428571428571</v>
      </c>
      <c r="T79" s="2">
        <f>COUNTIFS(Table2[Sub-Sector],Table4[[#This Row],[Sub-Sector]],Table2[% Price above 200 EMA],"&gt;=0")/Table4[[#This Row],[Count]]</f>
        <v>0.7857142857142857</v>
      </c>
      <c r="U79" s="2">
        <f>COUNTIFS(Table2[Sub-Sector],Table4[[#This Row],[Sub-Sector]],Table2[Rate of Change - Zone],"Positive")/Table4[[#This Row],[Count]]</f>
        <v>0.7142857142857143</v>
      </c>
      <c r="V79" s="2">
        <f>COUNTIFS(Table2[Sub-Sector],Table4[[#This Row],[Sub-Sector]],Table2[Sharpe Ratio],"&gt;=0.10")/Table4[[#This Row],[Count]]</f>
        <v>0.14285714285714285</v>
      </c>
      <c r="W7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475</v>
      </c>
      <c r="X79" s="3">
        <f>_xlfn.RANK.AVG(Table4[[#This Row],[Score]],Table4[Score],1)</f>
        <v>77.5</v>
      </c>
      <c r="Y7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260.5</v>
      </c>
      <c r="Z79" s="3">
        <f>_xlfn.RANK.AVG(Table4[[#This Row],[Score 2 ]],Table4[[Score 2 ]],1)</f>
        <v>78</v>
      </c>
    </row>
    <row r="80" spans="1:26" x14ac:dyDescent="0.3">
      <c r="A80" t="s">
        <v>414</v>
      </c>
      <c r="B80">
        <f>COUNTIFS(Table2[Sub-Sector],Table4[[#This Row],[Sub-Sector]])</f>
        <v>6</v>
      </c>
      <c r="C80" s="2">
        <f>COUNTIFS(Table2[Sub-Sector],Table4[[#This Row],[Sub-Sector]],Table2[Uptrend],"Uptrend")/Table4[[#This Row],[Count]]</f>
        <v>0.66666666666666663</v>
      </c>
      <c r="D80" s="2">
        <f>COUNTIFS(Table2[Sub-Sector],Table4[[#This Row],[Sub-Sector]],Table2[1W Return vs Nifty],"&gt;=5")/Table4[[#This Row],[Count]]</f>
        <v>0</v>
      </c>
      <c r="E80" s="2">
        <f>COUNTIFS(Table2[Sub-Sector],Table4[[#This Row],[Sub-Sector]],Table2[1M Return vs Nifty],"&gt;=5")/Table4[[#This Row],[Count]]</f>
        <v>0.16666666666666666</v>
      </c>
      <c r="F80" s="2">
        <f>COUNTIFS(Table2[Sub-Sector],Table4[[#This Row],[Sub-Sector]],Table2[6M Return vs Nifty],"&gt;=10")/Table4[[#This Row],[Count]]</f>
        <v>0.33333333333333331</v>
      </c>
      <c r="G80" s="2">
        <f>COUNTIFS(Table2[Sub-Sector],Table4[[#This Row],[Sub-Sector]],Table2[1Y Return vs Nifty],"&gt;=10")/Table4[[#This Row],[Count]]</f>
        <v>0.5</v>
      </c>
      <c r="H80" s="2">
        <f>COUNTIFS(Table2[Sub-Sector],Table4[[#This Row],[Sub-Sector]],Table2[RSI Exponential â€“ 14D],"&gt;=50")/Table4[[#This Row],[Count]]</f>
        <v>0.5</v>
      </c>
      <c r="I80" s="2">
        <f>COUNTIFS(Table2[Sub-Sector],Table4[[#This Row],[Sub-Sector]],Table2[Relative Volume],"&gt;=1")/Table4[[#This Row],[Count]]</f>
        <v>0.5</v>
      </c>
      <c r="J80" s="2">
        <f>COUNTIFS(Table2[Sub-Sector],Table4[[#This Row],[Sub-Sector]],Table2[% Away From Day Low],"&gt;=0.05")/Table4[[#This Row],[Count]]</f>
        <v>0</v>
      </c>
      <c r="K80" s="2">
        <f>COUNTIFS(Table2[Sub-Sector],Table4[[#This Row],[Sub-Sector]],Table2[% Away From Day High],"&lt;=0.05")/Table4[[#This Row],[Count]]</f>
        <v>1</v>
      </c>
      <c r="L80" s="2">
        <f>COUNTIFS(Table2[Sub-Sector],Table4[[#This Row],[Sub-Sector]],Table2[% Away From Current Week Low],"&gt;=0.05")/Table4[[#This Row],[Count]]</f>
        <v>0.33333333333333331</v>
      </c>
      <c r="M80" s="2">
        <f>COUNTIFS(Table2[Sub-Sector],Table4[[#This Row],[Sub-Sector]],Table2[% Away From Current Week High],"&lt;=0.05")/Table4[[#This Row],[Count]]</f>
        <v>0.66666666666666663</v>
      </c>
      <c r="N80" s="2">
        <f>COUNTIFS(Table2[Sub-Sector],Table4[[#This Row],[Sub-Sector]],Table2[% Away From Current Month Low],"&gt;=0.05")/Table4[[#This Row],[Count]]</f>
        <v>0.33333333333333331</v>
      </c>
      <c r="O80" s="2">
        <f>COUNTIFS(Table2[Sub-Sector],Table4[[#This Row],[Sub-Sector]],Table2[% Away From Current Month High],"&lt;=0.05")/Table4[[#This Row],[Count]]</f>
        <v>0.5</v>
      </c>
      <c r="P80" s="2">
        <f>COUNTIFS(Table2[Sub-Sector],Table4[[#This Row],[Sub-Sector]],Table2[% Away From 52W High],"&lt;=10")/Table4[[#This Row],[Count]]</f>
        <v>0.5</v>
      </c>
      <c r="Q80" s="2">
        <f>COUNTIFS(Table2[Sub-Sector],Table4[[#This Row],[Sub-Sector]],Table2[% Away From 52W Low],"&gt;=10")/Table4[[#This Row],[Count]]</f>
        <v>1</v>
      </c>
      <c r="R80" s="2">
        <f>COUNTIFS(Table2[Sub-Sector],Table4[[#This Row],[Sub-Sector]],Table2[% Price above 20 EMA],"&gt;=0")/Table4[[#This Row],[Count]]</f>
        <v>0.83333333333333337</v>
      </c>
      <c r="S80" s="2">
        <f>COUNTIFS(Table2[Sub-Sector],Table4[[#This Row],[Sub-Sector]],Table2[% Price above 50 EMA],"&gt;=0")/Table4[[#This Row],[Count]]</f>
        <v>0.83333333333333337</v>
      </c>
      <c r="T80" s="2">
        <f>COUNTIFS(Table2[Sub-Sector],Table4[[#This Row],[Sub-Sector]],Table2[% Price above 200 EMA],"&gt;=0")/Table4[[#This Row],[Count]]</f>
        <v>0.83333333333333337</v>
      </c>
      <c r="U80" s="2">
        <f>COUNTIFS(Table2[Sub-Sector],Table4[[#This Row],[Sub-Sector]],Table2[Rate of Change - Zone],"Positive")/Table4[[#This Row],[Count]]</f>
        <v>0.66666666666666663</v>
      </c>
      <c r="V80" s="2">
        <f>COUNTIFS(Table2[Sub-Sector],Table4[[#This Row],[Sub-Sector]],Table2[Sharpe Ratio],"&gt;=0.10")/Table4[[#This Row],[Count]]</f>
        <v>0.16666666666666666</v>
      </c>
      <c r="W8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520.5</v>
      </c>
      <c r="X80" s="3">
        <f>_xlfn.RANK.AVG(Table4[[#This Row],[Score]],Table4[Score],1)</f>
        <v>95</v>
      </c>
      <c r="Y8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267.5</v>
      </c>
      <c r="Z80" s="3">
        <f>_xlfn.RANK.AVG(Table4[[#This Row],[Score 2 ]],Table4[[Score 2 ]],1)</f>
        <v>79</v>
      </c>
    </row>
    <row r="81" spans="1:26" x14ac:dyDescent="0.3">
      <c r="A81" t="s">
        <v>905</v>
      </c>
      <c r="B81">
        <f>COUNTIFS(Table2[Sub-Sector],Table4[[#This Row],[Sub-Sector]])</f>
        <v>2</v>
      </c>
      <c r="C81" s="2">
        <f>COUNTIFS(Table2[Sub-Sector],Table4[[#This Row],[Sub-Sector]],Table2[Uptrend],"Uptrend")/Table4[[#This Row],[Count]]</f>
        <v>1</v>
      </c>
      <c r="D81" s="2">
        <f>COUNTIFS(Table2[Sub-Sector],Table4[[#This Row],[Sub-Sector]],Table2[1W Return vs Nifty],"&gt;=5")/Table4[[#This Row],[Count]]</f>
        <v>0.5</v>
      </c>
      <c r="E81" s="2">
        <f>COUNTIFS(Table2[Sub-Sector],Table4[[#This Row],[Sub-Sector]],Table2[1M Return vs Nifty],"&gt;=5")/Table4[[#This Row],[Count]]</f>
        <v>0.5</v>
      </c>
      <c r="F81" s="2">
        <f>COUNTIFS(Table2[Sub-Sector],Table4[[#This Row],[Sub-Sector]],Table2[6M Return vs Nifty],"&gt;=10")/Table4[[#This Row],[Count]]</f>
        <v>0.5</v>
      </c>
      <c r="G81" s="2">
        <f>COUNTIFS(Table2[Sub-Sector],Table4[[#This Row],[Sub-Sector]],Table2[1Y Return vs Nifty],"&gt;=10")/Table4[[#This Row],[Count]]</f>
        <v>0.5</v>
      </c>
      <c r="H81" s="2">
        <f>COUNTIFS(Table2[Sub-Sector],Table4[[#This Row],[Sub-Sector]],Table2[RSI Exponential â€“ 14D],"&gt;=50")/Table4[[#This Row],[Count]]</f>
        <v>0.5</v>
      </c>
      <c r="I81" s="2">
        <f>COUNTIFS(Table2[Sub-Sector],Table4[[#This Row],[Sub-Sector]],Table2[Relative Volume],"&gt;=1")/Table4[[#This Row],[Count]]</f>
        <v>0.5</v>
      </c>
      <c r="J81" s="2">
        <f>COUNTIFS(Table2[Sub-Sector],Table4[[#This Row],[Sub-Sector]],Table2[% Away From Day Low],"&gt;=0.05")/Table4[[#This Row],[Count]]</f>
        <v>0.5</v>
      </c>
      <c r="K81" s="2">
        <f>COUNTIFS(Table2[Sub-Sector],Table4[[#This Row],[Sub-Sector]],Table2[% Away From Day High],"&lt;=0.05")/Table4[[#This Row],[Count]]</f>
        <v>1</v>
      </c>
      <c r="L81" s="2">
        <f>COUNTIFS(Table2[Sub-Sector],Table4[[#This Row],[Sub-Sector]],Table2[% Away From Current Week Low],"&gt;=0.05")/Table4[[#This Row],[Count]]</f>
        <v>0.5</v>
      </c>
      <c r="M81" s="2">
        <f>COUNTIFS(Table2[Sub-Sector],Table4[[#This Row],[Sub-Sector]],Table2[% Away From Current Week High],"&lt;=0.05")/Table4[[#This Row],[Count]]</f>
        <v>0.5</v>
      </c>
      <c r="N81" s="2">
        <f>COUNTIFS(Table2[Sub-Sector],Table4[[#This Row],[Sub-Sector]],Table2[% Away From Current Month Low],"&gt;=0.05")/Table4[[#This Row],[Count]]</f>
        <v>0.5</v>
      </c>
      <c r="O81" s="2">
        <f>COUNTIFS(Table2[Sub-Sector],Table4[[#This Row],[Sub-Sector]],Table2[% Away From Current Month High],"&lt;=0.05")/Table4[[#This Row],[Count]]</f>
        <v>0</v>
      </c>
      <c r="P81" s="2">
        <f>COUNTIFS(Table2[Sub-Sector],Table4[[#This Row],[Sub-Sector]],Table2[% Away From 52W High],"&lt;=10")/Table4[[#This Row],[Count]]</f>
        <v>0.5</v>
      </c>
      <c r="Q81" s="2">
        <f>COUNTIFS(Table2[Sub-Sector],Table4[[#This Row],[Sub-Sector]],Table2[% Away From 52W Low],"&gt;=10")/Table4[[#This Row],[Count]]</f>
        <v>1</v>
      </c>
      <c r="R81" s="2">
        <f>COUNTIFS(Table2[Sub-Sector],Table4[[#This Row],[Sub-Sector]],Table2[% Price above 20 EMA],"&gt;=0")/Table4[[#This Row],[Count]]</f>
        <v>0.5</v>
      </c>
      <c r="S81" s="2">
        <f>COUNTIFS(Table2[Sub-Sector],Table4[[#This Row],[Sub-Sector]],Table2[% Price above 50 EMA],"&gt;=0")/Table4[[#This Row],[Count]]</f>
        <v>0.5</v>
      </c>
      <c r="T81" s="2">
        <f>COUNTIFS(Table2[Sub-Sector],Table4[[#This Row],[Sub-Sector]],Table2[% Price above 200 EMA],"&gt;=0")/Table4[[#This Row],[Count]]</f>
        <v>1</v>
      </c>
      <c r="U81" s="2">
        <f>COUNTIFS(Table2[Sub-Sector],Table4[[#This Row],[Sub-Sector]],Table2[Rate of Change - Zone],"Positive")/Table4[[#This Row],[Count]]</f>
        <v>0.5</v>
      </c>
      <c r="V81" s="2">
        <f>COUNTIFS(Table2[Sub-Sector],Table4[[#This Row],[Sub-Sector]],Table2[Sharpe Ratio],"&gt;=0.10")/Table4[[#This Row],[Count]]</f>
        <v>0</v>
      </c>
      <c r="W8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350.5</v>
      </c>
      <c r="X81" s="3">
        <f>_xlfn.RANK.AVG(Table4[[#This Row],[Score]],Table4[Score],1)</f>
        <v>31</v>
      </c>
      <c r="Y8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271.5</v>
      </c>
      <c r="Z81" s="3">
        <f>_xlfn.RANK.AVG(Table4[[#This Row],[Score 2 ]],Table4[[Score 2 ]],1)</f>
        <v>80.5</v>
      </c>
    </row>
    <row r="82" spans="1:26" x14ac:dyDescent="0.3">
      <c r="A82" t="s">
        <v>43</v>
      </c>
      <c r="B82">
        <f>COUNTIFS(Table2[Sub-Sector],Table4[[#This Row],[Sub-Sector]])</f>
        <v>2</v>
      </c>
      <c r="C82" s="2">
        <f>COUNTIFS(Table2[Sub-Sector],Table4[[#This Row],[Sub-Sector]],Table2[Uptrend],"Uptrend")/Table4[[#This Row],[Count]]</f>
        <v>1</v>
      </c>
      <c r="D82" s="2">
        <f>COUNTIFS(Table2[Sub-Sector],Table4[[#This Row],[Sub-Sector]],Table2[1W Return vs Nifty],"&gt;=5")/Table4[[#This Row],[Count]]</f>
        <v>0</v>
      </c>
      <c r="E82" s="2">
        <f>COUNTIFS(Table2[Sub-Sector],Table4[[#This Row],[Sub-Sector]],Table2[1M Return vs Nifty],"&gt;=5")/Table4[[#This Row],[Count]]</f>
        <v>0</v>
      </c>
      <c r="F82" s="2">
        <f>COUNTIFS(Table2[Sub-Sector],Table4[[#This Row],[Sub-Sector]],Table2[6M Return vs Nifty],"&gt;=10")/Table4[[#This Row],[Count]]</f>
        <v>0.5</v>
      </c>
      <c r="G82" s="2">
        <f>COUNTIFS(Table2[Sub-Sector],Table4[[#This Row],[Sub-Sector]],Table2[1Y Return vs Nifty],"&gt;=10")/Table4[[#This Row],[Count]]</f>
        <v>0.5</v>
      </c>
      <c r="H82" s="2">
        <f>COUNTIFS(Table2[Sub-Sector],Table4[[#This Row],[Sub-Sector]],Table2[RSI Exponential â€“ 14D],"&gt;=50")/Table4[[#This Row],[Count]]</f>
        <v>0.5</v>
      </c>
      <c r="I82" s="2">
        <f>COUNTIFS(Table2[Sub-Sector],Table4[[#This Row],[Sub-Sector]],Table2[Relative Volume],"&gt;=1")/Table4[[#This Row],[Count]]</f>
        <v>0.5</v>
      </c>
      <c r="J82" s="2">
        <f>COUNTIFS(Table2[Sub-Sector],Table4[[#This Row],[Sub-Sector]],Table2[% Away From Day Low],"&gt;=0.05")/Table4[[#This Row],[Count]]</f>
        <v>0</v>
      </c>
      <c r="K82" s="2">
        <f>COUNTIFS(Table2[Sub-Sector],Table4[[#This Row],[Sub-Sector]],Table2[% Away From Day High],"&lt;=0.05")/Table4[[#This Row],[Count]]</f>
        <v>1</v>
      </c>
      <c r="L82" s="2">
        <f>COUNTIFS(Table2[Sub-Sector],Table4[[#This Row],[Sub-Sector]],Table2[% Away From Current Week Low],"&gt;=0.05")/Table4[[#This Row],[Count]]</f>
        <v>0</v>
      </c>
      <c r="M82" s="2">
        <f>COUNTIFS(Table2[Sub-Sector],Table4[[#This Row],[Sub-Sector]],Table2[% Away From Current Week High],"&lt;=0.05")/Table4[[#This Row],[Count]]</f>
        <v>0.5</v>
      </c>
      <c r="N82" s="2">
        <f>COUNTIFS(Table2[Sub-Sector],Table4[[#This Row],[Sub-Sector]],Table2[% Away From Current Month Low],"&gt;=0.05")/Table4[[#This Row],[Count]]</f>
        <v>0.5</v>
      </c>
      <c r="O82" s="2">
        <f>COUNTIFS(Table2[Sub-Sector],Table4[[#This Row],[Sub-Sector]],Table2[% Away From Current Month High],"&lt;=0.05")/Table4[[#This Row],[Count]]</f>
        <v>0.5</v>
      </c>
      <c r="P82" s="2">
        <f>COUNTIFS(Table2[Sub-Sector],Table4[[#This Row],[Sub-Sector]],Table2[% Away From 52W High],"&lt;=10")/Table4[[#This Row],[Count]]</f>
        <v>0.5</v>
      </c>
      <c r="Q82" s="2">
        <f>COUNTIFS(Table2[Sub-Sector],Table4[[#This Row],[Sub-Sector]],Table2[% Away From 52W Low],"&gt;=10")/Table4[[#This Row],[Count]]</f>
        <v>1</v>
      </c>
      <c r="R82" s="2">
        <f>COUNTIFS(Table2[Sub-Sector],Table4[[#This Row],[Sub-Sector]],Table2[% Price above 20 EMA],"&gt;=0")/Table4[[#This Row],[Count]]</f>
        <v>0.5</v>
      </c>
      <c r="S82" s="2">
        <f>COUNTIFS(Table2[Sub-Sector],Table4[[#This Row],[Sub-Sector]],Table2[% Price above 50 EMA],"&gt;=0")/Table4[[#This Row],[Count]]</f>
        <v>1</v>
      </c>
      <c r="T82" s="2">
        <f>COUNTIFS(Table2[Sub-Sector],Table4[[#This Row],[Sub-Sector]],Table2[% Price above 200 EMA],"&gt;=0")/Table4[[#This Row],[Count]]</f>
        <v>1</v>
      </c>
      <c r="U82" s="2">
        <f>COUNTIFS(Table2[Sub-Sector],Table4[[#This Row],[Sub-Sector]],Table2[Rate of Change - Zone],"Positive")/Table4[[#This Row],[Count]]</f>
        <v>0.5</v>
      </c>
      <c r="V82" s="2">
        <f>COUNTIFS(Table2[Sub-Sector],Table4[[#This Row],[Sub-Sector]],Table2[Sharpe Ratio],"&gt;=0.10")/Table4[[#This Row],[Count]]</f>
        <v>0.5</v>
      </c>
      <c r="W8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489.5</v>
      </c>
      <c r="X82" s="3">
        <f>_xlfn.RANK.AVG(Table4[[#This Row],[Score]],Table4[Score],1)</f>
        <v>85.5</v>
      </c>
      <c r="Y8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271.5</v>
      </c>
      <c r="Z82" s="3">
        <f>_xlfn.RANK.AVG(Table4[[#This Row],[Score 2 ]],Table4[[Score 2 ]],1)</f>
        <v>80.5</v>
      </c>
    </row>
    <row r="83" spans="1:26" x14ac:dyDescent="0.3">
      <c r="A83" t="s">
        <v>476</v>
      </c>
      <c r="B83">
        <f>COUNTIFS(Table2[Sub-Sector],Table4[[#This Row],[Sub-Sector]])</f>
        <v>2</v>
      </c>
      <c r="C83" s="2">
        <f>COUNTIFS(Table2[Sub-Sector],Table4[[#This Row],[Sub-Sector]],Table2[Uptrend],"Uptrend")/Table4[[#This Row],[Count]]</f>
        <v>1</v>
      </c>
      <c r="D83" s="2">
        <f>COUNTIFS(Table2[Sub-Sector],Table4[[#This Row],[Sub-Sector]],Table2[1W Return vs Nifty],"&gt;=5")/Table4[[#This Row],[Count]]</f>
        <v>0</v>
      </c>
      <c r="E83" s="2">
        <f>COUNTIFS(Table2[Sub-Sector],Table4[[#This Row],[Sub-Sector]],Table2[1M Return vs Nifty],"&gt;=5")/Table4[[#This Row],[Count]]</f>
        <v>0.5</v>
      </c>
      <c r="F83" s="2">
        <f>COUNTIFS(Table2[Sub-Sector],Table4[[#This Row],[Sub-Sector]],Table2[6M Return vs Nifty],"&gt;=10")/Table4[[#This Row],[Count]]</f>
        <v>0.5</v>
      </c>
      <c r="G83" s="2">
        <f>COUNTIFS(Table2[Sub-Sector],Table4[[#This Row],[Sub-Sector]],Table2[1Y Return vs Nifty],"&gt;=10")/Table4[[#This Row],[Count]]</f>
        <v>1</v>
      </c>
      <c r="H83" s="2">
        <f>COUNTIFS(Table2[Sub-Sector],Table4[[#This Row],[Sub-Sector]],Table2[RSI Exponential â€“ 14D],"&gt;=50")/Table4[[#This Row],[Count]]</f>
        <v>0.5</v>
      </c>
      <c r="I83" s="2">
        <f>COUNTIFS(Table2[Sub-Sector],Table4[[#This Row],[Sub-Sector]],Table2[Relative Volume],"&gt;=1")/Table4[[#This Row],[Count]]</f>
        <v>0</v>
      </c>
      <c r="J83" s="2">
        <f>COUNTIFS(Table2[Sub-Sector],Table4[[#This Row],[Sub-Sector]],Table2[% Away From Day Low],"&gt;=0.05")/Table4[[#This Row],[Count]]</f>
        <v>0</v>
      </c>
      <c r="K83" s="2">
        <f>COUNTIFS(Table2[Sub-Sector],Table4[[#This Row],[Sub-Sector]],Table2[% Away From Day High],"&lt;=0.05")/Table4[[#This Row],[Count]]</f>
        <v>1</v>
      </c>
      <c r="L83" s="2">
        <f>COUNTIFS(Table2[Sub-Sector],Table4[[#This Row],[Sub-Sector]],Table2[% Away From Current Week Low],"&gt;=0.05")/Table4[[#This Row],[Count]]</f>
        <v>0</v>
      </c>
      <c r="M83" s="2">
        <f>COUNTIFS(Table2[Sub-Sector],Table4[[#This Row],[Sub-Sector]],Table2[% Away From Current Week High],"&lt;=0.05")/Table4[[#This Row],[Count]]</f>
        <v>1</v>
      </c>
      <c r="N83" s="2">
        <f>COUNTIFS(Table2[Sub-Sector],Table4[[#This Row],[Sub-Sector]],Table2[% Away From Current Month Low],"&gt;=0.05")/Table4[[#This Row],[Count]]</f>
        <v>0</v>
      </c>
      <c r="O83" s="2">
        <f>COUNTIFS(Table2[Sub-Sector],Table4[[#This Row],[Sub-Sector]],Table2[% Away From Current Month High],"&lt;=0.05")/Table4[[#This Row],[Count]]</f>
        <v>1</v>
      </c>
      <c r="P83" s="2">
        <f>COUNTIFS(Table2[Sub-Sector],Table4[[#This Row],[Sub-Sector]],Table2[% Away From 52W High],"&lt;=10")/Table4[[#This Row],[Count]]</f>
        <v>1</v>
      </c>
      <c r="Q83" s="2">
        <f>COUNTIFS(Table2[Sub-Sector],Table4[[#This Row],[Sub-Sector]],Table2[% Away From 52W Low],"&gt;=10")/Table4[[#This Row],[Count]]</f>
        <v>1</v>
      </c>
      <c r="R83" s="2">
        <f>COUNTIFS(Table2[Sub-Sector],Table4[[#This Row],[Sub-Sector]],Table2[% Price above 20 EMA],"&gt;=0")/Table4[[#This Row],[Count]]</f>
        <v>1</v>
      </c>
      <c r="S83" s="2">
        <f>COUNTIFS(Table2[Sub-Sector],Table4[[#This Row],[Sub-Sector]],Table2[% Price above 50 EMA],"&gt;=0")/Table4[[#This Row],[Count]]</f>
        <v>1</v>
      </c>
      <c r="T83" s="2">
        <f>COUNTIFS(Table2[Sub-Sector],Table4[[#This Row],[Sub-Sector]],Table2[% Price above 200 EMA],"&gt;=0")/Table4[[#This Row],[Count]]</f>
        <v>1</v>
      </c>
      <c r="U83" s="2">
        <f>COUNTIFS(Table2[Sub-Sector],Table4[[#This Row],[Sub-Sector]],Table2[Rate of Change - Zone],"Positive")/Table4[[#This Row],[Count]]</f>
        <v>0.5</v>
      </c>
      <c r="V83" s="2">
        <f>COUNTIFS(Table2[Sub-Sector],Table4[[#This Row],[Sub-Sector]],Table2[Sharpe Ratio],"&gt;=0.10")/Table4[[#This Row],[Count]]</f>
        <v>0.5</v>
      </c>
      <c r="W8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427.5</v>
      </c>
      <c r="X83" s="3">
        <f>_xlfn.RANK.AVG(Table4[[#This Row],[Score]],Table4[Score],1)</f>
        <v>61</v>
      </c>
      <c r="Y8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272</v>
      </c>
      <c r="Z83" s="3">
        <f>_xlfn.RANK.AVG(Table4[[#This Row],[Score 2 ]],Table4[[Score 2 ]],1)</f>
        <v>82</v>
      </c>
    </row>
    <row r="84" spans="1:26" x14ac:dyDescent="0.3">
      <c r="A84" t="s">
        <v>32</v>
      </c>
      <c r="B84">
        <f>COUNTIFS(Table2[Sub-Sector],Table4[[#This Row],[Sub-Sector]])</f>
        <v>11</v>
      </c>
      <c r="C84" s="2">
        <f>COUNTIFS(Table2[Sub-Sector],Table4[[#This Row],[Sub-Sector]],Table2[Uptrend],"Uptrend")/Table4[[#This Row],[Count]]</f>
        <v>0.36363636363636365</v>
      </c>
      <c r="D84" s="2">
        <f>COUNTIFS(Table2[Sub-Sector],Table4[[#This Row],[Sub-Sector]],Table2[1W Return vs Nifty],"&gt;=5")/Table4[[#This Row],[Count]]</f>
        <v>0</v>
      </c>
      <c r="E84" s="2">
        <f>COUNTIFS(Table2[Sub-Sector],Table4[[#This Row],[Sub-Sector]],Table2[1M Return vs Nifty],"&gt;=5")/Table4[[#This Row],[Count]]</f>
        <v>0</v>
      </c>
      <c r="F84" s="2">
        <f>COUNTIFS(Table2[Sub-Sector],Table4[[#This Row],[Sub-Sector]],Table2[6M Return vs Nifty],"&gt;=10")/Table4[[#This Row],[Count]]</f>
        <v>0.72727272727272729</v>
      </c>
      <c r="G84" s="2">
        <f>COUNTIFS(Table2[Sub-Sector],Table4[[#This Row],[Sub-Sector]],Table2[1Y Return vs Nifty],"&gt;=10")/Table4[[#This Row],[Count]]</f>
        <v>0.90909090909090906</v>
      </c>
      <c r="H84" s="2">
        <f>COUNTIFS(Table2[Sub-Sector],Table4[[#This Row],[Sub-Sector]],Table2[RSI Exponential â€“ 14D],"&gt;=50")/Table4[[#This Row],[Count]]</f>
        <v>0.18181818181818182</v>
      </c>
      <c r="I84" s="2">
        <f>COUNTIFS(Table2[Sub-Sector],Table4[[#This Row],[Sub-Sector]],Table2[Relative Volume],"&gt;=1")/Table4[[#This Row],[Count]]</f>
        <v>9.0909090909090912E-2</v>
      </c>
      <c r="J84" s="2">
        <f>COUNTIFS(Table2[Sub-Sector],Table4[[#This Row],[Sub-Sector]],Table2[% Away From Day Low],"&gt;=0.05")/Table4[[#This Row],[Count]]</f>
        <v>0</v>
      </c>
      <c r="K84" s="2">
        <f>COUNTIFS(Table2[Sub-Sector],Table4[[#This Row],[Sub-Sector]],Table2[% Away From Day High],"&lt;=0.05")/Table4[[#This Row],[Count]]</f>
        <v>1</v>
      </c>
      <c r="L84" s="2">
        <f>COUNTIFS(Table2[Sub-Sector],Table4[[#This Row],[Sub-Sector]],Table2[% Away From Current Week Low],"&gt;=0.05")/Table4[[#This Row],[Count]]</f>
        <v>9.0909090909090912E-2</v>
      </c>
      <c r="M84" s="2">
        <f>COUNTIFS(Table2[Sub-Sector],Table4[[#This Row],[Sub-Sector]],Table2[% Away From Current Week High],"&lt;=0.05")/Table4[[#This Row],[Count]]</f>
        <v>0.90909090909090906</v>
      </c>
      <c r="N84" s="2">
        <f>COUNTIFS(Table2[Sub-Sector],Table4[[#This Row],[Sub-Sector]],Table2[% Away From Current Month Low],"&gt;=0.05")/Table4[[#This Row],[Count]]</f>
        <v>0.18181818181818182</v>
      </c>
      <c r="O84" s="2">
        <f>COUNTIFS(Table2[Sub-Sector],Table4[[#This Row],[Sub-Sector]],Table2[% Away From Current Month High],"&lt;=0.05")/Table4[[#This Row],[Count]]</f>
        <v>0.81818181818181823</v>
      </c>
      <c r="P84" s="2">
        <f>COUNTIFS(Table2[Sub-Sector],Table4[[#This Row],[Sub-Sector]],Table2[% Away From 52W High],"&lt;=10")/Table4[[#This Row],[Count]]</f>
        <v>9.0909090909090912E-2</v>
      </c>
      <c r="Q84" s="2">
        <f>COUNTIFS(Table2[Sub-Sector],Table4[[#This Row],[Sub-Sector]],Table2[% Away From 52W Low],"&gt;=10")/Table4[[#This Row],[Count]]</f>
        <v>1</v>
      </c>
      <c r="R84" s="2">
        <f>COUNTIFS(Table2[Sub-Sector],Table4[[#This Row],[Sub-Sector]],Table2[% Price above 20 EMA],"&gt;=0")/Table4[[#This Row],[Count]]</f>
        <v>0.36363636363636365</v>
      </c>
      <c r="S84" s="2">
        <f>COUNTIFS(Table2[Sub-Sector],Table4[[#This Row],[Sub-Sector]],Table2[% Price above 50 EMA],"&gt;=0")/Table4[[#This Row],[Count]]</f>
        <v>0.27272727272727271</v>
      </c>
      <c r="T84" s="2">
        <f>COUNTIFS(Table2[Sub-Sector],Table4[[#This Row],[Sub-Sector]],Table2[% Price above 200 EMA],"&gt;=0")/Table4[[#This Row],[Count]]</f>
        <v>1</v>
      </c>
      <c r="U84" s="2">
        <f>COUNTIFS(Table2[Sub-Sector],Table4[[#This Row],[Sub-Sector]],Table2[Rate of Change - Zone],"Positive")/Table4[[#This Row],[Count]]</f>
        <v>0.18181818181818182</v>
      </c>
      <c r="V84" s="2">
        <f>COUNTIFS(Table2[Sub-Sector],Table4[[#This Row],[Sub-Sector]],Table2[Sharpe Ratio],"&gt;=0.10")/Table4[[#This Row],[Count]]</f>
        <v>0.54545454545454541</v>
      </c>
      <c r="W8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577.5</v>
      </c>
      <c r="X84" s="3">
        <f>_xlfn.RANK.AVG(Table4[[#This Row],[Score]],Table4[Score],1)</f>
        <v>109</v>
      </c>
      <c r="Y8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275</v>
      </c>
      <c r="Z84" s="3">
        <f>_xlfn.RANK.AVG(Table4[[#This Row],[Score 2 ]],Table4[[Score 2 ]],1)</f>
        <v>83</v>
      </c>
    </row>
    <row r="85" spans="1:26" x14ac:dyDescent="0.3">
      <c r="A85" t="s">
        <v>75</v>
      </c>
      <c r="B85">
        <f>COUNTIFS(Table2[Sub-Sector],Table4[[#This Row],[Sub-Sector]])</f>
        <v>3</v>
      </c>
      <c r="C85" s="2">
        <f>COUNTIFS(Table2[Sub-Sector],Table4[[#This Row],[Sub-Sector]],Table2[Uptrend],"Uptrend")/Table4[[#This Row],[Count]]</f>
        <v>0.66666666666666663</v>
      </c>
      <c r="D85" s="2">
        <f>COUNTIFS(Table2[Sub-Sector],Table4[[#This Row],[Sub-Sector]],Table2[1W Return vs Nifty],"&gt;=5")/Table4[[#This Row],[Count]]</f>
        <v>0.33333333333333331</v>
      </c>
      <c r="E85" s="2">
        <f>COUNTIFS(Table2[Sub-Sector],Table4[[#This Row],[Sub-Sector]],Table2[1M Return vs Nifty],"&gt;=5")/Table4[[#This Row],[Count]]</f>
        <v>0.33333333333333331</v>
      </c>
      <c r="F85" s="2">
        <f>COUNTIFS(Table2[Sub-Sector],Table4[[#This Row],[Sub-Sector]],Table2[6M Return vs Nifty],"&gt;=10")/Table4[[#This Row],[Count]]</f>
        <v>0.66666666666666663</v>
      </c>
      <c r="G85" s="2">
        <f>COUNTIFS(Table2[Sub-Sector],Table4[[#This Row],[Sub-Sector]],Table2[1Y Return vs Nifty],"&gt;=10")/Table4[[#This Row],[Count]]</f>
        <v>0.66666666666666663</v>
      </c>
      <c r="H85" s="2">
        <f>COUNTIFS(Table2[Sub-Sector],Table4[[#This Row],[Sub-Sector]],Table2[RSI Exponential â€“ 14D],"&gt;=50")/Table4[[#This Row],[Count]]</f>
        <v>0.66666666666666663</v>
      </c>
      <c r="I85" s="2">
        <f>COUNTIFS(Table2[Sub-Sector],Table4[[#This Row],[Sub-Sector]],Table2[Relative Volume],"&gt;=1")/Table4[[#This Row],[Count]]</f>
        <v>0.33333333333333331</v>
      </c>
      <c r="J85" s="2">
        <f>COUNTIFS(Table2[Sub-Sector],Table4[[#This Row],[Sub-Sector]],Table2[% Away From Day Low],"&gt;=0.05")/Table4[[#This Row],[Count]]</f>
        <v>0</v>
      </c>
      <c r="K85" s="2">
        <f>COUNTIFS(Table2[Sub-Sector],Table4[[#This Row],[Sub-Sector]],Table2[% Away From Day High],"&lt;=0.05")/Table4[[#This Row],[Count]]</f>
        <v>1</v>
      </c>
      <c r="L85" s="2">
        <f>COUNTIFS(Table2[Sub-Sector],Table4[[#This Row],[Sub-Sector]],Table2[% Away From Current Week Low],"&gt;=0.05")/Table4[[#This Row],[Count]]</f>
        <v>0</v>
      </c>
      <c r="M85" s="2">
        <f>COUNTIFS(Table2[Sub-Sector],Table4[[#This Row],[Sub-Sector]],Table2[% Away From Current Week High],"&lt;=0.05")/Table4[[#This Row],[Count]]</f>
        <v>1</v>
      </c>
      <c r="N85" s="2">
        <f>COUNTIFS(Table2[Sub-Sector],Table4[[#This Row],[Sub-Sector]],Table2[% Away From Current Month Low],"&gt;=0.05")/Table4[[#This Row],[Count]]</f>
        <v>0.33333333333333331</v>
      </c>
      <c r="O85" s="2">
        <f>COUNTIFS(Table2[Sub-Sector],Table4[[#This Row],[Sub-Sector]],Table2[% Away From Current Month High],"&lt;=0.05")/Table4[[#This Row],[Count]]</f>
        <v>0.66666666666666663</v>
      </c>
      <c r="P85" s="2">
        <f>COUNTIFS(Table2[Sub-Sector],Table4[[#This Row],[Sub-Sector]],Table2[% Away From 52W High],"&lt;=10")/Table4[[#This Row],[Count]]</f>
        <v>0</v>
      </c>
      <c r="Q85" s="2">
        <f>COUNTIFS(Table2[Sub-Sector],Table4[[#This Row],[Sub-Sector]],Table2[% Away From 52W Low],"&gt;=10")/Table4[[#This Row],[Count]]</f>
        <v>1</v>
      </c>
      <c r="R85" s="2">
        <f>COUNTIFS(Table2[Sub-Sector],Table4[[#This Row],[Sub-Sector]],Table2[% Price above 20 EMA],"&gt;=0")/Table4[[#This Row],[Count]]</f>
        <v>0.33333333333333331</v>
      </c>
      <c r="S85" s="2">
        <f>COUNTIFS(Table2[Sub-Sector],Table4[[#This Row],[Sub-Sector]],Table2[% Price above 50 EMA],"&gt;=0")/Table4[[#This Row],[Count]]</f>
        <v>0.33333333333333331</v>
      </c>
      <c r="T85" s="2">
        <f>COUNTIFS(Table2[Sub-Sector],Table4[[#This Row],[Sub-Sector]],Table2[% Price above 200 EMA],"&gt;=0")/Table4[[#This Row],[Count]]</f>
        <v>1</v>
      </c>
      <c r="U85" s="2">
        <f>COUNTIFS(Table2[Sub-Sector],Table4[[#This Row],[Sub-Sector]],Table2[Rate of Change - Zone],"Positive")/Table4[[#This Row],[Count]]</f>
        <v>0.33333333333333331</v>
      </c>
      <c r="V85" s="2">
        <f>COUNTIFS(Table2[Sub-Sector],Table4[[#This Row],[Sub-Sector]],Table2[Sharpe Ratio],"&gt;=0.10")/Table4[[#This Row],[Count]]</f>
        <v>0</v>
      </c>
      <c r="W8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448.5</v>
      </c>
      <c r="X85" s="3">
        <f>_xlfn.RANK.AVG(Table4[[#This Row],[Score]],Table4[Score],1)</f>
        <v>65</v>
      </c>
      <c r="Y8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277</v>
      </c>
      <c r="Z85" s="3">
        <f>_xlfn.RANK.AVG(Table4[[#This Row],[Score 2 ]],Table4[[Score 2 ]],1)</f>
        <v>84.5</v>
      </c>
    </row>
    <row r="86" spans="1:26" x14ac:dyDescent="0.3">
      <c r="A86" t="s">
        <v>80</v>
      </c>
      <c r="B86">
        <f>COUNTIFS(Table2[Sub-Sector],Table4[[#This Row],[Sub-Sector]])</f>
        <v>19</v>
      </c>
      <c r="C86" s="2">
        <f>COUNTIFS(Table2[Sub-Sector],Table4[[#This Row],[Sub-Sector]],Table2[Uptrend],"Uptrend")/Table4[[#This Row],[Count]]</f>
        <v>0.73684210526315785</v>
      </c>
      <c r="D86" s="2">
        <f>COUNTIFS(Table2[Sub-Sector],Table4[[#This Row],[Sub-Sector]],Table2[1W Return vs Nifty],"&gt;=5")/Table4[[#This Row],[Count]]</f>
        <v>0</v>
      </c>
      <c r="E86" s="2">
        <f>COUNTIFS(Table2[Sub-Sector],Table4[[#This Row],[Sub-Sector]],Table2[1M Return vs Nifty],"&gt;=5")/Table4[[#This Row],[Count]]</f>
        <v>0.15789473684210525</v>
      </c>
      <c r="F86" s="2">
        <f>COUNTIFS(Table2[Sub-Sector],Table4[[#This Row],[Sub-Sector]],Table2[6M Return vs Nifty],"&gt;=10")/Table4[[#This Row],[Count]]</f>
        <v>0.10526315789473684</v>
      </c>
      <c r="G86" s="2">
        <f>COUNTIFS(Table2[Sub-Sector],Table4[[#This Row],[Sub-Sector]],Table2[1Y Return vs Nifty],"&gt;=10")/Table4[[#This Row],[Count]]</f>
        <v>0.42105263157894735</v>
      </c>
      <c r="H86" s="2">
        <f>COUNTIFS(Table2[Sub-Sector],Table4[[#This Row],[Sub-Sector]],Table2[RSI Exponential â€“ 14D],"&gt;=50")/Table4[[#This Row],[Count]]</f>
        <v>0.57894736842105265</v>
      </c>
      <c r="I86" s="2">
        <f>COUNTIFS(Table2[Sub-Sector],Table4[[#This Row],[Sub-Sector]],Table2[Relative Volume],"&gt;=1")/Table4[[#This Row],[Count]]</f>
        <v>0.78947368421052633</v>
      </c>
      <c r="J86" s="2">
        <f>COUNTIFS(Table2[Sub-Sector],Table4[[#This Row],[Sub-Sector]],Table2[% Away From Day Low],"&gt;=0.05")/Table4[[#This Row],[Count]]</f>
        <v>0</v>
      </c>
      <c r="K86" s="2">
        <f>COUNTIFS(Table2[Sub-Sector],Table4[[#This Row],[Sub-Sector]],Table2[% Away From Day High],"&lt;=0.05")/Table4[[#This Row],[Count]]</f>
        <v>0.94736842105263153</v>
      </c>
      <c r="L86" s="2">
        <f>COUNTIFS(Table2[Sub-Sector],Table4[[#This Row],[Sub-Sector]],Table2[% Away From Current Week Low],"&gt;=0.05")/Table4[[#This Row],[Count]]</f>
        <v>5.2631578947368418E-2</v>
      </c>
      <c r="M86" s="2">
        <f>COUNTIFS(Table2[Sub-Sector],Table4[[#This Row],[Sub-Sector]],Table2[% Away From Current Week High],"&lt;=0.05")/Table4[[#This Row],[Count]]</f>
        <v>0.94736842105263153</v>
      </c>
      <c r="N86" s="2">
        <f>COUNTIFS(Table2[Sub-Sector],Table4[[#This Row],[Sub-Sector]],Table2[% Away From Current Month Low],"&gt;=0.05")/Table4[[#This Row],[Count]]</f>
        <v>0.10526315789473684</v>
      </c>
      <c r="O86" s="2">
        <f>COUNTIFS(Table2[Sub-Sector],Table4[[#This Row],[Sub-Sector]],Table2[% Away From Current Month High],"&lt;=0.05")/Table4[[#This Row],[Count]]</f>
        <v>0.63157894736842102</v>
      </c>
      <c r="P86" s="2">
        <f>COUNTIFS(Table2[Sub-Sector],Table4[[#This Row],[Sub-Sector]],Table2[% Away From 52W High],"&lt;=10")/Table4[[#This Row],[Count]]</f>
        <v>0.42105263157894735</v>
      </c>
      <c r="Q86" s="2">
        <f>COUNTIFS(Table2[Sub-Sector],Table4[[#This Row],[Sub-Sector]],Table2[% Away From 52W Low],"&gt;=10")/Table4[[#This Row],[Count]]</f>
        <v>1</v>
      </c>
      <c r="R86" s="2">
        <f>COUNTIFS(Table2[Sub-Sector],Table4[[#This Row],[Sub-Sector]],Table2[% Price above 20 EMA],"&gt;=0")/Table4[[#This Row],[Count]]</f>
        <v>0.63157894736842102</v>
      </c>
      <c r="S86" s="2">
        <f>COUNTIFS(Table2[Sub-Sector],Table4[[#This Row],[Sub-Sector]],Table2[% Price above 50 EMA],"&gt;=0")/Table4[[#This Row],[Count]]</f>
        <v>0.84210526315789469</v>
      </c>
      <c r="T86" s="2">
        <f>COUNTIFS(Table2[Sub-Sector],Table4[[#This Row],[Sub-Sector]],Table2[% Price above 200 EMA],"&gt;=0")/Table4[[#This Row],[Count]]</f>
        <v>0.78947368421052633</v>
      </c>
      <c r="U86" s="2">
        <f>COUNTIFS(Table2[Sub-Sector],Table4[[#This Row],[Sub-Sector]],Table2[Rate of Change - Zone],"Positive")/Table4[[#This Row],[Count]]</f>
        <v>0.63157894736842102</v>
      </c>
      <c r="V86" s="2">
        <f>COUNTIFS(Table2[Sub-Sector],Table4[[#This Row],[Sub-Sector]],Table2[Sharpe Ratio],"&gt;=0.10")/Table4[[#This Row],[Count]]</f>
        <v>0</v>
      </c>
      <c r="W8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524.5</v>
      </c>
      <c r="X86" s="3">
        <f>_xlfn.RANK.AVG(Table4[[#This Row],[Score]],Table4[Score],1)</f>
        <v>97</v>
      </c>
      <c r="Y8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277</v>
      </c>
      <c r="Z86" s="3">
        <f>_xlfn.RANK.AVG(Table4[[#This Row],[Score 2 ]],Table4[[Score 2 ]],1)</f>
        <v>84.5</v>
      </c>
    </row>
    <row r="87" spans="1:26" x14ac:dyDescent="0.3">
      <c r="A87" t="s">
        <v>621</v>
      </c>
      <c r="B87">
        <f>COUNTIFS(Table2[Sub-Sector],Table4[[#This Row],[Sub-Sector]])</f>
        <v>4</v>
      </c>
      <c r="C87" s="2">
        <f>COUNTIFS(Table2[Sub-Sector],Table4[[#This Row],[Sub-Sector]],Table2[Uptrend],"Uptrend")/Table4[[#This Row],[Count]]</f>
        <v>0.75</v>
      </c>
      <c r="D87" s="2">
        <f>COUNTIFS(Table2[Sub-Sector],Table4[[#This Row],[Sub-Sector]],Table2[1W Return vs Nifty],"&gt;=5")/Table4[[#This Row],[Count]]</f>
        <v>0.25</v>
      </c>
      <c r="E87" s="2">
        <f>COUNTIFS(Table2[Sub-Sector],Table4[[#This Row],[Sub-Sector]],Table2[1M Return vs Nifty],"&gt;=5")/Table4[[#This Row],[Count]]</f>
        <v>0.75</v>
      </c>
      <c r="F87" s="2">
        <f>COUNTIFS(Table2[Sub-Sector],Table4[[#This Row],[Sub-Sector]],Table2[6M Return vs Nifty],"&gt;=10")/Table4[[#This Row],[Count]]</f>
        <v>0.5</v>
      </c>
      <c r="G87" s="2">
        <f>COUNTIFS(Table2[Sub-Sector],Table4[[#This Row],[Sub-Sector]],Table2[1Y Return vs Nifty],"&gt;=10")/Table4[[#This Row],[Count]]</f>
        <v>0.75</v>
      </c>
      <c r="H87" s="2">
        <f>COUNTIFS(Table2[Sub-Sector],Table4[[#This Row],[Sub-Sector]],Table2[RSI Exponential â€“ 14D],"&gt;=50")/Table4[[#This Row],[Count]]</f>
        <v>1</v>
      </c>
      <c r="I87" s="2">
        <f>COUNTIFS(Table2[Sub-Sector],Table4[[#This Row],[Sub-Sector]],Table2[Relative Volume],"&gt;=1")/Table4[[#This Row],[Count]]</f>
        <v>0.25</v>
      </c>
      <c r="J87" s="2">
        <f>COUNTIFS(Table2[Sub-Sector],Table4[[#This Row],[Sub-Sector]],Table2[% Away From Day Low],"&gt;=0.05")/Table4[[#This Row],[Count]]</f>
        <v>0.5</v>
      </c>
      <c r="K87" s="2">
        <f>COUNTIFS(Table2[Sub-Sector],Table4[[#This Row],[Sub-Sector]],Table2[% Away From Day High],"&lt;=0.05")/Table4[[#This Row],[Count]]</f>
        <v>1</v>
      </c>
      <c r="L87" s="2">
        <f>COUNTIFS(Table2[Sub-Sector],Table4[[#This Row],[Sub-Sector]],Table2[% Away From Current Week Low],"&gt;=0.05")/Table4[[#This Row],[Count]]</f>
        <v>0</v>
      </c>
      <c r="M87" s="2">
        <f>COUNTIFS(Table2[Sub-Sector],Table4[[#This Row],[Sub-Sector]],Table2[% Away From Current Week High],"&lt;=0.05")/Table4[[#This Row],[Count]]</f>
        <v>0.5</v>
      </c>
      <c r="N87" s="2">
        <f>COUNTIFS(Table2[Sub-Sector],Table4[[#This Row],[Sub-Sector]],Table2[% Away From Current Month Low],"&gt;=0.05")/Table4[[#This Row],[Count]]</f>
        <v>0.25</v>
      </c>
      <c r="O87" s="2">
        <f>COUNTIFS(Table2[Sub-Sector],Table4[[#This Row],[Sub-Sector]],Table2[% Away From Current Month High],"&lt;=0.05")/Table4[[#This Row],[Count]]</f>
        <v>0.25</v>
      </c>
      <c r="P87" s="2">
        <f>COUNTIFS(Table2[Sub-Sector],Table4[[#This Row],[Sub-Sector]],Table2[% Away From 52W High],"&lt;=10")/Table4[[#This Row],[Count]]</f>
        <v>0.5</v>
      </c>
      <c r="Q87" s="2">
        <f>COUNTIFS(Table2[Sub-Sector],Table4[[#This Row],[Sub-Sector]],Table2[% Away From 52W Low],"&gt;=10")/Table4[[#This Row],[Count]]</f>
        <v>1</v>
      </c>
      <c r="R87" s="2">
        <f>COUNTIFS(Table2[Sub-Sector],Table4[[#This Row],[Sub-Sector]],Table2[% Price above 20 EMA],"&gt;=0")/Table4[[#This Row],[Count]]</f>
        <v>0.75</v>
      </c>
      <c r="S87" s="2">
        <f>COUNTIFS(Table2[Sub-Sector],Table4[[#This Row],[Sub-Sector]],Table2[% Price above 50 EMA],"&gt;=0")/Table4[[#This Row],[Count]]</f>
        <v>1</v>
      </c>
      <c r="T87" s="2">
        <f>COUNTIFS(Table2[Sub-Sector],Table4[[#This Row],[Sub-Sector]],Table2[% Price above 200 EMA],"&gt;=0")/Table4[[#This Row],[Count]]</f>
        <v>1</v>
      </c>
      <c r="U87" s="2">
        <f>COUNTIFS(Table2[Sub-Sector],Table4[[#This Row],[Sub-Sector]],Table2[Rate of Change - Zone],"Positive")/Table4[[#This Row],[Count]]</f>
        <v>0.5</v>
      </c>
      <c r="V87" s="2">
        <f>COUNTIFS(Table2[Sub-Sector],Table4[[#This Row],[Sub-Sector]],Table2[Sharpe Ratio],"&gt;=0.10")/Table4[[#This Row],[Count]]</f>
        <v>0.25</v>
      </c>
      <c r="W8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405.5</v>
      </c>
      <c r="X87" s="3">
        <f>_xlfn.RANK.AVG(Table4[[#This Row],[Score]],Table4[Score],1)</f>
        <v>57</v>
      </c>
      <c r="Y8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281</v>
      </c>
      <c r="Z87" s="3">
        <f>_xlfn.RANK.AVG(Table4[[#This Row],[Score 2 ]],Table4[[Score 2 ]],1)</f>
        <v>86</v>
      </c>
    </row>
    <row r="88" spans="1:26" x14ac:dyDescent="0.3">
      <c r="A88" t="s">
        <v>100</v>
      </c>
      <c r="B88">
        <f>COUNTIFS(Table2[Sub-Sector],Table4[[#This Row],[Sub-Sector]])</f>
        <v>5</v>
      </c>
      <c r="C88" s="2">
        <f>COUNTIFS(Table2[Sub-Sector],Table4[[#This Row],[Sub-Sector]],Table2[Uptrend],"Uptrend")/Table4[[#This Row],[Count]]</f>
        <v>0.6</v>
      </c>
      <c r="D88" s="2">
        <f>COUNTIFS(Table2[Sub-Sector],Table4[[#This Row],[Sub-Sector]],Table2[1W Return vs Nifty],"&gt;=5")/Table4[[#This Row],[Count]]</f>
        <v>0</v>
      </c>
      <c r="E88" s="2">
        <f>COUNTIFS(Table2[Sub-Sector],Table4[[#This Row],[Sub-Sector]],Table2[1M Return vs Nifty],"&gt;=5")/Table4[[#This Row],[Count]]</f>
        <v>0.4</v>
      </c>
      <c r="F88" s="2">
        <f>COUNTIFS(Table2[Sub-Sector],Table4[[#This Row],[Sub-Sector]],Table2[6M Return vs Nifty],"&gt;=10")/Table4[[#This Row],[Count]]</f>
        <v>0.4</v>
      </c>
      <c r="G88" s="2">
        <f>COUNTIFS(Table2[Sub-Sector],Table4[[#This Row],[Sub-Sector]],Table2[1Y Return vs Nifty],"&gt;=10")/Table4[[#This Row],[Count]]</f>
        <v>0.6</v>
      </c>
      <c r="H88" s="2">
        <f>COUNTIFS(Table2[Sub-Sector],Table4[[#This Row],[Sub-Sector]],Table2[RSI Exponential â€“ 14D],"&gt;=50")/Table4[[#This Row],[Count]]</f>
        <v>0.2</v>
      </c>
      <c r="I88" s="2">
        <f>COUNTIFS(Table2[Sub-Sector],Table4[[#This Row],[Sub-Sector]],Table2[Relative Volume],"&gt;=1")/Table4[[#This Row],[Count]]</f>
        <v>0.6</v>
      </c>
      <c r="J88" s="2">
        <f>COUNTIFS(Table2[Sub-Sector],Table4[[#This Row],[Sub-Sector]],Table2[% Away From Day Low],"&gt;=0.05")/Table4[[#This Row],[Count]]</f>
        <v>0</v>
      </c>
      <c r="K88" s="2">
        <f>COUNTIFS(Table2[Sub-Sector],Table4[[#This Row],[Sub-Sector]],Table2[% Away From Day High],"&lt;=0.05")/Table4[[#This Row],[Count]]</f>
        <v>0.8</v>
      </c>
      <c r="L88" s="2">
        <f>COUNTIFS(Table2[Sub-Sector],Table4[[#This Row],[Sub-Sector]],Table2[% Away From Current Week Low],"&gt;=0.05")/Table4[[#This Row],[Count]]</f>
        <v>0</v>
      </c>
      <c r="M88" s="2">
        <f>COUNTIFS(Table2[Sub-Sector],Table4[[#This Row],[Sub-Sector]],Table2[% Away From Current Week High],"&lt;=0.05")/Table4[[#This Row],[Count]]</f>
        <v>0.8</v>
      </c>
      <c r="N88" s="2">
        <f>COUNTIFS(Table2[Sub-Sector],Table4[[#This Row],[Sub-Sector]],Table2[% Away From Current Month Low],"&gt;=0.05")/Table4[[#This Row],[Count]]</f>
        <v>0</v>
      </c>
      <c r="O88" s="2">
        <f>COUNTIFS(Table2[Sub-Sector],Table4[[#This Row],[Sub-Sector]],Table2[% Away From Current Month High],"&lt;=0.05")/Table4[[#This Row],[Count]]</f>
        <v>0.4</v>
      </c>
      <c r="P88" s="2">
        <f>COUNTIFS(Table2[Sub-Sector],Table4[[#This Row],[Sub-Sector]],Table2[% Away From 52W High],"&lt;=10")/Table4[[#This Row],[Count]]</f>
        <v>0.2</v>
      </c>
      <c r="Q88" s="2">
        <f>COUNTIFS(Table2[Sub-Sector],Table4[[#This Row],[Sub-Sector]],Table2[% Away From 52W Low],"&gt;=10")/Table4[[#This Row],[Count]]</f>
        <v>0.8</v>
      </c>
      <c r="R88" s="2">
        <f>COUNTIFS(Table2[Sub-Sector],Table4[[#This Row],[Sub-Sector]],Table2[% Price above 20 EMA],"&gt;=0")/Table4[[#This Row],[Count]]</f>
        <v>0.4</v>
      </c>
      <c r="S88" s="2">
        <f>COUNTIFS(Table2[Sub-Sector],Table4[[#This Row],[Sub-Sector]],Table2[% Price above 50 EMA],"&gt;=0")/Table4[[#This Row],[Count]]</f>
        <v>0.6</v>
      </c>
      <c r="T88" s="2">
        <f>COUNTIFS(Table2[Sub-Sector],Table4[[#This Row],[Sub-Sector]],Table2[% Price above 200 EMA],"&gt;=0")/Table4[[#This Row],[Count]]</f>
        <v>0.6</v>
      </c>
      <c r="U88" s="2">
        <f>COUNTIFS(Table2[Sub-Sector],Table4[[#This Row],[Sub-Sector]],Table2[Rate of Change - Zone],"Positive")/Table4[[#This Row],[Count]]</f>
        <v>0.2</v>
      </c>
      <c r="V88" s="2">
        <f>COUNTIFS(Table2[Sub-Sector],Table4[[#This Row],[Sub-Sector]],Table2[Sharpe Ratio],"&gt;=0.10")/Table4[[#This Row],[Count]]</f>
        <v>0.4</v>
      </c>
      <c r="W8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519.5</v>
      </c>
      <c r="X88" s="3">
        <f>_xlfn.RANK.AVG(Table4[[#This Row],[Score]],Table4[Score],1)</f>
        <v>93.5</v>
      </c>
      <c r="Y8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281.5</v>
      </c>
      <c r="Z88" s="3">
        <f>_xlfn.RANK.AVG(Table4[[#This Row],[Score 2 ]],Table4[[Score 2 ]],1)</f>
        <v>87</v>
      </c>
    </row>
    <row r="89" spans="1:26" x14ac:dyDescent="0.3">
      <c r="A89" t="s">
        <v>153</v>
      </c>
      <c r="B89">
        <f>COUNTIFS(Table2[Sub-Sector],Table4[[#This Row],[Sub-Sector]])</f>
        <v>8</v>
      </c>
      <c r="C89" s="2">
        <f>COUNTIFS(Table2[Sub-Sector],Table4[[#This Row],[Sub-Sector]],Table2[Uptrend],"Uptrend")/Table4[[#This Row],[Count]]</f>
        <v>0.75</v>
      </c>
      <c r="D89" s="2">
        <f>COUNTIFS(Table2[Sub-Sector],Table4[[#This Row],[Sub-Sector]],Table2[1W Return vs Nifty],"&gt;=5")/Table4[[#This Row],[Count]]</f>
        <v>0.125</v>
      </c>
      <c r="E89" s="2">
        <f>COUNTIFS(Table2[Sub-Sector],Table4[[#This Row],[Sub-Sector]],Table2[1M Return vs Nifty],"&gt;=5")/Table4[[#This Row],[Count]]</f>
        <v>0.125</v>
      </c>
      <c r="F89" s="2">
        <f>COUNTIFS(Table2[Sub-Sector],Table4[[#This Row],[Sub-Sector]],Table2[6M Return vs Nifty],"&gt;=10")/Table4[[#This Row],[Count]]</f>
        <v>0.375</v>
      </c>
      <c r="G89" s="2">
        <f>COUNTIFS(Table2[Sub-Sector],Table4[[#This Row],[Sub-Sector]],Table2[1Y Return vs Nifty],"&gt;=10")/Table4[[#This Row],[Count]]</f>
        <v>0.75</v>
      </c>
      <c r="H89" s="2">
        <f>COUNTIFS(Table2[Sub-Sector],Table4[[#This Row],[Sub-Sector]],Table2[RSI Exponential â€“ 14D],"&gt;=50")/Table4[[#This Row],[Count]]</f>
        <v>0.625</v>
      </c>
      <c r="I89" s="2">
        <f>COUNTIFS(Table2[Sub-Sector],Table4[[#This Row],[Sub-Sector]],Table2[Relative Volume],"&gt;=1")/Table4[[#This Row],[Count]]</f>
        <v>0.125</v>
      </c>
      <c r="J89" s="2">
        <f>COUNTIFS(Table2[Sub-Sector],Table4[[#This Row],[Sub-Sector]],Table2[% Away From Day Low],"&gt;=0.05")/Table4[[#This Row],[Count]]</f>
        <v>0</v>
      </c>
      <c r="K89" s="2">
        <f>COUNTIFS(Table2[Sub-Sector],Table4[[#This Row],[Sub-Sector]],Table2[% Away From Day High],"&lt;=0.05")/Table4[[#This Row],[Count]]</f>
        <v>1</v>
      </c>
      <c r="L89" s="2">
        <f>COUNTIFS(Table2[Sub-Sector],Table4[[#This Row],[Sub-Sector]],Table2[% Away From Current Week Low],"&gt;=0.05")/Table4[[#This Row],[Count]]</f>
        <v>0</v>
      </c>
      <c r="M89" s="2">
        <f>COUNTIFS(Table2[Sub-Sector],Table4[[#This Row],[Sub-Sector]],Table2[% Away From Current Week High],"&lt;=0.05")/Table4[[#This Row],[Count]]</f>
        <v>1</v>
      </c>
      <c r="N89" s="2">
        <f>COUNTIFS(Table2[Sub-Sector],Table4[[#This Row],[Sub-Sector]],Table2[% Away From Current Month Low],"&gt;=0.05")/Table4[[#This Row],[Count]]</f>
        <v>0.25</v>
      </c>
      <c r="O89" s="2">
        <f>COUNTIFS(Table2[Sub-Sector],Table4[[#This Row],[Sub-Sector]],Table2[% Away From Current Month High],"&lt;=0.05")/Table4[[#This Row],[Count]]</f>
        <v>0.75</v>
      </c>
      <c r="P89" s="2">
        <f>COUNTIFS(Table2[Sub-Sector],Table4[[#This Row],[Sub-Sector]],Table2[% Away From 52W High],"&lt;=10")/Table4[[#This Row],[Count]]</f>
        <v>0.375</v>
      </c>
      <c r="Q89" s="2">
        <f>COUNTIFS(Table2[Sub-Sector],Table4[[#This Row],[Sub-Sector]],Table2[% Away From 52W Low],"&gt;=10")/Table4[[#This Row],[Count]]</f>
        <v>1</v>
      </c>
      <c r="R89" s="2">
        <f>COUNTIFS(Table2[Sub-Sector],Table4[[#This Row],[Sub-Sector]],Table2[% Price above 20 EMA],"&gt;=0")/Table4[[#This Row],[Count]]</f>
        <v>0.75</v>
      </c>
      <c r="S89" s="2">
        <f>COUNTIFS(Table2[Sub-Sector],Table4[[#This Row],[Sub-Sector]],Table2[% Price above 50 EMA],"&gt;=0")/Table4[[#This Row],[Count]]</f>
        <v>0.875</v>
      </c>
      <c r="T89" s="2">
        <f>COUNTIFS(Table2[Sub-Sector],Table4[[#This Row],[Sub-Sector]],Table2[% Price above 200 EMA],"&gt;=0")/Table4[[#This Row],[Count]]</f>
        <v>0.875</v>
      </c>
      <c r="U89" s="2">
        <f>COUNTIFS(Table2[Sub-Sector],Table4[[#This Row],[Sub-Sector]],Table2[Rate of Change - Zone],"Positive")/Table4[[#This Row],[Count]]</f>
        <v>0.625</v>
      </c>
      <c r="V89" s="2">
        <f>COUNTIFS(Table2[Sub-Sector],Table4[[#This Row],[Sub-Sector]],Table2[Sharpe Ratio],"&gt;=0.10")/Table4[[#This Row],[Count]]</f>
        <v>0</v>
      </c>
      <c r="W8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489.5</v>
      </c>
      <c r="X89" s="3">
        <f>_xlfn.RANK.AVG(Table4[[#This Row],[Score]],Table4[Score],1)</f>
        <v>85.5</v>
      </c>
      <c r="Y8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287.5</v>
      </c>
      <c r="Z89" s="3">
        <f>_xlfn.RANK.AVG(Table4[[#This Row],[Score 2 ]],Table4[[Score 2 ]],1)</f>
        <v>88</v>
      </c>
    </row>
    <row r="90" spans="1:26" x14ac:dyDescent="0.3">
      <c r="A90" t="s">
        <v>130</v>
      </c>
      <c r="B90">
        <f>COUNTIFS(Table2[Sub-Sector],Table4[[#This Row],[Sub-Sector]])</f>
        <v>20</v>
      </c>
      <c r="C90" s="2">
        <f>COUNTIFS(Table2[Sub-Sector],Table4[[#This Row],[Sub-Sector]],Table2[Uptrend],"Uptrend")/Table4[[#This Row],[Count]]</f>
        <v>0.85</v>
      </c>
      <c r="D90" s="2">
        <f>COUNTIFS(Table2[Sub-Sector],Table4[[#This Row],[Sub-Sector]],Table2[1W Return vs Nifty],"&gt;=5")/Table4[[#This Row],[Count]]</f>
        <v>0.1</v>
      </c>
      <c r="E90" s="2">
        <f>COUNTIFS(Table2[Sub-Sector],Table4[[#This Row],[Sub-Sector]],Table2[1M Return vs Nifty],"&gt;=5")/Table4[[#This Row],[Count]]</f>
        <v>0.4</v>
      </c>
      <c r="F90" s="2">
        <f>COUNTIFS(Table2[Sub-Sector],Table4[[#This Row],[Sub-Sector]],Table2[6M Return vs Nifty],"&gt;=10")/Table4[[#This Row],[Count]]</f>
        <v>0.5</v>
      </c>
      <c r="G90" s="2">
        <f>COUNTIFS(Table2[Sub-Sector],Table4[[#This Row],[Sub-Sector]],Table2[1Y Return vs Nifty],"&gt;=10")/Table4[[#This Row],[Count]]</f>
        <v>0.65</v>
      </c>
      <c r="H90" s="2">
        <f>COUNTIFS(Table2[Sub-Sector],Table4[[#This Row],[Sub-Sector]],Table2[RSI Exponential â€“ 14D],"&gt;=50")/Table4[[#This Row],[Count]]</f>
        <v>0.8</v>
      </c>
      <c r="I90" s="2">
        <f>COUNTIFS(Table2[Sub-Sector],Table4[[#This Row],[Sub-Sector]],Table2[Relative Volume],"&gt;=1")/Table4[[#This Row],[Count]]</f>
        <v>0.3</v>
      </c>
      <c r="J90" s="2">
        <f>COUNTIFS(Table2[Sub-Sector],Table4[[#This Row],[Sub-Sector]],Table2[% Away From Day Low],"&gt;=0.05")/Table4[[#This Row],[Count]]</f>
        <v>0.15</v>
      </c>
      <c r="K90" s="2">
        <f>COUNTIFS(Table2[Sub-Sector],Table4[[#This Row],[Sub-Sector]],Table2[% Away From Day High],"&lt;=0.05")/Table4[[#This Row],[Count]]</f>
        <v>1</v>
      </c>
      <c r="L90" s="2">
        <f>COUNTIFS(Table2[Sub-Sector],Table4[[#This Row],[Sub-Sector]],Table2[% Away From Current Week Low],"&gt;=0.05")/Table4[[#This Row],[Count]]</f>
        <v>0.2</v>
      </c>
      <c r="M90" s="2">
        <f>COUNTIFS(Table2[Sub-Sector],Table4[[#This Row],[Sub-Sector]],Table2[% Away From Current Week High],"&lt;=0.05")/Table4[[#This Row],[Count]]</f>
        <v>0.8</v>
      </c>
      <c r="N90" s="2">
        <f>COUNTIFS(Table2[Sub-Sector],Table4[[#This Row],[Sub-Sector]],Table2[% Away From Current Month Low],"&gt;=0.05")/Table4[[#This Row],[Count]]</f>
        <v>0.45</v>
      </c>
      <c r="O90" s="2">
        <f>COUNTIFS(Table2[Sub-Sector],Table4[[#This Row],[Sub-Sector]],Table2[% Away From Current Month High],"&lt;=0.05")/Table4[[#This Row],[Count]]</f>
        <v>0.7</v>
      </c>
      <c r="P90" s="2">
        <f>COUNTIFS(Table2[Sub-Sector],Table4[[#This Row],[Sub-Sector]],Table2[% Away From 52W High],"&lt;=10")/Table4[[#This Row],[Count]]</f>
        <v>0.65</v>
      </c>
      <c r="Q90" s="2">
        <f>COUNTIFS(Table2[Sub-Sector],Table4[[#This Row],[Sub-Sector]],Table2[% Away From 52W Low],"&gt;=10")/Table4[[#This Row],[Count]]</f>
        <v>1</v>
      </c>
      <c r="R90" s="2">
        <f>COUNTIFS(Table2[Sub-Sector],Table4[[#This Row],[Sub-Sector]],Table2[% Price above 20 EMA],"&gt;=0")/Table4[[#This Row],[Count]]</f>
        <v>0.6</v>
      </c>
      <c r="S90" s="2">
        <f>COUNTIFS(Table2[Sub-Sector],Table4[[#This Row],[Sub-Sector]],Table2[% Price above 50 EMA],"&gt;=0")/Table4[[#This Row],[Count]]</f>
        <v>0.85</v>
      </c>
      <c r="T90" s="2">
        <f>COUNTIFS(Table2[Sub-Sector],Table4[[#This Row],[Sub-Sector]],Table2[% Price above 200 EMA],"&gt;=0")/Table4[[#This Row],[Count]]</f>
        <v>0.95</v>
      </c>
      <c r="U90" s="2">
        <f>COUNTIFS(Table2[Sub-Sector],Table4[[#This Row],[Sub-Sector]],Table2[Rate of Change - Zone],"Positive")/Table4[[#This Row],[Count]]</f>
        <v>0.5</v>
      </c>
      <c r="V90" s="2">
        <f>COUNTIFS(Table2[Sub-Sector],Table4[[#This Row],[Sub-Sector]],Table2[Sharpe Ratio],"&gt;=0.10")/Table4[[#This Row],[Count]]</f>
        <v>0.4</v>
      </c>
      <c r="W9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454</v>
      </c>
      <c r="X90" s="3">
        <f>_xlfn.RANK.AVG(Table4[[#This Row],[Score]],Table4[Score],1)</f>
        <v>66</v>
      </c>
      <c r="Y9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289.5</v>
      </c>
      <c r="Z90" s="3">
        <f>_xlfn.RANK.AVG(Table4[[#This Row],[Score 2 ]],Table4[[Score 2 ]],1)</f>
        <v>89</v>
      </c>
    </row>
    <row r="91" spans="1:26" x14ac:dyDescent="0.3">
      <c r="A91" t="s">
        <v>21</v>
      </c>
      <c r="B91">
        <f>COUNTIFS(Table2[Sub-Sector],Table4[[#This Row],[Sub-Sector]])</f>
        <v>20</v>
      </c>
      <c r="C91" s="2">
        <f>COUNTIFS(Table2[Sub-Sector],Table4[[#This Row],[Sub-Sector]],Table2[Uptrend],"Uptrend")/Table4[[#This Row],[Count]]</f>
        <v>0.75</v>
      </c>
      <c r="D91" s="2">
        <f>COUNTIFS(Table2[Sub-Sector],Table4[[#This Row],[Sub-Sector]],Table2[1W Return vs Nifty],"&gt;=5")/Table4[[#This Row],[Count]]</f>
        <v>0</v>
      </c>
      <c r="E91" s="2">
        <f>COUNTIFS(Table2[Sub-Sector],Table4[[#This Row],[Sub-Sector]],Table2[1M Return vs Nifty],"&gt;=5")/Table4[[#This Row],[Count]]</f>
        <v>0.25</v>
      </c>
      <c r="F91" s="2">
        <f>COUNTIFS(Table2[Sub-Sector],Table4[[#This Row],[Sub-Sector]],Table2[6M Return vs Nifty],"&gt;=10")/Table4[[#This Row],[Count]]</f>
        <v>0.2</v>
      </c>
      <c r="G91" s="2">
        <f>COUNTIFS(Table2[Sub-Sector],Table4[[#This Row],[Sub-Sector]],Table2[1Y Return vs Nifty],"&gt;=10")/Table4[[#This Row],[Count]]</f>
        <v>0.5</v>
      </c>
      <c r="H91" s="2">
        <f>COUNTIFS(Table2[Sub-Sector],Table4[[#This Row],[Sub-Sector]],Table2[RSI Exponential â€“ 14D],"&gt;=50")/Table4[[#This Row],[Count]]</f>
        <v>0.9</v>
      </c>
      <c r="I91" s="2">
        <f>COUNTIFS(Table2[Sub-Sector],Table4[[#This Row],[Sub-Sector]],Table2[Relative Volume],"&gt;=1")/Table4[[#This Row],[Count]]</f>
        <v>0.3</v>
      </c>
      <c r="J91" s="2">
        <f>COUNTIFS(Table2[Sub-Sector],Table4[[#This Row],[Sub-Sector]],Table2[% Away From Day Low],"&gt;=0.05")/Table4[[#This Row],[Count]]</f>
        <v>0.1</v>
      </c>
      <c r="K91" s="2">
        <f>COUNTIFS(Table2[Sub-Sector],Table4[[#This Row],[Sub-Sector]],Table2[% Away From Day High],"&lt;=0.05")/Table4[[#This Row],[Count]]</f>
        <v>1</v>
      </c>
      <c r="L91" s="2">
        <f>COUNTIFS(Table2[Sub-Sector],Table4[[#This Row],[Sub-Sector]],Table2[% Away From Current Week Low],"&gt;=0.05")/Table4[[#This Row],[Count]]</f>
        <v>0.05</v>
      </c>
      <c r="M91" s="2">
        <f>COUNTIFS(Table2[Sub-Sector],Table4[[#This Row],[Sub-Sector]],Table2[% Away From Current Week High],"&lt;=0.05")/Table4[[#This Row],[Count]]</f>
        <v>1</v>
      </c>
      <c r="N91" s="2">
        <f>COUNTIFS(Table2[Sub-Sector],Table4[[#This Row],[Sub-Sector]],Table2[% Away From Current Month Low],"&gt;=0.05")/Table4[[#This Row],[Count]]</f>
        <v>0.5</v>
      </c>
      <c r="O91" s="2">
        <f>COUNTIFS(Table2[Sub-Sector],Table4[[#This Row],[Sub-Sector]],Table2[% Away From Current Month High],"&lt;=0.05")/Table4[[#This Row],[Count]]</f>
        <v>0.85</v>
      </c>
      <c r="P91" s="2">
        <f>COUNTIFS(Table2[Sub-Sector],Table4[[#This Row],[Sub-Sector]],Table2[% Away From 52W High],"&lt;=10")/Table4[[#This Row],[Count]]</f>
        <v>0.55000000000000004</v>
      </c>
      <c r="Q91" s="2">
        <f>COUNTIFS(Table2[Sub-Sector],Table4[[#This Row],[Sub-Sector]],Table2[% Away From 52W Low],"&gt;=10")/Table4[[#This Row],[Count]]</f>
        <v>1</v>
      </c>
      <c r="R91" s="2">
        <f>COUNTIFS(Table2[Sub-Sector],Table4[[#This Row],[Sub-Sector]],Table2[% Price above 20 EMA],"&gt;=0")/Table4[[#This Row],[Count]]</f>
        <v>0.9</v>
      </c>
      <c r="S91" s="2">
        <f>COUNTIFS(Table2[Sub-Sector],Table4[[#This Row],[Sub-Sector]],Table2[% Price above 50 EMA],"&gt;=0")/Table4[[#This Row],[Count]]</f>
        <v>0.9</v>
      </c>
      <c r="T91" s="2">
        <f>COUNTIFS(Table2[Sub-Sector],Table4[[#This Row],[Sub-Sector]],Table2[% Price above 200 EMA],"&gt;=0")/Table4[[#This Row],[Count]]</f>
        <v>0.95</v>
      </c>
      <c r="U91" s="2">
        <f>COUNTIFS(Table2[Sub-Sector],Table4[[#This Row],[Sub-Sector]],Table2[Rate of Change - Zone],"Positive")/Table4[[#This Row],[Count]]</f>
        <v>0.85</v>
      </c>
      <c r="V91" s="2">
        <f>COUNTIFS(Table2[Sub-Sector],Table4[[#This Row],[Sub-Sector]],Table2[Sharpe Ratio],"&gt;=0.10")/Table4[[#This Row],[Count]]</f>
        <v>0.1</v>
      </c>
      <c r="W9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529</v>
      </c>
      <c r="X91" s="3">
        <f>_xlfn.RANK.AVG(Table4[[#This Row],[Score]],Table4[Score],1)</f>
        <v>98</v>
      </c>
      <c r="Y9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292</v>
      </c>
      <c r="Z91" s="3">
        <f>_xlfn.RANK.AVG(Table4[[#This Row],[Score 2 ]],Table4[[Score 2 ]],1)</f>
        <v>90</v>
      </c>
    </row>
    <row r="92" spans="1:26" x14ac:dyDescent="0.3">
      <c r="A92" t="s">
        <v>304</v>
      </c>
      <c r="B92">
        <f>COUNTIFS(Table2[Sub-Sector],Table4[[#This Row],[Sub-Sector]])</f>
        <v>5</v>
      </c>
      <c r="C92" s="2">
        <f>COUNTIFS(Table2[Sub-Sector],Table4[[#This Row],[Sub-Sector]],Table2[Uptrend],"Uptrend")/Table4[[#This Row],[Count]]</f>
        <v>0.8</v>
      </c>
      <c r="D92" s="2">
        <f>COUNTIFS(Table2[Sub-Sector],Table4[[#This Row],[Sub-Sector]],Table2[1W Return vs Nifty],"&gt;=5")/Table4[[#This Row],[Count]]</f>
        <v>0</v>
      </c>
      <c r="E92" s="2">
        <f>COUNTIFS(Table2[Sub-Sector],Table4[[#This Row],[Sub-Sector]],Table2[1M Return vs Nifty],"&gt;=5")/Table4[[#This Row],[Count]]</f>
        <v>0</v>
      </c>
      <c r="F92" s="2">
        <f>COUNTIFS(Table2[Sub-Sector],Table4[[#This Row],[Sub-Sector]],Table2[6M Return vs Nifty],"&gt;=10")/Table4[[#This Row],[Count]]</f>
        <v>0.4</v>
      </c>
      <c r="G92" s="2">
        <f>COUNTIFS(Table2[Sub-Sector],Table4[[#This Row],[Sub-Sector]],Table2[1Y Return vs Nifty],"&gt;=10")/Table4[[#This Row],[Count]]</f>
        <v>1</v>
      </c>
      <c r="H92" s="2">
        <f>COUNTIFS(Table2[Sub-Sector],Table4[[#This Row],[Sub-Sector]],Table2[RSI Exponential â€“ 14D],"&gt;=50")/Table4[[#This Row],[Count]]</f>
        <v>0.6</v>
      </c>
      <c r="I92" s="2">
        <f>COUNTIFS(Table2[Sub-Sector],Table4[[#This Row],[Sub-Sector]],Table2[Relative Volume],"&gt;=1")/Table4[[#This Row],[Count]]</f>
        <v>0</v>
      </c>
      <c r="J92" s="2">
        <f>COUNTIFS(Table2[Sub-Sector],Table4[[#This Row],[Sub-Sector]],Table2[% Away From Day Low],"&gt;=0.05")/Table4[[#This Row],[Count]]</f>
        <v>0</v>
      </c>
      <c r="K92" s="2">
        <f>COUNTIFS(Table2[Sub-Sector],Table4[[#This Row],[Sub-Sector]],Table2[% Away From Day High],"&lt;=0.05")/Table4[[#This Row],[Count]]</f>
        <v>1</v>
      </c>
      <c r="L92" s="2">
        <f>COUNTIFS(Table2[Sub-Sector],Table4[[#This Row],[Sub-Sector]],Table2[% Away From Current Week Low],"&gt;=0.05")/Table4[[#This Row],[Count]]</f>
        <v>0.2</v>
      </c>
      <c r="M92" s="2">
        <f>COUNTIFS(Table2[Sub-Sector],Table4[[#This Row],[Sub-Sector]],Table2[% Away From Current Week High],"&lt;=0.05")/Table4[[#This Row],[Count]]</f>
        <v>1</v>
      </c>
      <c r="N92" s="2">
        <f>COUNTIFS(Table2[Sub-Sector],Table4[[#This Row],[Sub-Sector]],Table2[% Away From Current Month Low],"&gt;=0.05")/Table4[[#This Row],[Count]]</f>
        <v>0.2</v>
      </c>
      <c r="O92" s="2">
        <f>COUNTIFS(Table2[Sub-Sector],Table4[[#This Row],[Sub-Sector]],Table2[% Away From Current Month High],"&lt;=0.05")/Table4[[#This Row],[Count]]</f>
        <v>0.8</v>
      </c>
      <c r="P92" s="2">
        <f>COUNTIFS(Table2[Sub-Sector],Table4[[#This Row],[Sub-Sector]],Table2[% Away From 52W High],"&lt;=10")/Table4[[#This Row],[Count]]</f>
        <v>0.4</v>
      </c>
      <c r="Q92" s="2">
        <f>COUNTIFS(Table2[Sub-Sector],Table4[[#This Row],[Sub-Sector]],Table2[% Away From 52W Low],"&gt;=10")/Table4[[#This Row],[Count]]</f>
        <v>1</v>
      </c>
      <c r="R92" s="2">
        <f>COUNTIFS(Table2[Sub-Sector],Table4[[#This Row],[Sub-Sector]],Table2[% Price above 20 EMA],"&gt;=0")/Table4[[#This Row],[Count]]</f>
        <v>0.6</v>
      </c>
      <c r="S92" s="2">
        <f>COUNTIFS(Table2[Sub-Sector],Table4[[#This Row],[Sub-Sector]],Table2[% Price above 50 EMA],"&gt;=0")/Table4[[#This Row],[Count]]</f>
        <v>0.8</v>
      </c>
      <c r="T92" s="2">
        <f>COUNTIFS(Table2[Sub-Sector],Table4[[#This Row],[Sub-Sector]],Table2[% Price above 200 EMA],"&gt;=0")/Table4[[#This Row],[Count]]</f>
        <v>1</v>
      </c>
      <c r="U92" s="2">
        <f>COUNTIFS(Table2[Sub-Sector],Table4[[#This Row],[Sub-Sector]],Table2[Rate of Change - Zone],"Positive")/Table4[[#This Row],[Count]]</f>
        <v>0.4</v>
      </c>
      <c r="V92" s="2">
        <f>COUNTIFS(Table2[Sub-Sector],Table4[[#This Row],[Sub-Sector]],Table2[Sharpe Ratio],"&gt;=0.10")/Table4[[#This Row],[Count]]</f>
        <v>0.8</v>
      </c>
      <c r="W9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552.5</v>
      </c>
      <c r="X92" s="3">
        <f>_xlfn.RANK.AVG(Table4[[#This Row],[Score]],Table4[Score],1)</f>
        <v>102</v>
      </c>
      <c r="Y9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294</v>
      </c>
      <c r="Z92" s="3">
        <f>_xlfn.RANK.AVG(Table4[[#This Row],[Score 2 ]],Table4[[Score 2 ]],1)</f>
        <v>91</v>
      </c>
    </row>
    <row r="93" spans="1:26" x14ac:dyDescent="0.3">
      <c r="A93" t="s">
        <v>182</v>
      </c>
      <c r="B93">
        <f>COUNTIFS(Table2[Sub-Sector],Table4[[#This Row],[Sub-Sector]])</f>
        <v>8</v>
      </c>
      <c r="C93" s="2">
        <f>COUNTIFS(Table2[Sub-Sector],Table4[[#This Row],[Sub-Sector]],Table2[Uptrend],"Uptrend")/Table4[[#This Row],[Count]]</f>
        <v>1</v>
      </c>
      <c r="D93" s="2">
        <f>COUNTIFS(Table2[Sub-Sector],Table4[[#This Row],[Sub-Sector]],Table2[1W Return vs Nifty],"&gt;=5")/Table4[[#This Row],[Count]]</f>
        <v>0</v>
      </c>
      <c r="E93" s="2">
        <f>COUNTIFS(Table2[Sub-Sector],Table4[[#This Row],[Sub-Sector]],Table2[1M Return vs Nifty],"&gt;=5")/Table4[[#This Row],[Count]]</f>
        <v>0</v>
      </c>
      <c r="F93" s="2">
        <f>COUNTIFS(Table2[Sub-Sector],Table4[[#This Row],[Sub-Sector]],Table2[6M Return vs Nifty],"&gt;=10")/Table4[[#This Row],[Count]]</f>
        <v>0.125</v>
      </c>
      <c r="G93" s="2">
        <f>COUNTIFS(Table2[Sub-Sector],Table4[[#This Row],[Sub-Sector]],Table2[1Y Return vs Nifty],"&gt;=10")/Table4[[#This Row],[Count]]</f>
        <v>0.5</v>
      </c>
      <c r="H93" s="2">
        <f>COUNTIFS(Table2[Sub-Sector],Table4[[#This Row],[Sub-Sector]],Table2[RSI Exponential â€“ 14D],"&gt;=50")/Table4[[#This Row],[Count]]</f>
        <v>1</v>
      </c>
      <c r="I93" s="2">
        <f>COUNTIFS(Table2[Sub-Sector],Table4[[#This Row],[Sub-Sector]],Table2[Relative Volume],"&gt;=1")/Table4[[#This Row],[Count]]</f>
        <v>0.25</v>
      </c>
      <c r="J93" s="2">
        <f>COUNTIFS(Table2[Sub-Sector],Table4[[#This Row],[Sub-Sector]],Table2[% Away From Day Low],"&gt;=0.05")/Table4[[#This Row],[Count]]</f>
        <v>0</v>
      </c>
      <c r="K93" s="2">
        <f>COUNTIFS(Table2[Sub-Sector],Table4[[#This Row],[Sub-Sector]],Table2[% Away From Day High],"&lt;=0.05")/Table4[[#This Row],[Count]]</f>
        <v>1</v>
      </c>
      <c r="L93" s="2">
        <f>COUNTIFS(Table2[Sub-Sector],Table4[[#This Row],[Sub-Sector]],Table2[% Away From Current Week Low],"&gt;=0.05")/Table4[[#This Row],[Count]]</f>
        <v>0.125</v>
      </c>
      <c r="M93" s="2">
        <f>COUNTIFS(Table2[Sub-Sector],Table4[[#This Row],[Sub-Sector]],Table2[% Away From Current Week High],"&lt;=0.05")/Table4[[#This Row],[Count]]</f>
        <v>1</v>
      </c>
      <c r="N93" s="2">
        <f>COUNTIFS(Table2[Sub-Sector],Table4[[#This Row],[Sub-Sector]],Table2[% Away From Current Month Low],"&gt;=0.05")/Table4[[#This Row],[Count]]</f>
        <v>0.375</v>
      </c>
      <c r="O93" s="2">
        <f>COUNTIFS(Table2[Sub-Sector],Table4[[#This Row],[Sub-Sector]],Table2[% Away From Current Month High],"&lt;=0.05")/Table4[[#This Row],[Count]]</f>
        <v>1</v>
      </c>
      <c r="P93" s="2">
        <f>COUNTIFS(Table2[Sub-Sector],Table4[[#This Row],[Sub-Sector]],Table2[% Away From 52W High],"&lt;=10")/Table4[[#This Row],[Count]]</f>
        <v>0.875</v>
      </c>
      <c r="Q93" s="2">
        <f>COUNTIFS(Table2[Sub-Sector],Table4[[#This Row],[Sub-Sector]],Table2[% Away From 52W Low],"&gt;=10")/Table4[[#This Row],[Count]]</f>
        <v>1</v>
      </c>
      <c r="R93" s="2">
        <f>COUNTIFS(Table2[Sub-Sector],Table4[[#This Row],[Sub-Sector]],Table2[% Price above 20 EMA],"&gt;=0")/Table4[[#This Row],[Count]]</f>
        <v>1</v>
      </c>
      <c r="S93" s="2">
        <f>COUNTIFS(Table2[Sub-Sector],Table4[[#This Row],[Sub-Sector]],Table2[% Price above 50 EMA],"&gt;=0")/Table4[[#This Row],[Count]]</f>
        <v>1</v>
      </c>
      <c r="T93" s="2">
        <f>COUNTIFS(Table2[Sub-Sector],Table4[[#This Row],[Sub-Sector]],Table2[% Price above 200 EMA],"&gt;=0")/Table4[[#This Row],[Count]]</f>
        <v>1</v>
      </c>
      <c r="U93" s="2">
        <f>COUNTIFS(Table2[Sub-Sector],Table4[[#This Row],[Sub-Sector]],Table2[Rate of Change - Zone],"Positive")/Table4[[#This Row],[Count]]</f>
        <v>0.875</v>
      </c>
      <c r="V93" s="2">
        <f>COUNTIFS(Table2[Sub-Sector],Table4[[#This Row],[Sub-Sector]],Table2[Sharpe Ratio],"&gt;=0.10")/Table4[[#This Row],[Count]]</f>
        <v>0</v>
      </c>
      <c r="W9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516</v>
      </c>
      <c r="X93" s="3">
        <f>_xlfn.RANK.AVG(Table4[[#This Row],[Score]],Table4[Score],1)</f>
        <v>92</v>
      </c>
      <c r="Y9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298</v>
      </c>
      <c r="Z93" s="3">
        <f>_xlfn.RANK.AVG(Table4[[#This Row],[Score 2 ]],Table4[[Score 2 ]],1)</f>
        <v>92</v>
      </c>
    </row>
    <row r="94" spans="1:26" x14ac:dyDescent="0.3">
      <c r="A94" t="s">
        <v>484</v>
      </c>
      <c r="B94">
        <f>COUNTIFS(Table2[Sub-Sector],Table4[[#This Row],[Sub-Sector]])</f>
        <v>11</v>
      </c>
      <c r="C94" s="2">
        <f>COUNTIFS(Table2[Sub-Sector],Table4[[#This Row],[Sub-Sector]],Table2[Uptrend],"Uptrend")/Table4[[#This Row],[Count]]</f>
        <v>0.63636363636363635</v>
      </c>
      <c r="D94" s="2">
        <f>COUNTIFS(Table2[Sub-Sector],Table4[[#This Row],[Sub-Sector]],Table2[1W Return vs Nifty],"&gt;=5")/Table4[[#This Row],[Count]]</f>
        <v>9.0909090909090912E-2</v>
      </c>
      <c r="E94" s="2">
        <f>COUNTIFS(Table2[Sub-Sector],Table4[[#This Row],[Sub-Sector]],Table2[1M Return vs Nifty],"&gt;=5")/Table4[[#This Row],[Count]]</f>
        <v>0.27272727272727271</v>
      </c>
      <c r="F94" s="2">
        <f>COUNTIFS(Table2[Sub-Sector],Table4[[#This Row],[Sub-Sector]],Table2[6M Return vs Nifty],"&gt;=10")/Table4[[#This Row],[Count]]</f>
        <v>0.36363636363636365</v>
      </c>
      <c r="G94" s="2">
        <f>COUNTIFS(Table2[Sub-Sector],Table4[[#This Row],[Sub-Sector]],Table2[1Y Return vs Nifty],"&gt;=10")/Table4[[#This Row],[Count]]</f>
        <v>0.36363636363636365</v>
      </c>
      <c r="H94" s="2">
        <f>COUNTIFS(Table2[Sub-Sector],Table4[[#This Row],[Sub-Sector]],Table2[RSI Exponential â€“ 14D],"&gt;=50")/Table4[[#This Row],[Count]]</f>
        <v>0.63636363636363635</v>
      </c>
      <c r="I94" s="2">
        <f>COUNTIFS(Table2[Sub-Sector],Table4[[#This Row],[Sub-Sector]],Table2[Relative Volume],"&gt;=1")/Table4[[#This Row],[Count]]</f>
        <v>0.45454545454545453</v>
      </c>
      <c r="J94" s="2">
        <f>COUNTIFS(Table2[Sub-Sector],Table4[[#This Row],[Sub-Sector]],Table2[% Away From Day Low],"&gt;=0.05")/Table4[[#This Row],[Count]]</f>
        <v>9.0909090909090912E-2</v>
      </c>
      <c r="K94" s="2">
        <f>COUNTIFS(Table2[Sub-Sector],Table4[[#This Row],[Sub-Sector]],Table2[% Away From Day High],"&lt;=0.05")/Table4[[#This Row],[Count]]</f>
        <v>0.90909090909090906</v>
      </c>
      <c r="L94" s="2">
        <f>COUNTIFS(Table2[Sub-Sector],Table4[[#This Row],[Sub-Sector]],Table2[% Away From Current Week Low],"&gt;=0.05")/Table4[[#This Row],[Count]]</f>
        <v>9.0909090909090912E-2</v>
      </c>
      <c r="M94" s="2">
        <f>COUNTIFS(Table2[Sub-Sector],Table4[[#This Row],[Sub-Sector]],Table2[% Away From Current Week High],"&lt;=0.05")/Table4[[#This Row],[Count]]</f>
        <v>0.72727272727272729</v>
      </c>
      <c r="N94" s="2">
        <f>COUNTIFS(Table2[Sub-Sector],Table4[[#This Row],[Sub-Sector]],Table2[% Away From Current Month Low],"&gt;=0.05")/Table4[[#This Row],[Count]]</f>
        <v>0.18181818181818182</v>
      </c>
      <c r="O94" s="2">
        <f>COUNTIFS(Table2[Sub-Sector],Table4[[#This Row],[Sub-Sector]],Table2[% Away From Current Month High],"&lt;=0.05")/Table4[[#This Row],[Count]]</f>
        <v>0.54545454545454541</v>
      </c>
      <c r="P94" s="2">
        <f>COUNTIFS(Table2[Sub-Sector],Table4[[#This Row],[Sub-Sector]],Table2[% Away From 52W High],"&lt;=10")/Table4[[#This Row],[Count]]</f>
        <v>0.54545454545454541</v>
      </c>
      <c r="Q94" s="2">
        <f>COUNTIFS(Table2[Sub-Sector],Table4[[#This Row],[Sub-Sector]],Table2[% Away From 52W Low],"&gt;=10")/Table4[[#This Row],[Count]]</f>
        <v>1</v>
      </c>
      <c r="R94" s="2">
        <f>COUNTIFS(Table2[Sub-Sector],Table4[[#This Row],[Sub-Sector]],Table2[% Price above 20 EMA],"&gt;=0")/Table4[[#This Row],[Count]]</f>
        <v>0.63636363636363635</v>
      </c>
      <c r="S94" s="2">
        <f>COUNTIFS(Table2[Sub-Sector],Table4[[#This Row],[Sub-Sector]],Table2[% Price above 50 EMA],"&gt;=0")/Table4[[#This Row],[Count]]</f>
        <v>0.72727272727272729</v>
      </c>
      <c r="T94" s="2">
        <f>COUNTIFS(Table2[Sub-Sector],Table4[[#This Row],[Sub-Sector]],Table2[% Price above 200 EMA],"&gt;=0")/Table4[[#This Row],[Count]]</f>
        <v>0.72727272727272729</v>
      </c>
      <c r="U94" s="2">
        <f>COUNTIFS(Table2[Sub-Sector],Table4[[#This Row],[Sub-Sector]],Table2[Rate of Change - Zone],"Positive")/Table4[[#This Row],[Count]]</f>
        <v>0.54545454545454541</v>
      </c>
      <c r="V94" s="2">
        <f>COUNTIFS(Table2[Sub-Sector],Table4[[#This Row],[Sub-Sector]],Table2[Sharpe Ratio],"&gt;=0.10")/Table4[[#This Row],[Count]]</f>
        <v>0.36363636363636365</v>
      </c>
      <c r="W9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514</v>
      </c>
      <c r="X94" s="3">
        <f>_xlfn.RANK.AVG(Table4[[#This Row],[Score]],Table4[Score],1)</f>
        <v>90.5</v>
      </c>
      <c r="Y9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299</v>
      </c>
      <c r="Z94" s="3">
        <f>_xlfn.RANK.AVG(Table4[[#This Row],[Score 2 ]],Table4[[Score 2 ]],1)</f>
        <v>93</v>
      </c>
    </row>
    <row r="95" spans="1:26" x14ac:dyDescent="0.3">
      <c r="A95" t="s">
        <v>919</v>
      </c>
      <c r="B95">
        <f>COUNTIFS(Table2[Sub-Sector],Table4[[#This Row],[Sub-Sector]])</f>
        <v>3</v>
      </c>
      <c r="C95" s="2">
        <f>COUNTIFS(Table2[Sub-Sector],Table4[[#This Row],[Sub-Sector]],Table2[Uptrend],"Uptrend")/Table4[[#This Row],[Count]]</f>
        <v>1</v>
      </c>
      <c r="D95" s="2">
        <f>COUNTIFS(Table2[Sub-Sector],Table4[[#This Row],[Sub-Sector]],Table2[1W Return vs Nifty],"&gt;=5")/Table4[[#This Row],[Count]]</f>
        <v>0</v>
      </c>
      <c r="E95" s="2">
        <f>COUNTIFS(Table2[Sub-Sector],Table4[[#This Row],[Sub-Sector]],Table2[1M Return vs Nifty],"&gt;=5")/Table4[[#This Row],[Count]]</f>
        <v>0.33333333333333331</v>
      </c>
      <c r="F95" s="2">
        <f>COUNTIFS(Table2[Sub-Sector],Table4[[#This Row],[Sub-Sector]],Table2[6M Return vs Nifty],"&gt;=10")/Table4[[#This Row],[Count]]</f>
        <v>0</v>
      </c>
      <c r="G95" s="2">
        <f>COUNTIFS(Table2[Sub-Sector],Table4[[#This Row],[Sub-Sector]],Table2[1Y Return vs Nifty],"&gt;=10")/Table4[[#This Row],[Count]]</f>
        <v>1</v>
      </c>
      <c r="H95" s="2">
        <f>COUNTIFS(Table2[Sub-Sector],Table4[[#This Row],[Sub-Sector]],Table2[RSI Exponential â€“ 14D],"&gt;=50")/Table4[[#This Row],[Count]]</f>
        <v>0.66666666666666663</v>
      </c>
      <c r="I95" s="2">
        <f>COUNTIFS(Table2[Sub-Sector],Table4[[#This Row],[Sub-Sector]],Table2[Relative Volume],"&gt;=1")/Table4[[#This Row],[Count]]</f>
        <v>0</v>
      </c>
      <c r="J95" s="2">
        <f>COUNTIFS(Table2[Sub-Sector],Table4[[#This Row],[Sub-Sector]],Table2[% Away From Day Low],"&gt;=0.05")/Table4[[#This Row],[Count]]</f>
        <v>0.33333333333333331</v>
      </c>
      <c r="K95" s="2">
        <f>COUNTIFS(Table2[Sub-Sector],Table4[[#This Row],[Sub-Sector]],Table2[% Away From Day High],"&lt;=0.05")/Table4[[#This Row],[Count]]</f>
        <v>1</v>
      </c>
      <c r="L95" s="2">
        <f>COUNTIFS(Table2[Sub-Sector],Table4[[#This Row],[Sub-Sector]],Table2[% Away From Current Week Low],"&gt;=0.05")/Table4[[#This Row],[Count]]</f>
        <v>0</v>
      </c>
      <c r="M95" s="2">
        <f>COUNTIFS(Table2[Sub-Sector],Table4[[#This Row],[Sub-Sector]],Table2[% Away From Current Week High],"&lt;=0.05")/Table4[[#This Row],[Count]]</f>
        <v>1</v>
      </c>
      <c r="N95" s="2">
        <f>COUNTIFS(Table2[Sub-Sector],Table4[[#This Row],[Sub-Sector]],Table2[% Away From Current Month Low],"&gt;=0.05")/Table4[[#This Row],[Count]]</f>
        <v>0.33333333333333331</v>
      </c>
      <c r="O95" s="2">
        <f>COUNTIFS(Table2[Sub-Sector],Table4[[#This Row],[Sub-Sector]],Table2[% Away From Current Month High],"&lt;=0.05")/Table4[[#This Row],[Count]]</f>
        <v>0.66666666666666663</v>
      </c>
      <c r="P95" s="2">
        <f>COUNTIFS(Table2[Sub-Sector],Table4[[#This Row],[Sub-Sector]],Table2[% Away From 52W High],"&lt;=10")/Table4[[#This Row],[Count]]</f>
        <v>0.33333333333333331</v>
      </c>
      <c r="Q95" s="2">
        <f>COUNTIFS(Table2[Sub-Sector],Table4[[#This Row],[Sub-Sector]],Table2[% Away From 52W Low],"&gt;=10")/Table4[[#This Row],[Count]]</f>
        <v>1</v>
      </c>
      <c r="R95" s="2">
        <f>COUNTIFS(Table2[Sub-Sector],Table4[[#This Row],[Sub-Sector]],Table2[% Price above 20 EMA],"&gt;=0")/Table4[[#This Row],[Count]]</f>
        <v>0.66666666666666663</v>
      </c>
      <c r="S95" s="2">
        <f>COUNTIFS(Table2[Sub-Sector],Table4[[#This Row],[Sub-Sector]],Table2[% Price above 50 EMA],"&gt;=0")/Table4[[#This Row],[Count]]</f>
        <v>1</v>
      </c>
      <c r="T95" s="2">
        <f>COUNTIFS(Table2[Sub-Sector],Table4[[#This Row],[Sub-Sector]],Table2[% Price above 200 EMA],"&gt;=0")/Table4[[#This Row],[Count]]</f>
        <v>1</v>
      </c>
      <c r="U95" s="2">
        <f>COUNTIFS(Table2[Sub-Sector],Table4[[#This Row],[Sub-Sector]],Table2[Rate of Change - Zone],"Positive")/Table4[[#This Row],[Count]]</f>
        <v>0.66666666666666663</v>
      </c>
      <c r="V95" s="2">
        <f>COUNTIFS(Table2[Sub-Sector],Table4[[#This Row],[Sub-Sector]],Table2[Sharpe Ratio],"&gt;=0.10")/Table4[[#This Row],[Count]]</f>
        <v>0</v>
      </c>
      <c r="W9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479.5</v>
      </c>
      <c r="X95" s="3">
        <f>_xlfn.RANK.AVG(Table4[[#This Row],[Score]],Table4[Score],1)</f>
        <v>80</v>
      </c>
      <c r="Y9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301.5</v>
      </c>
      <c r="Z95" s="3">
        <f>_xlfn.RANK.AVG(Table4[[#This Row],[Score 2 ]],Table4[[Score 2 ]],1)</f>
        <v>94</v>
      </c>
    </row>
    <row r="96" spans="1:26" x14ac:dyDescent="0.3">
      <c r="A96" t="s">
        <v>1426</v>
      </c>
      <c r="B96">
        <f>COUNTIFS(Table2[Sub-Sector],Table4[[#This Row],[Sub-Sector]])</f>
        <v>3</v>
      </c>
      <c r="C96" s="2">
        <f>COUNTIFS(Table2[Sub-Sector],Table4[[#This Row],[Sub-Sector]],Table2[Uptrend],"Uptrend")/Table4[[#This Row],[Count]]</f>
        <v>0.33333333333333331</v>
      </c>
      <c r="D96" s="2">
        <f>COUNTIFS(Table2[Sub-Sector],Table4[[#This Row],[Sub-Sector]],Table2[1W Return vs Nifty],"&gt;=5")/Table4[[#This Row],[Count]]</f>
        <v>0.33333333333333331</v>
      </c>
      <c r="E96" s="2">
        <f>COUNTIFS(Table2[Sub-Sector],Table4[[#This Row],[Sub-Sector]],Table2[1M Return vs Nifty],"&gt;=5")/Table4[[#This Row],[Count]]</f>
        <v>0.66666666666666663</v>
      </c>
      <c r="F96" s="2">
        <f>COUNTIFS(Table2[Sub-Sector],Table4[[#This Row],[Sub-Sector]],Table2[6M Return vs Nifty],"&gt;=10")/Table4[[#This Row],[Count]]</f>
        <v>0</v>
      </c>
      <c r="G96" s="2">
        <f>COUNTIFS(Table2[Sub-Sector],Table4[[#This Row],[Sub-Sector]],Table2[1Y Return vs Nifty],"&gt;=10")/Table4[[#This Row],[Count]]</f>
        <v>0.33333333333333331</v>
      </c>
      <c r="H96" s="2">
        <f>COUNTIFS(Table2[Sub-Sector],Table4[[#This Row],[Sub-Sector]],Table2[RSI Exponential â€“ 14D],"&gt;=50")/Table4[[#This Row],[Count]]</f>
        <v>1</v>
      </c>
      <c r="I96" s="2">
        <f>COUNTIFS(Table2[Sub-Sector],Table4[[#This Row],[Sub-Sector]],Table2[Relative Volume],"&gt;=1")/Table4[[#This Row],[Count]]</f>
        <v>0.66666666666666663</v>
      </c>
      <c r="J96" s="2">
        <f>COUNTIFS(Table2[Sub-Sector],Table4[[#This Row],[Sub-Sector]],Table2[% Away From Day Low],"&gt;=0.05")/Table4[[#This Row],[Count]]</f>
        <v>0.33333333333333331</v>
      </c>
      <c r="K96" s="2">
        <f>COUNTIFS(Table2[Sub-Sector],Table4[[#This Row],[Sub-Sector]],Table2[% Away From Day High],"&lt;=0.05")/Table4[[#This Row],[Count]]</f>
        <v>1</v>
      </c>
      <c r="L96" s="2">
        <f>COUNTIFS(Table2[Sub-Sector],Table4[[#This Row],[Sub-Sector]],Table2[% Away From Current Week Low],"&gt;=0.05")/Table4[[#This Row],[Count]]</f>
        <v>0.33333333333333331</v>
      </c>
      <c r="M96" s="2">
        <f>COUNTIFS(Table2[Sub-Sector],Table4[[#This Row],[Sub-Sector]],Table2[% Away From Current Week High],"&lt;=0.05")/Table4[[#This Row],[Count]]</f>
        <v>1</v>
      </c>
      <c r="N96" s="2">
        <f>COUNTIFS(Table2[Sub-Sector],Table4[[#This Row],[Sub-Sector]],Table2[% Away From Current Month Low],"&gt;=0.05")/Table4[[#This Row],[Count]]</f>
        <v>0.66666666666666663</v>
      </c>
      <c r="O96" s="2">
        <f>COUNTIFS(Table2[Sub-Sector],Table4[[#This Row],[Sub-Sector]],Table2[% Away From Current Month High],"&lt;=0.05")/Table4[[#This Row],[Count]]</f>
        <v>1</v>
      </c>
      <c r="P96" s="2">
        <f>COUNTIFS(Table2[Sub-Sector],Table4[[#This Row],[Sub-Sector]],Table2[% Away From 52W High],"&lt;=10")/Table4[[#This Row],[Count]]</f>
        <v>0.33333333333333331</v>
      </c>
      <c r="Q96" s="2">
        <f>COUNTIFS(Table2[Sub-Sector],Table4[[#This Row],[Sub-Sector]],Table2[% Away From 52W Low],"&gt;=10")/Table4[[#This Row],[Count]]</f>
        <v>1</v>
      </c>
      <c r="R96" s="2">
        <f>COUNTIFS(Table2[Sub-Sector],Table4[[#This Row],[Sub-Sector]],Table2[% Price above 20 EMA],"&gt;=0")/Table4[[#This Row],[Count]]</f>
        <v>1</v>
      </c>
      <c r="S96" s="2">
        <f>COUNTIFS(Table2[Sub-Sector],Table4[[#This Row],[Sub-Sector]],Table2[% Price above 50 EMA],"&gt;=0")/Table4[[#This Row],[Count]]</f>
        <v>0.66666666666666663</v>
      </c>
      <c r="T96" s="2">
        <f>COUNTIFS(Table2[Sub-Sector],Table4[[#This Row],[Sub-Sector]],Table2[% Price above 200 EMA],"&gt;=0")/Table4[[#This Row],[Count]]</f>
        <v>1</v>
      </c>
      <c r="U96" s="2">
        <f>COUNTIFS(Table2[Sub-Sector],Table4[[#This Row],[Sub-Sector]],Table2[Rate of Change - Zone],"Positive")/Table4[[#This Row],[Count]]</f>
        <v>0.66666666666666663</v>
      </c>
      <c r="V96" s="2">
        <f>COUNTIFS(Table2[Sub-Sector],Table4[[#This Row],[Sub-Sector]],Table2[Sharpe Ratio],"&gt;=0.10")/Table4[[#This Row],[Count]]</f>
        <v>0.33333333333333331</v>
      </c>
      <c r="W9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461.5</v>
      </c>
      <c r="X96" s="3">
        <f>_xlfn.RANK.AVG(Table4[[#This Row],[Score]],Table4[Score],1)</f>
        <v>67</v>
      </c>
      <c r="Y9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302</v>
      </c>
      <c r="Z96" s="3">
        <f>_xlfn.RANK.AVG(Table4[[#This Row],[Score 2 ]],Table4[[Score 2 ]],1)</f>
        <v>95.5</v>
      </c>
    </row>
    <row r="97" spans="1:26" x14ac:dyDescent="0.3">
      <c r="A97" t="s">
        <v>610</v>
      </c>
      <c r="B97">
        <f>COUNTIFS(Table2[Sub-Sector],Table4[[#This Row],[Sub-Sector]])</f>
        <v>3</v>
      </c>
      <c r="C97" s="2">
        <f>COUNTIFS(Table2[Sub-Sector],Table4[[#This Row],[Sub-Sector]],Table2[Uptrend],"Uptrend")/Table4[[#This Row],[Count]]</f>
        <v>0.33333333333333331</v>
      </c>
      <c r="D97" s="2">
        <f>COUNTIFS(Table2[Sub-Sector],Table4[[#This Row],[Sub-Sector]],Table2[1W Return vs Nifty],"&gt;=5")/Table4[[#This Row],[Count]]</f>
        <v>0</v>
      </c>
      <c r="E97" s="2">
        <f>COUNTIFS(Table2[Sub-Sector],Table4[[#This Row],[Sub-Sector]],Table2[1M Return vs Nifty],"&gt;=5")/Table4[[#This Row],[Count]]</f>
        <v>0</v>
      </c>
      <c r="F97" s="2">
        <f>COUNTIFS(Table2[Sub-Sector],Table4[[#This Row],[Sub-Sector]],Table2[6M Return vs Nifty],"&gt;=10")/Table4[[#This Row],[Count]]</f>
        <v>0</v>
      </c>
      <c r="G97" s="2">
        <f>COUNTIFS(Table2[Sub-Sector],Table4[[#This Row],[Sub-Sector]],Table2[1Y Return vs Nifty],"&gt;=10")/Table4[[#This Row],[Count]]</f>
        <v>0.33333333333333331</v>
      </c>
      <c r="H97" s="2">
        <f>COUNTIFS(Table2[Sub-Sector],Table4[[#This Row],[Sub-Sector]],Table2[RSI Exponential â€“ 14D],"&gt;=50")/Table4[[#This Row],[Count]]</f>
        <v>0.66666666666666663</v>
      </c>
      <c r="I97" s="2">
        <f>COUNTIFS(Table2[Sub-Sector],Table4[[#This Row],[Sub-Sector]],Table2[Relative Volume],"&gt;=1")/Table4[[#This Row],[Count]]</f>
        <v>0.66666666666666663</v>
      </c>
      <c r="J97" s="2">
        <f>COUNTIFS(Table2[Sub-Sector],Table4[[#This Row],[Sub-Sector]],Table2[% Away From Day Low],"&gt;=0.05")/Table4[[#This Row],[Count]]</f>
        <v>0</v>
      </c>
      <c r="K97" s="2">
        <f>COUNTIFS(Table2[Sub-Sector],Table4[[#This Row],[Sub-Sector]],Table2[% Away From Day High],"&lt;=0.05")/Table4[[#This Row],[Count]]</f>
        <v>1</v>
      </c>
      <c r="L97" s="2">
        <f>COUNTIFS(Table2[Sub-Sector],Table4[[#This Row],[Sub-Sector]],Table2[% Away From Current Week Low],"&gt;=0.05")/Table4[[#This Row],[Count]]</f>
        <v>0</v>
      </c>
      <c r="M97" s="2">
        <f>COUNTIFS(Table2[Sub-Sector],Table4[[#This Row],[Sub-Sector]],Table2[% Away From Current Week High],"&lt;=0.05")/Table4[[#This Row],[Count]]</f>
        <v>1</v>
      </c>
      <c r="N97" s="2">
        <f>COUNTIFS(Table2[Sub-Sector],Table4[[#This Row],[Sub-Sector]],Table2[% Away From Current Month Low],"&gt;=0.05")/Table4[[#This Row],[Count]]</f>
        <v>0.66666666666666663</v>
      </c>
      <c r="O97" s="2">
        <f>COUNTIFS(Table2[Sub-Sector],Table4[[#This Row],[Sub-Sector]],Table2[% Away From Current Month High],"&lt;=0.05")/Table4[[#This Row],[Count]]</f>
        <v>0.66666666666666663</v>
      </c>
      <c r="P97" s="2">
        <f>COUNTIFS(Table2[Sub-Sector],Table4[[#This Row],[Sub-Sector]],Table2[% Away From 52W High],"&lt;=10")/Table4[[#This Row],[Count]]</f>
        <v>0.33333333333333331</v>
      </c>
      <c r="Q97" s="2">
        <f>COUNTIFS(Table2[Sub-Sector],Table4[[#This Row],[Sub-Sector]],Table2[% Away From 52W Low],"&gt;=10")/Table4[[#This Row],[Count]]</f>
        <v>1</v>
      </c>
      <c r="R97" s="2">
        <f>COUNTIFS(Table2[Sub-Sector],Table4[[#This Row],[Sub-Sector]],Table2[% Price above 20 EMA],"&gt;=0")/Table4[[#This Row],[Count]]</f>
        <v>0.66666666666666663</v>
      </c>
      <c r="S97" s="2">
        <f>COUNTIFS(Table2[Sub-Sector],Table4[[#This Row],[Sub-Sector]],Table2[% Price above 50 EMA],"&gt;=0")/Table4[[#This Row],[Count]]</f>
        <v>0.66666666666666663</v>
      </c>
      <c r="T97" s="2">
        <f>COUNTIFS(Table2[Sub-Sector],Table4[[#This Row],[Sub-Sector]],Table2[% Price above 200 EMA],"&gt;=0")/Table4[[#This Row],[Count]]</f>
        <v>0.33333333333333331</v>
      </c>
      <c r="U97" s="2">
        <f>COUNTIFS(Table2[Sub-Sector],Table4[[#This Row],[Sub-Sector]],Table2[Rate of Change - Zone],"Positive")/Table4[[#This Row],[Count]]</f>
        <v>0.66666666666666663</v>
      </c>
      <c r="V97" s="2">
        <f>COUNTIFS(Table2[Sub-Sector],Table4[[#This Row],[Sub-Sector]],Table2[Sharpe Ratio],"&gt;=0.10")/Table4[[#This Row],[Count]]</f>
        <v>0</v>
      </c>
      <c r="W9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606.5</v>
      </c>
      <c r="X97" s="3">
        <f>_xlfn.RANK.AVG(Table4[[#This Row],[Score]],Table4[Score],1)</f>
        <v>113</v>
      </c>
      <c r="Y9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302</v>
      </c>
      <c r="Z97" s="3">
        <f>_xlfn.RANK.AVG(Table4[[#This Row],[Score 2 ]],Table4[[Score 2 ]],1)</f>
        <v>95.5</v>
      </c>
    </row>
    <row r="98" spans="1:26" x14ac:dyDescent="0.3">
      <c r="A98" t="s">
        <v>1788</v>
      </c>
      <c r="B98">
        <f>COUNTIFS(Table2[Sub-Sector],Table4[[#This Row],[Sub-Sector]])</f>
        <v>3</v>
      </c>
      <c r="C98" s="2">
        <f>COUNTIFS(Table2[Sub-Sector],Table4[[#This Row],[Sub-Sector]],Table2[Uptrend],"Uptrend")/Table4[[#This Row],[Count]]</f>
        <v>0.66666666666666663</v>
      </c>
      <c r="D98" s="2">
        <f>COUNTIFS(Table2[Sub-Sector],Table4[[#This Row],[Sub-Sector]],Table2[1W Return vs Nifty],"&gt;=5")/Table4[[#This Row],[Count]]</f>
        <v>0</v>
      </c>
      <c r="E98" s="2">
        <f>COUNTIFS(Table2[Sub-Sector],Table4[[#This Row],[Sub-Sector]],Table2[1M Return vs Nifty],"&gt;=5")/Table4[[#This Row],[Count]]</f>
        <v>0.33333333333333331</v>
      </c>
      <c r="F98" s="2">
        <f>COUNTIFS(Table2[Sub-Sector],Table4[[#This Row],[Sub-Sector]],Table2[6M Return vs Nifty],"&gt;=10")/Table4[[#This Row],[Count]]</f>
        <v>0</v>
      </c>
      <c r="G98" s="2">
        <f>COUNTIFS(Table2[Sub-Sector],Table4[[#This Row],[Sub-Sector]],Table2[1Y Return vs Nifty],"&gt;=10")/Table4[[#This Row],[Count]]</f>
        <v>0.66666666666666663</v>
      </c>
      <c r="H98" s="2">
        <f>COUNTIFS(Table2[Sub-Sector],Table4[[#This Row],[Sub-Sector]],Table2[RSI Exponential â€“ 14D],"&gt;=50")/Table4[[#This Row],[Count]]</f>
        <v>0.66666666666666663</v>
      </c>
      <c r="I98" s="2">
        <f>COUNTIFS(Table2[Sub-Sector],Table4[[#This Row],[Sub-Sector]],Table2[Relative Volume],"&gt;=1")/Table4[[#This Row],[Count]]</f>
        <v>0.66666666666666663</v>
      </c>
      <c r="J98" s="2">
        <f>COUNTIFS(Table2[Sub-Sector],Table4[[#This Row],[Sub-Sector]],Table2[% Away From Day Low],"&gt;=0.05")/Table4[[#This Row],[Count]]</f>
        <v>0.33333333333333331</v>
      </c>
      <c r="K98" s="2">
        <f>COUNTIFS(Table2[Sub-Sector],Table4[[#This Row],[Sub-Sector]],Table2[% Away From Day High],"&lt;=0.05")/Table4[[#This Row],[Count]]</f>
        <v>1</v>
      </c>
      <c r="L98" s="2">
        <f>COUNTIFS(Table2[Sub-Sector],Table4[[#This Row],[Sub-Sector]],Table2[% Away From Current Week Low],"&gt;=0.05")/Table4[[#This Row],[Count]]</f>
        <v>0</v>
      </c>
      <c r="M98" s="2">
        <f>COUNTIFS(Table2[Sub-Sector],Table4[[#This Row],[Sub-Sector]],Table2[% Away From Current Week High],"&lt;=0.05")/Table4[[#This Row],[Count]]</f>
        <v>1</v>
      </c>
      <c r="N98" s="2">
        <f>COUNTIFS(Table2[Sub-Sector],Table4[[#This Row],[Sub-Sector]],Table2[% Away From Current Month Low],"&gt;=0.05")/Table4[[#This Row],[Count]]</f>
        <v>0.66666666666666663</v>
      </c>
      <c r="O98" s="2">
        <f>COUNTIFS(Table2[Sub-Sector],Table4[[#This Row],[Sub-Sector]],Table2[% Away From Current Month High],"&lt;=0.05")/Table4[[#This Row],[Count]]</f>
        <v>0.66666666666666663</v>
      </c>
      <c r="P98" s="2">
        <f>COUNTIFS(Table2[Sub-Sector],Table4[[#This Row],[Sub-Sector]],Table2[% Away From 52W High],"&lt;=10")/Table4[[#This Row],[Count]]</f>
        <v>0</v>
      </c>
      <c r="Q98" s="2">
        <f>COUNTIFS(Table2[Sub-Sector],Table4[[#This Row],[Sub-Sector]],Table2[% Away From 52W Low],"&gt;=10")/Table4[[#This Row],[Count]]</f>
        <v>1</v>
      </c>
      <c r="R98" s="2">
        <f>COUNTIFS(Table2[Sub-Sector],Table4[[#This Row],[Sub-Sector]],Table2[% Price above 20 EMA],"&gt;=0")/Table4[[#This Row],[Count]]</f>
        <v>0.66666666666666663</v>
      </c>
      <c r="S98" s="2">
        <f>COUNTIFS(Table2[Sub-Sector],Table4[[#This Row],[Sub-Sector]],Table2[% Price above 50 EMA],"&gt;=0")/Table4[[#This Row],[Count]]</f>
        <v>0.66666666666666663</v>
      </c>
      <c r="T98" s="2">
        <f>COUNTIFS(Table2[Sub-Sector],Table4[[#This Row],[Sub-Sector]],Table2[% Price above 200 EMA],"&gt;=0")/Table4[[#This Row],[Count]]</f>
        <v>0.66666666666666663</v>
      </c>
      <c r="U98" s="2">
        <f>COUNTIFS(Table2[Sub-Sector],Table4[[#This Row],[Sub-Sector]],Table2[Rate of Change - Zone],"Positive")/Table4[[#This Row],[Count]]</f>
        <v>0.33333333333333331</v>
      </c>
      <c r="V98" s="2">
        <f>COUNTIFS(Table2[Sub-Sector],Table4[[#This Row],[Sub-Sector]],Table2[Sharpe Ratio],"&gt;=0.10")/Table4[[#This Row],[Count]]</f>
        <v>0</v>
      </c>
      <c r="W9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540.5</v>
      </c>
      <c r="X98" s="3">
        <f>_xlfn.RANK.AVG(Table4[[#This Row],[Score]],Table4[Score],1)</f>
        <v>99</v>
      </c>
      <c r="Y9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303.5</v>
      </c>
      <c r="Z98" s="3">
        <f>_xlfn.RANK.AVG(Table4[[#This Row],[Score 2 ]],Table4[[Score 2 ]],1)</f>
        <v>97</v>
      </c>
    </row>
    <row r="99" spans="1:26" x14ac:dyDescent="0.3">
      <c r="A99" t="s">
        <v>109</v>
      </c>
      <c r="B99">
        <f>COUNTIFS(Table2[Sub-Sector],Table4[[#This Row],[Sub-Sector]])</f>
        <v>4</v>
      </c>
      <c r="C99" s="2">
        <f>COUNTIFS(Table2[Sub-Sector],Table4[[#This Row],[Sub-Sector]],Table2[Uptrend],"Uptrend")/Table4[[#This Row],[Count]]</f>
        <v>0.5</v>
      </c>
      <c r="D99" s="2">
        <f>COUNTIFS(Table2[Sub-Sector],Table4[[#This Row],[Sub-Sector]],Table2[1W Return vs Nifty],"&gt;=5")/Table4[[#This Row],[Count]]</f>
        <v>0.25</v>
      </c>
      <c r="E99" s="2">
        <f>COUNTIFS(Table2[Sub-Sector],Table4[[#This Row],[Sub-Sector]],Table2[1M Return vs Nifty],"&gt;=5")/Table4[[#This Row],[Count]]</f>
        <v>0.5</v>
      </c>
      <c r="F99" s="2">
        <f>COUNTIFS(Table2[Sub-Sector],Table4[[#This Row],[Sub-Sector]],Table2[6M Return vs Nifty],"&gt;=10")/Table4[[#This Row],[Count]]</f>
        <v>0.5</v>
      </c>
      <c r="G99" s="2">
        <f>COUNTIFS(Table2[Sub-Sector],Table4[[#This Row],[Sub-Sector]],Table2[1Y Return vs Nifty],"&gt;=10")/Table4[[#This Row],[Count]]</f>
        <v>0.5</v>
      </c>
      <c r="H99" s="2">
        <f>COUNTIFS(Table2[Sub-Sector],Table4[[#This Row],[Sub-Sector]],Table2[RSI Exponential â€“ 14D],"&gt;=50")/Table4[[#This Row],[Count]]</f>
        <v>0.5</v>
      </c>
      <c r="I99" s="2">
        <f>COUNTIFS(Table2[Sub-Sector],Table4[[#This Row],[Sub-Sector]],Table2[Relative Volume],"&gt;=1")/Table4[[#This Row],[Count]]</f>
        <v>0.25</v>
      </c>
      <c r="J99" s="2">
        <f>COUNTIFS(Table2[Sub-Sector],Table4[[#This Row],[Sub-Sector]],Table2[% Away From Day Low],"&gt;=0.05")/Table4[[#This Row],[Count]]</f>
        <v>0.25</v>
      </c>
      <c r="K99" s="2">
        <f>COUNTIFS(Table2[Sub-Sector],Table4[[#This Row],[Sub-Sector]],Table2[% Away From Day High],"&lt;=0.05")/Table4[[#This Row],[Count]]</f>
        <v>1</v>
      </c>
      <c r="L99" s="2">
        <f>COUNTIFS(Table2[Sub-Sector],Table4[[#This Row],[Sub-Sector]],Table2[% Away From Current Week Low],"&gt;=0.05")/Table4[[#This Row],[Count]]</f>
        <v>0.5</v>
      </c>
      <c r="M99" s="2">
        <f>COUNTIFS(Table2[Sub-Sector],Table4[[#This Row],[Sub-Sector]],Table2[% Away From Current Week High],"&lt;=0.05")/Table4[[#This Row],[Count]]</f>
        <v>1</v>
      </c>
      <c r="N99" s="2">
        <f>COUNTIFS(Table2[Sub-Sector],Table4[[#This Row],[Sub-Sector]],Table2[% Away From Current Month Low],"&gt;=0.05")/Table4[[#This Row],[Count]]</f>
        <v>0.75</v>
      </c>
      <c r="O99" s="2">
        <f>COUNTIFS(Table2[Sub-Sector],Table4[[#This Row],[Sub-Sector]],Table2[% Away From Current Month High],"&lt;=0.05")/Table4[[#This Row],[Count]]</f>
        <v>0.75</v>
      </c>
      <c r="P99" s="2">
        <f>COUNTIFS(Table2[Sub-Sector],Table4[[#This Row],[Sub-Sector]],Table2[% Away From 52W High],"&lt;=10")/Table4[[#This Row],[Count]]</f>
        <v>0.5</v>
      </c>
      <c r="Q99" s="2">
        <f>COUNTIFS(Table2[Sub-Sector],Table4[[#This Row],[Sub-Sector]],Table2[% Away From 52W Low],"&gt;=10")/Table4[[#This Row],[Count]]</f>
        <v>1</v>
      </c>
      <c r="R99" s="2">
        <f>COUNTIFS(Table2[Sub-Sector],Table4[[#This Row],[Sub-Sector]],Table2[% Price above 20 EMA],"&gt;=0")/Table4[[#This Row],[Count]]</f>
        <v>0.5</v>
      </c>
      <c r="S99" s="2">
        <f>COUNTIFS(Table2[Sub-Sector],Table4[[#This Row],[Sub-Sector]],Table2[% Price above 50 EMA],"&gt;=0")/Table4[[#This Row],[Count]]</f>
        <v>0.5</v>
      </c>
      <c r="T99" s="2">
        <f>COUNTIFS(Table2[Sub-Sector],Table4[[#This Row],[Sub-Sector]],Table2[% Price above 200 EMA],"&gt;=0")/Table4[[#This Row],[Count]]</f>
        <v>0.5</v>
      </c>
      <c r="U99" s="2">
        <f>COUNTIFS(Table2[Sub-Sector],Table4[[#This Row],[Sub-Sector]],Table2[Rate of Change - Zone],"Positive")/Table4[[#This Row],[Count]]</f>
        <v>0.5</v>
      </c>
      <c r="V99" s="2">
        <f>COUNTIFS(Table2[Sub-Sector],Table4[[#This Row],[Sub-Sector]],Table2[Sharpe Ratio],"&gt;=0.10")/Table4[[#This Row],[Count]]</f>
        <v>0.25</v>
      </c>
      <c r="W9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481.5</v>
      </c>
      <c r="X99" s="3">
        <f>_xlfn.RANK.AVG(Table4[[#This Row],[Score]],Table4[Score],1)</f>
        <v>82</v>
      </c>
      <c r="Y9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307.5</v>
      </c>
      <c r="Z99" s="3">
        <f>_xlfn.RANK.AVG(Table4[[#This Row],[Score 2 ]],Table4[[Score 2 ]],1)</f>
        <v>98</v>
      </c>
    </row>
    <row r="100" spans="1:26" x14ac:dyDescent="0.3">
      <c r="A100" t="s">
        <v>120</v>
      </c>
      <c r="B100">
        <f>COUNTIFS(Table2[Sub-Sector],Table4[[#This Row],[Sub-Sector]])</f>
        <v>8</v>
      </c>
      <c r="C100" s="2">
        <f>COUNTIFS(Table2[Sub-Sector],Table4[[#This Row],[Sub-Sector]],Table2[Uptrend],"Uptrend")/Table4[[#This Row],[Count]]</f>
        <v>0.875</v>
      </c>
      <c r="D100" s="2">
        <f>COUNTIFS(Table2[Sub-Sector],Table4[[#This Row],[Sub-Sector]],Table2[1W Return vs Nifty],"&gt;=5")/Table4[[#This Row],[Count]]</f>
        <v>0.25</v>
      </c>
      <c r="E100" s="2">
        <f>COUNTIFS(Table2[Sub-Sector],Table4[[#This Row],[Sub-Sector]],Table2[1M Return vs Nifty],"&gt;=5")/Table4[[#This Row],[Count]]</f>
        <v>0.25</v>
      </c>
      <c r="F100" s="2">
        <f>COUNTIFS(Table2[Sub-Sector],Table4[[#This Row],[Sub-Sector]],Table2[6M Return vs Nifty],"&gt;=10")/Table4[[#This Row],[Count]]</f>
        <v>0.375</v>
      </c>
      <c r="G100" s="2">
        <f>COUNTIFS(Table2[Sub-Sector],Table4[[#This Row],[Sub-Sector]],Table2[1Y Return vs Nifty],"&gt;=10")/Table4[[#This Row],[Count]]</f>
        <v>0.625</v>
      </c>
      <c r="H100" s="2">
        <f>COUNTIFS(Table2[Sub-Sector],Table4[[#This Row],[Sub-Sector]],Table2[RSI Exponential â€“ 14D],"&gt;=50")/Table4[[#This Row],[Count]]</f>
        <v>0.75</v>
      </c>
      <c r="I100" s="2">
        <f>COUNTIFS(Table2[Sub-Sector],Table4[[#This Row],[Sub-Sector]],Table2[Relative Volume],"&gt;=1")/Table4[[#This Row],[Count]]</f>
        <v>0.25</v>
      </c>
      <c r="J100" s="2">
        <f>COUNTIFS(Table2[Sub-Sector],Table4[[#This Row],[Sub-Sector]],Table2[% Away From Day Low],"&gt;=0.05")/Table4[[#This Row],[Count]]</f>
        <v>0</v>
      </c>
      <c r="K100" s="2">
        <f>COUNTIFS(Table2[Sub-Sector],Table4[[#This Row],[Sub-Sector]],Table2[% Away From Day High],"&lt;=0.05")/Table4[[#This Row],[Count]]</f>
        <v>1</v>
      </c>
      <c r="L100" s="2">
        <f>COUNTIFS(Table2[Sub-Sector],Table4[[#This Row],[Sub-Sector]],Table2[% Away From Current Week Low],"&gt;=0.05")/Table4[[#This Row],[Count]]</f>
        <v>0.125</v>
      </c>
      <c r="M100" s="2">
        <f>COUNTIFS(Table2[Sub-Sector],Table4[[#This Row],[Sub-Sector]],Table2[% Away From Current Week High],"&lt;=0.05")/Table4[[#This Row],[Count]]</f>
        <v>1</v>
      </c>
      <c r="N100" s="2">
        <f>COUNTIFS(Table2[Sub-Sector],Table4[[#This Row],[Sub-Sector]],Table2[% Away From Current Month Low],"&gt;=0.05")/Table4[[#This Row],[Count]]</f>
        <v>0.5</v>
      </c>
      <c r="O100" s="2">
        <f>COUNTIFS(Table2[Sub-Sector],Table4[[#This Row],[Sub-Sector]],Table2[% Away From Current Month High],"&lt;=0.05")/Table4[[#This Row],[Count]]</f>
        <v>0.75</v>
      </c>
      <c r="P100" s="2">
        <f>COUNTIFS(Table2[Sub-Sector],Table4[[#This Row],[Sub-Sector]],Table2[% Away From 52W High],"&lt;=10")/Table4[[#This Row],[Count]]</f>
        <v>0.625</v>
      </c>
      <c r="Q100" s="2">
        <f>COUNTIFS(Table2[Sub-Sector],Table4[[#This Row],[Sub-Sector]],Table2[% Away From 52W Low],"&gt;=10")/Table4[[#This Row],[Count]]</f>
        <v>1</v>
      </c>
      <c r="R100" s="2">
        <f>COUNTIFS(Table2[Sub-Sector],Table4[[#This Row],[Sub-Sector]],Table2[% Price above 20 EMA],"&gt;=0")/Table4[[#This Row],[Count]]</f>
        <v>0.875</v>
      </c>
      <c r="S100" s="2">
        <f>COUNTIFS(Table2[Sub-Sector],Table4[[#This Row],[Sub-Sector]],Table2[% Price above 50 EMA],"&gt;=0")/Table4[[#This Row],[Count]]</f>
        <v>0.875</v>
      </c>
      <c r="T100" s="2">
        <f>COUNTIFS(Table2[Sub-Sector],Table4[[#This Row],[Sub-Sector]],Table2[% Price above 200 EMA],"&gt;=0")/Table4[[#This Row],[Count]]</f>
        <v>0.875</v>
      </c>
      <c r="U100" s="2">
        <f>COUNTIFS(Table2[Sub-Sector],Table4[[#This Row],[Sub-Sector]],Table2[Rate of Change - Zone],"Positive")/Table4[[#This Row],[Count]]</f>
        <v>0.5</v>
      </c>
      <c r="V100" s="2">
        <f>COUNTIFS(Table2[Sub-Sector],Table4[[#This Row],[Sub-Sector]],Table2[Sharpe Ratio],"&gt;=0.10")/Table4[[#This Row],[Count]]</f>
        <v>0.125</v>
      </c>
      <c r="W10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468</v>
      </c>
      <c r="X100" s="3">
        <f>_xlfn.RANK.AVG(Table4[[#This Row],[Score]],Table4[Score],1)</f>
        <v>70</v>
      </c>
      <c r="Y10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308.5</v>
      </c>
      <c r="Z100" s="3">
        <f>_xlfn.RANK.AVG(Table4[[#This Row],[Score 2 ]],Table4[[Score 2 ]],1)</f>
        <v>99</v>
      </c>
    </row>
    <row r="101" spans="1:26" x14ac:dyDescent="0.3">
      <c r="A101" t="s">
        <v>388</v>
      </c>
      <c r="B101">
        <f>COUNTIFS(Table2[Sub-Sector],Table4[[#This Row],[Sub-Sector]])</f>
        <v>10</v>
      </c>
      <c r="C101" s="2">
        <f>COUNTIFS(Table2[Sub-Sector],Table4[[#This Row],[Sub-Sector]],Table2[Uptrend],"Uptrend")/Table4[[#This Row],[Count]]</f>
        <v>0.5</v>
      </c>
      <c r="D101" s="2">
        <f>COUNTIFS(Table2[Sub-Sector],Table4[[#This Row],[Sub-Sector]],Table2[1W Return vs Nifty],"&gt;=5")/Table4[[#This Row],[Count]]</f>
        <v>0</v>
      </c>
      <c r="E101" s="2">
        <f>COUNTIFS(Table2[Sub-Sector],Table4[[#This Row],[Sub-Sector]],Table2[1M Return vs Nifty],"&gt;=5")/Table4[[#This Row],[Count]]</f>
        <v>0.3</v>
      </c>
      <c r="F101" s="2">
        <f>COUNTIFS(Table2[Sub-Sector],Table4[[#This Row],[Sub-Sector]],Table2[6M Return vs Nifty],"&gt;=10")/Table4[[#This Row],[Count]]</f>
        <v>0.1</v>
      </c>
      <c r="G101" s="2">
        <f>COUNTIFS(Table2[Sub-Sector],Table4[[#This Row],[Sub-Sector]],Table2[1Y Return vs Nifty],"&gt;=10")/Table4[[#This Row],[Count]]</f>
        <v>0.4</v>
      </c>
      <c r="H101" s="2">
        <f>COUNTIFS(Table2[Sub-Sector],Table4[[#This Row],[Sub-Sector]],Table2[RSI Exponential â€“ 14D],"&gt;=50")/Table4[[#This Row],[Count]]</f>
        <v>0.8</v>
      </c>
      <c r="I101" s="2">
        <f>COUNTIFS(Table2[Sub-Sector],Table4[[#This Row],[Sub-Sector]],Table2[Relative Volume],"&gt;=1")/Table4[[#This Row],[Count]]</f>
        <v>0.4</v>
      </c>
      <c r="J101" s="2">
        <f>COUNTIFS(Table2[Sub-Sector],Table4[[#This Row],[Sub-Sector]],Table2[% Away From Day Low],"&gt;=0.05")/Table4[[#This Row],[Count]]</f>
        <v>0</v>
      </c>
      <c r="K101" s="2">
        <f>COUNTIFS(Table2[Sub-Sector],Table4[[#This Row],[Sub-Sector]],Table2[% Away From Day High],"&lt;=0.05")/Table4[[#This Row],[Count]]</f>
        <v>1</v>
      </c>
      <c r="L101" s="2">
        <f>COUNTIFS(Table2[Sub-Sector],Table4[[#This Row],[Sub-Sector]],Table2[% Away From Current Week Low],"&gt;=0.05")/Table4[[#This Row],[Count]]</f>
        <v>0</v>
      </c>
      <c r="M101" s="2">
        <f>COUNTIFS(Table2[Sub-Sector],Table4[[#This Row],[Sub-Sector]],Table2[% Away From Current Week High],"&lt;=0.05")/Table4[[#This Row],[Count]]</f>
        <v>1</v>
      </c>
      <c r="N101" s="2">
        <f>COUNTIFS(Table2[Sub-Sector],Table4[[#This Row],[Sub-Sector]],Table2[% Away From Current Month Low],"&gt;=0.05")/Table4[[#This Row],[Count]]</f>
        <v>0.3</v>
      </c>
      <c r="O101" s="2">
        <f>COUNTIFS(Table2[Sub-Sector],Table4[[#This Row],[Sub-Sector]],Table2[% Away From Current Month High],"&lt;=0.05")/Table4[[#This Row],[Count]]</f>
        <v>1</v>
      </c>
      <c r="P101" s="2">
        <f>COUNTIFS(Table2[Sub-Sector],Table4[[#This Row],[Sub-Sector]],Table2[% Away From 52W High],"&lt;=10")/Table4[[#This Row],[Count]]</f>
        <v>0.3</v>
      </c>
      <c r="Q101" s="2">
        <f>COUNTIFS(Table2[Sub-Sector],Table4[[#This Row],[Sub-Sector]],Table2[% Away From 52W Low],"&gt;=10")/Table4[[#This Row],[Count]]</f>
        <v>0.8</v>
      </c>
      <c r="R101" s="2">
        <f>COUNTIFS(Table2[Sub-Sector],Table4[[#This Row],[Sub-Sector]],Table2[% Price above 20 EMA],"&gt;=0")/Table4[[#This Row],[Count]]</f>
        <v>0.7</v>
      </c>
      <c r="S101" s="2">
        <f>COUNTIFS(Table2[Sub-Sector],Table4[[#This Row],[Sub-Sector]],Table2[% Price above 50 EMA],"&gt;=0")/Table4[[#This Row],[Count]]</f>
        <v>0.6</v>
      </c>
      <c r="T101" s="2">
        <f>COUNTIFS(Table2[Sub-Sector],Table4[[#This Row],[Sub-Sector]],Table2[% Price above 200 EMA],"&gt;=0")/Table4[[#This Row],[Count]]</f>
        <v>0.5</v>
      </c>
      <c r="U101" s="2">
        <f>COUNTIFS(Table2[Sub-Sector],Table4[[#This Row],[Sub-Sector]],Table2[Rate of Change - Zone],"Positive")/Table4[[#This Row],[Count]]</f>
        <v>0.7</v>
      </c>
      <c r="V101" s="2">
        <f>COUNTIFS(Table2[Sub-Sector],Table4[[#This Row],[Sub-Sector]],Table2[Sharpe Ratio],"&gt;=0.10")/Table4[[#This Row],[Count]]</f>
        <v>0.1</v>
      </c>
      <c r="W10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571.5</v>
      </c>
      <c r="X101" s="3">
        <f>_xlfn.RANK.AVG(Table4[[#This Row],[Score]],Table4[Score],1)</f>
        <v>108</v>
      </c>
      <c r="Y10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309.5</v>
      </c>
      <c r="Z101" s="3">
        <f>_xlfn.RANK.AVG(Table4[[#This Row],[Score 2 ]],Table4[[Score 2 ]],1)</f>
        <v>100</v>
      </c>
    </row>
    <row r="102" spans="1:26" x14ac:dyDescent="0.3">
      <c r="A102" t="s">
        <v>542</v>
      </c>
      <c r="B102">
        <f>COUNTIFS(Table2[Sub-Sector],Table4[[#This Row],[Sub-Sector]])</f>
        <v>17</v>
      </c>
      <c r="C102" s="2">
        <f>COUNTIFS(Table2[Sub-Sector],Table4[[#This Row],[Sub-Sector]],Table2[Uptrend],"Uptrend")/Table4[[#This Row],[Count]]</f>
        <v>0.58823529411764708</v>
      </c>
      <c r="D102" s="2">
        <f>COUNTIFS(Table2[Sub-Sector],Table4[[#This Row],[Sub-Sector]],Table2[1W Return vs Nifty],"&gt;=5")/Table4[[#This Row],[Count]]</f>
        <v>0.11764705882352941</v>
      </c>
      <c r="E102" s="2">
        <f>COUNTIFS(Table2[Sub-Sector],Table4[[#This Row],[Sub-Sector]],Table2[1M Return vs Nifty],"&gt;=5")/Table4[[#This Row],[Count]]</f>
        <v>0.52941176470588236</v>
      </c>
      <c r="F102" s="2">
        <f>COUNTIFS(Table2[Sub-Sector],Table4[[#This Row],[Sub-Sector]],Table2[6M Return vs Nifty],"&gt;=10")/Table4[[#This Row],[Count]]</f>
        <v>5.8823529411764705E-2</v>
      </c>
      <c r="G102" s="2">
        <f>COUNTIFS(Table2[Sub-Sector],Table4[[#This Row],[Sub-Sector]],Table2[1Y Return vs Nifty],"&gt;=10")/Table4[[#This Row],[Count]]</f>
        <v>0.23529411764705882</v>
      </c>
      <c r="H102" s="2">
        <f>COUNTIFS(Table2[Sub-Sector],Table4[[#This Row],[Sub-Sector]],Table2[RSI Exponential â€“ 14D],"&gt;=50")/Table4[[#This Row],[Count]]</f>
        <v>0.70588235294117652</v>
      </c>
      <c r="I102" s="2">
        <f>COUNTIFS(Table2[Sub-Sector],Table4[[#This Row],[Sub-Sector]],Table2[Relative Volume],"&gt;=1")/Table4[[#This Row],[Count]]</f>
        <v>0.6470588235294118</v>
      </c>
      <c r="J102" s="2">
        <f>COUNTIFS(Table2[Sub-Sector],Table4[[#This Row],[Sub-Sector]],Table2[% Away From Day Low],"&gt;=0.05")/Table4[[#This Row],[Count]]</f>
        <v>5.8823529411764705E-2</v>
      </c>
      <c r="K102" s="2">
        <f>COUNTIFS(Table2[Sub-Sector],Table4[[#This Row],[Sub-Sector]],Table2[% Away From Day High],"&lt;=0.05")/Table4[[#This Row],[Count]]</f>
        <v>1</v>
      </c>
      <c r="L102" s="2">
        <f>COUNTIFS(Table2[Sub-Sector],Table4[[#This Row],[Sub-Sector]],Table2[% Away From Current Week Low],"&gt;=0.05")/Table4[[#This Row],[Count]]</f>
        <v>5.8823529411764705E-2</v>
      </c>
      <c r="M102" s="2">
        <f>COUNTIFS(Table2[Sub-Sector],Table4[[#This Row],[Sub-Sector]],Table2[% Away From Current Week High],"&lt;=0.05")/Table4[[#This Row],[Count]]</f>
        <v>1</v>
      </c>
      <c r="N102" s="2">
        <f>COUNTIFS(Table2[Sub-Sector],Table4[[#This Row],[Sub-Sector]],Table2[% Away From Current Month Low],"&gt;=0.05")/Table4[[#This Row],[Count]]</f>
        <v>0.35294117647058826</v>
      </c>
      <c r="O102" s="2">
        <f>COUNTIFS(Table2[Sub-Sector],Table4[[#This Row],[Sub-Sector]],Table2[% Away From Current Month High],"&lt;=0.05")/Table4[[#This Row],[Count]]</f>
        <v>0.76470588235294112</v>
      </c>
      <c r="P102" s="2">
        <f>COUNTIFS(Table2[Sub-Sector],Table4[[#This Row],[Sub-Sector]],Table2[% Away From 52W High],"&lt;=10")/Table4[[#This Row],[Count]]</f>
        <v>0.41176470588235292</v>
      </c>
      <c r="Q102" s="2">
        <f>COUNTIFS(Table2[Sub-Sector],Table4[[#This Row],[Sub-Sector]],Table2[% Away From 52W Low],"&gt;=10")/Table4[[#This Row],[Count]]</f>
        <v>0.94117647058823528</v>
      </c>
      <c r="R102" s="2">
        <f>COUNTIFS(Table2[Sub-Sector],Table4[[#This Row],[Sub-Sector]],Table2[% Price above 20 EMA],"&gt;=0")/Table4[[#This Row],[Count]]</f>
        <v>0.88235294117647056</v>
      </c>
      <c r="S102" s="2">
        <f>COUNTIFS(Table2[Sub-Sector],Table4[[#This Row],[Sub-Sector]],Table2[% Price above 50 EMA],"&gt;=0")/Table4[[#This Row],[Count]]</f>
        <v>0.88235294117647056</v>
      </c>
      <c r="T102" s="2">
        <f>COUNTIFS(Table2[Sub-Sector],Table4[[#This Row],[Sub-Sector]],Table2[% Price above 200 EMA],"&gt;=0")/Table4[[#This Row],[Count]]</f>
        <v>0.76470588235294112</v>
      </c>
      <c r="U102" s="2">
        <f>COUNTIFS(Table2[Sub-Sector],Table4[[#This Row],[Sub-Sector]],Table2[Rate of Change - Zone],"Positive")/Table4[[#This Row],[Count]]</f>
        <v>0.52941176470588236</v>
      </c>
      <c r="V102" s="2">
        <f>COUNTIFS(Table2[Sub-Sector],Table4[[#This Row],[Sub-Sector]],Table2[Sharpe Ratio],"&gt;=0.10")/Table4[[#This Row],[Count]]</f>
        <v>5.8823529411764705E-2</v>
      </c>
      <c r="W10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484</v>
      </c>
      <c r="X102" s="3">
        <f>_xlfn.RANK.AVG(Table4[[#This Row],[Score]],Table4[Score],1)</f>
        <v>83</v>
      </c>
      <c r="Y10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313</v>
      </c>
      <c r="Z102" s="3">
        <f>_xlfn.RANK.AVG(Table4[[#This Row],[Score 2 ]],Table4[[Score 2 ]],1)</f>
        <v>101</v>
      </c>
    </row>
    <row r="103" spans="1:26" x14ac:dyDescent="0.3">
      <c r="A103" t="s">
        <v>236</v>
      </c>
      <c r="B103">
        <f>COUNTIFS(Table2[Sub-Sector],Table4[[#This Row],[Sub-Sector]])</f>
        <v>3</v>
      </c>
      <c r="C103" s="2">
        <f>COUNTIFS(Table2[Sub-Sector],Table4[[#This Row],[Sub-Sector]],Table2[Uptrend],"Uptrend")/Table4[[#This Row],[Count]]</f>
        <v>0.33333333333333331</v>
      </c>
      <c r="D103" s="2">
        <f>COUNTIFS(Table2[Sub-Sector],Table4[[#This Row],[Sub-Sector]],Table2[1W Return vs Nifty],"&gt;=5")/Table4[[#This Row],[Count]]</f>
        <v>0.33333333333333331</v>
      </c>
      <c r="E103" s="2">
        <f>COUNTIFS(Table2[Sub-Sector],Table4[[#This Row],[Sub-Sector]],Table2[1M Return vs Nifty],"&gt;=5")/Table4[[#This Row],[Count]]</f>
        <v>0.33333333333333331</v>
      </c>
      <c r="F103" s="2">
        <f>COUNTIFS(Table2[Sub-Sector],Table4[[#This Row],[Sub-Sector]],Table2[6M Return vs Nifty],"&gt;=10")/Table4[[#This Row],[Count]]</f>
        <v>0.33333333333333331</v>
      </c>
      <c r="G103" s="2">
        <f>COUNTIFS(Table2[Sub-Sector],Table4[[#This Row],[Sub-Sector]],Table2[1Y Return vs Nifty],"&gt;=10")/Table4[[#This Row],[Count]]</f>
        <v>0.66666666666666663</v>
      </c>
      <c r="H103" s="2">
        <f>COUNTIFS(Table2[Sub-Sector],Table4[[#This Row],[Sub-Sector]],Table2[RSI Exponential â€“ 14D],"&gt;=50")/Table4[[#This Row],[Count]]</f>
        <v>0.66666666666666663</v>
      </c>
      <c r="I103" s="2">
        <f>COUNTIFS(Table2[Sub-Sector],Table4[[#This Row],[Sub-Sector]],Table2[Relative Volume],"&gt;=1")/Table4[[#This Row],[Count]]</f>
        <v>0.33333333333333331</v>
      </c>
      <c r="J103" s="2">
        <f>COUNTIFS(Table2[Sub-Sector],Table4[[#This Row],[Sub-Sector]],Table2[% Away From Day Low],"&gt;=0.05")/Table4[[#This Row],[Count]]</f>
        <v>0.33333333333333331</v>
      </c>
      <c r="K103" s="2">
        <f>COUNTIFS(Table2[Sub-Sector],Table4[[#This Row],[Sub-Sector]],Table2[% Away From Day High],"&lt;=0.05")/Table4[[#This Row],[Count]]</f>
        <v>0.66666666666666663</v>
      </c>
      <c r="L103" s="2">
        <f>COUNTIFS(Table2[Sub-Sector],Table4[[#This Row],[Sub-Sector]],Table2[% Away From Current Week Low],"&gt;=0.05")/Table4[[#This Row],[Count]]</f>
        <v>0.33333333333333331</v>
      </c>
      <c r="M103" s="2">
        <f>COUNTIFS(Table2[Sub-Sector],Table4[[#This Row],[Sub-Sector]],Table2[% Away From Current Week High],"&lt;=0.05")/Table4[[#This Row],[Count]]</f>
        <v>1</v>
      </c>
      <c r="N103" s="2">
        <f>COUNTIFS(Table2[Sub-Sector],Table4[[#This Row],[Sub-Sector]],Table2[% Away From Current Month Low],"&gt;=0.05")/Table4[[#This Row],[Count]]</f>
        <v>0.66666666666666663</v>
      </c>
      <c r="O103" s="2">
        <f>COUNTIFS(Table2[Sub-Sector],Table4[[#This Row],[Sub-Sector]],Table2[% Away From Current Month High],"&lt;=0.05")/Table4[[#This Row],[Count]]</f>
        <v>0.33333333333333331</v>
      </c>
      <c r="P103" s="2">
        <f>COUNTIFS(Table2[Sub-Sector],Table4[[#This Row],[Sub-Sector]],Table2[% Away From 52W High],"&lt;=10")/Table4[[#This Row],[Count]]</f>
        <v>0.33333333333333331</v>
      </c>
      <c r="Q103" s="2">
        <f>COUNTIFS(Table2[Sub-Sector],Table4[[#This Row],[Sub-Sector]],Table2[% Away From 52W Low],"&gt;=10")/Table4[[#This Row],[Count]]</f>
        <v>1</v>
      </c>
      <c r="R103" s="2">
        <f>COUNTIFS(Table2[Sub-Sector],Table4[[#This Row],[Sub-Sector]],Table2[% Price above 20 EMA],"&gt;=0")/Table4[[#This Row],[Count]]</f>
        <v>0.66666666666666663</v>
      </c>
      <c r="S103" s="2">
        <f>COUNTIFS(Table2[Sub-Sector],Table4[[#This Row],[Sub-Sector]],Table2[% Price above 50 EMA],"&gt;=0")/Table4[[#This Row],[Count]]</f>
        <v>0.66666666666666663</v>
      </c>
      <c r="T103" s="2">
        <f>COUNTIFS(Table2[Sub-Sector],Table4[[#This Row],[Sub-Sector]],Table2[% Price above 200 EMA],"&gt;=0")/Table4[[#This Row],[Count]]</f>
        <v>0.66666666666666663</v>
      </c>
      <c r="U103" s="2">
        <f>COUNTIFS(Table2[Sub-Sector],Table4[[#This Row],[Sub-Sector]],Table2[Rate of Change - Zone],"Positive")/Table4[[#This Row],[Count]]</f>
        <v>0.33333333333333331</v>
      </c>
      <c r="V103" s="2">
        <f>COUNTIFS(Table2[Sub-Sector],Table4[[#This Row],[Sub-Sector]],Table2[Sharpe Ratio],"&gt;=0.10")/Table4[[#This Row],[Count]]</f>
        <v>0.33333333333333331</v>
      </c>
      <c r="W10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514</v>
      </c>
      <c r="X103" s="3">
        <f>_xlfn.RANK.AVG(Table4[[#This Row],[Score]],Table4[Score],1)</f>
        <v>90.5</v>
      </c>
      <c r="Y10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315</v>
      </c>
      <c r="Z103" s="3">
        <f>_xlfn.RANK.AVG(Table4[[#This Row],[Score 2 ]],Table4[[Score 2 ]],1)</f>
        <v>102</v>
      </c>
    </row>
    <row r="104" spans="1:26" x14ac:dyDescent="0.3">
      <c r="A104" t="s">
        <v>287</v>
      </c>
      <c r="B104">
        <f>COUNTIFS(Table2[Sub-Sector],Table4[[#This Row],[Sub-Sector]])</f>
        <v>14</v>
      </c>
      <c r="C104" s="2">
        <f>COUNTIFS(Table2[Sub-Sector],Table4[[#This Row],[Sub-Sector]],Table2[Uptrend],"Uptrend")/Table4[[#This Row],[Count]]</f>
        <v>0.6428571428571429</v>
      </c>
      <c r="D104" s="2">
        <f>COUNTIFS(Table2[Sub-Sector],Table4[[#This Row],[Sub-Sector]],Table2[1W Return vs Nifty],"&gt;=5")/Table4[[#This Row],[Count]]</f>
        <v>7.1428571428571425E-2</v>
      </c>
      <c r="E104" s="2">
        <f>COUNTIFS(Table2[Sub-Sector],Table4[[#This Row],[Sub-Sector]],Table2[1M Return vs Nifty],"&gt;=5")/Table4[[#This Row],[Count]]</f>
        <v>0.14285714285714285</v>
      </c>
      <c r="F104" s="2">
        <f>COUNTIFS(Table2[Sub-Sector],Table4[[#This Row],[Sub-Sector]],Table2[6M Return vs Nifty],"&gt;=10")/Table4[[#This Row],[Count]]</f>
        <v>0.21428571428571427</v>
      </c>
      <c r="G104" s="2">
        <f>COUNTIFS(Table2[Sub-Sector],Table4[[#This Row],[Sub-Sector]],Table2[1Y Return vs Nifty],"&gt;=10")/Table4[[#This Row],[Count]]</f>
        <v>0.35714285714285715</v>
      </c>
      <c r="H104" s="2">
        <f>COUNTIFS(Table2[Sub-Sector],Table4[[#This Row],[Sub-Sector]],Table2[RSI Exponential â€“ 14D],"&gt;=50")/Table4[[#This Row],[Count]]</f>
        <v>0.7857142857142857</v>
      </c>
      <c r="I104" s="2">
        <f>COUNTIFS(Table2[Sub-Sector],Table4[[#This Row],[Sub-Sector]],Table2[Relative Volume],"&gt;=1")/Table4[[#This Row],[Count]]</f>
        <v>0.42857142857142855</v>
      </c>
      <c r="J104" s="2">
        <f>COUNTIFS(Table2[Sub-Sector],Table4[[#This Row],[Sub-Sector]],Table2[% Away From Day Low],"&gt;=0.05")/Table4[[#This Row],[Count]]</f>
        <v>0</v>
      </c>
      <c r="K104" s="2">
        <f>COUNTIFS(Table2[Sub-Sector],Table4[[#This Row],[Sub-Sector]],Table2[% Away From Day High],"&lt;=0.05")/Table4[[#This Row],[Count]]</f>
        <v>0.8571428571428571</v>
      </c>
      <c r="L104" s="2">
        <f>COUNTIFS(Table2[Sub-Sector],Table4[[#This Row],[Sub-Sector]],Table2[% Away From Current Week Low],"&gt;=0.05")/Table4[[#This Row],[Count]]</f>
        <v>7.1428571428571425E-2</v>
      </c>
      <c r="M104" s="2">
        <f>COUNTIFS(Table2[Sub-Sector],Table4[[#This Row],[Sub-Sector]],Table2[% Away From Current Week High],"&lt;=0.05")/Table4[[#This Row],[Count]]</f>
        <v>0.9285714285714286</v>
      </c>
      <c r="N104" s="2">
        <f>COUNTIFS(Table2[Sub-Sector],Table4[[#This Row],[Sub-Sector]],Table2[% Away From Current Month Low],"&gt;=0.05")/Table4[[#This Row],[Count]]</f>
        <v>0.2857142857142857</v>
      </c>
      <c r="O104" s="2">
        <f>COUNTIFS(Table2[Sub-Sector],Table4[[#This Row],[Sub-Sector]],Table2[% Away From Current Month High],"&lt;=0.05")/Table4[[#This Row],[Count]]</f>
        <v>0.7857142857142857</v>
      </c>
      <c r="P104" s="2">
        <f>COUNTIFS(Table2[Sub-Sector],Table4[[#This Row],[Sub-Sector]],Table2[% Away From 52W High],"&lt;=10")/Table4[[#This Row],[Count]]</f>
        <v>0.35714285714285715</v>
      </c>
      <c r="Q104" s="2">
        <f>COUNTIFS(Table2[Sub-Sector],Table4[[#This Row],[Sub-Sector]],Table2[% Away From 52W Low],"&gt;=10")/Table4[[#This Row],[Count]]</f>
        <v>1</v>
      </c>
      <c r="R104" s="2">
        <f>COUNTIFS(Table2[Sub-Sector],Table4[[#This Row],[Sub-Sector]],Table2[% Price above 20 EMA],"&gt;=0")/Table4[[#This Row],[Count]]</f>
        <v>0.7142857142857143</v>
      </c>
      <c r="S104" s="2">
        <f>COUNTIFS(Table2[Sub-Sector],Table4[[#This Row],[Sub-Sector]],Table2[% Price above 50 EMA],"&gt;=0")/Table4[[#This Row],[Count]]</f>
        <v>0.6428571428571429</v>
      </c>
      <c r="T104" s="2">
        <f>COUNTIFS(Table2[Sub-Sector],Table4[[#This Row],[Sub-Sector]],Table2[% Price above 200 EMA],"&gt;=0")/Table4[[#This Row],[Count]]</f>
        <v>0.9285714285714286</v>
      </c>
      <c r="U104" s="2">
        <f>COUNTIFS(Table2[Sub-Sector],Table4[[#This Row],[Sub-Sector]],Table2[Rate of Change - Zone],"Positive")/Table4[[#This Row],[Count]]</f>
        <v>0.5714285714285714</v>
      </c>
      <c r="V104" s="2">
        <f>COUNTIFS(Table2[Sub-Sector],Table4[[#This Row],[Sub-Sector]],Table2[Sharpe Ratio],"&gt;=0.10")/Table4[[#This Row],[Count]]</f>
        <v>0.21428571428571427</v>
      </c>
      <c r="W10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543.5</v>
      </c>
      <c r="X104" s="3">
        <f>_xlfn.RANK.AVG(Table4[[#This Row],[Score]],Table4[Score],1)</f>
        <v>100</v>
      </c>
      <c r="Y10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316.5</v>
      </c>
      <c r="Z104" s="3">
        <f>_xlfn.RANK.AVG(Table4[[#This Row],[Score 2 ]],Table4[[Score 2 ]],1)</f>
        <v>103</v>
      </c>
    </row>
    <row r="105" spans="1:26" x14ac:dyDescent="0.3">
      <c r="A105" t="s">
        <v>1215</v>
      </c>
      <c r="B105">
        <f>COUNTIFS(Table2[Sub-Sector],Table4[[#This Row],[Sub-Sector]])</f>
        <v>2</v>
      </c>
      <c r="C105" s="2">
        <f>COUNTIFS(Table2[Sub-Sector],Table4[[#This Row],[Sub-Sector]],Table2[Uptrend],"Uptrend")/Table4[[#This Row],[Count]]</f>
        <v>0.5</v>
      </c>
      <c r="D105" s="2">
        <f>COUNTIFS(Table2[Sub-Sector],Table4[[#This Row],[Sub-Sector]],Table2[1W Return vs Nifty],"&gt;=5")/Table4[[#This Row],[Count]]</f>
        <v>0</v>
      </c>
      <c r="E105" s="2">
        <f>COUNTIFS(Table2[Sub-Sector],Table4[[#This Row],[Sub-Sector]],Table2[1M Return vs Nifty],"&gt;=5")/Table4[[#This Row],[Count]]</f>
        <v>0</v>
      </c>
      <c r="F105" s="2">
        <f>COUNTIFS(Table2[Sub-Sector],Table4[[#This Row],[Sub-Sector]],Table2[6M Return vs Nifty],"&gt;=10")/Table4[[#This Row],[Count]]</f>
        <v>0</v>
      </c>
      <c r="G105" s="2">
        <f>COUNTIFS(Table2[Sub-Sector],Table4[[#This Row],[Sub-Sector]],Table2[1Y Return vs Nifty],"&gt;=10")/Table4[[#This Row],[Count]]</f>
        <v>0.5</v>
      </c>
      <c r="H105" s="2">
        <f>COUNTIFS(Table2[Sub-Sector],Table4[[#This Row],[Sub-Sector]],Table2[RSI Exponential â€“ 14D],"&gt;=50")/Table4[[#This Row],[Count]]</f>
        <v>1</v>
      </c>
      <c r="I105" s="2">
        <f>COUNTIFS(Table2[Sub-Sector],Table4[[#This Row],[Sub-Sector]],Table2[Relative Volume],"&gt;=1")/Table4[[#This Row],[Count]]</f>
        <v>0</v>
      </c>
      <c r="J105" s="2">
        <f>COUNTIFS(Table2[Sub-Sector],Table4[[#This Row],[Sub-Sector]],Table2[% Away From Day Low],"&gt;=0.05")/Table4[[#This Row],[Count]]</f>
        <v>0</v>
      </c>
      <c r="K105" s="2">
        <f>COUNTIFS(Table2[Sub-Sector],Table4[[#This Row],[Sub-Sector]],Table2[% Away From Day High],"&lt;=0.05")/Table4[[#This Row],[Count]]</f>
        <v>1</v>
      </c>
      <c r="L105" s="2">
        <f>COUNTIFS(Table2[Sub-Sector],Table4[[#This Row],[Sub-Sector]],Table2[% Away From Current Week Low],"&gt;=0.05")/Table4[[#This Row],[Count]]</f>
        <v>0</v>
      </c>
      <c r="M105" s="2">
        <f>COUNTIFS(Table2[Sub-Sector],Table4[[#This Row],[Sub-Sector]],Table2[% Away From Current Week High],"&lt;=0.05")/Table4[[#This Row],[Count]]</f>
        <v>1</v>
      </c>
      <c r="N105" s="2">
        <f>COUNTIFS(Table2[Sub-Sector],Table4[[#This Row],[Sub-Sector]],Table2[% Away From Current Month Low],"&gt;=0.05")/Table4[[#This Row],[Count]]</f>
        <v>0</v>
      </c>
      <c r="O105" s="2">
        <f>COUNTIFS(Table2[Sub-Sector],Table4[[#This Row],[Sub-Sector]],Table2[% Away From Current Month High],"&lt;=0.05")/Table4[[#This Row],[Count]]</f>
        <v>1</v>
      </c>
      <c r="P105" s="2">
        <f>COUNTIFS(Table2[Sub-Sector],Table4[[#This Row],[Sub-Sector]],Table2[% Away From 52W High],"&lt;=10")/Table4[[#This Row],[Count]]</f>
        <v>0.5</v>
      </c>
      <c r="Q105" s="2">
        <f>COUNTIFS(Table2[Sub-Sector],Table4[[#This Row],[Sub-Sector]],Table2[% Away From 52W Low],"&gt;=10")/Table4[[#This Row],[Count]]</f>
        <v>1</v>
      </c>
      <c r="R105" s="2">
        <f>COUNTIFS(Table2[Sub-Sector],Table4[[#This Row],[Sub-Sector]],Table2[% Price above 20 EMA],"&gt;=0")/Table4[[#This Row],[Count]]</f>
        <v>1</v>
      </c>
      <c r="S105" s="2">
        <f>COUNTIFS(Table2[Sub-Sector],Table4[[#This Row],[Sub-Sector]],Table2[% Price above 50 EMA],"&gt;=0")/Table4[[#This Row],[Count]]</f>
        <v>0.5</v>
      </c>
      <c r="T105" s="2">
        <f>COUNTIFS(Table2[Sub-Sector],Table4[[#This Row],[Sub-Sector]],Table2[% Price above 200 EMA],"&gt;=0")/Table4[[#This Row],[Count]]</f>
        <v>1</v>
      </c>
      <c r="U105" s="2">
        <f>COUNTIFS(Table2[Sub-Sector],Table4[[#This Row],[Sub-Sector]],Table2[Rate of Change - Zone],"Positive")/Table4[[#This Row],[Count]]</f>
        <v>1</v>
      </c>
      <c r="V105" s="2">
        <f>COUNTIFS(Table2[Sub-Sector],Table4[[#This Row],[Sub-Sector]],Table2[Sharpe Ratio],"&gt;=0.10")/Table4[[#This Row],[Count]]</f>
        <v>0</v>
      </c>
      <c r="W10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612.5</v>
      </c>
      <c r="X105" s="3">
        <f>_xlfn.RANK.AVG(Table4[[#This Row],[Score]],Table4[Score],1)</f>
        <v>115</v>
      </c>
      <c r="Y10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317.5</v>
      </c>
      <c r="Z105" s="3">
        <f>_xlfn.RANK.AVG(Table4[[#This Row],[Score 2 ]],Table4[[Score 2 ]],1)</f>
        <v>104</v>
      </c>
    </row>
    <row r="106" spans="1:26" x14ac:dyDescent="0.3">
      <c r="A106" t="s">
        <v>403</v>
      </c>
      <c r="B106">
        <f>COUNTIFS(Table2[Sub-Sector],Table4[[#This Row],[Sub-Sector]])</f>
        <v>10</v>
      </c>
      <c r="C106" s="2">
        <f>COUNTIFS(Table2[Sub-Sector],Table4[[#This Row],[Sub-Sector]],Table2[Uptrend],"Uptrend")/Table4[[#This Row],[Count]]</f>
        <v>0.7</v>
      </c>
      <c r="D106" s="2">
        <f>COUNTIFS(Table2[Sub-Sector],Table4[[#This Row],[Sub-Sector]],Table2[1W Return vs Nifty],"&gt;=5")/Table4[[#This Row],[Count]]</f>
        <v>0</v>
      </c>
      <c r="E106" s="2">
        <f>COUNTIFS(Table2[Sub-Sector],Table4[[#This Row],[Sub-Sector]],Table2[1M Return vs Nifty],"&gt;=5")/Table4[[#This Row],[Count]]</f>
        <v>0.2</v>
      </c>
      <c r="F106" s="2">
        <f>COUNTIFS(Table2[Sub-Sector],Table4[[#This Row],[Sub-Sector]],Table2[6M Return vs Nifty],"&gt;=10")/Table4[[#This Row],[Count]]</f>
        <v>0.5</v>
      </c>
      <c r="G106" s="2">
        <f>COUNTIFS(Table2[Sub-Sector],Table4[[#This Row],[Sub-Sector]],Table2[1Y Return vs Nifty],"&gt;=10")/Table4[[#This Row],[Count]]</f>
        <v>0.4</v>
      </c>
      <c r="H106" s="2">
        <f>COUNTIFS(Table2[Sub-Sector],Table4[[#This Row],[Sub-Sector]],Table2[RSI Exponential â€“ 14D],"&gt;=50")/Table4[[#This Row],[Count]]</f>
        <v>0.4</v>
      </c>
      <c r="I106" s="2">
        <f>COUNTIFS(Table2[Sub-Sector],Table4[[#This Row],[Sub-Sector]],Table2[Relative Volume],"&gt;=1")/Table4[[#This Row],[Count]]</f>
        <v>0.4</v>
      </c>
      <c r="J106" s="2">
        <f>COUNTIFS(Table2[Sub-Sector],Table4[[#This Row],[Sub-Sector]],Table2[% Away From Day Low],"&gt;=0.05")/Table4[[#This Row],[Count]]</f>
        <v>0</v>
      </c>
      <c r="K106" s="2">
        <f>COUNTIFS(Table2[Sub-Sector],Table4[[#This Row],[Sub-Sector]],Table2[% Away From Day High],"&lt;=0.05")/Table4[[#This Row],[Count]]</f>
        <v>0.8</v>
      </c>
      <c r="L106" s="2">
        <f>COUNTIFS(Table2[Sub-Sector],Table4[[#This Row],[Sub-Sector]],Table2[% Away From Current Week Low],"&gt;=0.05")/Table4[[#This Row],[Count]]</f>
        <v>0.1</v>
      </c>
      <c r="M106" s="2">
        <f>COUNTIFS(Table2[Sub-Sector],Table4[[#This Row],[Sub-Sector]],Table2[% Away From Current Week High],"&lt;=0.05")/Table4[[#This Row],[Count]]</f>
        <v>0.9</v>
      </c>
      <c r="N106" s="2">
        <f>COUNTIFS(Table2[Sub-Sector],Table4[[#This Row],[Sub-Sector]],Table2[% Away From Current Month Low],"&gt;=0.05")/Table4[[#This Row],[Count]]</f>
        <v>0.1</v>
      </c>
      <c r="O106" s="2">
        <f>COUNTIFS(Table2[Sub-Sector],Table4[[#This Row],[Sub-Sector]],Table2[% Away From Current Month High],"&lt;=0.05")/Table4[[#This Row],[Count]]</f>
        <v>0.6</v>
      </c>
      <c r="P106" s="2">
        <f>COUNTIFS(Table2[Sub-Sector],Table4[[#This Row],[Sub-Sector]],Table2[% Away From 52W High],"&lt;=10")/Table4[[#This Row],[Count]]</f>
        <v>0.2</v>
      </c>
      <c r="Q106" s="2">
        <f>COUNTIFS(Table2[Sub-Sector],Table4[[#This Row],[Sub-Sector]],Table2[% Away From 52W Low],"&gt;=10")/Table4[[#This Row],[Count]]</f>
        <v>1</v>
      </c>
      <c r="R106" s="2">
        <f>COUNTIFS(Table2[Sub-Sector],Table4[[#This Row],[Sub-Sector]],Table2[% Price above 20 EMA],"&gt;=0")/Table4[[#This Row],[Count]]</f>
        <v>0.3</v>
      </c>
      <c r="S106" s="2">
        <f>COUNTIFS(Table2[Sub-Sector],Table4[[#This Row],[Sub-Sector]],Table2[% Price above 50 EMA],"&gt;=0")/Table4[[#This Row],[Count]]</f>
        <v>0.6</v>
      </c>
      <c r="T106" s="2">
        <f>COUNTIFS(Table2[Sub-Sector],Table4[[#This Row],[Sub-Sector]],Table2[% Price above 200 EMA],"&gt;=0")/Table4[[#This Row],[Count]]</f>
        <v>0.7</v>
      </c>
      <c r="U106" s="2">
        <f>COUNTIFS(Table2[Sub-Sector],Table4[[#This Row],[Sub-Sector]],Table2[Rate of Change - Zone],"Positive")/Table4[[#This Row],[Count]]</f>
        <v>0.3</v>
      </c>
      <c r="V106" s="2">
        <f>COUNTIFS(Table2[Sub-Sector],Table4[[#This Row],[Sub-Sector]],Table2[Sharpe Ratio],"&gt;=0.10")/Table4[[#This Row],[Count]]</f>
        <v>0</v>
      </c>
      <c r="W10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564</v>
      </c>
      <c r="X106" s="3">
        <f>_xlfn.RANK.AVG(Table4[[#This Row],[Score]],Table4[Score],1)</f>
        <v>105</v>
      </c>
      <c r="Y10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320</v>
      </c>
      <c r="Z106" s="3">
        <f>_xlfn.RANK.AVG(Table4[[#This Row],[Score 2 ]],Table4[[Score 2 ]],1)</f>
        <v>105</v>
      </c>
    </row>
    <row r="107" spans="1:26" x14ac:dyDescent="0.3">
      <c r="A107" t="s">
        <v>806</v>
      </c>
      <c r="B107">
        <f>COUNTIFS(Table2[Sub-Sector],Table4[[#This Row],[Sub-Sector]])</f>
        <v>2</v>
      </c>
      <c r="C107" s="2">
        <f>COUNTIFS(Table2[Sub-Sector],Table4[[#This Row],[Sub-Sector]],Table2[Uptrend],"Uptrend")/Table4[[#This Row],[Count]]</f>
        <v>0.5</v>
      </c>
      <c r="D107" s="2">
        <f>COUNTIFS(Table2[Sub-Sector],Table4[[#This Row],[Sub-Sector]],Table2[1W Return vs Nifty],"&gt;=5")/Table4[[#This Row],[Count]]</f>
        <v>0</v>
      </c>
      <c r="E107" s="2">
        <f>COUNTIFS(Table2[Sub-Sector],Table4[[#This Row],[Sub-Sector]],Table2[1M Return vs Nifty],"&gt;=5")/Table4[[#This Row],[Count]]</f>
        <v>0.5</v>
      </c>
      <c r="F107" s="2">
        <f>COUNTIFS(Table2[Sub-Sector],Table4[[#This Row],[Sub-Sector]],Table2[6M Return vs Nifty],"&gt;=10")/Table4[[#This Row],[Count]]</f>
        <v>0.5</v>
      </c>
      <c r="G107" s="2">
        <f>COUNTIFS(Table2[Sub-Sector],Table4[[#This Row],[Sub-Sector]],Table2[1Y Return vs Nifty],"&gt;=10")/Table4[[#This Row],[Count]]</f>
        <v>0.5</v>
      </c>
      <c r="H107" s="2">
        <f>COUNTIFS(Table2[Sub-Sector],Table4[[#This Row],[Sub-Sector]],Table2[RSI Exponential â€“ 14D],"&gt;=50")/Table4[[#This Row],[Count]]</f>
        <v>0.5</v>
      </c>
      <c r="I107" s="2">
        <f>COUNTIFS(Table2[Sub-Sector],Table4[[#This Row],[Sub-Sector]],Table2[Relative Volume],"&gt;=1")/Table4[[#This Row],[Count]]</f>
        <v>0</v>
      </c>
      <c r="J107" s="2">
        <f>COUNTIFS(Table2[Sub-Sector],Table4[[#This Row],[Sub-Sector]],Table2[% Away From Day Low],"&gt;=0.05")/Table4[[#This Row],[Count]]</f>
        <v>0</v>
      </c>
      <c r="K107" s="2">
        <f>COUNTIFS(Table2[Sub-Sector],Table4[[#This Row],[Sub-Sector]],Table2[% Away From Day High],"&lt;=0.05")/Table4[[#This Row],[Count]]</f>
        <v>1</v>
      </c>
      <c r="L107" s="2">
        <f>COUNTIFS(Table2[Sub-Sector],Table4[[#This Row],[Sub-Sector]],Table2[% Away From Current Week Low],"&gt;=0.05")/Table4[[#This Row],[Count]]</f>
        <v>0</v>
      </c>
      <c r="M107" s="2">
        <f>COUNTIFS(Table2[Sub-Sector],Table4[[#This Row],[Sub-Sector]],Table2[% Away From Current Week High],"&lt;=0.05")/Table4[[#This Row],[Count]]</f>
        <v>1</v>
      </c>
      <c r="N107" s="2">
        <f>COUNTIFS(Table2[Sub-Sector],Table4[[#This Row],[Sub-Sector]],Table2[% Away From Current Month Low],"&gt;=0.05")/Table4[[#This Row],[Count]]</f>
        <v>0.5</v>
      </c>
      <c r="O107" s="2">
        <f>COUNTIFS(Table2[Sub-Sector],Table4[[#This Row],[Sub-Sector]],Table2[% Away From Current Month High],"&lt;=0.05")/Table4[[#This Row],[Count]]</f>
        <v>1</v>
      </c>
      <c r="P107" s="2">
        <f>COUNTIFS(Table2[Sub-Sector],Table4[[#This Row],[Sub-Sector]],Table2[% Away From 52W High],"&lt;=10")/Table4[[#This Row],[Count]]</f>
        <v>0.5</v>
      </c>
      <c r="Q107" s="2">
        <f>COUNTIFS(Table2[Sub-Sector],Table4[[#This Row],[Sub-Sector]],Table2[% Away From 52W Low],"&gt;=10")/Table4[[#This Row],[Count]]</f>
        <v>1</v>
      </c>
      <c r="R107" s="2">
        <f>COUNTIFS(Table2[Sub-Sector],Table4[[#This Row],[Sub-Sector]],Table2[% Price above 20 EMA],"&gt;=0")/Table4[[#This Row],[Count]]</f>
        <v>0.5</v>
      </c>
      <c r="S107" s="2">
        <f>COUNTIFS(Table2[Sub-Sector],Table4[[#This Row],[Sub-Sector]],Table2[% Price above 50 EMA],"&gt;=0")/Table4[[#This Row],[Count]]</f>
        <v>0.5</v>
      </c>
      <c r="T107" s="2">
        <f>COUNTIFS(Table2[Sub-Sector],Table4[[#This Row],[Sub-Sector]],Table2[% Price above 200 EMA],"&gt;=0")/Table4[[#This Row],[Count]]</f>
        <v>0.5</v>
      </c>
      <c r="U107" s="2">
        <f>COUNTIFS(Table2[Sub-Sector],Table4[[#This Row],[Sub-Sector]],Table2[Rate of Change - Zone],"Positive")/Table4[[#This Row],[Count]]</f>
        <v>0.5</v>
      </c>
      <c r="V107" s="2">
        <f>COUNTIFS(Table2[Sub-Sector],Table4[[#This Row],[Sub-Sector]],Table2[Sharpe Ratio],"&gt;=0.10")/Table4[[#This Row],[Count]]</f>
        <v>0.5</v>
      </c>
      <c r="W10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566</v>
      </c>
      <c r="X107" s="3">
        <f>_xlfn.RANK.AVG(Table4[[#This Row],[Score]],Table4[Score],1)</f>
        <v>106</v>
      </c>
      <c r="Y10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333.5</v>
      </c>
      <c r="Z107" s="3">
        <f>_xlfn.RANK.AVG(Table4[[#This Row],[Score 2 ]],Table4[[Score 2 ]],1)</f>
        <v>106.5</v>
      </c>
    </row>
    <row r="108" spans="1:26" x14ac:dyDescent="0.3">
      <c r="A108" t="s">
        <v>494</v>
      </c>
      <c r="B108">
        <f>COUNTIFS(Table2[Sub-Sector],Table4[[#This Row],[Sub-Sector]])</f>
        <v>7</v>
      </c>
      <c r="C108" s="2">
        <f>COUNTIFS(Table2[Sub-Sector],Table4[[#This Row],[Sub-Sector]],Table2[Uptrend],"Uptrend")/Table4[[#This Row],[Count]]</f>
        <v>1</v>
      </c>
      <c r="D108" s="2">
        <f>COUNTIFS(Table2[Sub-Sector],Table4[[#This Row],[Sub-Sector]],Table2[1W Return vs Nifty],"&gt;=5")/Table4[[#This Row],[Count]]</f>
        <v>0</v>
      </c>
      <c r="E108" s="2">
        <f>COUNTIFS(Table2[Sub-Sector],Table4[[#This Row],[Sub-Sector]],Table2[1M Return vs Nifty],"&gt;=5")/Table4[[#This Row],[Count]]</f>
        <v>0.42857142857142855</v>
      </c>
      <c r="F108" s="2">
        <f>COUNTIFS(Table2[Sub-Sector],Table4[[#This Row],[Sub-Sector]],Table2[6M Return vs Nifty],"&gt;=10")/Table4[[#This Row],[Count]]</f>
        <v>0.14285714285714285</v>
      </c>
      <c r="G108" s="2">
        <f>COUNTIFS(Table2[Sub-Sector],Table4[[#This Row],[Sub-Sector]],Table2[1Y Return vs Nifty],"&gt;=10")/Table4[[#This Row],[Count]]</f>
        <v>0.2857142857142857</v>
      </c>
      <c r="H108" s="2">
        <f>COUNTIFS(Table2[Sub-Sector],Table4[[#This Row],[Sub-Sector]],Table2[RSI Exponential â€“ 14D],"&gt;=50")/Table4[[#This Row],[Count]]</f>
        <v>0.42857142857142855</v>
      </c>
      <c r="I108" s="2">
        <f>COUNTIFS(Table2[Sub-Sector],Table4[[#This Row],[Sub-Sector]],Table2[Relative Volume],"&gt;=1")/Table4[[#This Row],[Count]]</f>
        <v>0.5714285714285714</v>
      </c>
      <c r="J108" s="2">
        <f>COUNTIFS(Table2[Sub-Sector],Table4[[#This Row],[Sub-Sector]],Table2[% Away From Day Low],"&gt;=0.05")/Table4[[#This Row],[Count]]</f>
        <v>0</v>
      </c>
      <c r="K108" s="2">
        <f>COUNTIFS(Table2[Sub-Sector],Table4[[#This Row],[Sub-Sector]],Table2[% Away From Day High],"&lt;=0.05")/Table4[[#This Row],[Count]]</f>
        <v>0.8571428571428571</v>
      </c>
      <c r="L108" s="2">
        <f>COUNTIFS(Table2[Sub-Sector],Table4[[#This Row],[Sub-Sector]],Table2[% Away From Current Week Low],"&gt;=0.05")/Table4[[#This Row],[Count]]</f>
        <v>0</v>
      </c>
      <c r="M108" s="2">
        <f>COUNTIFS(Table2[Sub-Sector],Table4[[#This Row],[Sub-Sector]],Table2[% Away From Current Week High],"&lt;=0.05")/Table4[[#This Row],[Count]]</f>
        <v>1</v>
      </c>
      <c r="N108" s="2">
        <f>COUNTIFS(Table2[Sub-Sector],Table4[[#This Row],[Sub-Sector]],Table2[% Away From Current Month Low],"&gt;=0.05")/Table4[[#This Row],[Count]]</f>
        <v>0</v>
      </c>
      <c r="O108" s="2">
        <f>COUNTIFS(Table2[Sub-Sector],Table4[[#This Row],[Sub-Sector]],Table2[% Away From Current Month High],"&lt;=0.05")/Table4[[#This Row],[Count]]</f>
        <v>0.2857142857142857</v>
      </c>
      <c r="P108" s="2">
        <f>COUNTIFS(Table2[Sub-Sector],Table4[[#This Row],[Sub-Sector]],Table2[% Away From 52W High],"&lt;=10")/Table4[[#This Row],[Count]]</f>
        <v>0.42857142857142855</v>
      </c>
      <c r="Q108" s="2">
        <f>COUNTIFS(Table2[Sub-Sector],Table4[[#This Row],[Sub-Sector]],Table2[% Away From 52W Low],"&gt;=10")/Table4[[#This Row],[Count]]</f>
        <v>1</v>
      </c>
      <c r="R108" s="2">
        <f>COUNTIFS(Table2[Sub-Sector],Table4[[#This Row],[Sub-Sector]],Table2[% Price above 20 EMA],"&gt;=0")/Table4[[#This Row],[Count]]</f>
        <v>0.7142857142857143</v>
      </c>
      <c r="S108" s="2">
        <f>COUNTIFS(Table2[Sub-Sector],Table4[[#This Row],[Sub-Sector]],Table2[% Price above 50 EMA],"&gt;=0")/Table4[[#This Row],[Count]]</f>
        <v>0.8571428571428571</v>
      </c>
      <c r="T108" s="2">
        <f>COUNTIFS(Table2[Sub-Sector],Table4[[#This Row],[Sub-Sector]],Table2[% Price above 200 EMA],"&gt;=0")/Table4[[#This Row],[Count]]</f>
        <v>1</v>
      </c>
      <c r="U108" s="2">
        <f>COUNTIFS(Table2[Sub-Sector],Table4[[#This Row],[Sub-Sector]],Table2[Rate of Change - Zone],"Positive")/Table4[[#This Row],[Count]]</f>
        <v>0.42857142857142855</v>
      </c>
      <c r="V108" s="2">
        <f>COUNTIFS(Table2[Sub-Sector],Table4[[#This Row],[Sub-Sector]],Table2[Sharpe Ratio],"&gt;=0.10")/Table4[[#This Row],[Count]]</f>
        <v>0</v>
      </c>
      <c r="W10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501.5</v>
      </c>
      <c r="X108" s="3">
        <f>_xlfn.RANK.AVG(Table4[[#This Row],[Score]],Table4[Score],1)</f>
        <v>88</v>
      </c>
      <c r="Y10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333.5</v>
      </c>
      <c r="Z108" s="3">
        <f>_xlfn.RANK.AVG(Table4[[#This Row],[Score 2 ]],Table4[[Score 2 ]],1)</f>
        <v>106.5</v>
      </c>
    </row>
    <row r="109" spans="1:26" x14ac:dyDescent="0.3">
      <c r="A109" t="s">
        <v>526</v>
      </c>
      <c r="B109">
        <f>COUNTIFS(Table2[Sub-Sector],Table4[[#This Row],[Sub-Sector]])</f>
        <v>6</v>
      </c>
      <c r="C109" s="2">
        <f>COUNTIFS(Table2[Sub-Sector],Table4[[#This Row],[Sub-Sector]],Table2[Uptrend],"Uptrend")/Table4[[#This Row],[Count]]</f>
        <v>0.5</v>
      </c>
      <c r="D109" s="2">
        <f>COUNTIFS(Table2[Sub-Sector],Table4[[#This Row],[Sub-Sector]],Table2[1W Return vs Nifty],"&gt;=5")/Table4[[#This Row],[Count]]</f>
        <v>0.16666666666666666</v>
      </c>
      <c r="E109" s="2">
        <f>COUNTIFS(Table2[Sub-Sector],Table4[[#This Row],[Sub-Sector]],Table2[1M Return vs Nifty],"&gt;=5")/Table4[[#This Row],[Count]]</f>
        <v>0.16666666666666666</v>
      </c>
      <c r="F109" s="2">
        <f>COUNTIFS(Table2[Sub-Sector],Table4[[#This Row],[Sub-Sector]],Table2[6M Return vs Nifty],"&gt;=10")/Table4[[#This Row],[Count]]</f>
        <v>0</v>
      </c>
      <c r="G109" s="2">
        <f>COUNTIFS(Table2[Sub-Sector],Table4[[#This Row],[Sub-Sector]],Table2[1Y Return vs Nifty],"&gt;=10")/Table4[[#This Row],[Count]]</f>
        <v>0</v>
      </c>
      <c r="H109" s="2">
        <f>COUNTIFS(Table2[Sub-Sector],Table4[[#This Row],[Sub-Sector]],Table2[RSI Exponential â€“ 14D],"&gt;=50")/Table4[[#This Row],[Count]]</f>
        <v>0.83333333333333337</v>
      </c>
      <c r="I109" s="2">
        <f>COUNTIFS(Table2[Sub-Sector],Table4[[#This Row],[Sub-Sector]],Table2[Relative Volume],"&gt;=1")/Table4[[#This Row],[Count]]</f>
        <v>0.5</v>
      </c>
      <c r="J109" s="2">
        <f>COUNTIFS(Table2[Sub-Sector],Table4[[#This Row],[Sub-Sector]],Table2[% Away From Day Low],"&gt;=0.05")/Table4[[#This Row],[Count]]</f>
        <v>0</v>
      </c>
      <c r="K109" s="2">
        <f>COUNTIFS(Table2[Sub-Sector],Table4[[#This Row],[Sub-Sector]],Table2[% Away From Day High],"&lt;=0.05")/Table4[[#This Row],[Count]]</f>
        <v>1</v>
      </c>
      <c r="L109" s="2">
        <f>COUNTIFS(Table2[Sub-Sector],Table4[[#This Row],[Sub-Sector]],Table2[% Away From Current Week Low],"&gt;=0.05")/Table4[[#This Row],[Count]]</f>
        <v>0</v>
      </c>
      <c r="M109" s="2">
        <f>COUNTIFS(Table2[Sub-Sector],Table4[[#This Row],[Sub-Sector]],Table2[% Away From Current Week High],"&lt;=0.05")/Table4[[#This Row],[Count]]</f>
        <v>0.83333333333333337</v>
      </c>
      <c r="N109" s="2">
        <f>COUNTIFS(Table2[Sub-Sector],Table4[[#This Row],[Sub-Sector]],Table2[% Away From Current Month Low],"&gt;=0.05")/Table4[[#This Row],[Count]]</f>
        <v>0.16666666666666666</v>
      </c>
      <c r="O109" s="2">
        <f>COUNTIFS(Table2[Sub-Sector],Table4[[#This Row],[Sub-Sector]],Table2[% Away From Current Month High],"&lt;=0.05")/Table4[[#This Row],[Count]]</f>
        <v>0.66666666666666663</v>
      </c>
      <c r="P109" s="2">
        <f>COUNTIFS(Table2[Sub-Sector],Table4[[#This Row],[Sub-Sector]],Table2[% Away From 52W High],"&lt;=10")/Table4[[#This Row],[Count]]</f>
        <v>0.33333333333333331</v>
      </c>
      <c r="Q109" s="2">
        <f>COUNTIFS(Table2[Sub-Sector],Table4[[#This Row],[Sub-Sector]],Table2[% Away From 52W Low],"&gt;=10")/Table4[[#This Row],[Count]]</f>
        <v>1</v>
      </c>
      <c r="R109" s="2">
        <f>COUNTIFS(Table2[Sub-Sector],Table4[[#This Row],[Sub-Sector]],Table2[% Price above 20 EMA],"&gt;=0")/Table4[[#This Row],[Count]]</f>
        <v>0.83333333333333337</v>
      </c>
      <c r="S109" s="2">
        <f>COUNTIFS(Table2[Sub-Sector],Table4[[#This Row],[Sub-Sector]],Table2[% Price above 50 EMA],"&gt;=0")/Table4[[#This Row],[Count]]</f>
        <v>1</v>
      </c>
      <c r="T109" s="2">
        <f>COUNTIFS(Table2[Sub-Sector],Table4[[#This Row],[Sub-Sector]],Table2[% Price above 200 EMA],"&gt;=0")/Table4[[#This Row],[Count]]</f>
        <v>0.66666666666666663</v>
      </c>
      <c r="U109" s="2">
        <f>COUNTIFS(Table2[Sub-Sector],Table4[[#This Row],[Sub-Sector]],Table2[Rate of Change - Zone],"Positive")/Table4[[#This Row],[Count]]</f>
        <v>0.66666666666666663</v>
      </c>
      <c r="V109" s="2">
        <f>COUNTIFS(Table2[Sub-Sector],Table4[[#This Row],[Sub-Sector]],Table2[Sharpe Ratio],"&gt;=0.10")/Table4[[#This Row],[Count]]</f>
        <v>0</v>
      </c>
      <c r="W10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558</v>
      </c>
      <c r="X109" s="3">
        <f>_xlfn.RANK.AVG(Table4[[#This Row],[Score]],Table4[Score],1)</f>
        <v>103</v>
      </c>
      <c r="Y10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335</v>
      </c>
      <c r="Z109" s="3">
        <f>_xlfn.RANK.AVG(Table4[[#This Row],[Score 2 ]],Table4[[Score 2 ]],1)</f>
        <v>108</v>
      </c>
    </row>
    <row r="110" spans="1:26" x14ac:dyDescent="0.3">
      <c r="A110" t="s">
        <v>49</v>
      </c>
      <c r="B110">
        <f>COUNTIFS(Table2[Sub-Sector],Table4[[#This Row],[Sub-Sector]])</f>
        <v>17</v>
      </c>
      <c r="C110" s="2">
        <f>COUNTIFS(Table2[Sub-Sector],Table4[[#This Row],[Sub-Sector]],Table2[Uptrend],"Uptrend")/Table4[[#This Row],[Count]]</f>
        <v>0.6470588235294118</v>
      </c>
      <c r="D110" s="2">
        <f>COUNTIFS(Table2[Sub-Sector],Table4[[#This Row],[Sub-Sector]],Table2[1W Return vs Nifty],"&gt;=5")/Table4[[#This Row],[Count]]</f>
        <v>0</v>
      </c>
      <c r="E110" s="2">
        <f>COUNTIFS(Table2[Sub-Sector],Table4[[#This Row],[Sub-Sector]],Table2[1M Return vs Nifty],"&gt;=5")/Table4[[#This Row],[Count]]</f>
        <v>0.11764705882352941</v>
      </c>
      <c r="F110" s="2">
        <f>COUNTIFS(Table2[Sub-Sector],Table4[[#This Row],[Sub-Sector]],Table2[6M Return vs Nifty],"&gt;=10")/Table4[[#This Row],[Count]]</f>
        <v>0.23529411764705882</v>
      </c>
      <c r="G110" s="2">
        <f>COUNTIFS(Table2[Sub-Sector],Table4[[#This Row],[Sub-Sector]],Table2[1Y Return vs Nifty],"&gt;=10")/Table4[[#This Row],[Count]]</f>
        <v>0.41176470588235292</v>
      </c>
      <c r="H110" s="2">
        <f>COUNTIFS(Table2[Sub-Sector],Table4[[#This Row],[Sub-Sector]],Table2[RSI Exponential â€“ 14D],"&gt;=50")/Table4[[#This Row],[Count]]</f>
        <v>0.23529411764705882</v>
      </c>
      <c r="I110" s="2">
        <f>COUNTIFS(Table2[Sub-Sector],Table4[[#This Row],[Sub-Sector]],Table2[Relative Volume],"&gt;=1")/Table4[[#This Row],[Count]]</f>
        <v>0.41176470588235292</v>
      </c>
      <c r="J110" s="2">
        <f>COUNTIFS(Table2[Sub-Sector],Table4[[#This Row],[Sub-Sector]],Table2[% Away From Day Low],"&gt;=0.05")/Table4[[#This Row],[Count]]</f>
        <v>0</v>
      </c>
      <c r="K110" s="2">
        <f>COUNTIFS(Table2[Sub-Sector],Table4[[#This Row],[Sub-Sector]],Table2[% Away From Day High],"&lt;=0.05")/Table4[[#This Row],[Count]]</f>
        <v>1</v>
      </c>
      <c r="L110" s="2">
        <f>COUNTIFS(Table2[Sub-Sector],Table4[[#This Row],[Sub-Sector]],Table2[% Away From Current Week Low],"&gt;=0.05")/Table4[[#This Row],[Count]]</f>
        <v>0</v>
      </c>
      <c r="M110" s="2">
        <f>COUNTIFS(Table2[Sub-Sector],Table4[[#This Row],[Sub-Sector]],Table2[% Away From Current Week High],"&lt;=0.05")/Table4[[#This Row],[Count]]</f>
        <v>1</v>
      </c>
      <c r="N110" s="2">
        <f>COUNTIFS(Table2[Sub-Sector],Table4[[#This Row],[Sub-Sector]],Table2[% Away From Current Month Low],"&gt;=0.05")/Table4[[#This Row],[Count]]</f>
        <v>0</v>
      </c>
      <c r="O110" s="2">
        <f>COUNTIFS(Table2[Sub-Sector],Table4[[#This Row],[Sub-Sector]],Table2[% Away From Current Month High],"&lt;=0.05")/Table4[[#This Row],[Count]]</f>
        <v>0.58823529411764708</v>
      </c>
      <c r="P110" s="2">
        <f>COUNTIFS(Table2[Sub-Sector],Table4[[#This Row],[Sub-Sector]],Table2[% Away From 52W High],"&lt;=10")/Table4[[#This Row],[Count]]</f>
        <v>0.35294117647058826</v>
      </c>
      <c r="Q110" s="2">
        <f>COUNTIFS(Table2[Sub-Sector],Table4[[#This Row],[Sub-Sector]],Table2[% Away From 52W Low],"&gt;=10")/Table4[[#This Row],[Count]]</f>
        <v>0.82352941176470584</v>
      </c>
      <c r="R110" s="2">
        <f>COUNTIFS(Table2[Sub-Sector],Table4[[#This Row],[Sub-Sector]],Table2[% Price above 20 EMA],"&gt;=0")/Table4[[#This Row],[Count]]</f>
        <v>0.41176470588235292</v>
      </c>
      <c r="S110" s="2">
        <f>COUNTIFS(Table2[Sub-Sector],Table4[[#This Row],[Sub-Sector]],Table2[% Price above 50 EMA],"&gt;=0")/Table4[[#This Row],[Count]]</f>
        <v>0.58823529411764708</v>
      </c>
      <c r="T110" s="2">
        <f>COUNTIFS(Table2[Sub-Sector],Table4[[#This Row],[Sub-Sector]],Table2[% Price above 200 EMA],"&gt;=0")/Table4[[#This Row],[Count]]</f>
        <v>0.70588235294117652</v>
      </c>
      <c r="U110" s="2">
        <f>COUNTIFS(Table2[Sub-Sector],Table4[[#This Row],[Sub-Sector]],Table2[Rate of Change - Zone],"Positive")/Table4[[#This Row],[Count]]</f>
        <v>0.23529411764705882</v>
      </c>
      <c r="V110" s="2">
        <f>COUNTIFS(Table2[Sub-Sector],Table4[[#This Row],[Sub-Sector]],Table2[Sharpe Ratio],"&gt;=0.10")/Table4[[#This Row],[Count]]</f>
        <v>0.11764705882352941</v>
      </c>
      <c r="W11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610.5</v>
      </c>
      <c r="X110" s="3">
        <f>_xlfn.RANK.AVG(Table4[[#This Row],[Score]],Table4[Score],1)</f>
        <v>114</v>
      </c>
      <c r="Y11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346</v>
      </c>
      <c r="Z110" s="3">
        <f>_xlfn.RANK.AVG(Table4[[#This Row],[Score 2 ]],Table4[[Score 2 ]],1)</f>
        <v>109</v>
      </c>
    </row>
    <row r="111" spans="1:26" x14ac:dyDescent="0.3">
      <c r="A111" t="s">
        <v>363</v>
      </c>
      <c r="B111">
        <f>COUNTIFS(Table2[Sub-Sector],Table4[[#This Row],[Sub-Sector]])</f>
        <v>1</v>
      </c>
      <c r="C111" s="2">
        <f>COUNTIFS(Table2[Sub-Sector],Table4[[#This Row],[Sub-Sector]],Table2[Uptrend],"Uptrend")/Table4[[#This Row],[Count]]</f>
        <v>0</v>
      </c>
      <c r="D111" s="2">
        <f>COUNTIFS(Table2[Sub-Sector],Table4[[#This Row],[Sub-Sector]],Table2[1W Return vs Nifty],"&gt;=5")/Table4[[#This Row],[Count]]</f>
        <v>0</v>
      </c>
      <c r="E111" s="2">
        <f>COUNTIFS(Table2[Sub-Sector],Table4[[#This Row],[Sub-Sector]],Table2[1M Return vs Nifty],"&gt;=5")/Table4[[#This Row],[Count]]</f>
        <v>0</v>
      </c>
      <c r="F111" s="2">
        <f>COUNTIFS(Table2[Sub-Sector],Table4[[#This Row],[Sub-Sector]],Table2[6M Return vs Nifty],"&gt;=10")/Table4[[#This Row],[Count]]</f>
        <v>0</v>
      </c>
      <c r="G111" s="2">
        <f>COUNTIFS(Table2[Sub-Sector],Table4[[#This Row],[Sub-Sector]],Table2[1Y Return vs Nifty],"&gt;=10")/Table4[[#This Row],[Count]]</f>
        <v>0</v>
      </c>
      <c r="H111" s="2">
        <f>COUNTIFS(Table2[Sub-Sector],Table4[[#This Row],[Sub-Sector]],Table2[RSI Exponential â€“ 14D],"&gt;=50")/Table4[[#This Row],[Count]]</f>
        <v>1</v>
      </c>
      <c r="I111" s="2">
        <f>COUNTIFS(Table2[Sub-Sector],Table4[[#This Row],[Sub-Sector]],Table2[Relative Volume],"&gt;=1")/Table4[[#This Row],[Count]]</f>
        <v>0</v>
      </c>
      <c r="J111" s="2">
        <f>COUNTIFS(Table2[Sub-Sector],Table4[[#This Row],[Sub-Sector]],Table2[% Away From Day Low],"&gt;=0.05")/Table4[[#This Row],[Count]]</f>
        <v>0</v>
      </c>
      <c r="K111" s="2">
        <f>COUNTIFS(Table2[Sub-Sector],Table4[[#This Row],[Sub-Sector]],Table2[% Away From Day High],"&lt;=0.05")/Table4[[#This Row],[Count]]</f>
        <v>1</v>
      </c>
      <c r="L111" s="2">
        <f>COUNTIFS(Table2[Sub-Sector],Table4[[#This Row],[Sub-Sector]],Table2[% Away From Current Week Low],"&gt;=0.05")/Table4[[#This Row],[Count]]</f>
        <v>0</v>
      </c>
      <c r="M111" s="2">
        <f>COUNTIFS(Table2[Sub-Sector],Table4[[#This Row],[Sub-Sector]],Table2[% Away From Current Week High],"&lt;=0.05")/Table4[[#This Row],[Count]]</f>
        <v>1</v>
      </c>
      <c r="N111" s="2">
        <f>COUNTIFS(Table2[Sub-Sector],Table4[[#This Row],[Sub-Sector]],Table2[% Away From Current Month Low],"&gt;=0.05")/Table4[[#This Row],[Count]]</f>
        <v>0</v>
      </c>
      <c r="O111" s="2">
        <f>COUNTIFS(Table2[Sub-Sector],Table4[[#This Row],[Sub-Sector]],Table2[% Away From Current Month High],"&lt;=0.05")/Table4[[#This Row],[Count]]</f>
        <v>1</v>
      </c>
      <c r="P111" s="2">
        <f>COUNTIFS(Table2[Sub-Sector],Table4[[#This Row],[Sub-Sector]],Table2[% Away From 52W High],"&lt;=10")/Table4[[#This Row],[Count]]</f>
        <v>0</v>
      </c>
      <c r="Q111" s="2">
        <f>COUNTIFS(Table2[Sub-Sector],Table4[[#This Row],[Sub-Sector]],Table2[% Away From 52W Low],"&gt;=10")/Table4[[#This Row],[Count]]</f>
        <v>1</v>
      </c>
      <c r="R111" s="2">
        <f>COUNTIFS(Table2[Sub-Sector],Table4[[#This Row],[Sub-Sector]],Table2[% Price above 20 EMA],"&gt;=0")/Table4[[#This Row],[Count]]</f>
        <v>1</v>
      </c>
      <c r="S111" s="2">
        <f>COUNTIFS(Table2[Sub-Sector],Table4[[#This Row],[Sub-Sector]],Table2[% Price above 50 EMA],"&gt;=0")/Table4[[#This Row],[Count]]</f>
        <v>1</v>
      </c>
      <c r="T111" s="2">
        <f>COUNTIFS(Table2[Sub-Sector],Table4[[#This Row],[Sub-Sector]],Table2[% Price above 200 EMA],"&gt;=0")/Table4[[#This Row],[Count]]</f>
        <v>0</v>
      </c>
      <c r="U111" s="2">
        <f>COUNTIFS(Table2[Sub-Sector],Table4[[#This Row],[Sub-Sector]],Table2[Rate of Change - Zone],"Positive")/Table4[[#This Row],[Count]]</f>
        <v>1</v>
      </c>
      <c r="V111" s="2">
        <f>COUNTIFS(Table2[Sub-Sector],Table4[[#This Row],[Sub-Sector]],Table2[Sharpe Ratio],"&gt;=0.10")/Table4[[#This Row],[Count]]</f>
        <v>0</v>
      </c>
      <c r="W11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661.5</v>
      </c>
      <c r="X111" s="3">
        <f>_xlfn.RANK.AVG(Table4[[#This Row],[Score]],Table4[Score],1)</f>
        <v>117</v>
      </c>
      <c r="Y11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351.5</v>
      </c>
      <c r="Z111" s="3">
        <f>_xlfn.RANK.AVG(Table4[[#This Row],[Score 2 ]],Table4[[Score 2 ]],1)</f>
        <v>110</v>
      </c>
    </row>
    <row r="112" spans="1:26" x14ac:dyDescent="0.3">
      <c r="A112" t="s">
        <v>24</v>
      </c>
      <c r="B112">
        <f>COUNTIFS(Table2[Sub-Sector],Table4[[#This Row],[Sub-Sector]])</f>
        <v>20</v>
      </c>
      <c r="C112" s="2">
        <f>COUNTIFS(Table2[Sub-Sector],Table4[[#This Row],[Sub-Sector]],Table2[Uptrend],"Uptrend")/Table4[[#This Row],[Count]]</f>
        <v>0.5</v>
      </c>
      <c r="D112" s="2">
        <f>COUNTIFS(Table2[Sub-Sector],Table4[[#This Row],[Sub-Sector]],Table2[1W Return vs Nifty],"&gt;=5")/Table4[[#This Row],[Count]]</f>
        <v>0.05</v>
      </c>
      <c r="E112" s="2">
        <f>COUNTIFS(Table2[Sub-Sector],Table4[[#This Row],[Sub-Sector]],Table2[1M Return vs Nifty],"&gt;=5")/Table4[[#This Row],[Count]]</f>
        <v>0.15</v>
      </c>
      <c r="F112" s="2">
        <f>COUNTIFS(Table2[Sub-Sector],Table4[[#This Row],[Sub-Sector]],Table2[6M Return vs Nifty],"&gt;=10")/Table4[[#This Row],[Count]]</f>
        <v>0.1</v>
      </c>
      <c r="G112" s="2">
        <f>COUNTIFS(Table2[Sub-Sector],Table4[[#This Row],[Sub-Sector]],Table2[1Y Return vs Nifty],"&gt;=10")/Table4[[#This Row],[Count]]</f>
        <v>0.2</v>
      </c>
      <c r="H112" s="2">
        <f>COUNTIFS(Table2[Sub-Sector],Table4[[#This Row],[Sub-Sector]],Table2[RSI Exponential â€“ 14D],"&gt;=50")/Table4[[#This Row],[Count]]</f>
        <v>0.4</v>
      </c>
      <c r="I112" s="2">
        <f>COUNTIFS(Table2[Sub-Sector],Table4[[#This Row],[Sub-Sector]],Table2[Relative Volume],"&gt;=1")/Table4[[#This Row],[Count]]</f>
        <v>0.5</v>
      </c>
      <c r="J112" s="2">
        <f>COUNTIFS(Table2[Sub-Sector],Table4[[#This Row],[Sub-Sector]],Table2[% Away From Day Low],"&gt;=0.05")/Table4[[#This Row],[Count]]</f>
        <v>0.05</v>
      </c>
      <c r="K112" s="2">
        <f>COUNTIFS(Table2[Sub-Sector],Table4[[#This Row],[Sub-Sector]],Table2[% Away From Day High],"&lt;=0.05")/Table4[[#This Row],[Count]]</f>
        <v>1</v>
      </c>
      <c r="L112" s="2">
        <f>COUNTIFS(Table2[Sub-Sector],Table4[[#This Row],[Sub-Sector]],Table2[% Away From Current Week Low],"&gt;=0.05")/Table4[[#This Row],[Count]]</f>
        <v>0</v>
      </c>
      <c r="M112" s="2">
        <f>COUNTIFS(Table2[Sub-Sector],Table4[[#This Row],[Sub-Sector]],Table2[% Away From Current Week High],"&lt;=0.05")/Table4[[#This Row],[Count]]</f>
        <v>0.9</v>
      </c>
      <c r="N112" s="2">
        <f>COUNTIFS(Table2[Sub-Sector],Table4[[#This Row],[Sub-Sector]],Table2[% Away From Current Month Low],"&gt;=0.05")/Table4[[#This Row],[Count]]</f>
        <v>0.2</v>
      </c>
      <c r="O112" s="2">
        <f>COUNTIFS(Table2[Sub-Sector],Table4[[#This Row],[Sub-Sector]],Table2[% Away From Current Month High],"&lt;=0.05")/Table4[[#This Row],[Count]]</f>
        <v>0.5</v>
      </c>
      <c r="P112" s="2">
        <f>COUNTIFS(Table2[Sub-Sector],Table4[[#This Row],[Sub-Sector]],Table2[% Away From 52W High],"&lt;=10")/Table4[[#This Row],[Count]]</f>
        <v>0.3</v>
      </c>
      <c r="Q112" s="2">
        <f>COUNTIFS(Table2[Sub-Sector],Table4[[#This Row],[Sub-Sector]],Table2[% Away From 52W Low],"&gt;=10")/Table4[[#This Row],[Count]]</f>
        <v>0.95</v>
      </c>
      <c r="R112" s="2">
        <f>COUNTIFS(Table2[Sub-Sector],Table4[[#This Row],[Sub-Sector]],Table2[% Price above 20 EMA],"&gt;=0")/Table4[[#This Row],[Count]]</f>
        <v>0.4</v>
      </c>
      <c r="S112" s="2">
        <f>COUNTIFS(Table2[Sub-Sector],Table4[[#This Row],[Sub-Sector]],Table2[% Price above 50 EMA],"&gt;=0")/Table4[[#This Row],[Count]]</f>
        <v>0.55000000000000004</v>
      </c>
      <c r="T112" s="2">
        <f>COUNTIFS(Table2[Sub-Sector],Table4[[#This Row],[Sub-Sector]],Table2[% Price above 200 EMA],"&gt;=0")/Table4[[#This Row],[Count]]</f>
        <v>0.6</v>
      </c>
      <c r="U112" s="2">
        <f>COUNTIFS(Table2[Sub-Sector],Table4[[#This Row],[Sub-Sector]],Table2[Rate of Change - Zone],"Positive")/Table4[[#This Row],[Count]]</f>
        <v>0.35</v>
      </c>
      <c r="V112" s="2">
        <f>COUNTIFS(Table2[Sub-Sector],Table4[[#This Row],[Sub-Sector]],Table2[Sharpe Ratio],"&gt;=0.10")/Table4[[#This Row],[Count]]</f>
        <v>0.15</v>
      </c>
      <c r="W11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590.5</v>
      </c>
      <c r="X112" s="3">
        <f>_xlfn.RANK.AVG(Table4[[#This Row],[Score]],Table4[Score],1)</f>
        <v>111</v>
      </c>
      <c r="Y11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352</v>
      </c>
      <c r="Z112" s="3">
        <f>_xlfn.RANK.AVG(Table4[[#This Row],[Score 2 ]],Table4[[Score 2 ]],1)</f>
        <v>111</v>
      </c>
    </row>
    <row r="113" spans="1:26" x14ac:dyDescent="0.3">
      <c r="A113" t="s">
        <v>393</v>
      </c>
      <c r="B113">
        <f>COUNTIFS(Table2[Sub-Sector],Table4[[#This Row],[Sub-Sector]])</f>
        <v>9</v>
      </c>
      <c r="C113" s="2">
        <f>COUNTIFS(Table2[Sub-Sector],Table4[[#This Row],[Sub-Sector]],Table2[Uptrend],"Uptrend")/Table4[[#This Row],[Count]]</f>
        <v>0.88888888888888884</v>
      </c>
      <c r="D113" s="2">
        <f>COUNTIFS(Table2[Sub-Sector],Table4[[#This Row],[Sub-Sector]],Table2[1W Return vs Nifty],"&gt;=5")/Table4[[#This Row],[Count]]</f>
        <v>0</v>
      </c>
      <c r="E113" s="2">
        <f>COUNTIFS(Table2[Sub-Sector],Table4[[#This Row],[Sub-Sector]],Table2[1M Return vs Nifty],"&gt;=5")/Table4[[#This Row],[Count]]</f>
        <v>0.1111111111111111</v>
      </c>
      <c r="F113" s="2">
        <f>COUNTIFS(Table2[Sub-Sector],Table4[[#This Row],[Sub-Sector]],Table2[6M Return vs Nifty],"&gt;=10")/Table4[[#This Row],[Count]]</f>
        <v>0.33333333333333331</v>
      </c>
      <c r="G113" s="2">
        <f>COUNTIFS(Table2[Sub-Sector],Table4[[#This Row],[Sub-Sector]],Table2[1Y Return vs Nifty],"&gt;=10")/Table4[[#This Row],[Count]]</f>
        <v>0.44444444444444442</v>
      </c>
      <c r="H113" s="2">
        <f>COUNTIFS(Table2[Sub-Sector],Table4[[#This Row],[Sub-Sector]],Table2[RSI Exponential â€“ 14D],"&gt;=50")/Table4[[#This Row],[Count]]</f>
        <v>0.33333333333333331</v>
      </c>
      <c r="I113" s="2">
        <f>COUNTIFS(Table2[Sub-Sector],Table4[[#This Row],[Sub-Sector]],Table2[Relative Volume],"&gt;=1")/Table4[[#This Row],[Count]]</f>
        <v>0.22222222222222221</v>
      </c>
      <c r="J113" s="2">
        <f>COUNTIFS(Table2[Sub-Sector],Table4[[#This Row],[Sub-Sector]],Table2[% Away From Day Low],"&gt;=0.05")/Table4[[#This Row],[Count]]</f>
        <v>0</v>
      </c>
      <c r="K113" s="2">
        <f>COUNTIFS(Table2[Sub-Sector],Table4[[#This Row],[Sub-Sector]],Table2[% Away From Day High],"&lt;=0.05")/Table4[[#This Row],[Count]]</f>
        <v>1</v>
      </c>
      <c r="L113" s="2">
        <f>COUNTIFS(Table2[Sub-Sector],Table4[[#This Row],[Sub-Sector]],Table2[% Away From Current Week Low],"&gt;=0.05")/Table4[[#This Row],[Count]]</f>
        <v>0.1111111111111111</v>
      </c>
      <c r="M113" s="2">
        <f>COUNTIFS(Table2[Sub-Sector],Table4[[#This Row],[Sub-Sector]],Table2[% Away From Current Week High],"&lt;=0.05")/Table4[[#This Row],[Count]]</f>
        <v>1</v>
      </c>
      <c r="N113" s="2">
        <f>COUNTIFS(Table2[Sub-Sector],Table4[[#This Row],[Sub-Sector]],Table2[% Away From Current Month Low],"&gt;=0.05")/Table4[[#This Row],[Count]]</f>
        <v>0.1111111111111111</v>
      </c>
      <c r="O113" s="2">
        <f>COUNTIFS(Table2[Sub-Sector],Table4[[#This Row],[Sub-Sector]],Table2[% Away From Current Month High],"&lt;=0.05")/Table4[[#This Row],[Count]]</f>
        <v>0.44444444444444442</v>
      </c>
      <c r="P113" s="2">
        <f>COUNTIFS(Table2[Sub-Sector],Table4[[#This Row],[Sub-Sector]],Table2[% Away From 52W High],"&lt;=10")/Table4[[#This Row],[Count]]</f>
        <v>0.44444444444444442</v>
      </c>
      <c r="Q113" s="2">
        <f>COUNTIFS(Table2[Sub-Sector],Table4[[#This Row],[Sub-Sector]],Table2[% Away From 52W Low],"&gt;=10")/Table4[[#This Row],[Count]]</f>
        <v>1</v>
      </c>
      <c r="R113" s="2">
        <f>COUNTIFS(Table2[Sub-Sector],Table4[[#This Row],[Sub-Sector]],Table2[% Price above 20 EMA],"&gt;=0")/Table4[[#This Row],[Count]]</f>
        <v>0.55555555555555558</v>
      </c>
      <c r="S113" s="2">
        <f>COUNTIFS(Table2[Sub-Sector],Table4[[#This Row],[Sub-Sector]],Table2[% Price above 50 EMA],"&gt;=0")/Table4[[#This Row],[Count]]</f>
        <v>0.77777777777777779</v>
      </c>
      <c r="T113" s="2">
        <f>COUNTIFS(Table2[Sub-Sector],Table4[[#This Row],[Sub-Sector]],Table2[% Price above 200 EMA],"&gt;=0")/Table4[[#This Row],[Count]]</f>
        <v>0.88888888888888884</v>
      </c>
      <c r="U113" s="2">
        <f>COUNTIFS(Table2[Sub-Sector],Table4[[#This Row],[Sub-Sector]],Table2[Rate of Change - Zone],"Positive")/Table4[[#This Row],[Count]]</f>
        <v>0.33333333333333331</v>
      </c>
      <c r="V113" s="2">
        <f>COUNTIFS(Table2[Sub-Sector],Table4[[#This Row],[Sub-Sector]],Table2[Sharpe Ratio],"&gt;=0.10")/Table4[[#This Row],[Count]]</f>
        <v>0.44444444444444442</v>
      </c>
      <c r="W11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585</v>
      </c>
      <c r="X113" s="3">
        <f>_xlfn.RANK.AVG(Table4[[#This Row],[Score]],Table4[Score],1)</f>
        <v>110</v>
      </c>
      <c r="Y11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356.5</v>
      </c>
      <c r="Z113" s="3">
        <f>_xlfn.RANK.AVG(Table4[[#This Row],[Score 2 ]],Table4[[Score 2 ]],1)</f>
        <v>112.5</v>
      </c>
    </row>
    <row r="114" spans="1:26" x14ac:dyDescent="0.3">
      <c r="A114" t="s">
        <v>29</v>
      </c>
      <c r="B114">
        <f>COUNTIFS(Table2[Sub-Sector],Table4[[#This Row],[Sub-Sector]])</f>
        <v>4</v>
      </c>
      <c r="C114" s="2">
        <f>COUNTIFS(Table2[Sub-Sector],Table4[[#This Row],[Sub-Sector]],Table2[Uptrend],"Uptrend")/Table4[[#This Row],[Count]]</f>
        <v>0.75</v>
      </c>
      <c r="D114" s="2">
        <f>COUNTIFS(Table2[Sub-Sector],Table4[[#This Row],[Sub-Sector]],Table2[1W Return vs Nifty],"&gt;=5")/Table4[[#This Row],[Count]]</f>
        <v>0</v>
      </c>
      <c r="E114" s="2">
        <f>COUNTIFS(Table2[Sub-Sector],Table4[[#This Row],[Sub-Sector]],Table2[1M Return vs Nifty],"&gt;=5")/Table4[[#This Row],[Count]]</f>
        <v>0</v>
      </c>
      <c r="F114" s="2">
        <f>COUNTIFS(Table2[Sub-Sector],Table4[[#This Row],[Sub-Sector]],Table2[6M Return vs Nifty],"&gt;=10")/Table4[[#This Row],[Count]]</f>
        <v>0.25</v>
      </c>
      <c r="G114" s="2">
        <f>COUNTIFS(Table2[Sub-Sector],Table4[[#This Row],[Sub-Sector]],Table2[1Y Return vs Nifty],"&gt;=10")/Table4[[#This Row],[Count]]</f>
        <v>0.5</v>
      </c>
      <c r="H114" s="2">
        <f>COUNTIFS(Table2[Sub-Sector],Table4[[#This Row],[Sub-Sector]],Table2[RSI Exponential â€“ 14D],"&gt;=50")/Table4[[#This Row],[Count]]</f>
        <v>0.25</v>
      </c>
      <c r="I114" s="2">
        <f>COUNTIFS(Table2[Sub-Sector],Table4[[#This Row],[Sub-Sector]],Table2[Relative Volume],"&gt;=1")/Table4[[#This Row],[Count]]</f>
        <v>0.25</v>
      </c>
      <c r="J114" s="2">
        <f>COUNTIFS(Table2[Sub-Sector],Table4[[#This Row],[Sub-Sector]],Table2[% Away From Day Low],"&gt;=0.05")/Table4[[#This Row],[Count]]</f>
        <v>0</v>
      </c>
      <c r="K114" s="2">
        <f>COUNTIFS(Table2[Sub-Sector],Table4[[#This Row],[Sub-Sector]],Table2[% Away From Day High],"&lt;=0.05")/Table4[[#This Row],[Count]]</f>
        <v>1</v>
      </c>
      <c r="L114" s="2">
        <f>COUNTIFS(Table2[Sub-Sector],Table4[[#This Row],[Sub-Sector]],Table2[% Away From Current Week Low],"&gt;=0.05")/Table4[[#This Row],[Count]]</f>
        <v>0</v>
      </c>
      <c r="M114" s="2">
        <f>COUNTIFS(Table2[Sub-Sector],Table4[[#This Row],[Sub-Sector]],Table2[% Away From Current Week High],"&lt;=0.05")/Table4[[#This Row],[Count]]</f>
        <v>1</v>
      </c>
      <c r="N114" s="2">
        <f>COUNTIFS(Table2[Sub-Sector],Table4[[#This Row],[Sub-Sector]],Table2[% Away From Current Month Low],"&gt;=0.05")/Table4[[#This Row],[Count]]</f>
        <v>0</v>
      </c>
      <c r="O114" s="2">
        <f>COUNTIFS(Table2[Sub-Sector],Table4[[#This Row],[Sub-Sector]],Table2[% Away From Current Month High],"&lt;=0.05")/Table4[[#This Row],[Count]]</f>
        <v>0.75</v>
      </c>
      <c r="P114" s="2">
        <f>COUNTIFS(Table2[Sub-Sector],Table4[[#This Row],[Sub-Sector]],Table2[% Away From 52W High],"&lt;=10")/Table4[[#This Row],[Count]]</f>
        <v>0.25</v>
      </c>
      <c r="Q114" s="2">
        <f>COUNTIFS(Table2[Sub-Sector],Table4[[#This Row],[Sub-Sector]],Table2[% Away From 52W Low],"&gt;=10")/Table4[[#This Row],[Count]]</f>
        <v>1</v>
      </c>
      <c r="R114" s="2">
        <f>COUNTIFS(Table2[Sub-Sector],Table4[[#This Row],[Sub-Sector]],Table2[% Price above 20 EMA],"&gt;=0")/Table4[[#This Row],[Count]]</f>
        <v>0.5</v>
      </c>
      <c r="S114" s="2">
        <f>COUNTIFS(Table2[Sub-Sector],Table4[[#This Row],[Sub-Sector]],Table2[% Price above 50 EMA],"&gt;=0")/Table4[[#This Row],[Count]]</f>
        <v>0.75</v>
      </c>
      <c r="T114" s="2">
        <f>COUNTIFS(Table2[Sub-Sector],Table4[[#This Row],[Sub-Sector]],Table2[% Price above 200 EMA],"&gt;=0")/Table4[[#This Row],[Count]]</f>
        <v>0.75</v>
      </c>
      <c r="U114" s="2">
        <f>COUNTIFS(Table2[Sub-Sector],Table4[[#This Row],[Sub-Sector]],Table2[Rate of Change - Zone],"Positive")/Table4[[#This Row],[Count]]</f>
        <v>0.25</v>
      </c>
      <c r="V114" s="2">
        <f>COUNTIFS(Table2[Sub-Sector],Table4[[#This Row],[Sub-Sector]],Table2[Sharpe Ratio],"&gt;=0.10")/Table4[[#This Row],[Count]]</f>
        <v>0.25</v>
      </c>
      <c r="W11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623</v>
      </c>
      <c r="X114" s="3">
        <f>_xlfn.RANK.AVG(Table4[[#This Row],[Score]],Table4[Score],1)</f>
        <v>116</v>
      </c>
      <c r="Y11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356.5</v>
      </c>
      <c r="Z114" s="3">
        <f>_xlfn.RANK.AVG(Table4[[#This Row],[Score 2 ]],Table4[[Score 2 ]],1)</f>
        <v>112.5</v>
      </c>
    </row>
    <row r="115" spans="1:26" x14ac:dyDescent="0.3">
      <c r="A115" t="s">
        <v>168</v>
      </c>
      <c r="B115">
        <f>COUNTIFS(Table2[Sub-Sector],Table4[[#This Row],[Sub-Sector]])</f>
        <v>9</v>
      </c>
      <c r="C115" s="2">
        <f>COUNTIFS(Table2[Sub-Sector],Table4[[#This Row],[Sub-Sector]],Table2[Uptrend],"Uptrend")/Table4[[#This Row],[Count]]</f>
        <v>0.88888888888888884</v>
      </c>
      <c r="D115" s="2">
        <f>COUNTIFS(Table2[Sub-Sector],Table4[[#This Row],[Sub-Sector]],Table2[1W Return vs Nifty],"&gt;=5")/Table4[[#This Row],[Count]]</f>
        <v>0.1111111111111111</v>
      </c>
      <c r="E115" s="2">
        <f>COUNTIFS(Table2[Sub-Sector],Table4[[#This Row],[Sub-Sector]],Table2[1M Return vs Nifty],"&gt;=5")/Table4[[#This Row],[Count]]</f>
        <v>0.44444444444444442</v>
      </c>
      <c r="F115" s="2">
        <f>COUNTIFS(Table2[Sub-Sector],Table4[[#This Row],[Sub-Sector]],Table2[6M Return vs Nifty],"&gt;=10")/Table4[[#This Row],[Count]]</f>
        <v>0.22222222222222221</v>
      </c>
      <c r="G115" s="2">
        <f>COUNTIFS(Table2[Sub-Sector],Table4[[#This Row],[Sub-Sector]],Table2[1Y Return vs Nifty],"&gt;=10")/Table4[[#This Row],[Count]]</f>
        <v>0.33333333333333331</v>
      </c>
      <c r="H115" s="2">
        <f>COUNTIFS(Table2[Sub-Sector],Table4[[#This Row],[Sub-Sector]],Table2[RSI Exponential â€“ 14D],"&gt;=50")/Table4[[#This Row],[Count]]</f>
        <v>0.44444444444444442</v>
      </c>
      <c r="I115" s="2">
        <f>COUNTIFS(Table2[Sub-Sector],Table4[[#This Row],[Sub-Sector]],Table2[Relative Volume],"&gt;=1")/Table4[[#This Row],[Count]]</f>
        <v>0.1111111111111111</v>
      </c>
      <c r="J115" s="2">
        <f>COUNTIFS(Table2[Sub-Sector],Table4[[#This Row],[Sub-Sector]],Table2[% Away From Day Low],"&gt;=0.05")/Table4[[#This Row],[Count]]</f>
        <v>0.1111111111111111</v>
      </c>
      <c r="K115" s="2">
        <f>COUNTIFS(Table2[Sub-Sector],Table4[[#This Row],[Sub-Sector]],Table2[% Away From Day High],"&lt;=0.05")/Table4[[#This Row],[Count]]</f>
        <v>0.88888888888888884</v>
      </c>
      <c r="L115" s="2">
        <f>COUNTIFS(Table2[Sub-Sector],Table4[[#This Row],[Sub-Sector]],Table2[% Away From Current Week Low],"&gt;=0.05")/Table4[[#This Row],[Count]]</f>
        <v>0</v>
      </c>
      <c r="M115" s="2">
        <f>COUNTIFS(Table2[Sub-Sector],Table4[[#This Row],[Sub-Sector]],Table2[% Away From Current Week High],"&lt;=0.05")/Table4[[#This Row],[Count]]</f>
        <v>0.88888888888888884</v>
      </c>
      <c r="N115" s="2">
        <f>COUNTIFS(Table2[Sub-Sector],Table4[[#This Row],[Sub-Sector]],Table2[% Away From Current Month Low],"&gt;=0.05")/Table4[[#This Row],[Count]]</f>
        <v>0.22222222222222221</v>
      </c>
      <c r="O115" s="2">
        <f>COUNTIFS(Table2[Sub-Sector],Table4[[#This Row],[Sub-Sector]],Table2[% Away From Current Month High],"&lt;=0.05")/Table4[[#This Row],[Count]]</f>
        <v>0.77777777777777779</v>
      </c>
      <c r="P115" s="2">
        <f>COUNTIFS(Table2[Sub-Sector],Table4[[#This Row],[Sub-Sector]],Table2[% Away From 52W High],"&lt;=10")/Table4[[#This Row],[Count]]</f>
        <v>0.55555555555555558</v>
      </c>
      <c r="Q115" s="2">
        <f>COUNTIFS(Table2[Sub-Sector],Table4[[#This Row],[Sub-Sector]],Table2[% Away From 52W Low],"&gt;=10")/Table4[[#This Row],[Count]]</f>
        <v>1</v>
      </c>
      <c r="R115" s="2">
        <f>COUNTIFS(Table2[Sub-Sector],Table4[[#This Row],[Sub-Sector]],Table2[% Price above 20 EMA],"&gt;=0")/Table4[[#This Row],[Count]]</f>
        <v>0.66666666666666663</v>
      </c>
      <c r="S115" s="2">
        <f>COUNTIFS(Table2[Sub-Sector],Table4[[#This Row],[Sub-Sector]],Table2[% Price above 50 EMA],"&gt;=0")/Table4[[#This Row],[Count]]</f>
        <v>0.77777777777777779</v>
      </c>
      <c r="T115" s="2">
        <f>COUNTIFS(Table2[Sub-Sector],Table4[[#This Row],[Sub-Sector]],Table2[% Price above 200 EMA],"&gt;=0")/Table4[[#This Row],[Count]]</f>
        <v>1</v>
      </c>
      <c r="U115" s="2">
        <f>COUNTIFS(Table2[Sub-Sector],Table4[[#This Row],[Sub-Sector]],Table2[Rate of Change - Zone],"Positive")/Table4[[#This Row],[Count]]</f>
        <v>0.55555555555555558</v>
      </c>
      <c r="V115" s="2">
        <f>COUNTIFS(Table2[Sub-Sector],Table4[[#This Row],[Sub-Sector]],Table2[Sharpe Ratio],"&gt;=0.10")/Table4[[#This Row],[Count]]</f>
        <v>0</v>
      </c>
      <c r="W11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508.5</v>
      </c>
      <c r="X115" s="3">
        <f>_xlfn.RANK.AVG(Table4[[#This Row],[Score]],Table4[Score],1)</f>
        <v>89</v>
      </c>
      <c r="Y11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357</v>
      </c>
      <c r="Z115" s="3">
        <f>_xlfn.RANK.AVG(Table4[[#This Row],[Score 2 ]],Table4[[Score 2 ]],1)</f>
        <v>114</v>
      </c>
    </row>
    <row r="116" spans="1:26" x14ac:dyDescent="0.3">
      <c r="A116" t="s">
        <v>716</v>
      </c>
      <c r="B116">
        <f>COUNTIFS(Table2[Sub-Sector],Table4[[#This Row],[Sub-Sector]])</f>
        <v>2</v>
      </c>
      <c r="C116" s="2">
        <f>COUNTIFS(Table2[Sub-Sector],Table4[[#This Row],[Sub-Sector]],Table2[Uptrend],"Uptrend")/Table4[[#This Row],[Count]]</f>
        <v>1</v>
      </c>
      <c r="D116" s="2">
        <f>COUNTIFS(Table2[Sub-Sector],Table4[[#This Row],[Sub-Sector]],Table2[1W Return vs Nifty],"&gt;=5")/Table4[[#This Row],[Count]]</f>
        <v>0</v>
      </c>
      <c r="E116" s="2">
        <f>COUNTIFS(Table2[Sub-Sector],Table4[[#This Row],[Sub-Sector]],Table2[1M Return vs Nifty],"&gt;=5")/Table4[[#This Row],[Count]]</f>
        <v>1</v>
      </c>
      <c r="F116" s="2">
        <f>COUNTIFS(Table2[Sub-Sector],Table4[[#This Row],[Sub-Sector]],Table2[6M Return vs Nifty],"&gt;=10")/Table4[[#This Row],[Count]]</f>
        <v>0</v>
      </c>
      <c r="G116" s="2">
        <f>COUNTIFS(Table2[Sub-Sector],Table4[[#This Row],[Sub-Sector]],Table2[1Y Return vs Nifty],"&gt;=10")/Table4[[#This Row],[Count]]</f>
        <v>0</v>
      </c>
      <c r="H116" s="2">
        <f>COUNTIFS(Table2[Sub-Sector],Table4[[#This Row],[Sub-Sector]],Table2[RSI Exponential â€“ 14D],"&gt;=50")/Table4[[#This Row],[Count]]</f>
        <v>1</v>
      </c>
      <c r="I116" s="2">
        <f>COUNTIFS(Table2[Sub-Sector],Table4[[#This Row],[Sub-Sector]],Table2[Relative Volume],"&gt;=1")/Table4[[#This Row],[Count]]</f>
        <v>0.5</v>
      </c>
      <c r="J116" s="2">
        <f>COUNTIFS(Table2[Sub-Sector],Table4[[#This Row],[Sub-Sector]],Table2[% Away From Day Low],"&gt;=0.05")/Table4[[#This Row],[Count]]</f>
        <v>0</v>
      </c>
      <c r="K116" s="2">
        <f>COUNTIFS(Table2[Sub-Sector],Table4[[#This Row],[Sub-Sector]],Table2[% Away From Day High],"&lt;=0.05")/Table4[[#This Row],[Count]]</f>
        <v>1</v>
      </c>
      <c r="L116" s="2">
        <f>COUNTIFS(Table2[Sub-Sector],Table4[[#This Row],[Sub-Sector]],Table2[% Away From Current Week Low],"&gt;=0.05")/Table4[[#This Row],[Count]]</f>
        <v>0</v>
      </c>
      <c r="M116" s="2">
        <f>COUNTIFS(Table2[Sub-Sector],Table4[[#This Row],[Sub-Sector]],Table2[% Away From Current Week High],"&lt;=0.05")/Table4[[#This Row],[Count]]</f>
        <v>0.5</v>
      </c>
      <c r="N116" s="2">
        <f>COUNTIFS(Table2[Sub-Sector],Table4[[#This Row],[Sub-Sector]],Table2[% Away From Current Month Low],"&gt;=0.05")/Table4[[#This Row],[Count]]</f>
        <v>0</v>
      </c>
      <c r="O116" s="2">
        <f>COUNTIFS(Table2[Sub-Sector],Table4[[#This Row],[Sub-Sector]],Table2[% Away From Current Month High],"&lt;=0.05")/Table4[[#This Row],[Count]]</f>
        <v>0</v>
      </c>
      <c r="P116" s="2">
        <f>COUNTIFS(Table2[Sub-Sector],Table4[[#This Row],[Sub-Sector]],Table2[% Away From 52W High],"&lt;=10")/Table4[[#This Row],[Count]]</f>
        <v>1</v>
      </c>
      <c r="Q116" s="2">
        <f>COUNTIFS(Table2[Sub-Sector],Table4[[#This Row],[Sub-Sector]],Table2[% Away From 52W Low],"&gt;=10")/Table4[[#This Row],[Count]]</f>
        <v>1</v>
      </c>
      <c r="R116" s="2">
        <f>COUNTIFS(Table2[Sub-Sector],Table4[[#This Row],[Sub-Sector]],Table2[% Price above 20 EMA],"&gt;=0")/Table4[[#This Row],[Count]]</f>
        <v>1</v>
      </c>
      <c r="S116" s="2">
        <f>COUNTIFS(Table2[Sub-Sector],Table4[[#This Row],[Sub-Sector]],Table2[% Price above 50 EMA],"&gt;=0")/Table4[[#This Row],[Count]]</f>
        <v>1</v>
      </c>
      <c r="T116" s="2">
        <f>COUNTIFS(Table2[Sub-Sector],Table4[[#This Row],[Sub-Sector]],Table2[% Price above 200 EMA],"&gt;=0")/Table4[[#This Row],[Count]]</f>
        <v>1</v>
      </c>
      <c r="U116" s="2">
        <f>COUNTIFS(Table2[Sub-Sector],Table4[[#This Row],[Sub-Sector]],Table2[Rate of Change - Zone],"Positive")/Table4[[#This Row],[Count]]</f>
        <v>0.5</v>
      </c>
      <c r="V116" s="2">
        <f>COUNTIFS(Table2[Sub-Sector],Table4[[#This Row],[Sub-Sector]],Table2[Sharpe Ratio],"&gt;=0.10")/Table4[[#This Row],[Count]]</f>
        <v>0</v>
      </c>
      <c r="W11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480.5</v>
      </c>
      <c r="X116" s="3">
        <f>_xlfn.RANK.AVG(Table4[[#This Row],[Score]],Table4[Score],1)</f>
        <v>81</v>
      </c>
      <c r="Y11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359</v>
      </c>
      <c r="Z116" s="3">
        <f>_xlfn.RANK.AVG(Table4[[#This Row],[Score 2 ]],Table4[[Score 2 ]],1)</f>
        <v>115</v>
      </c>
    </row>
    <row r="117" spans="1:26" x14ac:dyDescent="0.3">
      <c r="A117" t="s">
        <v>106</v>
      </c>
      <c r="B117">
        <f>COUNTIFS(Table2[Sub-Sector],Table4[[#This Row],[Sub-Sector]])</f>
        <v>4</v>
      </c>
      <c r="C117" s="2">
        <f>COUNTIFS(Table2[Sub-Sector],Table4[[#This Row],[Sub-Sector]],Table2[Uptrend],"Uptrend")/Table4[[#This Row],[Count]]</f>
        <v>0</v>
      </c>
      <c r="D117" s="2">
        <f>COUNTIFS(Table2[Sub-Sector],Table4[[#This Row],[Sub-Sector]],Table2[1W Return vs Nifty],"&gt;=5")/Table4[[#This Row],[Count]]</f>
        <v>0</v>
      </c>
      <c r="E117" s="2">
        <f>COUNTIFS(Table2[Sub-Sector],Table4[[#This Row],[Sub-Sector]],Table2[1M Return vs Nifty],"&gt;=5")/Table4[[#This Row],[Count]]</f>
        <v>0</v>
      </c>
      <c r="F117" s="2">
        <f>COUNTIFS(Table2[Sub-Sector],Table4[[#This Row],[Sub-Sector]],Table2[6M Return vs Nifty],"&gt;=10")/Table4[[#This Row],[Count]]</f>
        <v>0</v>
      </c>
      <c r="G117" s="2">
        <f>COUNTIFS(Table2[Sub-Sector],Table4[[#This Row],[Sub-Sector]],Table2[1Y Return vs Nifty],"&gt;=10")/Table4[[#This Row],[Count]]</f>
        <v>0</v>
      </c>
      <c r="H117" s="2">
        <f>COUNTIFS(Table2[Sub-Sector],Table4[[#This Row],[Sub-Sector]],Table2[RSI Exponential â€“ 14D],"&gt;=50")/Table4[[#This Row],[Count]]</f>
        <v>0.5</v>
      </c>
      <c r="I117" s="2">
        <f>COUNTIFS(Table2[Sub-Sector],Table4[[#This Row],[Sub-Sector]],Table2[Relative Volume],"&gt;=1")/Table4[[#This Row],[Count]]</f>
        <v>0.25</v>
      </c>
      <c r="J117" s="2">
        <f>COUNTIFS(Table2[Sub-Sector],Table4[[#This Row],[Sub-Sector]],Table2[% Away From Day Low],"&gt;=0.05")/Table4[[#This Row],[Count]]</f>
        <v>0</v>
      </c>
      <c r="K117" s="2">
        <f>COUNTIFS(Table2[Sub-Sector],Table4[[#This Row],[Sub-Sector]],Table2[% Away From Day High],"&lt;=0.05")/Table4[[#This Row],[Count]]</f>
        <v>0.75</v>
      </c>
      <c r="L117" s="2">
        <f>COUNTIFS(Table2[Sub-Sector],Table4[[#This Row],[Sub-Sector]],Table2[% Away From Current Week Low],"&gt;=0.05")/Table4[[#This Row],[Count]]</f>
        <v>0</v>
      </c>
      <c r="M117" s="2">
        <f>COUNTIFS(Table2[Sub-Sector],Table4[[#This Row],[Sub-Sector]],Table2[% Away From Current Week High],"&lt;=0.05")/Table4[[#This Row],[Count]]</f>
        <v>1</v>
      </c>
      <c r="N117" s="2">
        <f>COUNTIFS(Table2[Sub-Sector],Table4[[#This Row],[Sub-Sector]],Table2[% Away From Current Month Low],"&gt;=0.05")/Table4[[#This Row],[Count]]</f>
        <v>0</v>
      </c>
      <c r="O117" s="2">
        <f>COUNTIFS(Table2[Sub-Sector],Table4[[#This Row],[Sub-Sector]],Table2[% Away From Current Month High],"&lt;=0.05")/Table4[[#This Row],[Count]]</f>
        <v>1</v>
      </c>
      <c r="P117" s="2">
        <f>COUNTIFS(Table2[Sub-Sector],Table4[[#This Row],[Sub-Sector]],Table2[% Away From 52W High],"&lt;=10")/Table4[[#This Row],[Count]]</f>
        <v>0</v>
      </c>
      <c r="Q117" s="2">
        <f>COUNTIFS(Table2[Sub-Sector],Table4[[#This Row],[Sub-Sector]],Table2[% Away From 52W Low],"&gt;=10")/Table4[[#This Row],[Count]]</f>
        <v>0.5</v>
      </c>
      <c r="R117" s="2">
        <f>COUNTIFS(Table2[Sub-Sector],Table4[[#This Row],[Sub-Sector]],Table2[% Price above 20 EMA],"&gt;=0")/Table4[[#This Row],[Count]]</f>
        <v>0.75</v>
      </c>
      <c r="S117" s="2">
        <f>COUNTIFS(Table2[Sub-Sector],Table4[[#This Row],[Sub-Sector]],Table2[% Price above 50 EMA],"&gt;=0")/Table4[[#This Row],[Count]]</f>
        <v>0.75</v>
      </c>
      <c r="T117" s="2">
        <f>COUNTIFS(Table2[Sub-Sector],Table4[[#This Row],[Sub-Sector]],Table2[% Price above 200 EMA],"&gt;=0")/Table4[[#This Row],[Count]]</f>
        <v>0</v>
      </c>
      <c r="U117" s="2">
        <f>COUNTIFS(Table2[Sub-Sector],Table4[[#This Row],[Sub-Sector]],Table2[Rate of Change - Zone],"Positive")/Table4[[#This Row],[Count]]</f>
        <v>0.75</v>
      </c>
      <c r="V117" s="2">
        <f>COUNTIFS(Table2[Sub-Sector],Table4[[#This Row],[Sub-Sector]],Table2[Sharpe Ratio],"&gt;=0.10")/Table4[[#This Row],[Count]]</f>
        <v>0</v>
      </c>
      <c r="W11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670.5</v>
      </c>
      <c r="X117" s="3">
        <f>_xlfn.RANK.AVG(Table4[[#This Row],[Score]],Table4[Score],1)</f>
        <v>118</v>
      </c>
      <c r="Y11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360.5</v>
      </c>
      <c r="Z117" s="3">
        <f>_xlfn.RANK.AVG(Table4[[#This Row],[Score 2 ]],Table4[[Score 2 ]],1)</f>
        <v>116</v>
      </c>
    </row>
    <row r="118" spans="1:26" x14ac:dyDescent="0.3">
      <c r="A118" t="s">
        <v>986</v>
      </c>
      <c r="B118">
        <f>COUNTIFS(Table2[Sub-Sector],Table4[[#This Row],[Sub-Sector]])</f>
        <v>6</v>
      </c>
      <c r="C118" s="2">
        <f>COUNTIFS(Table2[Sub-Sector],Table4[[#This Row],[Sub-Sector]],Table2[Uptrend],"Uptrend")/Table4[[#This Row],[Count]]</f>
        <v>1</v>
      </c>
      <c r="D118" s="2">
        <f>COUNTIFS(Table2[Sub-Sector],Table4[[#This Row],[Sub-Sector]],Table2[1W Return vs Nifty],"&gt;=5")/Table4[[#This Row],[Count]]</f>
        <v>0</v>
      </c>
      <c r="E118" s="2">
        <f>COUNTIFS(Table2[Sub-Sector],Table4[[#This Row],[Sub-Sector]],Table2[1M Return vs Nifty],"&gt;=5")/Table4[[#This Row],[Count]]</f>
        <v>0.5</v>
      </c>
      <c r="F118" s="2">
        <f>COUNTIFS(Table2[Sub-Sector],Table4[[#This Row],[Sub-Sector]],Table2[6M Return vs Nifty],"&gt;=10")/Table4[[#This Row],[Count]]</f>
        <v>0.33333333333333331</v>
      </c>
      <c r="G118" s="2">
        <f>COUNTIFS(Table2[Sub-Sector],Table4[[#This Row],[Sub-Sector]],Table2[1Y Return vs Nifty],"&gt;=10")/Table4[[#This Row],[Count]]</f>
        <v>0.5</v>
      </c>
      <c r="H118" s="2">
        <f>COUNTIFS(Table2[Sub-Sector],Table4[[#This Row],[Sub-Sector]],Table2[RSI Exponential â€“ 14D],"&gt;=50")/Table4[[#This Row],[Count]]</f>
        <v>0.5</v>
      </c>
      <c r="I118" s="2">
        <f>COUNTIFS(Table2[Sub-Sector],Table4[[#This Row],[Sub-Sector]],Table2[Relative Volume],"&gt;=1")/Table4[[#This Row],[Count]]</f>
        <v>0.16666666666666666</v>
      </c>
      <c r="J118" s="2">
        <f>COUNTIFS(Table2[Sub-Sector],Table4[[#This Row],[Sub-Sector]],Table2[% Away From Day Low],"&gt;=0.05")/Table4[[#This Row],[Count]]</f>
        <v>0</v>
      </c>
      <c r="K118" s="2">
        <f>COUNTIFS(Table2[Sub-Sector],Table4[[#This Row],[Sub-Sector]],Table2[% Away From Day High],"&lt;=0.05")/Table4[[#This Row],[Count]]</f>
        <v>1</v>
      </c>
      <c r="L118" s="2">
        <f>COUNTIFS(Table2[Sub-Sector],Table4[[#This Row],[Sub-Sector]],Table2[% Away From Current Week Low],"&gt;=0.05")/Table4[[#This Row],[Count]]</f>
        <v>0.33333333333333331</v>
      </c>
      <c r="M118" s="2">
        <f>COUNTIFS(Table2[Sub-Sector],Table4[[#This Row],[Sub-Sector]],Table2[% Away From Current Week High],"&lt;=0.05")/Table4[[#This Row],[Count]]</f>
        <v>0.83333333333333337</v>
      </c>
      <c r="N118" s="2">
        <f>COUNTIFS(Table2[Sub-Sector],Table4[[#This Row],[Sub-Sector]],Table2[% Away From Current Month Low],"&gt;=0.05")/Table4[[#This Row],[Count]]</f>
        <v>0.33333333333333331</v>
      </c>
      <c r="O118" s="2">
        <f>COUNTIFS(Table2[Sub-Sector],Table4[[#This Row],[Sub-Sector]],Table2[% Away From Current Month High],"&lt;=0.05")/Table4[[#This Row],[Count]]</f>
        <v>0.83333333333333337</v>
      </c>
      <c r="P118" s="2">
        <f>COUNTIFS(Table2[Sub-Sector],Table4[[#This Row],[Sub-Sector]],Table2[% Away From 52W High],"&lt;=10")/Table4[[#This Row],[Count]]</f>
        <v>0.5</v>
      </c>
      <c r="Q118" s="2">
        <f>COUNTIFS(Table2[Sub-Sector],Table4[[#This Row],[Sub-Sector]],Table2[% Away From 52W Low],"&gt;=10")/Table4[[#This Row],[Count]]</f>
        <v>1</v>
      </c>
      <c r="R118" s="2">
        <f>COUNTIFS(Table2[Sub-Sector],Table4[[#This Row],[Sub-Sector]],Table2[% Price above 20 EMA],"&gt;=0")/Table4[[#This Row],[Count]]</f>
        <v>1</v>
      </c>
      <c r="S118" s="2">
        <f>COUNTIFS(Table2[Sub-Sector],Table4[[#This Row],[Sub-Sector]],Table2[% Price above 50 EMA],"&gt;=0")/Table4[[#This Row],[Count]]</f>
        <v>1</v>
      </c>
      <c r="T118" s="2">
        <f>COUNTIFS(Table2[Sub-Sector],Table4[[#This Row],[Sub-Sector]],Table2[% Price above 200 EMA],"&gt;=0")/Table4[[#This Row],[Count]]</f>
        <v>1</v>
      </c>
      <c r="U118" s="2">
        <f>COUNTIFS(Table2[Sub-Sector],Table4[[#This Row],[Sub-Sector]],Table2[Rate of Change - Zone],"Positive")/Table4[[#This Row],[Count]]</f>
        <v>0</v>
      </c>
      <c r="V118" s="2">
        <f>COUNTIFS(Table2[Sub-Sector],Table4[[#This Row],[Sub-Sector]],Table2[Sharpe Ratio],"&gt;=0.10")/Table4[[#This Row],[Count]]</f>
        <v>0</v>
      </c>
      <c r="W11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519.5</v>
      </c>
      <c r="X118" s="3">
        <f>_xlfn.RANK.AVG(Table4[[#This Row],[Score]],Table4[Score],1)</f>
        <v>93.5</v>
      </c>
      <c r="Y11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364</v>
      </c>
      <c r="Z118" s="3">
        <f>_xlfn.RANK.AVG(Table4[[#This Row],[Score 2 ]],Table4[[Score 2 ]],1)</f>
        <v>117</v>
      </c>
    </row>
    <row r="119" spans="1:26" x14ac:dyDescent="0.3">
      <c r="A119" t="s">
        <v>211</v>
      </c>
      <c r="B119">
        <f>COUNTIFS(Table2[Sub-Sector],Table4[[#This Row],[Sub-Sector]])</f>
        <v>4</v>
      </c>
      <c r="C119" s="2">
        <f>COUNTIFS(Table2[Sub-Sector],Table4[[#This Row],[Sub-Sector]],Table2[Uptrend],"Uptrend")/Table4[[#This Row],[Count]]</f>
        <v>0.5</v>
      </c>
      <c r="D119" s="2">
        <f>COUNTIFS(Table2[Sub-Sector],Table4[[#This Row],[Sub-Sector]],Table2[1W Return vs Nifty],"&gt;=5")/Table4[[#This Row],[Count]]</f>
        <v>0</v>
      </c>
      <c r="E119" s="2">
        <f>COUNTIFS(Table2[Sub-Sector],Table4[[#This Row],[Sub-Sector]],Table2[1M Return vs Nifty],"&gt;=5")/Table4[[#This Row],[Count]]</f>
        <v>0</v>
      </c>
      <c r="F119" s="2">
        <f>COUNTIFS(Table2[Sub-Sector],Table4[[#This Row],[Sub-Sector]],Table2[6M Return vs Nifty],"&gt;=10")/Table4[[#This Row],[Count]]</f>
        <v>0.25</v>
      </c>
      <c r="G119" s="2">
        <f>COUNTIFS(Table2[Sub-Sector],Table4[[#This Row],[Sub-Sector]],Table2[1Y Return vs Nifty],"&gt;=10")/Table4[[#This Row],[Count]]</f>
        <v>0.25</v>
      </c>
      <c r="H119" s="2">
        <f>COUNTIFS(Table2[Sub-Sector],Table4[[#This Row],[Sub-Sector]],Table2[RSI Exponential â€“ 14D],"&gt;=50")/Table4[[#This Row],[Count]]</f>
        <v>0.5</v>
      </c>
      <c r="I119" s="2">
        <f>COUNTIFS(Table2[Sub-Sector],Table4[[#This Row],[Sub-Sector]],Table2[Relative Volume],"&gt;=1")/Table4[[#This Row],[Count]]</f>
        <v>0</v>
      </c>
      <c r="J119" s="2">
        <f>COUNTIFS(Table2[Sub-Sector],Table4[[#This Row],[Sub-Sector]],Table2[% Away From Day Low],"&gt;=0.05")/Table4[[#This Row],[Count]]</f>
        <v>0</v>
      </c>
      <c r="K119" s="2">
        <f>COUNTIFS(Table2[Sub-Sector],Table4[[#This Row],[Sub-Sector]],Table2[% Away From Day High],"&lt;=0.05")/Table4[[#This Row],[Count]]</f>
        <v>1</v>
      </c>
      <c r="L119" s="2">
        <f>COUNTIFS(Table2[Sub-Sector],Table4[[#This Row],[Sub-Sector]],Table2[% Away From Current Week Low],"&gt;=0.05")/Table4[[#This Row],[Count]]</f>
        <v>0</v>
      </c>
      <c r="M119" s="2">
        <f>COUNTIFS(Table2[Sub-Sector],Table4[[#This Row],[Sub-Sector]],Table2[% Away From Current Week High],"&lt;=0.05")/Table4[[#This Row],[Count]]</f>
        <v>0.75</v>
      </c>
      <c r="N119" s="2">
        <f>COUNTIFS(Table2[Sub-Sector],Table4[[#This Row],[Sub-Sector]],Table2[% Away From Current Month Low],"&gt;=0.05")/Table4[[#This Row],[Count]]</f>
        <v>0</v>
      </c>
      <c r="O119" s="2">
        <f>COUNTIFS(Table2[Sub-Sector],Table4[[#This Row],[Sub-Sector]],Table2[% Away From Current Month High],"&lt;=0.05")/Table4[[#This Row],[Count]]</f>
        <v>0.5</v>
      </c>
      <c r="P119" s="2">
        <f>COUNTIFS(Table2[Sub-Sector],Table4[[#This Row],[Sub-Sector]],Table2[% Away From 52W High],"&lt;=10")/Table4[[#This Row],[Count]]</f>
        <v>0.5</v>
      </c>
      <c r="Q119" s="2">
        <f>COUNTIFS(Table2[Sub-Sector],Table4[[#This Row],[Sub-Sector]],Table2[% Away From 52W Low],"&gt;=10")/Table4[[#This Row],[Count]]</f>
        <v>1</v>
      </c>
      <c r="R119" s="2">
        <f>COUNTIFS(Table2[Sub-Sector],Table4[[#This Row],[Sub-Sector]],Table2[% Price above 20 EMA],"&gt;=0")/Table4[[#This Row],[Count]]</f>
        <v>0.75</v>
      </c>
      <c r="S119" s="2">
        <f>COUNTIFS(Table2[Sub-Sector],Table4[[#This Row],[Sub-Sector]],Table2[% Price above 50 EMA],"&gt;=0")/Table4[[#This Row],[Count]]</f>
        <v>0.75</v>
      </c>
      <c r="T119" s="2">
        <f>COUNTIFS(Table2[Sub-Sector],Table4[[#This Row],[Sub-Sector]],Table2[% Price above 200 EMA],"&gt;=0")/Table4[[#This Row],[Count]]</f>
        <v>0.75</v>
      </c>
      <c r="U119" s="2">
        <f>COUNTIFS(Table2[Sub-Sector],Table4[[#This Row],[Sub-Sector]],Table2[Rate of Change - Zone],"Positive")/Table4[[#This Row],[Count]]</f>
        <v>0.5</v>
      </c>
      <c r="V119" s="2">
        <f>COUNTIFS(Table2[Sub-Sector],Table4[[#This Row],[Sub-Sector]],Table2[Sharpe Ratio],"&gt;=0.10")/Table4[[#This Row],[Count]]</f>
        <v>0</v>
      </c>
      <c r="W11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682.5</v>
      </c>
      <c r="X119" s="3">
        <f>_xlfn.RANK.AVG(Table4[[#This Row],[Score]],Table4[Score],1)</f>
        <v>119</v>
      </c>
      <c r="Y11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387.5</v>
      </c>
      <c r="Z119" s="3">
        <f>_xlfn.RANK.AVG(Table4[[#This Row],[Score 2 ]],Table4[[Score 2 ]],1)</f>
        <v>118</v>
      </c>
    </row>
    <row r="120" spans="1:26" x14ac:dyDescent="0.3">
      <c r="A120" t="s">
        <v>280</v>
      </c>
      <c r="B120">
        <f>COUNTIFS(Table2[Sub-Sector],Table4[[#This Row],[Sub-Sector]])</f>
        <v>5</v>
      </c>
      <c r="C120" s="2">
        <f>COUNTIFS(Table2[Sub-Sector],Table4[[#This Row],[Sub-Sector]],Table2[Uptrend],"Uptrend")/Table4[[#This Row],[Count]]</f>
        <v>0.6</v>
      </c>
      <c r="D120" s="2">
        <f>COUNTIFS(Table2[Sub-Sector],Table4[[#This Row],[Sub-Sector]],Table2[1W Return vs Nifty],"&gt;=5")/Table4[[#This Row],[Count]]</f>
        <v>0.2</v>
      </c>
      <c r="E120" s="2">
        <f>COUNTIFS(Table2[Sub-Sector],Table4[[#This Row],[Sub-Sector]],Table2[1M Return vs Nifty],"&gt;=5")/Table4[[#This Row],[Count]]</f>
        <v>0.2</v>
      </c>
      <c r="F120" s="2">
        <f>COUNTIFS(Table2[Sub-Sector],Table4[[#This Row],[Sub-Sector]],Table2[6M Return vs Nifty],"&gt;=10")/Table4[[#This Row],[Count]]</f>
        <v>0</v>
      </c>
      <c r="G120" s="2">
        <f>COUNTIFS(Table2[Sub-Sector],Table4[[#This Row],[Sub-Sector]],Table2[1Y Return vs Nifty],"&gt;=10")/Table4[[#This Row],[Count]]</f>
        <v>0.4</v>
      </c>
      <c r="H120" s="2">
        <f>COUNTIFS(Table2[Sub-Sector],Table4[[#This Row],[Sub-Sector]],Table2[RSI Exponential â€“ 14D],"&gt;=50")/Table4[[#This Row],[Count]]</f>
        <v>0.4</v>
      </c>
      <c r="I120" s="2">
        <f>COUNTIFS(Table2[Sub-Sector],Table4[[#This Row],[Sub-Sector]],Table2[Relative Volume],"&gt;=1")/Table4[[#This Row],[Count]]</f>
        <v>0.2</v>
      </c>
      <c r="J120" s="2">
        <f>COUNTIFS(Table2[Sub-Sector],Table4[[#This Row],[Sub-Sector]],Table2[% Away From Day Low],"&gt;=0.05")/Table4[[#This Row],[Count]]</f>
        <v>0</v>
      </c>
      <c r="K120" s="2">
        <f>COUNTIFS(Table2[Sub-Sector],Table4[[#This Row],[Sub-Sector]],Table2[% Away From Day High],"&lt;=0.05")/Table4[[#This Row],[Count]]</f>
        <v>1</v>
      </c>
      <c r="L120" s="2">
        <f>COUNTIFS(Table2[Sub-Sector],Table4[[#This Row],[Sub-Sector]],Table2[% Away From Current Week Low],"&gt;=0.05")/Table4[[#This Row],[Count]]</f>
        <v>0.2</v>
      </c>
      <c r="M120" s="2">
        <f>COUNTIFS(Table2[Sub-Sector],Table4[[#This Row],[Sub-Sector]],Table2[% Away From Current Week High],"&lt;=0.05")/Table4[[#This Row],[Count]]</f>
        <v>1</v>
      </c>
      <c r="N120" s="2">
        <f>COUNTIFS(Table2[Sub-Sector],Table4[[#This Row],[Sub-Sector]],Table2[% Away From Current Month Low],"&gt;=0.05")/Table4[[#This Row],[Count]]</f>
        <v>0.4</v>
      </c>
      <c r="O120" s="2">
        <f>COUNTIFS(Table2[Sub-Sector],Table4[[#This Row],[Sub-Sector]],Table2[% Away From Current Month High],"&lt;=0.05")/Table4[[#This Row],[Count]]</f>
        <v>0.6</v>
      </c>
      <c r="P120" s="2">
        <f>COUNTIFS(Table2[Sub-Sector],Table4[[#This Row],[Sub-Sector]],Table2[% Away From 52W High],"&lt;=10")/Table4[[#This Row],[Count]]</f>
        <v>0.2</v>
      </c>
      <c r="Q120" s="2">
        <f>COUNTIFS(Table2[Sub-Sector],Table4[[#This Row],[Sub-Sector]],Table2[% Away From 52W Low],"&gt;=10")/Table4[[#This Row],[Count]]</f>
        <v>1</v>
      </c>
      <c r="R120" s="2">
        <f>COUNTIFS(Table2[Sub-Sector],Table4[[#This Row],[Sub-Sector]],Table2[% Price above 20 EMA],"&gt;=0")/Table4[[#This Row],[Count]]</f>
        <v>0.4</v>
      </c>
      <c r="S120" s="2">
        <f>COUNTIFS(Table2[Sub-Sector],Table4[[#This Row],[Sub-Sector]],Table2[% Price above 50 EMA],"&gt;=0")/Table4[[#This Row],[Count]]</f>
        <v>0.4</v>
      </c>
      <c r="T120" s="2">
        <f>COUNTIFS(Table2[Sub-Sector],Table4[[#This Row],[Sub-Sector]],Table2[% Price above 200 EMA],"&gt;=0")/Table4[[#This Row],[Count]]</f>
        <v>0.8</v>
      </c>
      <c r="U120" s="2">
        <f>COUNTIFS(Table2[Sub-Sector],Table4[[#This Row],[Sub-Sector]],Table2[Rate of Change - Zone],"Positive")/Table4[[#This Row],[Count]]</f>
        <v>0.4</v>
      </c>
      <c r="V120" s="2">
        <f>COUNTIFS(Table2[Sub-Sector],Table4[[#This Row],[Sub-Sector]],Table2[Sharpe Ratio],"&gt;=0.10")/Table4[[#This Row],[Count]]</f>
        <v>0.2</v>
      </c>
      <c r="W12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600.5</v>
      </c>
      <c r="X120" s="3">
        <f>_xlfn.RANK.AVG(Table4[[#This Row],[Score]],Table4[Score],1)</f>
        <v>112</v>
      </c>
      <c r="Y12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392.5</v>
      </c>
      <c r="Z120" s="3">
        <f>_xlfn.RANK.AVG(Table4[[#This Row],[Score 2 ]],Table4[[Score 2 ]],1)</f>
        <v>119</v>
      </c>
    </row>
    <row r="121" spans="1:26" x14ac:dyDescent="0.3">
      <c r="A121" t="s">
        <v>1535</v>
      </c>
      <c r="B121">
        <f>COUNTIFS(Table2[Sub-Sector],Table4[[#This Row],[Sub-Sector]])</f>
        <v>1</v>
      </c>
      <c r="C121" s="2">
        <f>COUNTIFS(Table2[Sub-Sector],Table4[[#This Row],[Sub-Sector]],Table2[Uptrend],"Uptrend")/Table4[[#This Row],[Count]]</f>
        <v>0</v>
      </c>
      <c r="D121" s="2">
        <f>COUNTIFS(Table2[Sub-Sector],Table4[[#This Row],[Sub-Sector]],Table2[1W Return vs Nifty],"&gt;=5")/Table4[[#This Row],[Count]]</f>
        <v>0</v>
      </c>
      <c r="E121" s="2">
        <f>COUNTIFS(Table2[Sub-Sector],Table4[[#This Row],[Sub-Sector]],Table2[1M Return vs Nifty],"&gt;=5")/Table4[[#This Row],[Count]]</f>
        <v>0</v>
      </c>
      <c r="F121" s="2">
        <f>COUNTIFS(Table2[Sub-Sector],Table4[[#This Row],[Sub-Sector]],Table2[6M Return vs Nifty],"&gt;=10")/Table4[[#This Row],[Count]]</f>
        <v>0</v>
      </c>
      <c r="G121" s="2">
        <f>COUNTIFS(Table2[Sub-Sector],Table4[[#This Row],[Sub-Sector]],Table2[1Y Return vs Nifty],"&gt;=10")/Table4[[#This Row],[Count]]</f>
        <v>0</v>
      </c>
      <c r="H121" s="2">
        <f>COUNTIFS(Table2[Sub-Sector],Table4[[#This Row],[Sub-Sector]],Table2[RSI Exponential â€“ 14D],"&gt;=50")/Table4[[#This Row],[Count]]</f>
        <v>0</v>
      </c>
      <c r="I121" s="2">
        <f>COUNTIFS(Table2[Sub-Sector],Table4[[#This Row],[Sub-Sector]],Table2[Relative Volume],"&gt;=1")/Table4[[#This Row],[Count]]</f>
        <v>0</v>
      </c>
      <c r="J121" s="2">
        <f>COUNTIFS(Table2[Sub-Sector],Table4[[#This Row],[Sub-Sector]],Table2[% Away From Day Low],"&gt;=0.05")/Table4[[#This Row],[Count]]</f>
        <v>0</v>
      </c>
      <c r="K121" s="2">
        <f>COUNTIFS(Table2[Sub-Sector],Table4[[#This Row],[Sub-Sector]],Table2[% Away From Day High],"&lt;=0.05")/Table4[[#This Row],[Count]]</f>
        <v>1</v>
      </c>
      <c r="L121" s="2">
        <f>COUNTIFS(Table2[Sub-Sector],Table4[[#This Row],[Sub-Sector]],Table2[% Away From Current Week Low],"&gt;=0.05")/Table4[[#This Row],[Count]]</f>
        <v>0</v>
      </c>
      <c r="M121" s="2">
        <f>COUNTIFS(Table2[Sub-Sector],Table4[[#This Row],[Sub-Sector]],Table2[% Away From Current Week High],"&lt;=0.05")/Table4[[#This Row],[Count]]</f>
        <v>1</v>
      </c>
      <c r="N121" s="2">
        <f>COUNTIFS(Table2[Sub-Sector],Table4[[#This Row],[Sub-Sector]],Table2[% Away From Current Month Low],"&gt;=0.05")/Table4[[#This Row],[Count]]</f>
        <v>0</v>
      </c>
      <c r="O121" s="2">
        <f>COUNTIFS(Table2[Sub-Sector],Table4[[#This Row],[Sub-Sector]],Table2[% Away From Current Month High],"&lt;=0.05")/Table4[[#This Row],[Count]]</f>
        <v>1</v>
      </c>
      <c r="P121" s="2">
        <f>COUNTIFS(Table2[Sub-Sector],Table4[[#This Row],[Sub-Sector]],Table2[% Away From 52W High],"&lt;=10")/Table4[[#This Row],[Count]]</f>
        <v>0</v>
      </c>
      <c r="Q121" s="2">
        <f>COUNTIFS(Table2[Sub-Sector],Table4[[#This Row],[Sub-Sector]],Table2[% Away From 52W Low],"&gt;=10")/Table4[[#This Row],[Count]]</f>
        <v>1</v>
      </c>
      <c r="R121" s="2">
        <f>COUNTIFS(Table2[Sub-Sector],Table4[[#This Row],[Sub-Sector]],Table2[% Price above 20 EMA],"&gt;=0")/Table4[[#This Row],[Count]]</f>
        <v>1</v>
      </c>
      <c r="S121" s="2">
        <f>COUNTIFS(Table2[Sub-Sector],Table4[[#This Row],[Sub-Sector]],Table2[% Price above 50 EMA],"&gt;=0")/Table4[[#This Row],[Count]]</f>
        <v>0</v>
      </c>
      <c r="T121" s="2">
        <f>COUNTIFS(Table2[Sub-Sector],Table4[[#This Row],[Sub-Sector]],Table2[% Price above 200 EMA],"&gt;=0")/Table4[[#This Row],[Count]]</f>
        <v>1</v>
      </c>
      <c r="U121" s="2">
        <f>COUNTIFS(Table2[Sub-Sector],Table4[[#This Row],[Sub-Sector]],Table2[Rate of Change - Zone],"Positive")/Table4[[#This Row],[Count]]</f>
        <v>0</v>
      </c>
      <c r="V121" s="2">
        <f>COUNTIFS(Table2[Sub-Sector],Table4[[#This Row],[Sub-Sector]],Table2[Sharpe Ratio],"&gt;=0.10")/Table4[[#This Row],[Count]]</f>
        <v>0</v>
      </c>
      <c r="W12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759.5</v>
      </c>
      <c r="X121" s="3">
        <f>_xlfn.RANK.AVG(Table4[[#This Row],[Score]],Table4[Score],1)</f>
        <v>120.5</v>
      </c>
      <c r="Y12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449.5</v>
      </c>
      <c r="Z121" s="3">
        <f>_xlfn.RANK.AVG(Table4[[#This Row],[Score 2 ]],Table4[[Score 2 ]],1)</f>
        <v>120.5</v>
      </c>
    </row>
    <row r="122" spans="1:26" x14ac:dyDescent="0.3">
      <c r="A122" t="s">
        <v>1576</v>
      </c>
      <c r="B122">
        <f>COUNTIFS(Table2[Sub-Sector],Table4[[#This Row],[Sub-Sector]])</f>
        <v>1</v>
      </c>
      <c r="C122" s="2">
        <f>COUNTIFS(Table2[Sub-Sector],Table4[[#This Row],[Sub-Sector]],Table2[Uptrend],"Uptrend")/Table4[[#This Row],[Count]]</f>
        <v>0</v>
      </c>
      <c r="D122" s="2">
        <f>COUNTIFS(Table2[Sub-Sector],Table4[[#This Row],[Sub-Sector]],Table2[1W Return vs Nifty],"&gt;=5")/Table4[[#This Row],[Count]]</f>
        <v>0</v>
      </c>
      <c r="E122" s="2">
        <f>COUNTIFS(Table2[Sub-Sector],Table4[[#This Row],[Sub-Sector]],Table2[1M Return vs Nifty],"&gt;=5")/Table4[[#This Row],[Count]]</f>
        <v>0</v>
      </c>
      <c r="F122" s="2">
        <f>COUNTIFS(Table2[Sub-Sector],Table4[[#This Row],[Sub-Sector]],Table2[6M Return vs Nifty],"&gt;=10")/Table4[[#This Row],[Count]]</f>
        <v>0</v>
      </c>
      <c r="G122" s="2">
        <f>COUNTIFS(Table2[Sub-Sector],Table4[[#This Row],[Sub-Sector]],Table2[1Y Return vs Nifty],"&gt;=10")/Table4[[#This Row],[Count]]</f>
        <v>0</v>
      </c>
      <c r="H122" s="2">
        <f>COUNTIFS(Table2[Sub-Sector],Table4[[#This Row],[Sub-Sector]],Table2[RSI Exponential â€“ 14D],"&gt;=50")/Table4[[#This Row],[Count]]</f>
        <v>0</v>
      </c>
      <c r="I122" s="2">
        <f>COUNTIFS(Table2[Sub-Sector],Table4[[#This Row],[Sub-Sector]],Table2[Relative Volume],"&gt;=1")/Table4[[#This Row],[Count]]</f>
        <v>0</v>
      </c>
      <c r="J122" s="2">
        <f>COUNTIFS(Table2[Sub-Sector],Table4[[#This Row],[Sub-Sector]],Table2[% Away From Day Low],"&gt;=0.05")/Table4[[#This Row],[Count]]</f>
        <v>0</v>
      </c>
      <c r="K122" s="2">
        <f>COUNTIFS(Table2[Sub-Sector],Table4[[#This Row],[Sub-Sector]],Table2[% Away From Day High],"&lt;=0.05")/Table4[[#This Row],[Count]]</f>
        <v>1</v>
      </c>
      <c r="L122" s="2">
        <f>COUNTIFS(Table2[Sub-Sector],Table4[[#This Row],[Sub-Sector]],Table2[% Away From Current Week Low],"&gt;=0.05")/Table4[[#This Row],[Count]]</f>
        <v>0</v>
      </c>
      <c r="M122" s="2">
        <f>COUNTIFS(Table2[Sub-Sector],Table4[[#This Row],[Sub-Sector]],Table2[% Away From Current Week High],"&lt;=0.05")/Table4[[#This Row],[Count]]</f>
        <v>1</v>
      </c>
      <c r="N122" s="2">
        <f>COUNTIFS(Table2[Sub-Sector],Table4[[#This Row],[Sub-Sector]],Table2[% Away From Current Month Low],"&gt;=0.05")/Table4[[#This Row],[Count]]</f>
        <v>0</v>
      </c>
      <c r="O122" s="2">
        <f>COUNTIFS(Table2[Sub-Sector],Table4[[#This Row],[Sub-Sector]],Table2[% Away From Current Month High],"&lt;=0.05")/Table4[[#This Row],[Count]]</f>
        <v>0</v>
      </c>
      <c r="P122" s="2">
        <f>COUNTIFS(Table2[Sub-Sector],Table4[[#This Row],[Sub-Sector]],Table2[% Away From 52W High],"&lt;=10")/Table4[[#This Row],[Count]]</f>
        <v>0</v>
      </c>
      <c r="Q122" s="2">
        <f>COUNTIFS(Table2[Sub-Sector],Table4[[#This Row],[Sub-Sector]],Table2[% Away From 52W Low],"&gt;=10")/Table4[[#This Row],[Count]]</f>
        <v>0</v>
      </c>
      <c r="R122" s="2">
        <f>COUNTIFS(Table2[Sub-Sector],Table4[[#This Row],[Sub-Sector]],Table2[% Price above 20 EMA],"&gt;=0")/Table4[[#This Row],[Count]]</f>
        <v>0</v>
      </c>
      <c r="S122" s="2">
        <f>COUNTIFS(Table2[Sub-Sector],Table4[[#This Row],[Sub-Sector]],Table2[% Price above 50 EMA],"&gt;=0")/Table4[[#This Row],[Count]]</f>
        <v>0</v>
      </c>
      <c r="T122" s="2">
        <f>COUNTIFS(Table2[Sub-Sector],Table4[[#This Row],[Sub-Sector]],Table2[% Price above 200 EMA],"&gt;=0")/Table4[[#This Row],[Count]]</f>
        <v>0</v>
      </c>
      <c r="U122" s="2">
        <f>COUNTIFS(Table2[Sub-Sector],Table4[[#This Row],[Sub-Sector]],Table2[Rate of Change - Zone],"Positive")/Table4[[#This Row],[Count]]</f>
        <v>0</v>
      </c>
      <c r="V122" s="2">
        <f>COUNTIFS(Table2[Sub-Sector],Table4[[#This Row],[Sub-Sector]],Table2[Sharpe Ratio],"&gt;=0.10")/Table4[[#This Row],[Count]]</f>
        <v>0</v>
      </c>
      <c r="W12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759.5</v>
      </c>
      <c r="X122" s="3">
        <f>_xlfn.RANK.AVG(Table4[[#This Row],[Score]],Table4[Score],1)</f>
        <v>120.5</v>
      </c>
      <c r="Y12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449.5</v>
      </c>
      <c r="Z122" s="3">
        <f>_xlfn.RANK.AVG(Table4[[#This Row],[Score 2 ]],Table4[[Score 2 ]],1)</f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06E3-89BF-4873-A302-30D0DE738310}">
  <dimension ref="A1:AV727"/>
  <sheetViews>
    <sheetView tabSelected="1" topLeftCell="AK1" workbookViewId="0">
      <selection activeCell="AK1" sqref="AK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7.8867187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6.44140625" bestFit="1" customWidth="1"/>
  </cols>
  <sheetData>
    <row r="1" spans="1:48" x14ac:dyDescent="0.3">
      <c r="A1" t="s">
        <v>0</v>
      </c>
      <c r="B1" t="s">
        <v>1</v>
      </c>
      <c r="C1" t="s">
        <v>10150</v>
      </c>
      <c r="D1" t="s">
        <v>2</v>
      </c>
      <c r="E1" t="s">
        <v>3</v>
      </c>
      <c r="F1" t="s">
        <v>4</v>
      </c>
      <c r="G1" t="s">
        <v>5</v>
      </c>
      <c r="H1" t="s">
        <v>10172</v>
      </c>
      <c r="I1" t="s">
        <v>6</v>
      </c>
      <c r="J1" t="s">
        <v>10173</v>
      </c>
      <c r="K1" t="s">
        <v>7</v>
      </c>
      <c r="L1" t="s">
        <v>10174</v>
      </c>
      <c r="M1" t="s">
        <v>8</v>
      </c>
      <c r="N1" t="s">
        <v>10175</v>
      </c>
      <c r="O1" t="s">
        <v>10176</v>
      </c>
      <c r="P1" t="s">
        <v>9</v>
      </c>
      <c r="Q1" t="s">
        <v>10</v>
      </c>
      <c r="R1" t="s">
        <v>11</v>
      </c>
      <c r="S1" s="2" t="s">
        <v>10177</v>
      </c>
      <c r="T1" s="2" t="s">
        <v>10178</v>
      </c>
      <c r="U1" s="2" t="s">
        <v>10179</v>
      </c>
      <c r="V1" t="s">
        <v>12</v>
      </c>
      <c r="W1" t="s">
        <v>10180</v>
      </c>
      <c r="X1" t="s">
        <v>10181</v>
      </c>
      <c r="Y1" t="s">
        <v>10182</v>
      </c>
      <c r="Z1" t="s">
        <v>10183</v>
      </c>
      <c r="AA1" t="s">
        <v>10184</v>
      </c>
      <c r="AB1" t="s">
        <v>10185</v>
      </c>
      <c r="AC1" s="2" t="s">
        <v>10186</v>
      </c>
      <c r="AD1" s="2" t="s">
        <v>10187</v>
      </c>
      <c r="AE1" s="2" t="s">
        <v>10188</v>
      </c>
      <c r="AF1" s="2" t="s">
        <v>10189</v>
      </c>
      <c r="AG1" s="2" t="s">
        <v>10190</v>
      </c>
      <c r="AH1" s="2" t="s">
        <v>10191</v>
      </c>
      <c r="AI1" t="s">
        <v>13</v>
      </c>
      <c r="AJ1" t="s">
        <v>14</v>
      </c>
      <c r="AK1" t="s">
        <v>10192</v>
      </c>
      <c r="AL1" t="s">
        <v>10193</v>
      </c>
      <c r="AM1" t="s">
        <v>10194</v>
      </c>
      <c r="AN1" t="s">
        <v>10195</v>
      </c>
      <c r="AO1" t="s">
        <v>10196</v>
      </c>
      <c r="AP1" t="s">
        <v>15</v>
      </c>
      <c r="AQ1" t="s">
        <v>10200</v>
      </c>
      <c r="AR1" t="s">
        <v>10201</v>
      </c>
      <c r="AS1" t="s">
        <v>10202</v>
      </c>
      <c r="AT1" t="s">
        <v>10203</v>
      </c>
      <c r="AU1" t="s">
        <v>10204</v>
      </c>
      <c r="AV1" t="s">
        <v>10205</v>
      </c>
    </row>
    <row r="2" spans="1:48" x14ac:dyDescent="0.3">
      <c r="A2" t="s">
        <v>337</v>
      </c>
      <c r="B2" t="s">
        <v>338</v>
      </c>
      <c r="C2" t="s">
        <v>10158</v>
      </c>
      <c r="D2" t="s">
        <v>229</v>
      </c>
      <c r="E2">
        <v>73778.3739432</v>
      </c>
      <c r="F2">
        <v>2790.25</v>
      </c>
      <c r="G2">
        <v>833.18579464239394</v>
      </c>
      <c r="H2">
        <f>(Table2[[#This Row],[1Y Return vs Nifty]]-AVERAGE(Table2[1Y Return vs Nifty]))/_xlfn.STDEV.P(Table2[1Y Return vs Nifty])</f>
        <v>9.0756780343599299</v>
      </c>
      <c r="I2">
        <v>40.847516068287497</v>
      </c>
      <c r="J2">
        <f>(Table2[[#This Row],[1M Return vs Nifty]]-AVERAGE(Table2[1M Return vs Nifty]))/_xlfn.STDEV.P(Table2[1M Return vs Nifty])</f>
        <v>3.0546273251579157</v>
      </c>
      <c r="K2">
        <v>303.74553951734401</v>
      </c>
      <c r="L2">
        <f>(Table2[[#This Row],[6M Return vs Nifty]]-AVERAGE(Table2[6M Return vs Nifty]))/_xlfn.STDEV.P(Table2[6M Return vs Nifty])</f>
        <v>8.4986418394977257</v>
      </c>
      <c r="M2">
        <v>21.985383022351598</v>
      </c>
      <c r="N2">
        <f>(Table2[[#This Row],[1W Return vs Nifty]]-AVERAGE(Table2[1W Return vs Nifty]))/_xlfn.STDEV.P(Table2[1W Return vs Nifty])</f>
        <v>3.9707545928375834</v>
      </c>
      <c r="O2">
        <v>2341.8200000000002</v>
      </c>
      <c r="P2">
        <v>1956.48367937633</v>
      </c>
      <c r="Q2">
        <v>1191.0769885709601</v>
      </c>
      <c r="R2">
        <v>85.132297494658204</v>
      </c>
      <c r="S2" s="2">
        <f>(Table2[[#This Row],[Close Price]]-Table2[[#This Row],[20D EMA]])/Table2[[#This Row],[20D EMA]]</f>
        <v>0.19148781716784374</v>
      </c>
      <c r="T2" s="2">
        <f>(Table2[[#This Row],[Close Price]]-Table2[[#This Row],[50D EMA]])/Table2[[#This Row],[50D EMA]]</f>
        <v>0.42615552044341637</v>
      </c>
      <c r="U2" s="2">
        <f>(Table2[[#This Row],[Close Price]]-Table2[[#This Row],[200D EMA]])/Table2[[#This Row],[200D EMA]]</f>
        <v>1.3426277451197413</v>
      </c>
      <c r="V2">
        <v>1.02692094068133</v>
      </c>
      <c r="W2">
        <v>2670</v>
      </c>
      <c r="X2">
        <v>2823.8</v>
      </c>
      <c r="Y2">
        <v>2683.7</v>
      </c>
      <c r="Z2">
        <v>2979.45</v>
      </c>
      <c r="AA2">
        <v>2210.0500000000002</v>
      </c>
      <c r="AB2">
        <v>2979.45</v>
      </c>
      <c r="AC2" s="2">
        <f>(Table2[[#This Row],[Close Price]]/Table2[[#This Row],[Day Low]])-1</f>
        <v>4.5037453183520704E-2</v>
      </c>
      <c r="AD2" s="2">
        <f>(Table2[[#This Row],[Day High]]/Table2[[#This Row],[Close Price]])-1</f>
        <v>1.2024012185288147E-2</v>
      </c>
      <c r="AE2" s="2">
        <f>(Table2[[#This Row],[Close Price]]/Table2[[#This Row],[Current Week Low]])-1</f>
        <v>3.9702649327421069E-2</v>
      </c>
      <c r="AF2" s="2">
        <f>(Table2[[#This Row],[Current Week High]]/Table2[[#This Row],[Close Price]])-1</f>
        <v>6.7807544126870178E-2</v>
      </c>
      <c r="AG2" s="2">
        <f>(Table2[[#This Row],[Close Price]]/Table2[[#This Row],[Current Month Low]])-1</f>
        <v>0.26252799710413788</v>
      </c>
      <c r="AH2" s="2">
        <f>(Table2[[#This Row],[Current Month High]]/Table2[[#This Row],[Close Price]])-1</f>
        <v>6.7807544126870178E-2</v>
      </c>
      <c r="AI2">
        <v>6.7807544126870098</v>
      </c>
      <c r="AJ2">
        <v>878.00560813179095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1.29</v>
      </c>
      <c r="AM2" t="s">
        <v>10198</v>
      </c>
      <c r="AN2">
        <v>30.86</v>
      </c>
      <c r="AO2" t="s">
        <v>10198</v>
      </c>
      <c r="AP2">
        <v>0.242461634591456</v>
      </c>
      <c r="AQ2">
        <f>(Table2[[#This Row],[Sharpe Ratio]]-AVERAGE(Table2[Sharpe Ratio]))/_xlfn.STDEV.P(Table2[Sharpe Ratio])</f>
        <v>2.1193835262536558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26.71908531810681</v>
      </c>
      <c r="AS2">
        <f>_xlfn.RANK.AVG(Table2[[#This Row],[1Y Return vs Nifty Z-Score]],Table2[1Y Return vs Nifty Z-Score])</f>
        <v>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13</v>
      </c>
      <c r="AV2">
        <f>(Table2[[#This Row],[Rank 1Y]]+Table2[[#This Row],[Rank 6M]]+Table2[[#This Row],[Rank Sharpe]])/3</f>
        <v>5.333333333333333</v>
      </c>
    </row>
    <row r="3" spans="1:48" x14ac:dyDescent="0.3">
      <c r="A3" t="s">
        <v>227</v>
      </c>
      <c r="B3" t="s">
        <v>228</v>
      </c>
      <c r="C3" t="s">
        <v>10158</v>
      </c>
      <c r="D3" t="s">
        <v>229</v>
      </c>
      <c r="E3">
        <v>112546.04535</v>
      </c>
      <c r="F3">
        <v>5513.4</v>
      </c>
      <c r="G3">
        <v>253.889418711004</v>
      </c>
      <c r="H3">
        <f>(Table2[[#This Row],[1Y Return vs Nifty]]-AVERAGE(Table2[1Y Return vs Nifty]))/_xlfn.STDEV.P(Table2[1Y Return vs Nifty])</f>
        <v>2.3852112182092609</v>
      </c>
      <c r="I3">
        <v>71.076820718181594</v>
      </c>
      <c r="J3">
        <f>(Table2[[#This Row],[1M Return vs Nifty]]-AVERAGE(Table2[1M Return vs Nifty]))/_xlfn.STDEV.P(Table2[1M Return vs Nifty])</f>
        <v>5.5441981626697032</v>
      </c>
      <c r="K3">
        <v>133.861140116109</v>
      </c>
      <c r="L3">
        <f>(Table2[[#This Row],[6M Return vs Nifty]]-AVERAGE(Table2[6M Return vs Nifty]))/_xlfn.STDEV.P(Table2[6M Return vs Nifty])</f>
        <v>3.5737351725184983</v>
      </c>
      <c r="M3">
        <v>25.321098555680798</v>
      </c>
      <c r="N3">
        <f>(Table2[[#This Row],[1W Return vs Nifty]]-AVERAGE(Table2[1W Return vs Nifty]))/_xlfn.STDEV.P(Table2[1W Return vs Nifty])</f>
        <v>4.5730185139416628</v>
      </c>
      <c r="O3">
        <v>4456.71</v>
      </c>
      <c r="P3">
        <v>3640.2902493408901</v>
      </c>
      <c r="Q3">
        <v>2538.2421754685802</v>
      </c>
      <c r="R3">
        <v>83.149514273007597</v>
      </c>
      <c r="S3" s="2">
        <f>(Table2[[#This Row],[Close Price]]-Table2[[#This Row],[20D EMA]])/Table2[[#This Row],[20D EMA]]</f>
        <v>0.23710091076152578</v>
      </c>
      <c r="T3" s="2">
        <f>(Table2[[#This Row],[Close Price]]-Table2[[#This Row],[50D EMA]])/Table2[[#This Row],[50D EMA]]</f>
        <v>0.51454956126046658</v>
      </c>
      <c r="U3" s="2">
        <f>(Table2[[#This Row],[Close Price]]-Table2[[#This Row],[200D EMA]])/Table2[[#This Row],[200D EMA]]</f>
        <v>1.1721331610062704</v>
      </c>
      <c r="V3">
        <v>1.7887871434528799</v>
      </c>
      <c r="W3">
        <v>5217.3</v>
      </c>
      <c r="X3">
        <v>5565</v>
      </c>
      <c r="Y3">
        <v>5302.55</v>
      </c>
      <c r="Z3">
        <v>5830</v>
      </c>
      <c r="AA3">
        <v>4182.1499999999996</v>
      </c>
      <c r="AB3">
        <v>5860</v>
      </c>
      <c r="AC3" s="2">
        <f>(Table2[[#This Row],[Close Price]]/Table2[[#This Row],[Day Low]])-1</f>
        <v>5.6753493186130655E-2</v>
      </c>
      <c r="AD3" s="2">
        <f>(Table2[[#This Row],[Day High]]/Table2[[#This Row],[Close Price]])-1</f>
        <v>9.3590162150398726E-3</v>
      </c>
      <c r="AE3" s="2">
        <f>(Table2[[#This Row],[Close Price]]/Table2[[#This Row],[Current Week Low]])-1</f>
        <v>3.9763887186353708E-2</v>
      </c>
      <c r="AF3" s="2">
        <f>(Table2[[#This Row],[Current Week High]]/Table2[[#This Row],[Close Price]])-1</f>
        <v>5.7423731272898904E-2</v>
      </c>
      <c r="AG3" s="2">
        <f>(Table2[[#This Row],[Close Price]]/Table2[[#This Row],[Current Month Low]])-1</f>
        <v>0.3183171335317958</v>
      </c>
      <c r="AH3" s="2">
        <f>(Table2[[#This Row],[Current Month High]]/Table2[[#This Row],[Close Price]])-1</f>
        <v>6.2865019770014907E-2</v>
      </c>
      <c r="AI3">
        <v>6.2865019770014898</v>
      </c>
      <c r="AJ3">
        <v>323.358673116793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1.27</v>
      </c>
      <c r="AM3" t="s">
        <v>10198</v>
      </c>
      <c r="AN3">
        <v>41.58</v>
      </c>
      <c r="AO3" t="s">
        <v>10198</v>
      </c>
      <c r="AP3">
        <v>0.27461576991914599</v>
      </c>
      <c r="AQ3">
        <f>(Table2[[#This Row],[Sharpe Ratio]]-AVERAGE(Table2[Sharpe Ratio]))/_xlfn.STDEV.P(Table2[Sharpe Ratio])</f>
        <v>2.4818987013293485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18.558061768668473</v>
      </c>
      <c r="AS3">
        <f>_xlfn.RANK.AVG(Table2[[#This Row],[1Y Return vs Nifty Z-Score]],Table2[1Y Return vs Nifty Z-Score])</f>
        <v>14</v>
      </c>
      <c r="AT3">
        <f>_xlfn.RANK.AVG(Table2[[#This Row],[6M Return vs Nifty Z-Score]],Table2[6M Return vs Nifty Z-Score])</f>
        <v>6</v>
      </c>
      <c r="AU3">
        <f>_xlfn.RANK.AVG(Table2[[#This Row],[Sharpe Ratio Z-Score]],Table2[Sharpe Ratio Z-Score])</f>
        <v>7</v>
      </c>
      <c r="AV3">
        <f>(Table2[[#This Row],[Rank 1Y]]+Table2[[#This Row],[Rank 6M]]+Table2[[#This Row],[Rank Sharpe]])/3</f>
        <v>9</v>
      </c>
    </row>
    <row r="4" spans="1:48" x14ac:dyDescent="0.3">
      <c r="A4" t="s">
        <v>637</v>
      </c>
      <c r="B4" t="s">
        <v>638</v>
      </c>
      <c r="C4" t="s">
        <v>10158</v>
      </c>
      <c r="D4" t="s">
        <v>229</v>
      </c>
      <c r="E4">
        <v>29790.96588</v>
      </c>
      <c r="F4">
        <v>2546.15</v>
      </c>
      <c r="G4">
        <v>313.80768446729201</v>
      </c>
      <c r="H4">
        <f>(Table2[[#This Row],[1Y Return vs Nifty]]-AVERAGE(Table2[1Y Return vs Nifty]))/_xlfn.STDEV.P(Table2[1Y Return vs Nifty])</f>
        <v>3.0772251602595748</v>
      </c>
      <c r="I4">
        <v>87.040941224846705</v>
      </c>
      <c r="J4">
        <f>(Table2[[#This Row],[1M Return vs Nifty]]-AVERAGE(Table2[1M Return vs Nifty]))/_xlfn.STDEV.P(Table2[1M Return vs Nifty])</f>
        <v>6.8589425578920586</v>
      </c>
      <c r="K4">
        <v>181.805171018057</v>
      </c>
      <c r="L4">
        <f>(Table2[[#This Row],[6M Return vs Nifty]]-AVERAGE(Table2[6M Return vs Nifty]))/_xlfn.STDEV.P(Table2[6M Return vs Nifty])</f>
        <v>4.9636207550856826</v>
      </c>
      <c r="M4">
        <v>7.5585365311409296</v>
      </c>
      <c r="N4">
        <f>(Table2[[#This Row],[1W Return vs Nifty]]-AVERAGE(Table2[1W Return vs Nifty]))/_xlfn.STDEV.P(Table2[1W Return vs Nifty])</f>
        <v>1.3659853761138276</v>
      </c>
      <c r="O4">
        <v>2118.61</v>
      </c>
      <c r="P4">
        <v>1667.5010691776299</v>
      </c>
      <c r="Q4">
        <v>1092.8962667109399</v>
      </c>
      <c r="R4">
        <v>77.711247400236999</v>
      </c>
      <c r="S4" s="2">
        <f>(Table2[[#This Row],[Close Price]]-Table2[[#This Row],[20D EMA]])/Table2[[#This Row],[20D EMA]]</f>
        <v>0.20180212497816963</v>
      </c>
      <c r="T4" s="2">
        <f>(Table2[[#This Row],[Close Price]]-Table2[[#This Row],[50D EMA]])/Table2[[#This Row],[50D EMA]]</f>
        <v>0.52692555768836657</v>
      </c>
      <c r="U4" s="2">
        <f>(Table2[[#This Row],[Close Price]]-Table2[[#This Row],[200D EMA]])/Table2[[#This Row],[200D EMA]]</f>
        <v>1.3297270542085502</v>
      </c>
      <c r="V4">
        <v>2.2260852415008201</v>
      </c>
      <c r="W4">
        <v>2426.15</v>
      </c>
      <c r="X4">
        <v>2622</v>
      </c>
      <c r="Y4">
        <v>2480.0500000000002</v>
      </c>
      <c r="Z4">
        <v>2785.45</v>
      </c>
      <c r="AA4">
        <v>2127.6999999999998</v>
      </c>
      <c r="AB4">
        <v>2833.8</v>
      </c>
      <c r="AC4" s="2">
        <f>(Table2[[#This Row],[Close Price]]/Table2[[#This Row],[Day Low]])-1</f>
        <v>4.9461080312429129E-2</v>
      </c>
      <c r="AD4" s="2">
        <f>(Table2[[#This Row],[Day High]]/Table2[[#This Row],[Close Price]])-1</f>
        <v>2.9790075211594047E-2</v>
      </c>
      <c r="AE4" s="2">
        <f>(Table2[[#This Row],[Close Price]]/Table2[[#This Row],[Current Week Low]])-1</f>
        <v>2.6652688453861817E-2</v>
      </c>
      <c r="AF4" s="2">
        <f>(Table2[[#This Row],[Current Week High]]/Table2[[#This Row],[Close Price]])-1</f>
        <v>9.3985036231172492E-2</v>
      </c>
      <c r="AG4" s="2">
        <f>(Table2[[#This Row],[Close Price]]/Table2[[#This Row],[Current Month Low]])-1</f>
        <v>0.19666776331249713</v>
      </c>
      <c r="AH4" s="2">
        <f>(Table2[[#This Row],[Current Month High]]/Table2[[#This Row],[Close Price]])-1</f>
        <v>0.11297449089802258</v>
      </c>
      <c r="AI4">
        <v>11.2974490898022</v>
      </c>
      <c r="AJ4">
        <v>350.20776235522902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1.63</v>
      </c>
      <c r="AM4" t="s">
        <v>10198</v>
      </c>
      <c r="AN4">
        <v>54.85</v>
      </c>
      <c r="AO4" t="s">
        <v>10198</v>
      </c>
      <c r="AP4">
        <v>0.22203980715097499</v>
      </c>
      <c r="AQ4">
        <f>(Table2[[#This Row],[Sharpe Ratio]]-AVERAGE(Table2[Sharpe Ratio]))/_xlfn.STDEV.P(Table2[Sharpe Ratio])</f>
        <v>1.8891418396244346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18.154915688975578</v>
      </c>
      <c r="AS4">
        <f>_xlfn.RANK.AVG(Table2[[#This Row],[1Y Return vs Nifty Z-Score]],Table2[1Y Return vs Nifty Z-Score])</f>
        <v>10</v>
      </c>
      <c r="AT4">
        <f>_xlfn.RANK.AVG(Table2[[#This Row],[6M Return vs Nifty Z-Score]],Table2[6M Return vs Nifty Z-Score])</f>
        <v>2</v>
      </c>
      <c r="AU4">
        <f>_xlfn.RANK.AVG(Table2[[#This Row],[Sharpe Ratio Z-Score]],Table2[Sharpe Ratio Z-Score])</f>
        <v>18</v>
      </c>
      <c r="AV4">
        <f>(Table2[[#This Row],[Rank 1Y]]+Table2[[#This Row],[Rank 6M]]+Table2[[#This Row],[Rank Sharpe]])/3</f>
        <v>10</v>
      </c>
    </row>
    <row r="5" spans="1:48" x14ac:dyDescent="0.3">
      <c r="A5" t="s">
        <v>215</v>
      </c>
      <c r="B5" t="s">
        <v>216</v>
      </c>
      <c r="C5" t="s">
        <v>10156</v>
      </c>
      <c r="D5" t="s">
        <v>117</v>
      </c>
      <c r="E5">
        <v>117991.287459</v>
      </c>
      <c r="F5">
        <v>542.75</v>
      </c>
      <c r="G5">
        <v>319.50163288812502</v>
      </c>
      <c r="H5">
        <f>(Table2[[#This Row],[1Y Return vs Nifty]]-AVERAGE(Table2[1Y Return vs Nifty]))/_xlfn.STDEV.P(Table2[1Y Return vs Nifty])</f>
        <v>3.1429862707122469</v>
      </c>
      <c r="I5">
        <v>42.549598050308099</v>
      </c>
      <c r="J5">
        <f>(Table2[[#This Row],[1M Return vs Nifty]]-AVERAGE(Table2[1M Return vs Nifty]))/_xlfn.STDEV.P(Table2[1M Return vs Nifty])</f>
        <v>3.1948043393026189</v>
      </c>
      <c r="K5">
        <v>179.57121145724301</v>
      </c>
      <c r="L5">
        <f>(Table2[[#This Row],[6M Return vs Nifty]]-AVERAGE(Table2[6M Return vs Nifty]))/_xlfn.STDEV.P(Table2[6M Return vs Nifty])</f>
        <v>4.8988588206550228</v>
      </c>
      <c r="M5">
        <v>34.498371530490203</v>
      </c>
      <c r="N5">
        <f>(Table2[[#This Row],[1W Return vs Nifty]]-AVERAGE(Table2[1W Return vs Nifty]))/_xlfn.STDEV.P(Table2[1W Return vs Nifty])</f>
        <v>6.2299764744230419</v>
      </c>
      <c r="O5">
        <v>433.56</v>
      </c>
      <c r="P5">
        <v>378.74617839731201</v>
      </c>
      <c r="Q5">
        <v>268.962706418143</v>
      </c>
      <c r="R5">
        <v>94.312272571934699</v>
      </c>
      <c r="S5" s="2">
        <f>(Table2[[#This Row],[Close Price]]-Table2[[#This Row],[20D EMA]])/Table2[[#This Row],[20D EMA]]</f>
        <v>0.25184518867054156</v>
      </c>
      <c r="T5" s="2">
        <f>(Table2[[#This Row],[Close Price]]-Table2[[#This Row],[50D EMA]])/Table2[[#This Row],[50D EMA]]</f>
        <v>0.43301775953669119</v>
      </c>
      <c r="U5" s="2">
        <f>(Table2[[#This Row],[Close Price]]-Table2[[#This Row],[200D EMA]])/Table2[[#This Row],[200D EMA]]</f>
        <v>1.0179377551184121</v>
      </c>
      <c r="V5">
        <v>1.6947488423853301</v>
      </c>
      <c r="W5">
        <v>557.75</v>
      </c>
      <c r="X5">
        <v>598</v>
      </c>
      <c r="Y5">
        <v>508</v>
      </c>
      <c r="Z5">
        <v>619</v>
      </c>
      <c r="AA5">
        <v>404.3</v>
      </c>
      <c r="AB5">
        <v>619</v>
      </c>
      <c r="AC5" s="2">
        <f>(Table2[[#This Row],[Close Price]]/Table2[[#This Row],[Day Low]])-1</f>
        <v>-2.6893769610040308E-2</v>
      </c>
      <c r="AD5" s="2">
        <f>(Table2[[#This Row],[Day High]]/Table2[[#This Row],[Close Price]])-1</f>
        <v>0.10179640718562877</v>
      </c>
      <c r="AE5" s="2">
        <f>(Table2[[#This Row],[Close Price]]/Table2[[#This Row],[Current Week Low]])-1</f>
        <v>6.8405511811023612E-2</v>
      </c>
      <c r="AF5" s="2">
        <f>(Table2[[#This Row],[Current Week High]]/Table2[[#This Row],[Close Price]])-1</f>
        <v>0.14048825426070932</v>
      </c>
      <c r="AG5" s="2">
        <f>(Table2[[#This Row],[Close Price]]/Table2[[#This Row],[Current Month Low]])-1</f>
        <v>0.342443729903537</v>
      </c>
      <c r="AH5" s="2">
        <f>(Table2[[#This Row],[Current Month High]]/Table2[[#This Row],[Close Price]])-1</f>
        <v>0.14048825426070932</v>
      </c>
      <c r="AI5">
        <v>14.0488254260709</v>
      </c>
      <c r="AJ5">
        <v>363.69073045706898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0.89</v>
      </c>
      <c r="AM5" t="s">
        <v>10198</v>
      </c>
      <c r="AN5">
        <v>32.46</v>
      </c>
      <c r="AO5" t="s">
        <v>10198</v>
      </c>
      <c r="AP5">
        <v>0.209826313645289</v>
      </c>
      <c r="AQ5">
        <f>(Table2[[#This Row],[Sharpe Ratio]]-AVERAGE(Table2[Sharpe Ratio]))/_xlfn.STDEV.P(Table2[Sharpe Ratio])</f>
        <v>1.7514433230455511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19.218069228138482</v>
      </c>
      <c r="AS5">
        <f>_xlfn.RANK.AVG(Table2[[#This Row],[1Y Return vs Nifty Z-Score]],Table2[1Y Return vs Nifty Z-Score])</f>
        <v>8</v>
      </c>
      <c r="AT5">
        <f>_xlfn.RANK.AVG(Table2[[#This Row],[6M Return vs Nifty Z-Score]],Table2[6M Return vs Nifty Z-Score])</f>
        <v>3</v>
      </c>
      <c r="AU5">
        <f>_xlfn.RANK.AVG(Table2[[#This Row],[Sharpe Ratio Z-Score]],Table2[Sharpe Ratio Z-Score])</f>
        <v>32</v>
      </c>
      <c r="AV5">
        <f>(Table2[[#This Row],[Rank 1Y]]+Table2[[#This Row],[Rank 6M]]+Table2[[#This Row],[Rank Sharpe]])/3</f>
        <v>14.333333333333334</v>
      </c>
    </row>
    <row r="6" spans="1:48" x14ac:dyDescent="0.3">
      <c r="A6" t="s">
        <v>634</v>
      </c>
      <c r="B6" t="s">
        <v>635</v>
      </c>
      <c r="C6" t="s">
        <v>10158</v>
      </c>
      <c r="D6" t="s">
        <v>636</v>
      </c>
      <c r="E6">
        <v>29835.628173124998</v>
      </c>
      <c r="F6">
        <v>699.95</v>
      </c>
      <c r="G6">
        <v>279.25585497448901</v>
      </c>
      <c r="H6">
        <f>(Table2[[#This Row],[1Y Return vs Nifty]]-AVERAGE(Table2[1Y Return vs Nifty]))/_xlfn.STDEV.P(Table2[1Y Return vs Nifty])</f>
        <v>2.6781757647110118</v>
      </c>
      <c r="I6">
        <v>15.178858745279999</v>
      </c>
      <c r="J6">
        <f>(Table2[[#This Row],[1M Return vs Nifty]]-AVERAGE(Table2[1M Return vs Nifty]))/_xlfn.STDEV.P(Table2[1M Return vs Nifty])</f>
        <v>0.94065409786878906</v>
      </c>
      <c r="K6">
        <v>90.556538626056494</v>
      </c>
      <c r="L6">
        <f>(Table2[[#This Row],[6M Return vs Nifty]]-AVERAGE(Table2[6M Return vs Nifty]))/_xlfn.STDEV.P(Table2[6M Return vs Nifty])</f>
        <v>2.318345499653176</v>
      </c>
      <c r="M6">
        <v>3.0382331736735999</v>
      </c>
      <c r="N6">
        <f>(Table2[[#This Row],[1W Return vs Nifty]]-AVERAGE(Table2[1W Return vs Nifty]))/_xlfn.STDEV.P(Table2[1W Return vs Nifty])</f>
        <v>0.54984395234826156</v>
      </c>
      <c r="O6">
        <v>677.18</v>
      </c>
      <c r="P6">
        <v>599.49118168343102</v>
      </c>
      <c r="Q6">
        <v>426.65144777173498</v>
      </c>
      <c r="R6">
        <v>68.759095506002794</v>
      </c>
      <c r="S6" s="2">
        <f>(Table2[[#This Row],[Close Price]]-Table2[[#This Row],[20D EMA]])/Table2[[#This Row],[20D EMA]]</f>
        <v>3.3624737883576152E-2</v>
      </c>
      <c r="T6" s="2">
        <f>(Table2[[#This Row],[Close Price]]-Table2[[#This Row],[50D EMA]])/Table2[[#This Row],[50D EMA]]</f>
        <v>0.16757347128021241</v>
      </c>
      <c r="U6" s="2">
        <f>(Table2[[#This Row],[Close Price]]-Table2[[#This Row],[200D EMA]])/Table2[[#This Row],[200D EMA]]</f>
        <v>0.64056633032799171</v>
      </c>
      <c r="V6">
        <v>0.68708446064687301</v>
      </c>
      <c r="W6">
        <v>664.85</v>
      </c>
      <c r="X6">
        <v>707.85</v>
      </c>
      <c r="Y6">
        <v>694.35</v>
      </c>
      <c r="Z6">
        <v>745.75</v>
      </c>
      <c r="AA6">
        <v>675</v>
      </c>
      <c r="AB6">
        <v>748.1</v>
      </c>
      <c r="AC6" s="2">
        <f>(Table2[[#This Row],[Close Price]]/Table2[[#This Row],[Day Low]])-1</f>
        <v>5.2793863277430964E-2</v>
      </c>
      <c r="AD6" s="2">
        <f>(Table2[[#This Row],[Day High]]/Table2[[#This Row],[Close Price]])-1</f>
        <v>1.1286520465747518E-2</v>
      </c>
      <c r="AE6" s="2">
        <f>(Table2[[#This Row],[Close Price]]/Table2[[#This Row],[Current Week Low]])-1</f>
        <v>8.0650968531721379E-3</v>
      </c>
      <c r="AF6" s="2">
        <f>(Table2[[#This Row],[Current Week High]]/Table2[[#This Row],[Close Price]])-1</f>
        <v>6.5433245231802273E-2</v>
      </c>
      <c r="AG6" s="2">
        <f>(Table2[[#This Row],[Close Price]]/Table2[[#This Row],[Current Month Low]])-1</f>
        <v>3.6962962962963086E-2</v>
      </c>
      <c r="AH6" s="2">
        <f>(Table2[[#This Row],[Current Month High]]/Table2[[#This Row],[Close Price]])-1</f>
        <v>6.8790627901992973E-2</v>
      </c>
      <c r="AI6">
        <v>6.8790627901992902</v>
      </c>
      <c r="AJ6">
        <v>313.31561854148202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0.57999999999999996</v>
      </c>
      <c r="AM6" t="s">
        <v>10198</v>
      </c>
      <c r="AN6">
        <v>0.56999999999999995</v>
      </c>
      <c r="AO6" t="s">
        <v>10198</v>
      </c>
      <c r="AP6">
        <v>0.25003235129467999</v>
      </c>
      <c r="AQ6">
        <f>(Table2[[#This Row],[Sharpe Ratio]]-AVERAGE(Table2[Sharpe Ratio]))/_xlfn.STDEV.P(Table2[Sharpe Ratio])</f>
        <v>2.204738012174297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8.6917573267555355</v>
      </c>
      <c r="AS6">
        <f>_xlfn.RANK.AVG(Table2[[#This Row],[1Y Return vs Nifty Z-Score]],Table2[1Y Return vs Nifty Z-Score])</f>
        <v>11</v>
      </c>
      <c r="AT6">
        <f>_xlfn.RANK.AVG(Table2[[#This Row],[6M Return vs Nifty Z-Score]],Table2[6M Return vs Nifty Z-Score])</f>
        <v>22</v>
      </c>
      <c r="AU6">
        <f>_xlfn.RANK.AVG(Table2[[#This Row],[Sharpe Ratio Z-Score]],Table2[Sharpe Ratio Z-Score])</f>
        <v>12</v>
      </c>
      <c r="AV6">
        <f>(Table2[[#This Row],[Rank 1Y]]+Table2[[#This Row],[Rank 6M]]+Table2[[#This Row],[Rank Sharpe]])/3</f>
        <v>15</v>
      </c>
    </row>
    <row r="7" spans="1:48" x14ac:dyDescent="0.3">
      <c r="A7" t="s">
        <v>1101</v>
      </c>
      <c r="B7" t="s">
        <v>1102</v>
      </c>
      <c r="C7" t="s">
        <v>10160</v>
      </c>
      <c r="D7" t="s">
        <v>103</v>
      </c>
      <c r="E7">
        <v>11069.393894000001</v>
      </c>
      <c r="F7">
        <v>1880.1</v>
      </c>
      <c r="G7">
        <v>211.64307131845101</v>
      </c>
      <c r="H7">
        <f>(Table2[[#This Row],[1Y Return vs Nifty]]-AVERAGE(Table2[1Y Return vs Nifty]))/_xlfn.STDEV.P(Table2[1Y Return vs Nifty])</f>
        <v>1.8972955379514491</v>
      </c>
      <c r="I7">
        <v>-6.0737867834663204</v>
      </c>
      <c r="J7">
        <f>(Table2[[#This Row],[1M Return vs Nifty]]-AVERAGE(Table2[1M Return vs Nifty]))/_xlfn.STDEV.P(Table2[1M Return vs Nifty])</f>
        <v>-0.80963315290088644</v>
      </c>
      <c r="K7">
        <v>83.269296454855706</v>
      </c>
      <c r="L7">
        <f>(Table2[[#This Row],[6M Return vs Nifty]]-AVERAGE(Table2[6M Return vs Nifty]))/_xlfn.STDEV.P(Table2[6M Return vs Nifty])</f>
        <v>2.1070901537866265</v>
      </c>
      <c r="M7">
        <v>-0.90008402292445799</v>
      </c>
      <c r="N7">
        <f>(Table2[[#This Row],[1W Return vs Nifty]]-AVERAGE(Table2[1W Return vs Nifty]))/_xlfn.STDEV.P(Table2[1W Return vs Nifty])</f>
        <v>-0.16121978605376519</v>
      </c>
      <c r="O7">
        <v>1800.48</v>
      </c>
      <c r="P7">
        <v>1787.6535561870601</v>
      </c>
      <c r="Q7">
        <v>1380.7092251787401</v>
      </c>
      <c r="R7">
        <v>62.960867439085</v>
      </c>
      <c r="S7" s="2">
        <f>(Table2[[#This Row],[Close Price]]-Table2[[#This Row],[20D EMA]])/Table2[[#This Row],[20D EMA]]</f>
        <v>4.422154092242063E-2</v>
      </c>
      <c r="T7" s="2">
        <f>(Table2[[#This Row],[Close Price]]-Table2[[#This Row],[50D EMA]])/Table2[[#This Row],[50D EMA]]</f>
        <v>5.1713847737993278E-2</v>
      </c>
      <c r="U7" s="2">
        <f>(Table2[[#This Row],[Close Price]]-Table2[[#This Row],[200D EMA]])/Table2[[#This Row],[200D EMA]]</f>
        <v>0.36169148848600691</v>
      </c>
      <c r="V7">
        <v>0.54397351154348805</v>
      </c>
      <c r="W7">
        <v>1821</v>
      </c>
      <c r="X7">
        <v>1885.95</v>
      </c>
      <c r="Y7">
        <v>1817</v>
      </c>
      <c r="Z7">
        <v>1899</v>
      </c>
      <c r="AA7">
        <v>1751.1</v>
      </c>
      <c r="AB7">
        <v>1899</v>
      </c>
      <c r="AC7" s="2">
        <f>(Table2[[#This Row],[Close Price]]/Table2[[#This Row],[Day Low]])-1</f>
        <v>3.2454695222405183E-2</v>
      </c>
      <c r="AD7" s="2">
        <f>(Table2[[#This Row],[Day High]]/Table2[[#This Row],[Close Price]])-1</f>
        <v>3.111536620392652E-3</v>
      </c>
      <c r="AE7" s="2">
        <f>(Table2[[#This Row],[Close Price]]/Table2[[#This Row],[Current Week Low]])-1</f>
        <v>3.4727572922399474E-2</v>
      </c>
      <c r="AF7" s="2">
        <f>(Table2[[#This Row],[Current Week High]]/Table2[[#This Row],[Close Price]])-1</f>
        <v>1.0052656773575919E-2</v>
      </c>
      <c r="AG7" s="2">
        <f>(Table2[[#This Row],[Close Price]]/Table2[[#This Row],[Current Month Low]])-1</f>
        <v>7.3667980126777444E-2</v>
      </c>
      <c r="AH7" s="2">
        <f>(Table2[[#This Row],[Current Month High]]/Table2[[#This Row],[Close Price]])-1</f>
        <v>1.0052656773575919E-2</v>
      </c>
      <c r="AI7">
        <v>12.1828626136907</v>
      </c>
      <c r="AJ7">
        <v>278.03619302948999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</v>
      </c>
      <c r="AM7" t="s">
        <v>10197</v>
      </c>
      <c r="AN7">
        <v>6.48</v>
      </c>
      <c r="AO7" t="s">
        <v>10198</v>
      </c>
      <c r="AP7">
        <v>0.292068640679498</v>
      </c>
      <c r="AQ7">
        <f>(Table2[[#This Row],[Sharpe Ratio]]-AVERAGE(Table2[Sharpe Ratio]))/_xlfn.STDEV.P(Table2[Sharpe Ratio])</f>
        <v>2.6786674974665572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5.7122002502499809</v>
      </c>
      <c r="AS7">
        <f>_xlfn.RANK.AVG(Table2[[#This Row],[1Y Return vs Nifty Z-Score]],Table2[1Y Return vs Nifty Z-Score])</f>
        <v>31</v>
      </c>
      <c r="AT7">
        <f>_xlfn.RANK.AVG(Table2[[#This Row],[6M Return vs Nifty Z-Score]],Table2[6M Return vs Nifty Z-Score])</f>
        <v>27</v>
      </c>
      <c r="AU7">
        <f>_xlfn.RANK.AVG(Table2[[#This Row],[Sharpe Ratio Z-Score]],Table2[Sharpe Ratio Z-Score])</f>
        <v>3</v>
      </c>
      <c r="AV7">
        <f>(Table2[[#This Row],[Rank 1Y]]+Table2[[#This Row],[Rank 6M]]+Table2[[#This Row],[Rank Sharpe]])/3</f>
        <v>20.333333333333332</v>
      </c>
    </row>
    <row r="8" spans="1:48" x14ac:dyDescent="0.3">
      <c r="A8" t="s">
        <v>693</v>
      </c>
      <c r="B8" t="s">
        <v>694</v>
      </c>
      <c r="C8" t="s">
        <v>10158</v>
      </c>
      <c r="D8" t="s">
        <v>636</v>
      </c>
      <c r="E8">
        <v>24557.08822596</v>
      </c>
      <c r="F8">
        <v>1792.7</v>
      </c>
      <c r="G8">
        <v>239.70148938583199</v>
      </c>
      <c r="H8">
        <f>(Table2[[#This Row],[1Y Return vs Nifty]]-AVERAGE(Table2[1Y Return vs Nifty]))/_xlfn.STDEV.P(Table2[1Y Return vs Nifty])</f>
        <v>2.2213505860978722</v>
      </c>
      <c r="I8">
        <v>44.153547250197803</v>
      </c>
      <c r="J8">
        <f>(Table2[[#This Row],[1M Return vs Nifty]]-AVERAGE(Table2[1M Return vs Nifty]))/_xlfn.STDEV.P(Table2[1M Return vs Nifty])</f>
        <v>3.3268995098380669</v>
      </c>
      <c r="K8">
        <v>62.439946088169201</v>
      </c>
      <c r="L8">
        <f>(Table2[[#This Row],[6M Return vs Nifty]]-AVERAGE(Table2[6M Return vs Nifty]))/_xlfn.STDEV.P(Table2[6M Return vs Nifty])</f>
        <v>1.5032524450193856</v>
      </c>
      <c r="M8">
        <v>-1.8168594428909599</v>
      </c>
      <c r="N8">
        <f>(Table2[[#This Row],[1W Return vs Nifty]]-AVERAGE(Table2[1W Return vs Nifty]))/_xlfn.STDEV.P(Table2[1W Return vs Nifty])</f>
        <v>-0.32674372047925326</v>
      </c>
      <c r="O8">
        <v>1664.13</v>
      </c>
      <c r="P8">
        <v>1442.6970596317001</v>
      </c>
      <c r="Q8">
        <v>1064.3478244815899</v>
      </c>
      <c r="R8">
        <v>73.874217735062004</v>
      </c>
      <c r="S8" s="2">
        <f>(Table2[[#This Row],[Close Price]]-Table2[[#This Row],[20D EMA]])/Table2[[#This Row],[20D EMA]]</f>
        <v>7.7259589094601941E-2</v>
      </c>
      <c r="T8" s="2">
        <f>(Table2[[#This Row],[Close Price]]-Table2[[#This Row],[50D EMA]])/Table2[[#This Row],[50D EMA]]</f>
        <v>0.24260321183273964</v>
      </c>
      <c r="U8" s="2">
        <f>(Table2[[#This Row],[Close Price]]-Table2[[#This Row],[200D EMA]])/Table2[[#This Row],[200D EMA]]</f>
        <v>0.68431781299798999</v>
      </c>
      <c r="V8">
        <v>0.99137112874634503</v>
      </c>
      <c r="W8">
        <v>1685.15</v>
      </c>
      <c r="X8">
        <v>1800.9</v>
      </c>
      <c r="Y8">
        <v>1733.4</v>
      </c>
      <c r="Z8">
        <v>1861.1</v>
      </c>
      <c r="AA8">
        <v>1733.4</v>
      </c>
      <c r="AB8">
        <v>1866</v>
      </c>
      <c r="AC8" s="2">
        <f>(Table2[[#This Row],[Close Price]]/Table2[[#This Row],[Day Low]])-1</f>
        <v>6.382221167255131E-2</v>
      </c>
      <c r="AD8" s="2">
        <f>(Table2[[#This Row],[Day High]]/Table2[[#This Row],[Close Price]])-1</f>
        <v>4.5741060969488601E-3</v>
      </c>
      <c r="AE8" s="2">
        <f>(Table2[[#This Row],[Close Price]]/Table2[[#This Row],[Current Week Low]])-1</f>
        <v>3.4210222683742852E-2</v>
      </c>
      <c r="AF8" s="2">
        <f>(Table2[[#This Row],[Current Week High]]/Table2[[#This Row],[Close Price]])-1</f>
        <v>3.8154738662352861E-2</v>
      </c>
      <c r="AG8" s="2">
        <f>(Table2[[#This Row],[Close Price]]/Table2[[#This Row],[Current Month Low]])-1</f>
        <v>3.4210222683742852E-2</v>
      </c>
      <c r="AH8" s="2">
        <f>(Table2[[#This Row],[Current Month High]]/Table2[[#This Row],[Close Price]])-1</f>
        <v>4.0888045964188047E-2</v>
      </c>
      <c r="AI8">
        <v>5.8152507391085999</v>
      </c>
      <c r="AJ8">
        <v>271.92946058091201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0.54</v>
      </c>
      <c r="AM8" t="s">
        <v>10198</v>
      </c>
      <c r="AN8">
        <v>13.27</v>
      </c>
      <c r="AO8" t="s">
        <v>10198</v>
      </c>
      <c r="AP8">
        <v>0.28357840316019101</v>
      </c>
      <c r="AQ8">
        <f>(Table2[[#This Row],[Sharpe Ratio]]-AVERAGE(Table2[Sharpe Ratio]))/_xlfn.STDEV.P(Table2[Sharpe Ratio])</f>
        <v>2.5829460635241159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9.3077048840001879</v>
      </c>
      <c r="AS8">
        <f>_xlfn.RANK.AVG(Table2[[#This Row],[1Y Return vs Nifty Z-Score]],Table2[1Y Return vs Nifty Z-Score])</f>
        <v>19</v>
      </c>
      <c r="AT8">
        <f>_xlfn.RANK.AVG(Table2[[#This Row],[6M Return vs Nifty Z-Score]],Table2[6M Return vs Nifty Z-Score])</f>
        <v>54</v>
      </c>
      <c r="AU8">
        <f>_xlfn.RANK.AVG(Table2[[#This Row],[Sharpe Ratio Z-Score]],Table2[Sharpe Ratio Z-Score])</f>
        <v>6</v>
      </c>
      <c r="AV8">
        <f>(Table2[[#This Row],[Rank 1Y]]+Table2[[#This Row],[Rank 6M]]+Table2[[#This Row],[Rank Sharpe]])/3</f>
        <v>26.333333333333332</v>
      </c>
    </row>
    <row r="9" spans="1:48" x14ac:dyDescent="0.3">
      <c r="A9" t="s">
        <v>372</v>
      </c>
      <c r="B9" t="s">
        <v>373</v>
      </c>
      <c r="C9" t="s">
        <v>10153</v>
      </c>
      <c r="D9" t="s">
        <v>117</v>
      </c>
      <c r="E9">
        <v>66673.279500000004</v>
      </c>
      <c r="F9">
        <v>329.05</v>
      </c>
      <c r="G9">
        <v>431.42843504616798</v>
      </c>
      <c r="H9">
        <f>(Table2[[#This Row],[1Y Return vs Nifty]]-AVERAGE(Table2[1Y Return vs Nifty]))/_xlfn.STDEV.P(Table2[1Y Return vs Nifty])</f>
        <v>4.4356623287529384</v>
      </c>
      <c r="I9">
        <v>26.567204180643699</v>
      </c>
      <c r="J9">
        <f>(Table2[[#This Row],[1M Return vs Nifty]]-AVERAGE(Table2[1M Return vs Nifty]))/_xlfn.STDEV.P(Table2[1M Return vs Nifty])</f>
        <v>1.8785550192348801</v>
      </c>
      <c r="K9">
        <v>148.441876799862</v>
      </c>
      <c r="L9">
        <f>(Table2[[#This Row],[6M Return vs Nifty]]-AVERAGE(Table2[6M Return vs Nifty]))/_xlfn.STDEV.P(Table2[6M Return vs Nifty])</f>
        <v>3.9964271180789903</v>
      </c>
      <c r="M9">
        <v>16.3192754388444</v>
      </c>
      <c r="N9">
        <f>(Table2[[#This Row],[1W Return vs Nifty]]-AVERAGE(Table2[1W Return vs Nifty]))/_xlfn.STDEV.P(Table2[1W Return vs Nifty])</f>
        <v>2.9477380506461763</v>
      </c>
      <c r="O9">
        <v>293.74</v>
      </c>
      <c r="P9">
        <v>265.619498423013</v>
      </c>
      <c r="Q9">
        <v>186.452380978782</v>
      </c>
      <c r="R9">
        <v>85.670219609748102</v>
      </c>
      <c r="S9" s="2">
        <f>(Table2[[#This Row],[Close Price]]-Table2[[#This Row],[20D EMA]])/Table2[[#This Row],[20D EMA]]</f>
        <v>0.1202083475182134</v>
      </c>
      <c r="T9" s="2">
        <f>(Table2[[#This Row],[Close Price]]-Table2[[#This Row],[50D EMA]])/Table2[[#This Row],[50D EMA]]</f>
        <v>0.238802128434</v>
      </c>
      <c r="U9" s="2">
        <f>(Table2[[#This Row],[Close Price]]-Table2[[#This Row],[200D EMA]])/Table2[[#This Row],[200D EMA]]</f>
        <v>0.76479376810664279</v>
      </c>
      <c r="V9">
        <v>1.38827467847467</v>
      </c>
      <c r="W9">
        <v>319</v>
      </c>
      <c r="X9">
        <v>337.8</v>
      </c>
      <c r="Y9">
        <v>323.5</v>
      </c>
      <c r="Z9">
        <v>349.7</v>
      </c>
      <c r="AA9">
        <v>277</v>
      </c>
      <c r="AB9">
        <v>349.7</v>
      </c>
      <c r="AC9" s="2">
        <f>(Table2[[#This Row],[Close Price]]/Table2[[#This Row],[Day Low]])-1</f>
        <v>3.1504702194357304E-2</v>
      </c>
      <c r="AD9" s="2">
        <f>(Table2[[#This Row],[Day High]]/Table2[[#This Row],[Close Price]])-1</f>
        <v>2.6591703388542776E-2</v>
      </c>
      <c r="AE9" s="2">
        <f>(Table2[[#This Row],[Close Price]]/Table2[[#This Row],[Current Week Low]])-1</f>
        <v>1.7156105100463614E-2</v>
      </c>
      <c r="AF9" s="2">
        <f>(Table2[[#This Row],[Current Week High]]/Table2[[#This Row],[Close Price]])-1</f>
        <v>6.2756419996960799E-2</v>
      </c>
      <c r="AG9" s="2">
        <f>(Table2[[#This Row],[Close Price]]/Table2[[#This Row],[Current Month Low]])-1</f>
        <v>0.18790613718411553</v>
      </c>
      <c r="AH9" s="2">
        <f>(Table2[[#This Row],[Current Month High]]/Table2[[#This Row],[Close Price]])-1</f>
        <v>6.2756419996960799E-2</v>
      </c>
      <c r="AI9">
        <v>6.2756419996960799</v>
      </c>
      <c r="AJ9">
        <v>469.29065743944602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0.51</v>
      </c>
      <c r="AM9" t="s">
        <v>10198</v>
      </c>
      <c r="AN9">
        <v>17.079999999999998</v>
      </c>
      <c r="AO9" t="s">
        <v>10198</v>
      </c>
      <c r="AP9">
        <v>0.17104202193295101</v>
      </c>
      <c r="AQ9">
        <f>(Table2[[#This Row],[Sharpe Ratio]]-AVERAGE(Table2[Sharpe Ratio]))/_xlfn.STDEV.P(Table2[Sharpe Ratio])</f>
        <v>1.3141778156077852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14.572560332320769</v>
      </c>
      <c r="AS9">
        <f>_xlfn.RANK.AVG(Table2[[#This Row],[1Y Return vs Nifty Z-Score]],Table2[1Y Return vs Nifty Z-Score])</f>
        <v>4</v>
      </c>
      <c r="AT9">
        <f>_xlfn.RANK.AVG(Table2[[#This Row],[6M Return vs Nifty Z-Score]],Table2[6M Return vs Nifty Z-Score])</f>
        <v>5</v>
      </c>
      <c r="AU9">
        <f>_xlfn.RANK.AVG(Table2[[#This Row],[Sharpe Ratio Z-Score]],Table2[Sharpe Ratio Z-Score])</f>
        <v>71</v>
      </c>
      <c r="AV9">
        <f>(Table2[[#This Row],[Rank 1Y]]+Table2[[#This Row],[Rank 6M]]+Table2[[#This Row],[Rank Sharpe]])/3</f>
        <v>26.666666666666668</v>
      </c>
    </row>
    <row r="10" spans="1:48" x14ac:dyDescent="0.3">
      <c r="A10" t="s">
        <v>1234</v>
      </c>
      <c r="B10" t="s">
        <v>1235</v>
      </c>
      <c r="C10" t="s">
        <v>10158</v>
      </c>
      <c r="D10" t="s">
        <v>239</v>
      </c>
      <c r="E10">
        <v>8943.5598643679896</v>
      </c>
      <c r="F10">
        <v>85.97</v>
      </c>
      <c r="G10">
        <v>209.235431259325</v>
      </c>
      <c r="H10">
        <f>(Table2[[#This Row],[1Y Return vs Nifty]]-AVERAGE(Table2[1Y Return vs Nifty]))/_xlfn.STDEV.P(Table2[1Y Return vs Nifty])</f>
        <v>1.8694889840179489</v>
      </c>
      <c r="I10">
        <v>16.015817332729402</v>
      </c>
      <c r="J10">
        <f>(Table2[[#This Row],[1M Return vs Nifty]]-AVERAGE(Table2[1M Return vs Nifty]))/_xlfn.STDEV.P(Table2[1M Return vs Nifty])</f>
        <v>1.0095828316141215</v>
      </c>
      <c r="K10">
        <v>78.994433489114101</v>
      </c>
      <c r="L10">
        <f>(Table2[[#This Row],[6M Return vs Nifty]]-AVERAGE(Table2[6M Return vs Nifty]))/_xlfn.STDEV.P(Table2[6M Return vs Nifty])</f>
        <v>1.9831629350743332</v>
      </c>
      <c r="M10">
        <v>7.0133637985369397</v>
      </c>
      <c r="N10">
        <f>(Table2[[#This Row],[1W Return vs Nifty]]-AVERAGE(Table2[1W Return vs Nifty]))/_xlfn.STDEV.P(Table2[1W Return vs Nifty])</f>
        <v>1.2675543605381656</v>
      </c>
      <c r="O10">
        <v>72.37</v>
      </c>
      <c r="P10">
        <v>67.167698864734604</v>
      </c>
      <c r="Q10">
        <v>53.692170575571602</v>
      </c>
      <c r="R10">
        <v>76.986503354259199</v>
      </c>
      <c r="S10" s="2">
        <f>(Table2[[#This Row],[Close Price]]-Table2[[#This Row],[20D EMA]])/Table2[[#This Row],[20D EMA]]</f>
        <v>0.18792317258532532</v>
      </c>
      <c r="T10" s="2">
        <f>(Table2[[#This Row],[Close Price]]-Table2[[#This Row],[50D EMA]])/Table2[[#This Row],[50D EMA]]</f>
        <v>0.27993070260052133</v>
      </c>
      <c r="U10" s="2">
        <f>(Table2[[#This Row],[Close Price]]-Table2[[#This Row],[200D EMA]])/Table2[[#This Row],[200D EMA]]</f>
        <v>0.60116454742684367</v>
      </c>
      <c r="V10">
        <v>1.0710363125889</v>
      </c>
      <c r="W10">
        <v>81.150000000000006</v>
      </c>
      <c r="X10">
        <v>87.4</v>
      </c>
      <c r="Y10">
        <v>75.400000000000006</v>
      </c>
      <c r="Z10">
        <v>88.55</v>
      </c>
      <c r="AA10">
        <v>70</v>
      </c>
      <c r="AB10">
        <v>88.55</v>
      </c>
      <c r="AC10" s="2">
        <f>(Table2[[#This Row],[Close Price]]/Table2[[#This Row],[Day Low]])-1</f>
        <v>5.939617991373991E-2</v>
      </c>
      <c r="AD10" s="2">
        <f>(Table2[[#This Row],[Day High]]/Table2[[#This Row],[Close Price]])-1</f>
        <v>1.663370943352338E-2</v>
      </c>
      <c r="AE10" s="2">
        <f>(Table2[[#This Row],[Close Price]]/Table2[[#This Row],[Current Week Low]])-1</f>
        <v>0.14018567639257284</v>
      </c>
      <c r="AF10" s="2">
        <f>(Table2[[#This Row],[Current Week High]]/Table2[[#This Row],[Close Price]])-1</f>
        <v>3.0010468768175036E-2</v>
      </c>
      <c r="AG10" s="2">
        <f>(Table2[[#This Row],[Close Price]]/Table2[[#This Row],[Current Month Low]])-1</f>
        <v>0.2281428571428572</v>
      </c>
      <c r="AH10" s="2">
        <f>(Table2[[#This Row],[Current Month High]]/Table2[[#This Row],[Close Price]])-1</f>
        <v>3.0010468768175036E-2</v>
      </c>
      <c r="AI10">
        <v>3.0010468768175</v>
      </c>
      <c r="AJ10">
        <v>238.53846276731699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0.43</v>
      </c>
      <c r="AM10" t="s">
        <v>10198</v>
      </c>
      <c r="AN10">
        <v>23.34</v>
      </c>
      <c r="AO10" t="s">
        <v>10198</v>
      </c>
      <c r="AP10">
        <v>0.214485844726643</v>
      </c>
      <c r="AQ10">
        <f>(Table2[[#This Row],[Sharpe Ratio]]-AVERAGE(Table2[Sharpe Ratio]))/_xlfn.STDEV.P(Table2[Sharpe Ratio])</f>
        <v>1.8039762463698188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7.9337653576143872</v>
      </c>
      <c r="AS10">
        <f>_xlfn.RANK.AVG(Table2[[#This Row],[1Y Return vs Nifty Z-Score]],Table2[1Y Return vs Nifty Z-Score])</f>
        <v>33</v>
      </c>
      <c r="AT10">
        <f>_xlfn.RANK.AVG(Table2[[#This Row],[6M Return vs Nifty Z-Score]],Table2[6M Return vs Nifty Z-Score])</f>
        <v>31</v>
      </c>
      <c r="AU10">
        <f>_xlfn.RANK.AVG(Table2[[#This Row],[Sharpe Ratio Z-Score]],Table2[Sharpe Ratio Z-Score])</f>
        <v>25</v>
      </c>
      <c r="AV10">
        <f>(Table2[[#This Row],[Rank 1Y]]+Table2[[#This Row],[Rank 6M]]+Table2[[#This Row],[Rank Sharpe]])/3</f>
        <v>29.666666666666668</v>
      </c>
    </row>
    <row r="11" spans="1:48" x14ac:dyDescent="0.3">
      <c r="A11" t="s">
        <v>141</v>
      </c>
      <c r="B11" t="s">
        <v>142</v>
      </c>
      <c r="C11" t="s">
        <v>10164</v>
      </c>
      <c r="D11" t="s">
        <v>143</v>
      </c>
      <c r="E11">
        <v>198869.893112925</v>
      </c>
      <c r="F11">
        <v>5592.85</v>
      </c>
      <c r="G11">
        <v>207.35324223891101</v>
      </c>
      <c r="H11">
        <f>(Table2[[#This Row],[1Y Return vs Nifty]]-AVERAGE(Table2[1Y Return vs Nifty]))/_xlfn.STDEV.P(Table2[1Y Return vs Nifty])</f>
        <v>1.8477510210235206</v>
      </c>
      <c r="I11">
        <v>7.4250689638477096</v>
      </c>
      <c r="J11">
        <f>(Table2[[#This Row],[1M Return vs Nifty]]-AVERAGE(Table2[1M Return vs Nifty]))/_xlfn.STDEV.P(Table2[1M Return vs Nifty])</f>
        <v>0.30208139023893138</v>
      </c>
      <c r="K11">
        <v>66.187624112320904</v>
      </c>
      <c r="L11">
        <f>(Table2[[#This Row],[6M Return vs Nifty]]-AVERAGE(Table2[6M Return vs Nifty]))/_xlfn.STDEV.P(Table2[6M Return vs Nifty])</f>
        <v>1.61189670283169</v>
      </c>
      <c r="M11">
        <v>0.32336808490202101</v>
      </c>
      <c r="N11">
        <f>(Table2[[#This Row],[1W Return vs Nifty]]-AVERAGE(Table2[1W Return vs Nifty]))/_xlfn.STDEV.P(Table2[1W Return vs Nifty])</f>
        <v>5.9674668638306283E-2</v>
      </c>
      <c r="O11">
        <v>5357.32</v>
      </c>
      <c r="P11">
        <v>4953.9761092220697</v>
      </c>
      <c r="Q11">
        <v>3767.5537657802702</v>
      </c>
      <c r="R11">
        <v>72.629981395211004</v>
      </c>
      <c r="S11" s="2">
        <f>(Table2[[#This Row],[Close Price]]-Table2[[#This Row],[20D EMA]])/Table2[[#This Row],[20D EMA]]</f>
        <v>4.3964146252230718E-2</v>
      </c>
      <c r="T11" s="2">
        <f>(Table2[[#This Row],[Close Price]]-Table2[[#This Row],[50D EMA]])/Table2[[#This Row],[50D EMA]]</f>
        <v>0.12896184331382535</v>
      </c>
      <c r="U11" s="2">
        <f>(Table2[[#This Row],[Close Price]]-Table2[[#This Row],[200D EMA]])/Table2[[#This Row],[200D EMA]]</f>
        <v>0.4844778197456478</v>
      </c>
      <c r="V11">
        <v>0.61433148347765199</v>
      </c>
      <c r="W11">
        <v>5470.05</v>
      </c>
      <c r="X11">
        <v>5626.45</v>
      </c>
      <c r="Y11">
        <v>5550</v>
      </c>
      <c r="Z11">
        <v>5665</v>
      </c>
      <c r="AA11">
        <v>5380</v>
      </c>
      <c r="AB11">
        <v>5665</v>
      </c>
      <c r="AC11" s="2">
        <f>(Table2[[#This Row],[Close Price]]/Table2[[#This Row],[Day Low]])-1</f>
        <v>2.2449520571109938E-2</v>
      </c>
      <c r="AD11" s="2">
        <f>(Table2[[#This Row],[Day High]]/Table2[[#This Row],[Close Price]])-1</f>
        <v>6.0076705078804249E-3</v>
      </c>
      <c r="AE11" s="2">
        <f>(Table2[[#This Row],[Close Price]]/Table2[[#This Row],[Current Week Low]])-1</f>
        <v>7.7207207207208306E-3</v>
      </c>
      <c r="AF11" s="2">
        <f>(Table2[[#This Row],[Current Week High]]/Table2[[#This Row],[Close Price]])-1</f>
        <v>1.2900399617368441E-2</v>
      </c>
      <c r="AG11" s="2">
        <f>(Table2[[#This Row],[Close Price]]/Table2[[#This Row],[Current Month Low]])-1</f>
        <v>3.9563197026022401E-2</v>
      </c>
      <c r="AH11" s="2">
        <f>(Table2[[#This Row],[Current Month High]]/Table2[[#This Row],[Close Price]])-1</f>
        <v>1.2900399617368441E-2</v>
      </c>
      <c r="AI11">
        <v>1.2900399617368401</v>
      </c>
      <c r="AJ11">
        <v>237.43702675797101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</v>
      </c>
      <c r="AM11" t="s">
        <v>10198</v>
      </c>
      <c r="AN11">
        <v>6.2</v>
      </c>
      <c r="AO11" t="s">
        <v>10198</v>
      </c>
      <c r="AP11">
        <v>0.258832743908744</v>
      </c>
      <c r="AQ11">
        <f>(Table2[[#This Row],[Sharpe Ratio]]-AVERAGE(Table2[Sharpe Ratio]))/_xlfn.STDEV.P(Table2[Sharpe Ratio])</f>
        <v>2.3039562258413553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6.1253600085738036</v>
      </c>
      <c r="AS11">
        <f>_xlfn.RANK.AVG(Table2[[#This Row],[1Y Return vs Nifty Z-Score]],Table2[1Y Return vs Nifty Z-Score])</f>
        <v>36</v>
      </c>
      <c r="AT11">
        <f>_xlfn.RANK.AVG(Table2[[#This Row],[6M Return vs Nifty Z-Score]],Table2[6M Return vs Nifty Z-Score])</f>
        <v>46</v>
      </c>
      <c r="AU11">
        <f>_xlfn.RANK.AVG(Table2[[#This Row],[Sharpe Ratio Z-Score]],Table2[Sharpe Ratio Z-Score])</f>
        <v>9</v>
      </c>
      <c r="AV11">
        <f>(Table2[[#This Row],[Rank 1Y]]+Table2[[#This Row],[Rank 6M]]+Table2[[#This Row],[Rank Sharpe]])/3</f>
        <v>30.333333333333332</v>
      </c>
    </row>
    <row r="12" spans="1:48" x14ac:dyDescent="0.3">
      <c r="A12" t="s">
        <v>415</v>
      </c>
      <c r="B12" t="s">
        <v>416</v>
      </c>
      <c r="C12" t="s">
        <v>10158</v>
      </c>
      <c r="D12" t="s">
        <v>150</v>
      </c>
      <c r="E12">
        <v>58300.867855124998</v>
      </c>
      <c r="F12">
        <v>13488.95</v>
      </c>
      <c r="G12">
        <v>193.08441742996101</v>
      </c>
      <c r="H12">
        <f>(Table2[[#This Row],[1Y Return vs Nifty]]-AVERAGE(Table2[1Y Return vs Nifty]))/_xlfn.STDEV.P(Table2[1Y Return vs Nifty])</f>
        <v>1.6829561028156188</v>
      </c>
      <c r="I12">
        <v>25.3458213256331</v>
      </c>
      <c r="J12">
        <f>(Table2[[#This Row],[1M Return vs Nifty]]-AVERAGE(Table2[1M Return vs Nifty]))/_xlfn.STDEV.P(Table2[1M Return vs Nifty])</f>
        <v>1.7779665613630273</v>
      </c>
      <c r="K12">
        <v>124.01769675208899</v>
      </c>
      <c r="L12">
        <f>(Table2[[#This Row],[6M Return vs Nifty]]-AVERAGE(Table2[6M Return vs Nifty]))/_xlfn.STDEV.P(Table2[6M Return vs Nifty])</f>
        <v>3.2883761871122013</v>
      </c>
      <c r="M12">
        <v>3.8385548921888</v>
      </c>
      <c r="N12">
        <f>(Table2[[#This Row],[1W Return vs Nifty]]-AVERAGE(Table2[1W Return vs Nifty]))/_xlfn.STDEV.P(Table2[1W Return vs Nifty])</f>
        <v>0.69434215416484635</v>
      </c>
      <c r="O12">
        <v>12500.79</v>
      </c>
      <c r="P12">
        <v>11068.361124109801</v>
      </c>
      <c r="Q12">
        <v>7758.6786350686498</v>
      </c>
      <c r="R12">
        <v>72.768885435445796</v>
      </c>
      <c r="S12" s="2">
        <f>(Table2[[#This Row],[Close Price]]-Table2[[#This Row],[20D EMA]])/Table2[[#This Row],[20D EMA]]</f>
        <v>7.9047804178775882E-2</v>
      </c>
      <c r="T12" s="2">
        <f>(Table2[[#This Row],[Close Price]]-Table2[[#This Row],[50D EMA]])/Table2[[#This Row],[50D EMA]]</f>
        <v>0.21869442537590514</v>
      </c>
      <c r="U12" s="2">
        <f>(Table2[[#This Row],[Close Price]]-Table2[[#This Row],[200D EMA]])/Table2[[#This Row],[200D EMA]]</f>
        <v>0.7385627932868557</v>
      </c>
      <c r="V12">
        <v>0.64996902938825296</v>
      </c>
      <c r="W12">
        <v>12767.25</v>
      </c>
      <c r="X12">
        <v>13684.65</v>
      </c>
      <c r="Y12">
        <v>13401</v>
      </c>
      <c r="Z12">
        <v>14123.9</v>
      </c>
      <c r="AA12">
        <v>12776.6</v>
      </c>
      <c r="AB12">
        <v>14382</v>
      </c>
      <c r="AC12" s="2">
        <f>(Table2[[#This Row],[Close Price]]/Table2[[#This Row],[Day Low]])-1</f>
        <v>5.652744326303627E-2</v>
      </c>
      <c r="AD12" s="2">
        <f>(Table2[[#This Row],[Day High]]/Table2[[#This Row],[Close Price]])-1</f>
        <v>1.4508171503341494E-2</v>
      </c>
      <c r="AE12" s="2">
        <f>(Table2[[#This Row],[Close Price]]/Table2[[#This Row],[Current Week Low]])-1</f>
        <v>6.5629430639504438E-3</v>
      </c>
      <c r="AF12" s="2">
        <f>(Table2[[#This Row],[Current Week High]]/Table2[[#This Row],[Close Price]])-1</f>
        <v>4.7071862524510788E-2</v>
      </c>
      <c r="AG12" s="2">
        <f>(Table2[[#This Row],[Close Price]]/Table2[[#This Row],[Current Month Low]])-1</f>
        <v>5.5754269523973443E-2</v>
      </c>
      <c r="AH12" s="2">
        <f>(Table2[[#This Row],[Current Month High]]/Table2[[#This Row],[Close Price]])-1</f>
        <v>6.6206042723859104E-2</v>
      </c>
      <c r="AI12">
        <v>6.6206042723859104</v>
      </c>
      <c r="AJ12">
        <v>246.23450293898699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0.47</v>
      </c>
      <c r="AM12" t="s">
        <v>10198</v>
      </c>
      <c r="AN12">
        <v>21.42</v>
      </c>
      <c r="AO12" t="s">
        <v>10198</v>
      </c>
      <c r="AP12">
        <v>0.19151464936038801</v>
      </c>
      <c r="AQ12">
        <f>(Table2[[#This Row],[Sharpe Ratio]]-AVERAGE(Table2[Sharpe Ratio]))/_xlfn.STDEV.P(Table2[Sharpe Ratio])</f>
        <v>1.5449922362252635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8.988633241680958</v>
      </c>
      <c r="AS12">
        <f>_xlfn.RANK.AVG(Table2[[#This Row],[1Y Return vs Nifty Z-Score]],Table2[1Y Return vs Nifty Z-Score])</f>
        <v>41</v>
      </c>
      <c r="AT12">
        <f>_xlfn.RANK.AVG(Table2[[#This Row],[6M Return vs Nifty Z-Score]],Table2[6M Return vs Nifty Z-Score])</f>
        <v>9</v>
      </c>
      <c r="AU12">
        <f>_xlfn.RANK.AVG(Table2[[#This Row],[Sharpe Ratio Z-Score]],Table2[Sharpe Ratio Z-Score])</f>
        <v>44</v>
      </c>
      <c r="AV12">
        <f>(Table2[[#This Row],[Rank 1Y]]+Table2[[#This Row],[Rank 6M]]+Table2[[#This Row],[Rank Sharpe]])/3</f>
        <v>31.333333333333332</v>
      </c>
    </row>
    <row r="13" spans="1:48" x14ac:dyDescent="0.3">
      <c r="A13" t="s">
        <v>115</v>
      </c>
      <c r="B13" t="s">
        <v>116</v>
      </c>
      <c r="C13" t="s">
        <v>10153</v>
      </c>
      <c r="D13" t="s">
        <v>117</v>
      </c>
      <c r="E13">
        <v>264009.95821200003</v>
      </c>
      <c r="F13">
        <v>195.85</v>
      </c>
      <c r="G13">
        <v>471.50873294367199</v>
      </c>
      <c r="H13">
        <f>(Table2[[#This Row],[1Y Return vs Nifty]]-AVERAGE(Table2[1Y Return vs Nifty]))/_xlfn.STDEV.P(Table2[1Y Return vs Nifty])</f>
        <v>4.8985616566376402</v>
      </c>
      <c r="I13">
        <v>8.8018369132750092</v>
      </c>
      <c r="J13">
        <f>(Table2[[#This Row],[1M Return vs Nifty]]-AVERAGE(Table2[1M Return vs Nifty]))/_xlfn.STDEV.P(Table2[1M Return vs Nifty])</f>
        <v>0.4154667749380504</v>
      </c>
      <c r="K13">
        <v>82.322157219522396</v>
      </c>
      <c r="L13">
        <f>(Table2[[#This Row],[6M Return vs Nifty]]-AVERAGE(Table2[6M Return vs Nifty]))/_xlfn.STDEV.P(Table2[6M Return vs Nifty])</f>
        <v>2.0796328219121807</v>
      </c>
      <c r="M13">
        <v>15.6681081446529</v>
      </c>
      <c r="N13">
        <f>(Table2[[#This Row],[1W Return vs Nifty]]-AVERAGE(Table2[1W Return vs Nifty]))/_xlfn.STDEV.P(Table2[1W Return vs Nifty])</f>
        <v>2.8301697016739547</v>
      </c>
      <c r="O13">
        <v>179.75</v>
      </c>
      <c r="P13">
        <v>171.284492248612</v>
      </c>
      <c r="Q13">
        <v>132.31086928032099</v>
      </c>
      <c r="R13">
        <v>87.400923960832301</v>
      </c>
      <c r="S13" s="2">
        <f>(Table2[[#This Row],[Close Price]]-Table2[[#This Row],[20D EMA]])/Table2[[#This Row],[20D EMA]]</f>
        <v>8.9568845618915122E-2</v>
      </c>
      <c r="T13" s="2">
        <f>(Table2[[#This Row],[Close Price]]-Table2[[#This Row],[50D EMA]])/Table2[[#This Row],[50D EMA]]</f>
        <v>0.14341933369970372</v>
      </c>
      <c r="U13" s="2">
        <f>(Table2[[#This Row],[Close Price]]-Table2[[#This Row],[200D EMA]])/Table2[[#This Row],[200D EMA]]</f>
        <v>0.4802260847146394</v>
      </c>
      <c r="V13">
        <v>1.2152616548345601</v>
      </c>
      <c r="W13">
        <v>193.8</v>
      </c>
      <c r="X13">
        <v>205</v>
      </c>
      <c r="Y13">
        <v>192.2</v>
      </c>
      <c r="Z13">
        <v>213.24</v>
      </c>
      <c r="AA13">
        <v>170.01</v>
      </c>
      <c r="AB13">
        <v>213.24</v>
      </c>
      <c r="AC13" s="2">
        <f>(Table2[[#This Row],[Close Price]]/Table2[[#This Row],[Day Low]])-1</f>
        <v>1.0577915376676961E-2</v>
      </c>
      <c r="AD13" s="2">
        <f>(Table2[[#This Row],[Day High]]/Table2[[#This Row],[Close Price]])-1</f>
        <v>4.6719428133775942E-2</v>
      </c>
      <c r="AE13" s="2">
        <f>(Table2[[#This Row],[Close Price]]/Table2[[#This Row],[Current Week Low]])-1</f>
        <v>1.8990634755463143E-2</v>
      </c>
      <c r="AF13" s="2">
        <f>(Table2[[#This Row],[Current Week High]]/Table2[[#This Row],[Close Price]])-1</f>
        <v>8.8792443196323845E-2</v>
      </c>
      <c r="AG13" s="2">
        <f>(Table2[[#This Row],[Close Price]]/Table2[[#This Row],[Current Month Low]])-1</f>
        <v>0.15199105934945001</v>
      </c>
      <c r="AH13" s="2">
        <f>(Table2[[#This Row],[Current Month High]]/Table2[[#This Row],[Close Price]])-1</f>
        <v>8.8792443196323845E-2</v>
      </c>
      <c r="AI13">
        <v>8.8792443196323791</v>
      </c>
      <c r="AJ13">
        <v>505.40958268933502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0.24</v>
      </c>
      <c r="AM13" t="s">
        <v>10198</v>
      </c>
      <c r="AN13">
        <v>11.08</v>
      </c>
      <c r="AO13" t="s">
        <v>10198</v>
      </c>
      <c r="AP13">
        <v>0.176977715699806</v>
      </c>
      <c r="AQ13">
        <f>(Table2[[#This Row],[Sharpe Ratio]]-AVERAGE(Table2[Sharpe Ratio]))/_xlfn.STDEV.P(Table2[Sharpe Ratio])</f>
        <v>1.3810985722432185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11.604929527405044</v>
      </c>
      <c r="AS13">
        <f>_xlfn.RANK.AVG(Table2[[#This Row],[1Y Return vs Nifty Z-Score]],Table2[1Y Return vs Nifty Z-Score])</f>
        <v>3</v>
      </c>
      <c r="AT13">
        <f>_xlfn.RANK.AVG(Table2[[#This Row],[6M Return vs Nifty Z-Score]],Table2[6M Return vs Nifty Z-Score])</f>
        <v>28</v>
      </c>
      <c r="AU13">
        <f>_xlfn.RANK.AVG(Table2[[#This Row],[Sharpe Ratio Z-Score]],Table2[Sharpe Ratio Z-Score])</f>
        <v>65</v>
      </c>
      <c r="AV13">
        <f>(Table2[[#This Row],[Rank 1Y]]+Table2[[#This Row],[Rank 6M]]+Table2[[#This Row],[Rank Sharpe]])/3</f>
        <v>32</v>
      </c>
    </row>
    <row r="14" spans="1:48" x14ac:dyDescent="0.3">
      <c r="A14" t="s">
        <v>396</v>
      </c>
      <c r="B14" t="s">
        <v>397</v>
      </c>
      <c r="C14" t="s">
        <v>10158</v>
      </c>
      <c r="D14" t="s">
        <v>62</v>
      </c>
      <c r="E14">
        <v>62203.823437500003</v>
      </c>
      <c r="F14">
        <v>1681.25</v>
      </c>
      <c r="G14">
        <v>184.30518128465499</v>
      </c>
      <c r="H14">
        <f>(Table2[[#This Row],[1Y Return vs Nifty]]-AVERAGE(Table2[1Y Return vs Nifty]))/_xlfn.STDEV.P(Table2[1Y Return vs Nifty])</f>
        <v>1.5815620832053925</v>
      </c>
      <c r="I14">
        <v>11.557487323278799</v>
      </c>
      <c r="J14">
        <f>(Table2[[#This Row],[1M Return vs Nifty]]-AVERAGE(Table2[1M Return vs Nifty]))/_xlfn.STDEV.P(Table2[1M Return vs Nifty])</f>
        <v>0.64241168745183752</v>
      </c>
      <c r="K14">
        <v>79.715233772089206</v>
      </c>
      <c r="L14">
        <f>(Table2[[#This Row],[6M Return vs Nifty]]-AVERAGE(Table2[6M Return vs Nifty]))/_xlfn.STDEV.P(Table2[6M Return vs Nifty])</f>
        <v>2.0040587567724777</v>
      </c>
      <c r="M14">
        <v>2.9808401663811002</v>
      </c>
      <c r="N14">
        <f>(Table2[[#This Row],[1W Return vs Nifty]]-AVERAGE(Table2[1W Return vs Nifty]))/_xlfn.STDEV.P(Table2[1W Return vs Nifty])</f>
        <v>0.53948163659604342</v>
      </c>
      <c r="O14">
        <v>1586.38</v>
      </c>
      <c r="P14">
        <v>1407.8960388743201</v>
      </c>
      <c r="Q14">
        <v>997.87278587347703</v>
      </c>
      <c r="R14">
        <v>68.355812330077697</v>
      </c>
      <c r="S14" s="2">
        <f>(Table2[[#This Row],[Close Price]]-Table2[[#This Row],[20D EMA]])/Table2[[#This Row],[20D EMA]]</f>
        <v>5.9802821518173378E-2</v>
      </c>
      <c r="T14" s="2">
        <f>(Table2[[#This Row],[Close Price]]-Table2[[#This Row],[50D EMA]])/Table2[[#This Row],[50D EMA]]</f>
        <v>0.19415777413809576</v>
      </c>
      <c r="U14" s="2">
        <f>(Table2[[#This Row],[Close Price]]-Table2[[#This Row],[200D EMA]])/Table2[[#This Row],[200D EMA]]</f>
        <v>0.68483400269137129</v>
      </c>
      <c r="V14">
        <v>1.46574536127725</v>
      </c>
      <c r="W14">
        <v>1571.3</v>
      </c>
      <c r="X14">
        <v>1688.5</v>
      </c>
      <c r="Y14">
        <v>1640</v>
      </c>
      <c r="Z14">
        <v>1773.3</v>
      </c>
      <c r="AA14">
        <v>1581.2</v>
      </c>
      <c r="AB14">
        <v>1794.7</v>
      </c>
      <c r="AC14" s="2">
        <f>(Table2[[#This Row],[Close Price]]/Table2[[#This Row],[Day Low]])-1</f>
        <v>6.9973906956023679E-2</v>
      </c>
      <c r="AD14" s="2">
        <f>(Table2[[#This Row],[Day High]]/Table2[[#This Row],[Close Price]])-1</f>
        <v>4.3122676579925301E-3</v>
      </c>
      <c r="AE14" s="2">
        <f>(Table2[[#This Row],[Close Price]]/Table2[[#This Row],[Current Week Low]])-1</f>
        <v>2.5152439024390238E-2</v>
      </c>
      <c r="AF14" s="2">
        <f>(Table2[[#This Row],[Current Week High]]/Table2[[#This Row],[Close Price]])-1</f>
        <v>5.4750929368029722E-2</v>
      </c>
      <c r="AG14" s="2">
        <f>(Table2[[#This Row],[Close Price]]/Table2[[#This Row],[Current Month Low]])-1</f>
        <v>6.327472805464196E-2</v>
      </c>
      <c r="AH14" s="2">
        <f>(Table2[[#This Row],[Current Month High]]/Table2[[#This Row],[Close Price]])-1</f>
        <v>6.7479553903345701E-2</v>
      </c>
      <c r="AI14">
        <v>6.7479553903345701</v>
      </c>
      <c r="AJ14">
        <v>273.61111111111097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</v>
      </c>
      <c r="AM14">
        <v>0</v>
      </c>
      <c r="AN14">
        <v>9.85</v>
      </c>
      <c r="AO14" t="s">
        <v>10198</v>
      </c>
      <c r="AP14">
        <v>0.21706932133318901</v>
      </c>
      <c r="AQ14">
        <f>(Table2[[#This Row],[Sharpe Ratio]]-AVERAGE(Table2[Sharpe Ratio]))/_xlfn.STDEV.P(Table2[Sharpe Ratio])</f>
        <v>1.8331031211802093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6.6006172852059617</v>
      </c>
      <c r="AS14">
        <f>_xlfn.RANK.AVG(Table2[[#This Row],[1Y Return vs Nifty Z-Score]],Table2[1Y Return vs Nifty Z-Score])</f>
        <v>47</v>
      </c>
      <c r="AT14">
        <f>_xlfn.RANK.AVG(Table2[[#This Row],[6M Return vs Nifty Z-Score]],Table2[6M Return vs Nifty Z-Score])</f>
        <v>30</v>
      </c>
      <c r="AU14">
        <f>_xlfn.RANK.AVG(Table2[[#This Row],[Sharpe Ratio Z-Score]],Table2[Sharpe Ratio Z-Score])</f>
        <v>22</v>
      </c>
      <c r="AV14">
        <f>(Table2[[#This Row],[Rank 1Y]]+Table2[[#This Row],[Rank 6M]]+Table2[[#This Row],[Rank Sharpe]])/3</f>
        <v>33</v>
      </c>
    </row>
    <row r="15" spans="1:48" x14ac:dyDescent="0.3">
      <c r="A15" t="s">
        <v>1021</v>
      </c>
      <c r="B15" t="s">
        <v>1022</v>
      </c>
      <c r="C15" t="s">
        <v>10158</v>
      </c>
      <c r="D15" t="s">
        <v>150</v>
      </c>
      <c r="E15">
        <v>12932.7650816</v>
      </c>
      <c r="F15">
        <v>12611.85</v>
      </c>
      <c r="G15">
        <v>189.560090547133</v>
      </c>
      <c r="H15">
        <f>(Table2[[#This Row],[1Y Return vs Nifty]]-AVERAGE(Table2[1Y Return vs Nifty]))/_xlfn.STDEV.P(Table2[1Y Return vs Nifty])</f>
        <v>1.6422525993267221</v>
      </c>
      <c r="I15">
        <v>10.8443255170609</v>
      </c>
      <c r="J15">
        <f>(Table2[[#This Row],[1M Return vs Nifty]]-AVERAGE(Table2[1M Return vs Nifty]))/_xlfn.STDEV.P(Table2[1M Return vs Nifty])</f>
        <v>0.58367838690952634</v>
      </c>
      <c r="K15">
        <v>77.681200230248095</v>
      </c>
      <c r="L15">
        <f>(Table2[[#This Row],[6M Return vs Nifty]]-AVERAGE(Table2[6M Return vs Nifty]))/_xlfn.STDEV.P(Table2[6M Return vs Nifty])</f>
        <v>1.9450926281204091</v>
      </c>
      <c r="M15">
        <v>3.7530676254356599</v>
      </c>
      <c r="N15">
        <f>(Table2[[#This Row],[1W Return vs Nifty]]-AVERAGE(Table2[1W Return vs Nifty]))/_xlfn.STDEV.P(Table2[1W Return vs Nifty])</f>
        <v>0.67890741581117409</v>
      </c>
      <c r="O15">
        <v>11788.61</v>
      </c>
      <c r="P15">
        <v>11060.1719643</v>
      </c>
      <c r="Q15">
        <v>8435.7720551949897</v>
      </c>
      <c r="R15">
        <v>68.124781778755903</v>
      </c>
      <c r="S15" s="2">
        <f>(Table2[[#This Row],[Close Price]]-Table2[[#This Row],[20D EMA]])/Table2[[#This Row],[20D EMA]]</f>
        <v>6.9833508785174817E-2</v>
      </c>
      <c r="T15" s="2">
        <f>(Table2[[#This Row],[Close Price]]-Table2[[#This Row],[50D EMA]])/Table2[[#This Row],[50D EMA]]</f>
        <v>0.14029420525363473</v>
      </c>
      <c r="U15" s="2">
        <f>(Table2[[#This Row],[Close Price]]-Table2[[#This Row],[200D EMA]])/Table2[[#This Row],[200D EMA]]</f>
        <v>0.49504395299933007</v>
      </c>
      <c r="V15">
        <v>1.6031544899478001</v>
      </c>
      <c r="W15">
        <v>12046.05</v>
      </c>
      <c r="X15">
        <v>12820</v>
      </c>
      <c r="Y15">
        <v>12401.9</v>
      </c>
      <c r="Z15">
        <v>13455.2</v>
      </c>
      <c r="AA15">
        <v>11145.8</v>
      </c>
      <c r="AB15">
        <v>13468.9</v>
      </c>
      <c r="AC15" s="2">
        <f>(Table2[[#This Row],[Close Price]]/Table2[[#This Row],[Day Low]])-1</f>
        <v>4.6969753570672568E-2</v>
      </c>
      <c r="AD15" s="2">
        <f>(Table2[[#This Row],[Day High]]/Table2[[#This Row],[Close Price]])-1</f>
        <v>1.6504319350452157E-2</v>
      </c>
      <c r="AE15" s="2">
        <f>(Table2[[#This Row],[Close Price]]/Table2[[#This Row],[Current Week Low]])-1</f>
        <v>1.6928857675033715E-2</v>
      </c>
      <c r="AF15" s="2">
        <f>(Table2[[#This Row],[Current Week High]]/Table2[[#This Row],[Close Price]])-1</f>
        <v>6.6869650368502676E-2</v>
      </c>
      <c r="AG15" s="2">
        <f>(Table2[[#This Row],[Close Price]]/Table2[[#This Row],[Current Month Low]])-1</f>
        <v>0.131533851316191</v>
      </c>
      <c r="AH15" s="2">
        <f>(Table2[[#This Row],[Current Month High]]/Table2[[#This Row],[Close Price]])-1</f>
        <v>6.7955930335359183E-2</v>
      </c>
      <c r="AI15">
        <v>6.7955930335359103</v>
      </c>
      <c r="AJ15">
        <v>217.67884130982301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0.13</v>
      </c>
      <c r="AM15" t="s">
        <v>10198</v>
      </c>
      <c r="AN15">
        <v>11.51</v>
      </c>
      <c r="AO15" t="s">
        <v>10198</v>
      </c>
      <c r="AP15">
        <v>0.21327546041624301</v>
      </c>
      <c r="AQ15">
        <f>(Table2[[#This Row],[Sharpe Ratio]]-AVERAGE(Table2[Sharpe Ratio]))/_xlfn.STDEV.P(Table2[Sharpe Ratio])</f>
        <v>1.7903300177985388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6.6402610479663711</v>
      </c>
      <c r="AS15">
        <f>_xlfn.RANK.AVG(Table2[[#This Row],[1Y Return vs Nifty Z-Score]],Table2[1Y Return vs Nifty Z-Score])</f>
        <v>45</v>
      </c>
      <c r="AT15">
        <f>_xlfn.RANK.AVG(Table2[[#This Row],[6M Return vs Nifty Z-Score]],Table2[6M Return vs Nifty Z-Score])</f>
        <v>33</v>
      </c>
      <c r="AU15">
        <f>_xlfn.RANK.AVG(Table2[[#This Row],[Sharpe Ratio Z-Score]],Table2[Sharpe Ratio Z-Score])</f>
        <v>26</v>
      </c>
      <c r="AV15">
        <f>(Table2[[#This Row],[Rank 1Y]]+Table2[[#This Row],[Rank 6M]]+Table2[[#This Row],[Rank Sharpe]])/3</f>
        <v>34.666666666666664</v>
      </c>
    </row>
    <row r="16" spans="1:48" x14ac:dyDescent="0.3">
      <c r="A16" t="s">
        <v>60</v>
      </c>
      <c r="B16" t="s">
        <v>61</v>
      </c>
      <c r="C16" t="s">
        <v>10158</v>
      </c>
      <c r="D16" t="s">
        <v>62</v>
      </c>
      <c r="E16">
        <v>375981.96112499997</v>
      </c>
      <c r="F16">
        <v>5539.6</v>
      </c>
      <c r="G16">
        <v>166.55620619209699</v>
      </c>
      <c r="H16">
        <f>(Table2[[#This Row],[1Y Return vs Nifty]]-AVERAGE(Table2[1Y Return vs Nifty]))/_xlfn.STDEV.P(Table2[1Y Return vs Nifty])</f>
        <v>1.3765738702435555</v>
      </c>
      <c r="I16">
        <v>11.3670269827411</v>
      </c>
      <c r="J16">
        <f>(Table2[[#This Row],[1M Return vs Nifty]]-AVERAGE(Table2[1M Return vs Nifty]))/_xlfn.STDEV.P(Table2[1M Return vs Nifty])</f>
        <v>0.62672609643355781</v>
      </c>
      <c r="K16">
        <v>70.692394241034293</v>
      </c>
      <c r="L16">
        <f>(Table2[[#This Row],[6M Return vs Nifty]]-AVERAGE(Table2[6M Return vs Nifty]))/_xlfn.STDEV.P(Table2[6M Return vs Nifty])</f>
        <v>1.7424888732623092</v>
      </c>
      <c r="M16">
        <v>2.8242467594816101</v>
      </c>
      <c r="N16">
        <f>(Table2[[#This Row],[1W Return vs Nifty]]-AVERAGE(Table2[1W Return vs Nifty]))/_xlfn.STDEV.P(Table2[1W Return vs Nifty])</f>
        <v>0.51120867437369011</v>
      </c>
      <c r="O16">
        <v>5299.17</v>
      </c>
      <c r="P16">
        <v>4847.4709811441599</v>
      </c>
      <c r="Q16">
        <v>3538.2700345284402</v>
      </c>
      <c r="R16">
        <v>73.370949056047095</v>
      </c>
      <c r="S16" s="2">
        <f>(Table2[[#This Row],[Close Price]]-Table2[[#This Row],[20D EMA]])/Table2[[#This Row],[20D EMA]]</f>
        <v>4.5371256253337842E-2</v>
      </c>
      <c r="T16" s="2">
        <f>(Table2[[#This Row],[Close Price]]-Table2[[#This Row],[50D EMA]])/Table2[[#This Row],[50D EMA]]</f>
        <v>0.14278146719147056</v>
      </c>
      <c r="U16" s="2">
        <f>(Table2[[#This Row],[Close Price]]-Table2[[#This Row],[200D EMA]])/Table2[[#This Row],[200D EMA]]</f>
        <v>0.56562386305777979</v>
      </c>
      <c r="V16">
        <v>0.72606761657068197</v>
      </c>
      <c r="W16">
        <v>5319</v>
      </c>
      <c r="X16">
        <v>5580</v>
      </c>
      <c r="Y16">
        <v>5517.05</v>
      </c>
      <c r="Z16">
        <v>5674.75</v>
      </c>
      <c r="AA16">
        <v>5253.3</v>
      </c>
      <c r="AB16">
        <v>5674.75</v>
      </c>
      <c r="AC16" s="2">
        <f>(Table2[[#This Row],[Close Price]]/Table2[[#This Row],[Day Low]])-1</f>
        <v>4.1473961270915627E-2</v>
      </c>
      <c r="AD16" s="2">
        <f>(Table2[[#This Row],[Day High]]/Table2[[#This Row],[Close Price]])-1</f>
        <v>7.2929453390135901E-3</v>
      </c>
      <c r="AE16" s="2">
        <f>(Table2[[#This Row],[Close Price]]/Table2[[#This Row],[Current Week Low]])-1</f>
        <v>4.0873292792344973E-3</v>
      </c>
      <c r="AF16" s="2">
        <f>(Table2[[#This Row],[Current Week High]]/Table2[[#This Row],[Close Price]])-1</f>
        <v>2.4397068380388465E-2</v>
      </c>
      <c r="AG16" s="2">
        <f>(Table2[[#This Row],[Close Price]]/Table2[[#This Row],[Current Month Low]])-1</f>
        <v>5.4499076770791799E-2</v>
      </c>
      <c r="AH16" s="2">
        <f>(Table2[[#This Row],[Current Month High]]/Table2[[#This Row],[Close Price]])-1</f>
        <v>2.4397068380388465E-2</v>
      </c>
      <c r="AI16">
        <v>2.4397068380388398</v>
      </c>
      <c r="AJ16">
        <v>213.36123995927099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</v>
      </c>
      <c r="AM16">
        <v>0</v>
      </c>
      <c r="AN16">
        <v>7.14</v>
      </c>
      <c r="AO16" t="s">
        <v>10198</v>
      </c>
      <c r="AP16">
        <v>0.29144523920819498</v>
      </c>
      <c r="AQ16">
        <f>(Table2[[#This Row],[Sharpe Ratio]]-AVERAGE(Table2[Sharpe Ratio]))/_xlfn.STDEV.P(Table2[Sharpe Ratio])</f>
        <v>2.6716390859975903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6.9286366003107034</v>
      </c>
      <c r="AS16">
        <f>_xlfn.RANK.AVG(Table2[[#This Row],[1Y Return vs Nifty Z-Score]],Table2[1Y Return vs Nifty Z-Score])</f>
        <v>61</v>
      </c>
      <c r="AT16">
        <f>_xlfn.RANK.AVG(Table2[[#This Row],[6M Return vs Nifty Z-Score]],Table2[6M Return vs Nifty Z-Score])</f>
        <v>40</v>
      </c>
      <c r="AU16">
        <f>_xlfn.RANK.AVG(Table2[[#This Row],[Sharpe Ratio Z-Score]],Table2[Sharpe Ratio Z-Score])</f>
        <v>4</v>
      </c>
      <c r="AV16">
        <f>(Table2[[#This Row],[Rank 1Y]]+Table2[[#This Row],[Rank 6M]]+Table2[[#This Row],[Rank Sharpe]])/3</f>
        <v>35</v>
      </c>
    </row>
    <row r="17" spans="1:48" x14ac:dyDescent="0.3">
      <c r="A17" t="s">
        <v>240</v>
      </c>
      <c r="B17" t="s">
        <v>241</v>
      </c>
      <c r="C17" t="s">
        <v>10167</v>
      </c>
      <c r="D17" t="s">
        <v>242</v>
      </c>
      <c r="E17">
        <v>110557.582047075</v>
      </c>
      <c r="F17">
        <v>12055.8</v>
      </c>
      <c r="G17">
        <v>217.81424272914299</v>
      </c>
      <c r="H17">
        <f>(Table2[[#This Row],[1Y Return vs Nifty]]-AVERAGE(Table2[1Y Return vs Nifty]))/_xlfn.STDEV.P(Table2[1Y Return vs Nifty])</f>
        <v>1.9685682392067088</v>
      </c>
      <c r="I17">
        <v>24.586244618608202</v>
      </c>
      <c r="J17">
        <f>(Table2[[#This Row],[1M Return vs Nifty]]-AVERAGE(Table2[1M Return vs Nifty]))/_xlfn.STDEV.P(Table2[1M Return vs Nifty])</f>
        <v>1.715410705693716</v>
      </c>
      <c r="K17">
        <v>63.410565666421398</v>
      </c>
      <c r="L17">
        <f>(Table2[[#This Row],[6M Return vs Nifty]]-AVERAGE(Table2[6M Return vs Nifty]))/_xlfn.STDEV.P(Table2[6M Return vs Nifty])</f>
        <v>1.5313904662201721</v>
      </c>
      <c r="M17">
        <v>17.8742049524542</v>
      </c>
      <c r="N17">
        <f>(Table2[[#This Row],[1W Return vs Nifty]]-AVERAGE(Table2[1W Return vs Nifty]))/_xlfn.STDEV.P(Table2[1W Return vs Nifty])</f>
        <v>3.2284807988062534</v>
      </c>
      <c r="O17">
        <v>10720.58</v>
      </c>
      <c r="P17">
        <v>9847.1119861493207</v>
      </c>
      <c r="Q17">
        <v>7773.4600076016804</v>
      </c>
      <c r="R17">
        <v>90.037041958918607</v>
      </c>
      <c r="S17" s="2">
        <f>(Table2[[#This Row],[Close Price]]-Table2[[#This Row],[20D EMA]])/Table2[[#This Row],[20D EMA]]</f>
        <v>0.12454736590744152</v>
      </c>
      <c r="T17" s="2">
        <f>(Table2[[#This Row],[Close Price]]-Table2[[#This Row],[50D EMA]])/Table2[[#This Row],[50D EMA]]</f>
        <v>0.22429804971826856</v>
      </c>
      <c r="U17" s="2">
        <f>(Table2[[#This Row],[Close Price]]-Table2[[#This Row],[200D EMA]])/Table2[[#This Row],[200D EMA]]</f>
        <v>0.55089239389031541</v>
      </c>
      <c r="V17">
        <v>0.88483819903627903</v>
      </c>
      <c r="W17">
        <v>11800</v>
      </c>
      <c r="X17">
        <v>12200</v>
      </c>
      <c r="Y17">
        <v>11901.05</v>
      </c>
      <c r="Z17">
        <v>12340</v>
      </c>
      <c r="AA17">
        <v>9925</v>
      </c>
      <c r="AB17">
        <v>12539.25</v>
      </c>
      <c r="AC17" s="2">
        <f>(Table2[[#This Row],[Close Price]]/Table2[[#This Row],[Day Low]])-1</f>
        <v>2.1677966101694812E-2</v>
      </c>
      <c r="AD17" s="2">
        <f>(Table2[[#This Row],[Day High]]/Table2[[#This Row],[Close Price]])-1</f>
        <v>1.1961047794422752E-2</v>
      </c>
      <c r="AE17" s="2">
        <f>(Table2[[#This Row],[Close Price]]/Table2[[#This Row],[Current Week Low]])-1</f>
        <v>1.3003054352347165E-2</v>
      </c>
      <c r="AF17" s="2">
        <f>(Table2[[#This Row],[Current Week High]]/Table2[[#This Row],[Close Price]])-1</f>
        <v>2.3573715555998076E-2</v>
      </c>
      <c r="AG17" s="2">
        <f>(Table2[[#This Row],[Close Price]]/Table2[[#This Row],[Current Month Low]])-1</f>
        <v>0.21469017632241805</v>
      </c>
      <c r="AH17" s="2">
        <f>(Table2[[#This Row],[Current Month High]]/Table2[[#This Row],[Close Price]])-1</f>
        <v>4.0101030209525712E-2</v>
      </c>
      <c r="AI17">
        <v>4.0101030209525703</v>
      </c>
      <c r="AJ17">
        <v>249.104492738934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0.28999999999999998</v>
      </c>
      <c r="AM17" t="s">
        <v>10198</v>
      </c>
      <c r="AN17">
        <v>20.11</v>
      </c>
      <c r="AO17" t="s">
        <v>10198</v>
      </c>
      <c r="AP17">
        <v>0.210107862730842</v>
      </c>
      <c r="AQ17">
        <f>(Table2[[#This Row],[Sharpe Ratio]]-AVERAGE(Table2[Sharpe Ratio]))/_xlfn.STDEV.P(Table2[Sharpe Ratio])</f>
        <v>1.7546175902121681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10.198467800139017</v>
      </c>
      <c r="AS17">
        <f>_xlfn.RANK.AVG(Table2[[#This Row],[1Y Return vs Nifty Z-Score]],Table2[1Y Return vs Nifty Z-Score])</f>
        <v>28</v>
      </c>
      <c r="AT17">
        <f>_xlfn.RANK.AVG(Table2[[#This Row],[6M Return vs Nifty Z-Score]],Table2[6M Return vs Nifty Z-Score])</f>
        <v>53</v>
      </c>
      <c r="AU17">
        <f>_xlfn.RANK.AVG(Table2[[#This Row],[Sharpe Ratio Z-Score]],Table2[Sharpe Ratio Z-Score])</f>
        <v>31</v>
      </c>
      <c r="AV17">
        <f>(Table2[[#This Row],[Rank 1Y]]+Table2[[#This Row],[Rank 6M]]+Table2[[#This Row],[Rank Sharpe]])/3</f>
        <v>37.333333333333336</v>
      </c>
    </row>
    <row r="18" spans="1:48" x14ac:dyDescent="0.3">
      <c r="A18" t="s">
        <v>747</v>
      </c>
      <c r="B18" t="s">
        <v>748</v>
      </c>
      <c r="C18" t="s">
        <v>10158</v>
      </c>
      <c r="D18" t="s">
        <v>150</v>
      </c>
      <c r="E18">
        <v>21041.15508</v>
      </c>
      <c r="F18">
        <v>881.4</v>
      </c>
      <c r="G18">
        <v>195.52293106143799</v>
      </c>
      <c r="H18">
        <f>(Table2[[#This Row],[1Y Return vs Nifty]]-AVERAGE(Table2[1Y Return vs Nifty]))/_xlfn.STDEV.P(Table2[1Y Return vs Nifty])</f>
        <v>1.7111192248546558</v>
      </c>
      <c r="I18">
        <v>11.1026440953283</v>
      </c>
      <c r="J18">
        <f>(Table2[[#This Row],[1M Return vs Nifty]]-AVERAGE(Table2[1M Return vs Nifty]))/_xlfn.STDEV.P(Table2[1M Return vs Nifty])</f>
        <v>0.60495252492527718</v>
      </c>
      <c r="K18">
        <v>102.11635715305199</v>
      </c>
      <c r="L18">
        <f>(Table2[[#This Row],[6M Return vs Nifty]]-AVERAGE(Table2[6M Return vs Nifty]))/_xlfn.STDEV.P(Table2[6M Return vs Nifty])</f>
        <v>2.6534617759759342</v>
      </c>
      <c r="M18">
        <v>-5.5322225935298999</v>
      </c>
      <c r="N18">
        <f>(Table2[[#This Row],[1W Return vs Nifty]]-AVERAGE(Table2[1W Return vs Nifty]))/_xlfn.STDEV.P(Table2[1W Return vs Nifty])</f>
        <v>-0.99755307369653901</v>
      </c>
      <c r="O18">
        <v>876.17</v>
      </c>
      <c r="P18">
        <v>827.27948900523302</v>
      </c>
      <c r="Q18">
        <v>617.804225038293</v>
      </c>
      <c r="R18">
        <v>46.777463642739598</v>
      </c>
      <c r="S18" s="2">
        <f>(Table2[[#This Row],[Close Price]]-Table2[[#This Row],[20D EMA]])/Table2[[#This Row],[20D EMA]]</f>
        <v>5.9691612358332494E-3</v>
      </c>
      <c r="T18" s="2">
        <f>(Table2[[#This Row],[Close Price]]-Table2[[#This Row],[50D EMA]])/Table2[[#This Row],[50D EMA]]</f>
        <v>6.541986319501826E-2</v>
      </c>
      <c r="U18" s="2">
        <f>(Table2[[#This Row],[Close Price]]-Table2[[#This Row],[200D EMA]])/Table2[[#This Row],[200D EMA]]</f>
        <v>0.4266655427054884</v>
      </c>
      <c r="V18">
        <v>1.19871681529509</v>
      </c>
      <c r="W18">
        <v>850.55</v>
      </c>
      <c r="X18">
        <v>893</v>
      </c>
      <c r="Y18">
        <v>874</v>
      </c>
      <c r="Z18">
        <v>930</v>
      </c>
      <c r="AA18">
        <v>874</v>
      </c>
      <c r="AB18">
        <v>980</v>
      </c>
      <c r="AC18" s="2">
        <f>(Table2[[#This Row],[Close Price]]/Table2[[#This Row],[Day Low]])-1</f>
        <v>3.6270648403973871E-2</v>
      </c>
      <c r="AD18" s="2">
        <f>(Table2[[#This Row],[Day High]]/Table2[[#This Row],[Close Price]])-1</f>
        <v>1.3160880417517618E-2</v>
      </c>
      <c r="AE18" s="2">
        <f>(Table2[[#This Row],[Close Price]]/Table2[[#This Row],[Current Week Low]])-1</f>
        <v>8.4668192219679028E-3</v>
      </c>
      <c r="AF18" s="2">
        <f>(Table2[[#This Row],[Current Week High]]/Table2[[#This Row],[Close Price]])-1</f>
        <v>5.5139550714772056E-2</v>
      </c>
      <c r="AG18" s="2">
        <f>(Table2[[#This Row],[Close Price]]/Table2[[#This Row],[Current Month Low]])-1</f>
        <v>8.4668192219679028E-3</v>
      </c>
      <c r="AH18" s="2">
        <f>(Table2[[#This Row],[Current Month High]]/Table2[[#This Row],[Close Price]])-1</f>
        <v>0.11186748354889953</v>
      </c>
      <c r="AI18">
        <v>11.1867483548899</v>
      </c>
      <c r="AJ18">
        <v>225.35991140642301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0.1</v>
      </c>
      <c r="AM18" t="s">
        <v>10198</v>
      </c>
      <c r="AN18">
        <v>-2.5099999999999998</v>
      </c>
      <c r="AO18" t="s">
        <v>10199</v>
      </c>
      <c r="AP18">
        <v>0.18104786519674501</v>
      </c>
      <c r="AQ18">
        <f>(Table2[[#This Row],[Sharpe Ratio]]-AVERAGE(Table2[Sharpe Ratio]))/_xlfn.STDEV.P(Table2[Sharpe Ratio])</f>
        <v>1.426986634305222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5.39896708636455</v>
      </c>
      <c r="AS18">
        <f>_xlfn.RANK.AVG(Table2[[#This Row],[1Y Return vs Nifty Z-Score]],Table2[1Y Return vs Nifty Z-Score])</f>
        <v>40</v>
      </c>
      <c r="AT18">
        <f>_xlfn.RANK.AVG(Table2[[#This Row],[6M Return vs Nifty Z-Score]],Table2[6M Return vs Nifty Z-Score])</f>
        <v>11</v>
      </c>
      <c r="AU18">
        <f>_xlfn.RANK.AVG(Table2[[#This Row],[Sharpe Ratio Z-Score]],Table2[Sharpe Ratio Z-Score])</f>
        <v>61</v>
      </c>
      <c r="AV18">
        <f>(Table2[[#This Row],[Rank 1Y]]+Table2[[#This Row],[Rank 6M]]+Table2[[#This Row],[Rank Sharpe]])/3</f>
        <v>37.333333333333336</v>
      </c>
    </row>
    <row r="19" spans="1:48" x14ac:dyDescent="0.3">
      <c r="A19" t="s">
        <v>769</v>
      </c>
      <c r="B19" t="s">
        <v>770</v>
      </c>
      <c r="C19" t="s">
        <v>10158</v>
      </c>
      <c r="D19" t="s">
        <v>239</v>
      </c>
      <c r="E19">
        <v>20519.6635230299</v>
      </c>
      <c r="F19">
        <v>2477.5</v>
      </c>
      <c r="G19">
        <v>238.687579127069</v>
      </c>
      <c r="H19">
        <f>(Table2[[#This Row],[1Y Return vs Nifty]]-AVERAGE(Table2[1Y Return vs Nifty]))/_xlfn.STDEV.P(Table2[1Y Return vs Nifty])</f>
        <v>2.2096406337787298</v>
      </c>
      <c r="I19">
        <v>37.454117312464199</v>
      </c>
      <c r="J19">
        <f>(Table2[[#This Row],[1M Return vs Nifty]]-AVERAGE(Table2[1M Return vs Nifty]))/_xlfn.STDEV.P(Table2[1M Return vs Nifty])</f>
        <v>2.7751598785728993</v>
      </c>
      <c r="K19">
        <v>151.98158325076199</v>
      </c>
      <c r="L19">
        <f>(Table2[[#This Row],[6M Return vs Nifty]]-AVERAGE(Table2[6M Return vs Nifty]))/_xlfn.STDEV.P(Table2[6M Return vs Nifty])</f>
        <v>4.0990423314866318</v>
      </c>
      <c r="M19">
        <v>11.3531571642608</v>
      </c>
      <c r="N19">
        <f>(Table2[[#This Row],[1W Return vs Nifty]]-AVERAGE(Table2[1W Return vs Nifty]))/_xlfn.STDEV.P(Table2[1W Return vs Nifty])</f>
        <v>2.0511046792350736</v>
      </c>
      <c r="O19">
        <v>2219.5500000000002</v>
      </c>
      <c r="P19">
        <v>1901.2885642993001</v>
      </c>
      <c r="Q19">
        <v>1292.8207567504901</v>
      </c>
      <c r="R19">
        <v>78.883380032891907</v>
      </c>
      <c r="S19" s="2">
        <f>(Table2[[#This Row],[Close Price]]-Table2[[#This Row],[20D EMA]])/Table2[[#This Row],[20D EMA]]</f>
        <v>0.11621725124462157</v>
      </c>
      <c r="T19" s="2">
        <f>(Table2[[#This Row],[Close Price]]-Table2[[#This Row],[50D EMA]])/Table2[[#This Row],[50D EMA]]</f>
        <v>0.30306364142733722</v>
      </c>
      <c r="U19" s="2">
        <f>(Table2[[#This Row],[Close Price]]-Table2[[#This Row],[200D EMA]])/Table2[[#This Row],[200D EMA]]</f>
        <v>0.91635227626388494</v>
      </c>
      <c r="V19">
        <v>0.812721617665913</v>
      </c>
      <c r="W19">
        <v>2295.1</v>
      </c>
      <c r="X19">
        <v>2489.9</v>
      </c>
      <c r="Y19">
        <v>2415.0500000000002</v>
      </c>
      <c r="Z19">
        <v>2684</v>
      </c>
      <c r="AA19">
        <v>2120.0500000000002</v>
      </c>
      <c r="AB19">
        <v>2684</v>
      </c>
      <c r="AC19" s="2">
        <f>(Table2[[#This Row],[Close Price]]/Table2[[#This Row],[Day Low]])-1</f>
        <v>7.947366127837574E-2</v>
      </c>
      <c r="AD19" s="2">
        <f>(Table2[[#This Row],[Day High]]/Table2[[#This Row],[Close Price]])-1</f>
        <v>5.0050454086780771E-3</v>
      </c>
      <c r="AE19" s="2">
        <f>(Table2[[#This Row],[Close Price]]/Table2[[#This Row],[Current Week Low]])-1</f>
        <v>2.5858677874164071E-2</v>
      </c>
      <c r="AF19" s="2">
        <f>(Table2[[#This Row],[Current Week High]]/Table2[[#This Row],[Close Price]])-1</f>
        <v>8.3350151362260316E-2</v>
      </c>
      <c r="AG19" s="2">
        <f>(Table2[[#This Row],[Close Price]]/Table2[[#This Row],[Current Month Low]])-1</f>
        <v>0.16860451404448007</v>
      </c>
      <c r="AH19" s="2">
        <f>(Table2[[#This Row],[Current Month High]]/Table2[[#This Row],[Close Price]])-1</f>
        <v>8.3350151362260316E-2</v>
      </c>
      <c r="AI19">
        <v>8.3350151362260299</v>
      </c>
      <c r="AJ19">
        <v>293.31639942848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0.86</v>
      </c>
      <c r="AM19" t="s">
        <v>10198</v>
      </c>
      <c r="AN19">
        <v>16.68</v>
      </c>
      <c r="AO19" t="s">
        <v>10198</v>
      </c>
      <c r="AP19">
        <v>0.15271216500208701</v>
      </c>
      <c r="AQ19">
        <f>(Table2[[#This Row],[Sharpe Ratio]]-AVERAGE(Table2[Sharpe Ratio]))/_xlfn.STDEV.P(Table2[Sharpe Ratio])</f>
        <v>1.10752161954823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12.242469142621566</v>
      </c>
      <c r="AS19">
        <f>_xlfn.RANK.AVG(Table2[[#This Row],[1Y Return vs Nifty Z-Score]],Table2[1Y Return vs Nifty Z-Score])</f>
        <v>20</v>
      </c>
      <c r="AT19">
        <f>_xlfn.RANK.AVG(Table2[[#This Row],[6M Return vs Nifty Z-Score]],Table2[6M Return vs Nifty Z-Score])</f>
        <v>4</v>
      </c>
      <c r="AU19">
        <f>_xlfn.RANK.AVG(Table2[[#This Row],[Sharpe Ratio Z-Score]],Table2[Sharpe Ratio Z-Score])</f>
        <v>95</v>
      </c>
      <c r="AV19">
        <f>(Table2[[#This Row],[Rank 1Y]]+Table2[[#This Row],[Rank 6M]]+Table2[[#This Row],[Rank Sharpe]])/3</f>
        <v>39.666666666666664</v>
      </c>
    </row>
    <row r="20" spans="1:48" x14ac:dyDescent="0.3">
      <c r="A20" t="s">
        <v>786</v>
      </c>
      <c r="B20" t="s">
        <v>787</v>
      </c>
      <c r="C20" t="s">
        <v>10158</v>
      </c>
      <c r="D20" t="s">
        <v>239</v>
      </c>
      <c r="E20">
        <v>20113.11626698</v>
      </c>
      <c r="F20">
        <v>1381.1</v>
      </c>
      <c r="G20">
        <v>229.31774099436399</v>
      </c>
      <c r="H20">
        <f>(Table2[[#This Row],[1Y Return vs Nifty]]-AVERAGE(Table2[1Y Return vs Nifty]))/_xlfn.STDEV.P(Table2[1Y Return vs Nifty])</f>
        <v>2.1014255754698015</v>
      </c>
      <c r="I20">
        <v>4.1318505703680897</v>
      </c>
      <c r="J20">
        <f>(Table2[[#This Row],[1M Return vs Nifty]]-AVERAGE(Table2[1M Return vs Nifty]))/_xlfn.STDEV.P(Table2[1M Return vs Nifty])</f>
        <v>3.0864418200740602E-2</v>
      </c>
      <c r="K20">
        <v>96.768975328772996</v>
      </c>
      <c r="L20">
        <f>(Table2[[#This Row],[6M Return vs Nifty]]-AVERAGE(Table2[6M Return vs Nifty]))/_xlfn.STDEV.P(Table2[6M Return vs Nifty])</f>
        <v>2.4984425011626183</v>
      </c>
      <c r="M20">
        <v>-4.2291949766422103</v>
      </c>
      <c r="N20">
        <f>(Table2[[#This Row],[1W Return vs Nifty]]-AVERAGE(Table2[1W Return vs Nifty]))/_xlfn.STDEV.P(Table2[1W Return vs Nifty])</f>
        <v>-0.76229124935552561</v>
      </c>
      <c r="O20">
        <v>1356.42</v>
      </c>
      <c r="P20">
        <v>1249.1391118711299</v>
      </c>
      <c r="Q20">
        <v>908.647113578892</v>
      </c>
      <c r="R20">
        <v>56.217038226842803</v>
      </c>
      <c r="S20" s="2">
        <f>(Table2[[#This Row],[Close Price]]-Table2[[#This Row],[20D EMA]])/Table2[[#This Row],[20D EMA]]</f>
        <v>1.8194954365167011E-2</v>
      </c>
      <c r="T20" s="2">
        <f>(Table2[[#This Row],[Close Price]]-Table2[[#This Row],[50D EMA]])/Table2[[#This Row],[50D EMA]]</f>
        <v>0.10564146689090625</v>
      </c>
      <c r="U20" s="2">
        <f>(Table2[[#This Row],[Close Price]]-Table2[[#This Row],[200D EMA]])/Table2[[#This Row],[200D EMA]]</f>
        <v>0.51995200266499042</v>
      </c>
      <c r="V20">
        <v>0.56315839866325501</v>
      </c>
      <c r="W20">
        <v>1341.1</v>
      </c>
      <c r="X20">
        <v>1391.7</v>
      </c>
      <c r="Y20">
        <v>1370.6</v>
      </c>
      <c r="Z20">
        <v>1402.7</v>
      </c>
      <c r="AA20">
        <v>1370.6</v>
      </c>
      <c r="AB20">
        <v>1450</v>
      </c>
      <c r="AC20" s="2">
        <f>(Table2[[#This Row],[Close Price]]/Table2[[#This Row],[Day Low]])-1</f>
        <v>2.9826262023711969E-2</v>
      </c>
      <c r="AD20" s="2">
        <f>(Table2[[#This Row],[Day High]]/Table2[[#This Row],[Close Price]])-1</f>
        <v>7.6750416334807614E-3</v>
      </c>
      <c r="AE20" s="2">
        <f>(Table2[[#This Row],[Close Price]]/Table2[[#This Row],[Current Week Low]])-1</f>
        <v>7.6608784473952696E-3</v>
      </c>
      <c r="AF20" s="2">
        <f>(Table2[[#This Row],[Current Week High]]/Table2[[#This Row],[Close Price]])-1</f>
        <v>1.5639707479545351E-2</v>
      </c>
      <c r="AG20" s="2">
        <f>(Table2[[#This Row],[Close Price]]/Table2[[#This Row],[Current Month Low]])-1</f>
        <v>7.6608784473952696E-3</v>
      </c>
      <c r="AH20" s="2">
        <f>(Table2[[#This Row],[Current Month High]]/Table2[[#This Row],[Close Price]])-1</f>
        <v>4.9887770617623728E-2</v>
      </c>
      <c r="AI20">
        <v>4.9887770617623701</v>
      </c>
      <c r="AJ20">
        <v>256.59695326620101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0.4</v>
      </c>
      <c r="AM20" t="s">
        <v>10198</v>
      </c>
      <c r="AN20">
        <v>0.24</v>
      </c>
      <c r="AO20" t="s">
        <v>10198</v>
      </c>
      <c r="AP20">
        <v>0.164087262810197</v>
      </c>
      <c r="AQ20">
        <f>(Table2[[#This Row],[Sharpe Ratio]]-AVERAGE(Table2[Sharpe Ratio]))/_xlfn.STDEV.P(Table2[Sharpe Ratio])</f>
        <v>1.2357678165423378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5.1042090620199723</v>
      </c>
      <c r="AS20">
        <f>_xlfn.RANK.AVG(Table2[[#This Row],[1Y Return vs Nifty Z-Score]],Table2[1Y Return vs Nifty Z-Score])</f>
        <v>24</v>
      </c>
      <c r="AT20">
        <f>_xlfn.RANK.AVG(Table2[[#This Row],[6M Return vs Nifty Z-Score]],Table2[6M Return vs Nifty Z-Score])</f>
        <v>15</v>
      </c>
      <c r="AU20">
        <f>_xlfn.RANK.AVG(Table2[[#This Row],[Sharpe Ratio Z-Score]],Table2[Sharpe Ratio Z-Score])</f>
        <v>81</v>
      </c>
      <c r="AV20">
        <f>(Table2[[#This Row],[Rank 1Y]]+Table2[[#This Row],[Rank 6M]]+Table2[[#This Row],[Rank Sharpe]])/3</f>
        <v>40</v>
      </c>
    </row>
    <row r="21" spans="1:48" x14ac:dyDescent="0.3">
      <c r="A21" t="s">
        <v>1081</v>
      </c>
      <c r="B21" t="s">
        <v>1082</v>
      </c>
      <c r="C21" t="s">
        <v>10158</v>
      </c>
      <c r="D21" t="s">
        <v>125</v>
      </c>
      <c r="E21">
        <v>11562.997949250001</v>
      </c>
      <c r="F21">
        <v>1332.25</v>
      </c>
      <c r="G21">
        <v>188.517391338745</v>
      </c>
      <c r="H21">
        <f>(Table2[[#This Row],[1Y Return vs Nifty]]-AVERAGE(Table2[1Y Return vs Nifty]))/_xlfn.STDEV.P(Table2[1Y Return vs Nifty])</f>
        <v>1.6302101548323469</v>
      </c>
      <c r="I21">
        <v>34.158556773559198</v>
      </c>
      <c r="J21">
        <f>(Table2[[#This Row],[1M Return vs Nifty]]-AVERAGE(Table2[1M Return vs Nifty]))/_xlfn.STDEV.P(Table2[1M Return vs Nifty])</f>
        <v>2.5037500163238429</v>
      </c>
      <c r="K21">
        <v>61.331856140725797</v>
      </c>
      <c r="L21">
        <f>(Table2[[#This Row],[6M Return vs Nifty]]-AVERAGE(Table2[6M Return vs Nifty]))/_xlfn.STDEV.P(Table2[6M Return vs Nifty])</f>
        <v>1.4711291918601141</v>
      </c>
      <c r="M21">
        <v>4.9690656830567699</v>
      </c>
      <c r="N21">
        <f>(Table2[[#This Row],[1W Return vs Nifty]]-AVERAGE(Table2[1W Return vs Nifty]))/_xlfn.STDEV.P(Table2[1W Return vs Nifty])</f>
        <v>0.89845604066256013</v>
      </c>
      <c r="O21">
        <v>1237.71</v>
      </c>
      <c r="P21">
        <v>1107.87141736699</v>
      </c>
      <c r="Q21">
        <v>883.10818608572799</v>
      </c>
      <c r="R21">
        <v>70.718087387944493</v>
      </c>
      <c r="S21" s="2">
        <f>(Table2[[#This Row],[Close Price]]-Table2[[#This Row],[20D EMA]])/Table2[[#This Row],[20D EMA]]</f>
        <v>7.6382997632724922E-2</v>
      </c>
      <c r="T21" s="2">
        <f>(Table2[[#This Row],[Close Price]]-Table2[[#This Row],[50D EMA]])/Table2[[#This Row],[50D EMA]]</f>
        <v>0.20253124966999939</v>
      </c>
      <c r="U21" s="2">
        <f>(Table2[[#This Row],[Close Price]]-Table2[[#This Row],[200D EMA]])/Table2[[#This Row],[200D EMA]]</f>
        <v>0.50859206266113288</v>
      </c>
      <c r="V21">
        <v>1.4952072668132499</v>
      </c>
      <c r="W21">
        <v>1268</v>
      </c>
      <c r="X21">
        <v>1338</v>
      </c>
      <c r="Y21">
        <v>1315.15</v>
      </c>
      <c r="Z21">
        <v>1421.2</v>
      </c>
      <c r="AA21">
        <v>1180</v>
      </c>
      <c r="AB21">
        <v>1486.35</v>
      </c>
      <c r="AC21" s="2">
        <f>(Table2[[#This Row],[Close Price]]/Table2[[#This Row],[Day Low]])-1</f>
        <v>5.0670347003154648E-2</v>
      </c>
      <c r="AD21" s="2">
        <f>(Table2[[#This Row],[Day High]]/Table2[[#This Row],[Close Price]])-1</f>
        <v>4.3160067554888215E-3</v>
      </c>
      <c r="AE21" s="2">
        <f>(Table2[[#This Row],[Close Price]]/Table2[[#This Row],[Current Week Low]])-1</f>
        <v>1.3002319127095596E-2</v>
      </c>
      <c r="AF21" s="2">
        <f>(Table2[[#This Row],[Current Week High]]/Table2[[#This Row],[Close Price]])-1</f>
        <v>6.6766747982736074E-2</v>
      </c>
      <c r="AG21" s="2">
        <f>(Table2[[#This Row],[Close Price]]/Table2[[#This Row],[Current Month Low]])-1</f>
        <v>0.12902542372881354</v>
      </c>
      <c r="AH21" s="2">
        <f>(Table2[[#This Row],[Current Month High]]/Table2[[#This Row],[Close Price]])-1</f>
        <v>0.11566898104710077</v>
      </c>
      <c r="AI21">
        <v>11.566898104710001</v>
      </c>
      <c r="AJ21">
        <v>216.07354685646499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0.2</v>
      </c>
      <c r="AM21" t="s">
        <v>10198</v>
      </c>
      <c r="AN21">
        <v>16.59</v>
      </c>
      <c r="AO21" t="s">
        <v>10198</v>
      </c>
      <c r="AP21">
        <v>0.21543216724636799</v>
      </c>
      <c r="AQ21">
        <f>(Table2[[#This Row],[Sharpe Ratio]]-AVERAGE(Table2[Sharpe Ratio]))/_xlfn.STDEV.P(Table2[Sharpe Ratio])</f>
        <v>1.8146453646782421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8.3181907683571055</v>
      </c>
      <c r="AS21">
        <f>_xlfn.RANK.AVG(Table2[[#This Row],[1Y Return vs Nifty Z-Score]],Table2[1Y Return vs Nifty Z-Score])</f>
        <v>46</v>
      </c>
      <c r="AT21">
        <f>_xlfn.RANK.AVG(Table2[[#This Row],[6M Return vs Nifty Z-Score]],Table2[6M Return vs Nifty Z-Score])</f>
        <v>56</v>
      </c>
      <c r="AU21">
        <f>_xlfn.RANK.AVG(Table2[[#This Row],[Sharpe Ratio Z-Score]],Table2[Sharpe Ratio Z-Score])</f>
        <v>23</v>
      </c>
      <c r="AV21">
        <f>(Table2[[#This Row],[Rank 1Y]]+Table2[[#This Row],[Rank 6M]]+Table2[[#This Row],[Rank Sharpe]])/3</f>
        <v>41.666666666666664</v>
      </c>
    </row>
    <row r="22" spans="1:48" x14ac:dyDescent="0.3">
      <c r="A22" t="s">
        <v>606</v>
      </c>
      <c r="B22" t="s">
        <v>607</v>
      </c>
      <c r="C22" t="s">
        <v>10153</v>
      </c>
      <c r="D22" t="s">
        <v>189</v>
      </c>
      <c r="E22">
        <v>30907.470101700001</v>
      </c>
      <c r="F22">
        <v>14089.55</v>
      </c>
      <c r="G22">
        <v>235.029881728742</v>
      </c>
      <c r="H22">
        <f>(Table2[[#This Row],[1Y Return vs Nifty]]-AVERAGE(Table2[1Y Return vs Nifty]))/_xlfn.STDEV.P(Table2[1Y Return vs Nifty])</f>
        <v>2.1673967943835981</v>
      </c>
      <c r="I22">
        <v>10.145961020221799</v>
      </c>
      <c r="J22">
        <f>(Table2[[#This Row],[1M Return vs Nifty]]-AVERAGE(Table2[1M Return vs Nifty]))/_xlfn.STDEV.P(Table2[1M Return vs Nifty])</f>
        <v>0.52616373662496185</v>
      </c>
      <c r="K22">
        <v>61.503238895718098</v>
      </c>
      <c r="L22">
        <f>(Table2[[#This Row],[6M Return vs Nifty]]-AVERAGE(Table2[6M Return vs Nifty]))/_xlfn.STDEV.P(Table2[6M Return vs Nifty])</f>
        <v>1.4760975354846124</v>
      </c>
      <c r="M22">
        <v>-1.37779606233257</v>
      </c>
      <c r="N22">
        <f>(Table2[[#This Row],[1W Return vs Nifty]]-AVERAGE(Table2[1W Return vs Nifty]))/_xlfn.STDEV.P(Table2[1W Return vs Nifty])</f>
        <v>-0.24747076373393004</v>
      </c>
      <c r="O22">
        <v>13016.47</v>
      </c>
      <c r="P22">
        <v>11703.2850947968</v>
      </c>
      <c r="Q22">
        <v>8794.5376795074808</v>
      </c>
      <c r="R22">
        <v>77.200944805969698</v>
      </c>
      <c r="S22" s="2">
        <f>(Table2[[#This Row],[Close Price]]-Table2[[#This Row],[20D EMA]])/Table2[[#This Row],[20D EMA]]</f>
        <v>8.2440170030737975E-2</v>
      </c>
      <c r="T22" s="2">
        <f>(Table2[[#This Row],[Close Price]]-Table2[[#This Row],[50D EMA]])/Table2[[#This Row],[50D EMA]]</f>
        <v>0.20389701574168403</v>
      </c>
      <c r="U22" s="2">
        <f>(Table2[[#This Row],[Close Price]]-Table2[[#This Row],[200D EMA]])/Table2[[#This Row],[200D EMA]]</f>
        <v>0.60207966734063212</v>
      </c>
      <c r="V22">
        <v>0.75642071333140404</v>
      </c>
      <c r="W22">
        <v>13802.8</v>
      </c>
      <c r="X22">
        <v>14110</v>
      </c>
      <c r="Y22">
        <v>13810</v>
      </c>
      <c r="Z22">
        <v>14249.65</v>
      </c>
      <c r="AA22">
        <v>13104.4</v>
      </c>
      <c r="AB22">
        <v>14605.8</v>
      </c>
      <c r="AC22" s="2">
        <f>(Table2[[#This Row],[Close Price]]/Table2[[#This Row],[Day Low]])-1</f>
        <v>2.0774770336453585E-2</v>
      </c>
      <c r="AD22" s="2">
        <f>(Table2[[#This Row],[Day High]]/Table2[[#This Row],[Close Price]])-1</f>
        <v>1.4514303153756458E-3</v>
      </c>
      <c r="AE22" s="2">
        <f>(Table2[[#This Row],[Close Price]]/Table2[[#This Row],[Current Week Low]])-1</f>
        <v>2.0242577842143339E-2</v>
      </c>
      <c r="AF22" s="2">
        <f>(Table2[[#This Row],[Current Week High]]/Table2[[#This Row],[Close Price]])-1</f>
        <v>1.1363031466583351E-2</v>
      </c>
      <c r="AG22" s="2">
        <f>(Table2[[#This Row],[Close Price]]/Table2[[#This Row],[Current Month Low]])-1</f>
        <v>7.5177039772900578E-2</v>
      </c>
      <c r="AH22" s="2">
        <f>(Table2[[#This Row],[Current Month High]]/Table2[[#This Row],[Close Price]])-1</f>
        <v>3.664063082213409E-2</v>
      </c>
      <c r="AI22">
        <v>3.6640630822134002</v>
      </c>
      <c r="AJ22">
        <v>263.61266785829503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0.43</v>
      </c>
      <c r="AM22" t="s">
        <v>10198</v>
      </c>
      <c r="AN22">
        <v>19.29</v>
      </c>
      <c r="AO22" t="s">
        <v>10198</v>
      </c>
      <c r="AP22">
        <v>0.184589807813243</v>
      </c>
      <c r="AQ22">
        <f>(Table2[[#This Row],[Sharpe Ratio]]-AVERAGE(Table2[Sharpe Ratio]))/_xlfn.STDEV.P(Table2[Sharpe Ratio])</f>
        <v>1.4669195367030696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5.3891068394623121</v>
      </c>
      <c r="AS22">
        <f>_xlfn.RANK.AVG(Table2[[#This Row],[1Y Return vs Nifty Z-Score]],Table2[1Y Return vs Nifty Z-Score])</f>
        <v>22</v>
      </c>
      <c r="AT22">
        <f>_xlfn.RANK.AVG(Table2[[#This Row],[6M Return vs Nifty Z-Score]],Table2[6M Return vs Nifty Z-Score])</f>
        <v>55</v>
      </c>
      <c r="AU22">
        <f>_xlfn.RANK.AVG(Table2[[#This Row],[Sharpe Ratio Z-Score]],Table2[Sharpe Ratio Z-Score])</f>
        <v>54</v>
      </c>
      <c r="AV22">
        <f>(Table2[[#This Row],[Rank 1Y]]+Table2[[#This Row],[Rank 6M]]+Table2[[#This Row],[Rank Sharpe]])/3</f>
        <v>43.666666666666664</v>
      </c>
    </row>
    <row r="23" spans="1:48" x14ac:dyDescent="0.3">
      <c r="A23" t="s">
        <v>922</v>
      </c>
      <c r="B23" t="s">
        <v>923</v>
      </c>
      <c r="C23" t="s">
        <v>10156</v>
      </c>
      <c r="D23" t="s">
        <v>46</v>
      </c>
      <c r="E23">
        <v>16099.267147305</v>
      </c>
      <c r="F23">
        <v>1551</v>
      </c>
      <c r="G23">
        <v>251.98441699083099</v>
      </c>
      <c r="H23">
        <f>(Table2[[#This Row],[1Y Return vs Nifty]]-AVERAGE(Table2[1Y Return vs Nifty]))/_xlfn.STDEV.P(Table2[1Y Return vs Nifty])</f>
        <v>2.3632097845337339</v>
      </c>
      <c r="I23">
        <v>15.4138305439047</v>
      </c>
      <c r="J23">
        <f>(Table2[[#This Row],[1M Return vs Nifty]]-AVERAGE(Table2[1M Return vs Nifty]))/_xlfn.STDEV.P(Table2[1M Return vs Nifty])</f>
        <v>0.96000548369353034</v>
      </c>
      <c r="K23">
        <v>82.315872113899601</v>
      </c>
      <c r="L23">
        <f>(Table2[[#This Row],[6M Return vs Nifty]]-AVERAGE(Table2[6M Return vs Nifty]))/_xlfn.STDEV.P(Table2[6M Return vs Nifty])</f>
        <v>2.0794506182566743</v>
      </c>
      <c r="M23">
        <v>-5.9551399860376897</v>
      </c>
      <c r="N23">
        <f>(Table2[[#This Row],[1W Return vs Nifty]]-AVERAGE(Table2[1W Return vs Nifty]))/_xlfn.STDEV.P(Table2[1W Return vs Nifty])</f>
        <v>-1.0739108699684063</v>
      </c>
      <c r="O23">
        <v>1464.47</v>
      </c>
      <c r="P23">
        <v>1300.7079612878299</v>
      </c>
      <c r="Q23">
        <v>918.60172880171797</v>
      </c>
      <c r="R23">
        <v>52.426534810375102</v>
      </c>
      <c r="S23" s="2">
        <f>(Table2[[#This Row],[Close Price]]-Table2[[#This Row],[20D EMA]])/Table2[[#This Row],[20D EMA]]</f>
        <v>5.9086222319337349E-2</v>
      </c>
      <c r="T23" s="2">
        <f>(Table2[[#This Row],[Close Price]]-Table2[[#This Row],[50D EMA]])/Table2[[#This Row],[50D EMA]]</f>
        <v>0.19242754420012634</v>
      </c>
      <c r="U23" s="2">
        <f>(Table2[[#This Row],[Close Price]]-Table2[[#This Row],[200D EMA]])/Table2[[#This Row],[200D EMA]]</f>
        <v>0.68843575117501921</v>
      </c>
      <c r="V23">
        <v>0.26345138033538701</v>
      </c>
      <c r="W23">
        <v>1473.45</v>
      </c>
      <c r="X23">
        <v>1599.1</v>
      </c>
      <c r="Y23">
        <v>1460.55</v>
      </c>
      <c r="Z23">
        <v>1565</v>
      </c>
      <c r="AA23">
        <v>1415.65</v>
      </c>
      <c r="AB23">
        <v>1599</v>
      </c>
      <c r="AC23" s="2">
        <f>(Table2[[#This Row],[Close Price]]/Table2[[#This Row],[Day Low]])-1</f>
        <v>5.2631578947368363E-2</v>
      </c>
      <c r="AD23" s="2">
        <f>(Table2[[#This Row],[Day High]]/Table2[[#This Row],[Close Price]])-1</f>
        <v>3.101225016118625E-2</v>
      </c>
      <c r="AE23" s="2">
        <f>(Table2[[#This Row],[Close Price]]/Table2[[#This Row],[Current Week Low]])-1</f>
        <v>6.1928725480127289E-2</v>
      </c>
      <c r="AF23" s="2">
        <f>(Table2[[#This Row],[Current Week High]]/Table2[[#This Row],[Close Price]])-1</f>
        <v>9.0264345583495054E-3</v>
      </c>
      <c r="AG23" s="2">
        <f>(Table2[[#This Row],[Close Price]]/Table2[[#This Row],[Current Month Low]])-1</f>
        <v>9.5609790555575058E-2</v>
      </c>
      <c r="AH23" s="2">
        <f>(Table2[[#This Row],[Current Month High]]/Table2[[#This Row],[Close Price]])-1</f>
        <v>3.0947775628626717E-2</v>
      </c>
      <c r="AI23">
        <v>3.0947775628626699</v>
      </c>
      <c r="AJ23">
        <v>295.86523736600299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0.51</v>
      </c>
      <c r="AM23" t="s">
        <v>10198</v>
      </c>
      <c r="AN23">
        <v>7.57</v>
      </c>
      <c r="AO23" t="s">
        <v>10198</v>
      </c>
      <c r="AP23">
        <v>0.159605921161002</v>
      </c>
      <c r="AQ23">
        <f>(Table2[[#This Row],[Sharpe Ratio]]-AVERAGE(Table2[Sharpe Ratio]))/_xlfn.STDEV.P(Table2[Sharpe Ratio])</f>
        <v>1.1852438532643419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5.5139988697798739</v>
      </c>
      <c r="AS23">
        <f>_xlfn.RANK.AVG(Table2[[#This Row],[1Y Return vs Nifty Z-Score]],Table2[1Y Return vs Nifty Z-Score])</f>
        <v>15</v>
      </c>
      <c r="AT23">
        <f>_xlfn.RANK.AVG(Table2[[#This Row],[6M Return vs Nifty Z-Score]],Table2[6M Return vs Nifty Z-Score])</f>
        <v>29</v>
      </c>
      <c r="AU23">
        <f>_xlfn.RANK.AVG(Table2[[#This Row],[Sharpe Ratio Z-Score]],Table2[Sharpe Ratio Z-Score])</f>
        <v>88</v>
      </c>
      <c r="AV23">
        <f>(Table2[[#This Row],[Rank 1Y]]+Table2[[#This Row],[Rank 6M]]+Table2[[#This Row],[Rank Sharpe]])/3</f>
        <v>44</v>
      </c>
    </row>
    <row r="24" spans="1:48" x14ac:dyDescent="0.3">
      <c r="A24" t="s">
        <v>613</v>
      </c>
      <c r="B24" t="s">
        <v>614</v>
      </c>
      <c r="C24" t="s">
        <v>10156</v>
      </c>
      <c r="D24" t="s">
        <v>46</v>
      </c>
      <c r="E24">
        <v>30750.162119299999</v>
      </c>
      <c r="F24">
        <v>312.60000000000002</v>
      </c>
      <c r="G24">
        <v>255.478925679257</v>
      </c>
      <c r="H24">
        <f>(Table2[[#This Row],[1Y Return vs Nifty]]-AVERAGE(Table2[1Y Return vs Nifty]))/_xlfn.STDEV.P(Table2[1Y Return vs Nifty])</f>
        <v>2.4035689087921495</v>
      </c>
      <c r="I24">
        <v>22.452808997304</v>
      </c>
      <c r="J24">
        <f>(Table2[[#This Row],[1M Return vs Nifty]]-AVERAGE(Table2[1M Return vs Nifty]))/_xlfn.STDEV.P(Table2[1M Return vs Nifty])</f>
        <v>1.539709042422861</v>
      </c>
      <c r="K24">
        <v>58.994162171571503</v>
      </c>
      <c r="L24">
        <f>(Table2[[#This Row],[6M Return vs Nifty]]-AVERAGE(Table2[6M Return vs Nifty]))/_xlfn.STDEV.P(Table2[6M Return vs Nifty])</f>
        <v>1.4033600226213674</v>
      </c>
      <c r="M24">
        <v>18.960591804783601</v>
      </c>
      <c r="N24">
        <f>(Table2[[#This Row],[1W Return vs Nifty]]-AVERAGE(Table2[1W Return vs Nifty]))/_xlfn.STDEV.P(Table2[1W Return vs Nifty])</f>
        <v>3.424628101830864</v>
      </c>
      <c r="O24">
        <v>282.12</v>
      </c>
      <c r="P24">
        <v>266.16941928620901</v>
      </c>
      <c r="Q24">
        <v>211.91871632270599</v>
      </c>
      <c r="R24">
        <v>89.437615490997501</v>
      </c>
      <c r="S24" s="2">
        <f>(Table2[[#This Row],[Close Price]]-Table2[[#This Row],[20D EMA]])/Table2[[#This Row],[20D EMA]]</f>
        <v>0.10803913228413448</v>
      </c>
      <c r="T24" s="2">
        <f>(Table2[[#This Row],[Close Price]]-Table2[[#This Row],[50D EMA]])/Table2[[#This Row],[50D EMA]]</f>
        <v>0.17443995196106557</v>
      </c>
      <c r="U24" s="2">
        <f>(Table2[[#This Row],[Close Price]]-Table2[[#This Row],[200D EMA]])/Table2[[#This Row],[200D EMA]]</f>
        <v>0.47509387289784444</v>
      </c>
      <c r="V24">
        <v>1.54280859079556</v>
      </c>
      <c r="W24">
        <v>306.5</v>
      </c>
      <c r="X24">
        <v>326.3</v>
      </c>
      <c r="Y24">
        <v>303.2</v>
      </c>
      <c r="Z24">
        <v>336.7</v>
      </c>
      <c r="AA24">
        <v>267.7</v>
      </c>
      <c r="AB24">
        <v>336.7</v>
      </c>
      <c r="AC24" s="2">
        <f>(Table2[[#This Row],[Close Price]]/Table2[[#This Row],[Day Low]])-1</f>
        <v>1.9902120717781413E-2</v>
      </c>
      <c r="AD24" s="2">
        <f>(Table2[[#This Row],[Day High]]/Table2[[#This Row],[Close Price]])-1</f>
        <v>4.3825975687779906E-2</v>
      </c>
      <c r="AE24" s="2">
        <f>(Table2[[#This Row],[Close Price]]/Table2[[#This Row],[Current Week Low]])-1</f>
        <v>3.1002638522427572E-2</v>
      </c>
      <c r="AF24" s="2">
        <f>(Table2[[#This Row],[Current Week High]]/Table2[[#This Row],[Close Price]])-1</f>
        <v>7.7095329494561549E-2</v>
      </c>
      <c r="AG24" s="2">
        <f>(Table2[[#This Row],[Close Price]]/Table2[[#This Row],[Current Month Low]])-1</f>
        <v>0.16772506537168486</v>
      </c>
      <c r="AH24" s="2">
        <f>(Table2[[#This Row],[Current Month High]]/Table2[[#This Row],[Close Price]])-1</f>
        <v>7.7095329494561549E-2</v>
      </c>
      <c r="AI24">
        <v>7.7095329494561504</v>
      </c>
      <c r="AJ24">
        <v>295.69620253164499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0.28999999999999998</v>
      </c>
      <c r="AM24" t="s">
        <v>10198</v>
      </c>
      <c r="AN24">
        <v>13.1</v>
      </c>
      <c r="AO24" t="s">
        <v>10198</v>
      </c>
      <c r="AP24">
        <v>0.183483736919867</v>
      </c>
      <c r="AQ24">
        <f>(Table2[[#This Row],[Sharpe Ratio]]-AVERAGE(Table2[Sharpe Ratio]))/_xlfn.STDEV.P(Table2[Sharpe Ratio])</f>
        <v>1.4544493682637076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10.225715443930948</v>
      </c>
      <c r="AS24">
        <f>_xlfn.RANK.AVG(Table2[[#This Row],[1Y Return vs Nifty Z-Score]],Table2[1Y Return vs Nifty Z-Score])</f>
        <v>13</v>
      </c>
      <c r="AT24">
        <f>_xlfn.RANK.AVG(Table2[[#This Row],[6M Return vs Nifty Z-Score]],Table2[6M Return vs Nifty Z-Score])</f>
        <v>62</v>
      </c>
      <c r="AU24">
        <f>_xlfn.RANK.AVG(Table2[[#This Row],[Sharpe Ratio Z-Score]],Table2[Sharpe Ratio Z-Score])</f>
        <v>59</v>
      </c>
      <c r="AV24">
        <f>(Table2[[#This Row],[Rank 1Y]]+Table2[[#This Row],[Rank 6M]]+Table2[[#This Row],[Rank Sharpe]])/3</f>
        <v>44.666666666666664</v>
      </c>
    </row>
    <row r="25" spans="1:48" x14ac:dyDescent="0.3">
      <c r="A25" t="s">
        <v>123</v>
      </c>
      <c r="B25" t="s">
        <v>124</v>
      </c>
      <c r="C25" t="s">
        <v>10158</v>
      </c>
      <c r="D25" t="s">
        <v>125</v>
      </c>
      <c r="E25">
        <v>244585.19961834</v>
      </c>
      <c r="F25">
        <v>334.8</v>
      </c>
      <c r="G25">
        <v>145.64508143917499</v>
      </c>
      <c r="H25">
        <f>(Table2[[#This Row],[1Y Return vs Nifty]]-AVERAGE(Table2[1Y Return vs Nifty]))/_xlfn.STDEV.P(Table2[1Y Return vs Nifty])</f>
        <v>1.1350650466765642</v>
      </c>
      <c r="I25">
        <v>10.8390939343673</v>
      </c>
      <c r="J25">
        <f>(Table2[[#This Row],[1M Return vs Nifty]]-AVERAGE(Table2[1M Return vs Nifty]))/_xlfn.STDEV.P(Table2[1M Return vs Nifty])</f>
        <v>0.58324753360810699</v>
      </c>
      <c r="K25">
        <v>67.983814814567495</v>
      </c>
      <c r="L25">
        <f>(Table2[[#This Row],[6M Return vs Nifty]]-AVERAGE(Table2[6M Return vs Nifty]))/_xlfn.STDEV.P(Table2[6M Return vs Nifty])</f>
        <v>1.6639678264654003</v>
      </c>
      <c r="M25">
        <v>7.4300325609497397</v>
      </c>
      <c r="N25">
        <f>(Table2[[#This Row],[1W Return vs Nifty]]-AVERAGE(Table2[1W Return vs Nifty]))/_xlfn.STDEV.P(Table2[1W Return vs Nifty])</f>
        <v>1.3427839657442973</v>
      </c>
      <c r="O25">
        <v>309.67</v>
      </c>
      <c r="P25">
        <v>284.59043563134202</v>
      </c>
      <c r="Q25">
        <v>215.927573017757</v>
      </c>
      <c r="R25">
        <v>80.775774403670596</v>
      </c>
      <c r="S25" s="2">
        <f>(Table2[[#This Row],[Close Price]]-Table2[[#This Row],[20D EMA]])/Table2[[#This Row],[20D EMA]]</f>
        <v>8.1150902573707481E-2</v>
      </c>
      <c r="T25" s="2">
        <f>(Table2[[#This Row],[Close Price]]-Table2[[#This Row],[50D EMA]])/Table2[[#This Row],[50D EMA]]</f>
        <v>0.17642744829871718</v>
      </c>
      <c r="U25" s="2">
        <f>(Table2[[#This Row],[Close Price]]-Table2[[#This Row],[200D EMA]])/Table2[[#This Row],[200D EMA]]</f>
        <v>0.5505199049890096</v>
      </c>
      <c r="V25">
        <v>0.85144246624519004</v>
      </c>
      <c r="W25">
        <v>324.14999999999998</v>
      </c>
      <c r="X25">
        <v>340.5</v>
      </c>
      <c r="Y25">
        <v>325.60000000000002</v>
      </c>
      <c r="Z25">
        <v>339.35</v>
      </c>
      <c r="AA25">
        <v>303</v>
      </c>
      <c r="AB25">
        <v>339.35</v>
      </c>
      <c r="AC25" s="2">
        <f>(Table2[[#This Row],[Close Price]]/Table2[[#This Row],[Day Low]])-1</f>
        <v>3.2855159648311094E-2</v>
      </c>
      <c r="AD25" s="2">
        <f>(Table2[[#This Row],[Day High]]/Table2[[#This Row],[Close Price]])-1</f>
        <v>1.7025089605734678E-2</v>
      </c>
      <c r="AE25" s="2">
        <f>(Table2[[#This Row],[Close Price]]/Table2[[#This Row],[Current Week Low]])-1</f>
        <v>2.8255528255528128E-2</v>
      </c>
      <c r="AF25" s="2">
        <f>(Table2[[#This Row],[Current Week High]]/Table2[[#This Row],[Close Price]])-1</f>
        <v>1.3590203106332188E-2</v>
      </c>
      <c r="AG25" s="2">
        <f>(Table2[[#This Row],[Close Price]]/Table2[[#This Row],[Current Month Low]])-1</f>
        <v>0.10495049504950504</v>
      </c>
      <c r="AH25" s="2">
        <f>(Table2[[#This Row],[Current Month High]]/Table2[[#This Row],[Close Price]])-1</f>
        <v>1.3590203106332188E-2</v>
      </c>
      <c r="AI25">
        <v>1.3590203106332099</v>
      </c>
      <c r="AJ25">
        <v>173.30612244897901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0.28999999999999998</v>
      </c>
      <c r="AM25" t="s">
        <v>10198</v>
      </c>
      <c r="AN25">
        <v>9.7899999999999991</v>
      </c>
      <c r="AO25" t="s">
        <v>10198</v>
      </c>
      <c r="AP25">
        <v>0.23048928391477999</v>
      </c>
      <c r="AQ25">
        <f>(Table2[[#This Row],[Sharpe Ratio]]-AVERAGE(Table2[Sharpe Ratio]))/_xlfn.STDEV.P(Table2[Sharpe Ratio])</f>
        <v>1.9844037248255888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6.7094680973199576</v>
      </c>
      <c r="AS25">
        <f>_xlfn.RANK.AVG(Table2[[#This Row],[1Y Return vs Nifty Z-Score]],Table2[1Y Return vs Nifty Z-Score])</f>
        <v>78</v>
      </c>
      <c r="AT25">
        <f>_xlfn.RANK.AVG(Table2[[#This Row],[6M Return vs Nifty Z-Score]],Table2[6M Return vs Nifty Z-Score])</f>
        <v>44</v>
      </c>
      <c r="AU25">
        <f>_xlfn.RANK.AVG(Table2[[#This Row],[Sharpe Ratio Z-Score]],Table2[Sharpe Ratio Z-Score])</f>
        <v>15</v>
      </c>
      <c r="AV25">
        <f>(Table2[[#This Row],[Rank 1Y]]+Table2[[#This Row],[Rank 6M]]+Table2[[#This Row],[Rank Sharpe]])/3</f>
        <v>45.666666666666664</v>
      </c>
    </row>
    <row r="26" spans="1:48" x14ac:dyDescent="0.3">
      <c r="A26" t="s">
        <v>879</v>
      </c>
      <c r="B26" t="s">
        <v>880</v>
      </c>
      <c r="C26" t="s">
        <v>10153</v>
      </c>
      <c r="D26" t="s">
        <v>247</v>
      </c>
      <c r="E26">
        <v>16974.685123679999</v>
      </c>
      <c r="F26">
        <v>4120.2</v>
      </c>
      <c r="G26">
        <v>314.64322561704103</v>
      </c>
      <c r="H26">
        <f>(Table2[[#This Row],[1Y Return vs Nifty]]-AVERAGE(Table2[1Y Return vs Nifty]))/_xlfn.STDEV.P(Table2[1Y Return vs Nifty])</f>
        <v>3.0868750744799707</v>
      </c>
      <c r="I26">
        <v>-0.76740075109088401</v>
      </c>
      <c r="J26">
        <f>(Table2[[#This Row],[1M Return vs Nifty]]-AVERAGE(Table2[1M Return vs Nifty]))/_xlfn.STDEV.P(Table2[1M Return vs Nifty])</f>
        <v>-0.37261933231245797</v>
      </c>
      <c r="K26">
        <v>34.740622476031902</v>
      </c>
      <c r="L26">
        <f>(Table2[[#This Row],[6M Return vs Nifty]]-AVERAGE(Table2[6M Return vs Nifty]))/_xlfn.STDEV.P(Table2[6M Return vs Nifty])</f>
        <v>0.70025591320695124</v>
      </c>
      <c r="M26">
        <v>3.9061150920399998</v>
      </c>
      <c r="N26">
        <f>(Table2[[#This Row],[1W Return vs Nifty]]-AVERAGE(Table2[1W Return vs Nifty]))/_xlfn.STDEV.P(Table2[1W Return vs Nifty])</f>
        <v>0.7065401580013273</v>
      </c>
      <c r="O26">
        <v>3965.17</v>
      </c>
      <c r="P26">
        <v>3931.9204899766</v>
      </c>
      <c r="Q26">
        <v>3186.3011433153301</v>
      </c>
      <c r="R26">
        <v>74.173121160858202</v>
      </c>
      <c r="S26" s="2">
        <f>(Table2[[#This Row],[Close Price]]-Table2[[#This Row],[20D EMA]])/Table2[[#This Row],[20D EMA]]</f>
        <v>3.9097945359215305E-2</v>
      </c>
      <c r="T26" s="2">
        <f>(Table2[[#This Row],[Close Price]]-Table2[[#This Row],[50D EMA]])/Table2[[#This Row],[50D EMA]]</f>
        <v>4.7884872164472556E-2</v>
      </c>
      <c r="U26" s="2">
        <f>(Table2[[#This Row],[Close Price]]-Table2[[#This Row],[200D EMA]])/Table2[[#This Row],[200D EMA]]</f>
        <v>0.29309811429592392</v>
      </c>
      <c r="V26">
        <v>0.76263625286646497</v>
      </c>
      <c r="W26">
        <v>3996.2</v>
      </c>
      <c r="X26">
        <v>4175</v>
      </c>
      <c r="Y26">
        <v>3970.15</v>
      </c>
      <c r="Z26">
        <v>4193.8999999999996</v>
      </c>
      <c r="AA26">
        <v>3855</v>
      </c>
      <c r="AB26">
        <v>4193.8999999999996</v>
      </c>
      <c r="AC26" s="2">
        <f>(Table2[[#This Row],[Close Price]]/Table2[[#This Row],[Day Low]])-1</f>
        <v>3.1029478004103828E-2</v>
      </c>
      <c r="AD26" s="2">
        <f>(Table2[[#This Row],[Day High]]/Table2[[#This Row],[Close Price]])-1</f>
        <v>1.3300325226930809E-2</v>
      </c>
      <c r="AE26" s="2">
        <f>(Table2[[#This Row],[Close Price]]/Table2[[#This Row],[Current Week Low]])-1</f>
        <v>3.7794541767943279E-2</v>
      </c>
      <c r="AF26" s="2">
        <f>(Table2[[#This Row],[Current Week High]]/Table2[[#This Row],[Close Price]])-1</f>
        <v>1.7887481190233423E-2</v>
      </c>
      <c r="AG26" s="2">
        <f>(Table2[[#This Row],[Close Price]]/Table2[[#This Row],[Current Month Low]])-1</f>
        <v>6.8793774319066081E-2</v>
      </c>
      <c r="AH26" s="2">
        <f>(Table2[[#This Row],[Current Month High]]/Table2[[#This Row],[Close Price]])-1</f>
        <v>1.7887481190233423E-2</v>
      </c>
      <c r="AI26">
        <v>4.3626522984321099</v>
      </c>
      <c r="AJ26">
        <v>350.29508196721298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-0.12</v>
      </c>
      <c r="AM26" t="s">
        <v>10199</v>
      </c>
      <c r="AN26">
        <v>4.66</v>
      </c>
      <c r="AO26" t="s">
        <v>10198</v>
      </c>
      <c r="AP26">
        <v>0.29304662787101199</v>
      </c>
      <c r="AQ26">
        <f>(Table2[[#This Row],[Sharpe Ratio]]-AVERAGE(Table2[Sharpe Ratio]))/_xlfn.STDEV.P(Table2[Sharpe Ratio])</f>
        <v>2.6896936125942177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6.8107454259700093</v>
      </c>
      <c r="AS26">
        <f>_xlfn.RANK.AVG(Table2[[#This Row],[1Y Return vs Nifty Z-Score]],Table2[1Y Return vs Nifty Z-Score])</f>
        <v>9</v>
      </c>
      <c r="AT26">
        <f>_xlfn.RANK.AVG(Table2[[#This Row],[6M Return vs Nifty Z-Score]],Table2[6M Return vs Nifty Z-Score])</f>
        <v>129</v>
      </c>
      <c r="AU26">
        <f>_xlfn.RANK.AVG(Table2[[#This Row],[Sharpe Ratio Z-Score]],Table2[Sharpe Ratio Z-Score])</f>
        <v>2</v>
      </c>
      <c r="AV26">
        <f>(Table2[[#This Row],[Rank 1Y]]+Table2[[#This Row],[Rank 6M]]+Table2[[#This Row],[Rank Sharpe]])/3</f>
        <v>46.666666666666664</v>
      </c>
    </row>
    <row r="27" spans="1:48" x14ac:dyDescent="0.3">
      <c r="A27" t="s">
        <v>1063</v>
      </c>
      <c r="B27" t="s">
        <v>1064</v>
      </c>
      <c r="C27" t="s">
        <v>10166</v>
      </c>
      <c r="D27" t="s">
        <v>140</v>
      </c>
      <c r="E27">
        <v>11887.128010750001</v>
      </c>
      <c r="F27">
        <v>494.15</v>
      </c>
      <c r="G27">
        <v>356.83992934270998</v>
      </c>
      <c r="H27">
        <f>(Table2[[#This Row],[1Y Return vs Nifty]]-AVERAGE(Table2[1Y Return vs Nifty]))/_xlfn.STDEV.P(Table2[1Y Return vs Nifty])</f>
        <v>3.5742174052059723</v>
      </c>
      <c r="I27">
        <v>13.9120958016003</v>
      </c>
      <c r="J27">
        <f>(Table2[[#This Row],[1M Return vs Nifty]]-AVERAGE(Table2[1M Return vs Nifty]))/_xlfn.STDEV.P(Table2[1M Return vs Nifty])</f>
        <v>0.83632830807141723</v>
      </c>
      <c r="K27">
        <v>110.467630405756</v>
      </c>
      <c r="L27">
        <f>(Table2[[#This Row],[6M Return vs Nifty]]-AVERAGE(Table2[6M Return vs Nifty]))/_xlfn.STDEV.P(Table2[6M Return vs Nifty])</f>
        <v>2.8955631193892732</v>
      </c>
      <c r="M27">
        <v>-7.5500252925225304</v>
      </c>
      <c r="N27">
        <f>(Table2[[#This Row],[1W Return vs Nifty]]-AVERAGE(Table2[1W Return vs Nifty]))/_xlfn.STDEV.P(Table2[1W Return vs Nifty])</f>
        <v>-1.3618676423003011</v>
      </c>
      <c r="O27">
        <v>481.46</v>
      </c>
      <c r="P27">
        <v>429.57306061085001</v>
      </c>
      <c r="Q27">
        <v>290.82810000932602</v>
      </c>
      <c r="R27">
        <v>53.381747870251701</v>
      </c>
      <c r="S27" s="2">
        <f>(Table2[[#This Row],[Close Price]]-Table2[[#This Row],[20D EMA]])/Table2[[#This Row],[20D EMA]]</f>
        <v>2.6357329788559793E-2</v>
      </c>
      <c r="T27" s="2">
        <f>(Table2[[#This Row],[Close Price]]-Table2[[#This Row],[50D EMA]])/Table2[[#This Row],[50D EMA]]</f>
        <v>0.15032818700810055</v>
      </c>
      <c r="U27" s="2">
        <f>(Table2[[#This Row],[Close Price]]-Table2[[#This Row],[200D EMA]])/Table2[[#This Row],[200D EMA]]</f>
        <v>0.69911366881038661</v>
      </c>
      <c r="V27">
        <v>0.36194321296842502</v>
      </c>
      <c r="W27">
        <v>469.45</v>
      </c>
      <c r="X27">
        <v>491.85</v>
      </c>
      <c r="Y27">
        <v>476.2</v>
      </c>
      <c r="Z27">
        <v>530</v>
      </c>
      <c r="AA27">
        <v>476.2</v>
      </c>
      <c r="AB27">
        <v>569.6</v>
      </c>
      <c r="AC27" s="2">
        <f>(Table2[[#This Row],[Close Price]]/Table2[[#This Row],[Day Low]])-1</f>
        <v>5.2614761955479761E-2</v>
      </c>
      <c r="AD27" s="2">
        <f>(Table2[[#This Row],[Day High]]/Table2[[#This Row],[Close Price]])-1</f>
        <v>-4.6544571486389907E-3</v>
      </c>
      <c r="AE27" s="2">
        <f>(Table2[[#This Row],[Close Price]]/Table2[[#This Row],[Current Week Low]])-1</f>
        <v>3.7694246115077767E-2</v>
      </c>
      <c r="AF27" s="2">
        <f>(Table2[[#This Row],[Current Week High]]/Table2[[#This Row],[Close Price]])-1</f>
        <v>7.2548821208135328E-2</v>
      </c>
      <c r="AG27" s="2">
        <f>(Table2[[#This Row],[Close Price]]/Table2[[#This Row],[Current Month Low]])-1</f>
        <v>3.7694246115077767E-2</v>
      </c>
      <c r="AH27" s="2">
        <f>(Table2[[#This Row],[Current Month High]]/Table2[[#This Row],[Close Price]])-1</f>
        <v>0.15268643124557335</v>
      </c>
      <c r="AI27">
        <v>15.2686431245573</v>
      </c>
      <c r="AJ27">
        <v>424.29708222811598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0.14000000000000001</v>
      </c>
      <c r="AM27" t="s">
        <v>10198</v>
      </c>
      <c r="AN27">
        <v>12.78</v>
      </c>
      <c r="AO27" t="s">
        <v>10198</v>
      </c>
      <c r="AP27">
        <v>0.14050892658997099</v>
      </c>
      <c r="AQ27">
        <f>(Table2[[#This Row],[Sharpe Ratio]]-AVERAGE(Table2[Sharpe Ratio]))/_xlfn.STDEV.P(Table2[Sharpe Ratio])</f>
        <v>0.96993872190927577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6.914179912275638</v>
      </c>
      <c r="AS27">
        <f>_xlfn.RANK.AVG(Table2[[#This Row],[1Y Return vs Nifty Z-Score]],Table2[1Y Return vs Nifty Z-Score])</f>
        <v>5</v>
      </c>
      <c r="AT27">
        <f>_xlfn.RANK.AVG(Table2[[#This Row],[6M Return vs Nifty Z-Score]],Table2[6M Return vs Nifty Z-Score])</f>
        <v>10</v>
      </c>
      <c r="AU27">
        <f>_xlfn.RANK.AVG(Table2[[#This Row],[Sharpe Ratio Z-Score]],Table2[Sharpe Ratio Z-Score])</f>
        <v>126</v>
      </c>
      <c r="AV27">
        <f>(Table2[[#This Row],[Rank 1Y]]+Table2[[#This Row],[Rank 6M]]+Table2[[#This Row],[Rank Sharpe]])/3</f>
        <v>47</v>
      </c>
    </row>
    <row r="28" spans="1:48" x14ac:dyDescent="0.3">
      <c r="A28" t="s">
        <v>1188</v>
      </c>
      <c r="B28" t="s">
        <v>1189</v>
      </c>
      <c r="C28" t="s">
        <v>10165</v>
      </c>
      <c r="D28" t="s">
        <v>125</v>
      </c>
      <c r="E28">
        <v>9672.8867607350003</v>
      </c>
      <c r="F28">
        <v>399.99</v>
      </c>
      <c r="G28">
        <v>133.20013889197801</v>
      </c>
      <c r="H28">
        <f>(Table2[[#This Row],[1Y Return vs Nifty]]-AVERAGE(Table2[1Y Return vs Nifty]))/_xlfn.STDEV.P(Table2[1Y Return vs Nifty])</f>
        <v>0.99133468929765955</v>
      </c>
      <c r="I28">
        <v>31.804222591245601</v>
      </c>
      <c r="J28">
        <f>(Table2[[#This Row],[1M Return vs Nifty]]-AVERAGE(Table2[1M Return vs Nifty]))/_xlfn.STDEV.P(Table2[1M Return vs Nifty])</f>
        <v>2.3098559856827636</v>
      </c>
      <c r="K28">
        <v>70.782886363795896</v>
      </c>
      <c r="L28">
        <f>(Table2[[#This Row],[6M Return vs Nifty]]-AVERAGE(Table2[6M Return vs Nifty]))/_xlfn.STDEV.P(Table2[6M Return vs Nifty])</f>
        <v>1.7451122174909051</v>
      </c>
      <c r="M28">
        <v>3.26263151354765</v>
      </c>
      <c r="N28">
        <f>(Table2[[#This Row],[1W Return vs Nifty]]-AVERAGE(Table2[1W Return vs Nifty]))/_xlfn.STDEV.P(Table2[1W Return vs Nifty])</f>
        <v>0.59035910500784949</v>
      </c>
      <c r="O28">
        <v>3429.32</v>
      </c>
      <c r="P28">
        <v>292.49959578113601</v>
      </c>
      <c r="Q28">
        <v>224.186374024608</v>
      </c>
      <c r="R28">
        <v>69.333449486451897</v>
      </c>
      <c r="S28" s="2">
        <f>(Table2[[#This Row],[Close Price]]-Table2[[#This Row],[20D EMA]])/Table2[[#This Row],[20D EMA]]</f>
        <v>-0.88336171602533442</v>
      </c>
      <c r="T28" s="2">
        <f>(Table2[[#This Row],[Close Price]]-Table2[[#This Row],[50D EMA]])/Table2[[#This Row],[50D EMA]]</f>
        <v>0.36748906928163461</v>
      </c>
      <c r="U28" s="2">
        <f>(Table2[[#This Row],[Close Price]]-Table2[[#This Row],[200D EMA]])/Table2[[#This Row],[200D EMA]]</f>
        <v>0.78418515282331469</v>
      </c>
      <c r="V28">
        <v>1.0707838971458901</v>
      </c>
      <c r="W28">
        <v>388</v>
      </c>
      <c r="X28">
        <v>407.8</v>
      </c>
      <c r="Y28">
        <v>3682.1</v>
      </c>
      <c r="Z28">
        <v>4047.9</v>
      </c>
      <c r="AA28">
        <v>3561</v>
      </c>
      <c r="AB28">
        <v>4050</v>
      </c>
      <c r="AC28" s="2">
        <f>(Table2[[#This Row],[Close Price]]/Table2[[#This Row],[Day Low]])-1</f>
        <v>3.0902061855670127E-2</v>
      </c>
      <c r="AD28" s="2">
        <f>(Table2[[#This Row],[Day High]]/Table2[[#This Row],[Close Price]])-1</f>
        <v>1.952548813720334E-2</v>
      </c>
      <c r="AE28" s="2">
        <f>(Table2[[#This Row],[Close Price]]/Table2[[#This Row],[Current Week Low]])-1</f>
        <v>-0.89136905570190927</v>
      </c>
      <c r="AF28" s="2">
        <f>(Table2[[#This Row],[Current Week High]]/Table2[[#This Row],[Close Price]])-1</f>
        <v>9.1200030000750019</v>
      </c>
      <c r="AG28" s="2">
        <f>(Table2[[#This Row],[Close Price]]/Table2[[#This Row],[Current Month Low]])-1</f>
        <v>-0.88767481044650376</v>
      </c>
      <c r="AH28" s="2">
        <f>(Table2[[#This Row],[Current Month High]]/Table2[[#This Row],[Close Price]])-1</f>
        <v>9.1252531313282823</v>
      </c>
      <c r="AI28">
        <v>1.25253131328282</v>
      </c>
      <c r="AJ28">
        <v>175.636564104331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0.87</v>
      </c>
      <c r="AM28" t="s">
        <v>10198</v>
      </c>
      <c r="AN28">
        <v>24.74</v>
      </c>
      <c r="AO28" t="s">
        <v>10198</v>
      </c>
      <c r="AP28">
        <v>0.22788356454863301</v>
      </c>
      <c r="AQ28">
        <f>(Table2[[#This Row],[Sharpe Ratio]]-AVERAGE(Table2[Sharpe Ratio]))/_xlfn.STDEV.P(Table2[Sharpe Ratio])</f>
        <v>1.955026078604033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7.5916880760832113</v>
      </c>
      <c r="AS28">
        <f>_xlfn.RANK.AVG(Table2[[#This Row],[1Y Return vs Nifty Z-Score]],Table2[1Y Return vs Nifty Z-Score])</f>
        <v>87</v>
      </c>
      <c r="AT28">
        <f>_xlfn.RANK.AVG(Table2[[#This Row],[6M Return vs Nifty Z-Score]],Table2[6M Return vs Nifty Z-Score])</f>
        <v>39</v>
      </c>
      <c r="AU28">
        <f>_xlfn.RANK.AVG(Table2[[#This Row],[Sharpe Ratio Z-Score]],Table2[Sharpe Ratio Z-Score])</f>
        <v>16</v>
      </c>
      <c r="AV28">
        <f>(Table2[[#This Row],[Rank 1Y]]+Table2[[#This Row],[Rank 6M]]+Table2[[#This Row],[Rank Sharpe]])/3</f>
        <v>47.333333333333336</v>
      </c>
    </row>
    <row r="29" spans="1:48" x14ac:dyDescent="0.3">
      <c r="A29" t="s">
        <v>1226</v>
      </c>
      <c r="B29" t="s">
        <v>1227</v>
      </c>
      <c r="C29" t="s">
        <v>10166</v>
      </c>
      <c r="D29" t="s">
        <v>140</v>
      </c>
      <c r="E29">
        <v>9032.4895887999992</v>
      </c>
      <c r="F29">
        <v>1040.05</v>
      </c>
      <c r="G29">
        <v>146.88635635028399</v>
      </c>
      <c r="H29">
        <f>(Table2[[#This Row],[1Y Return vs Nifty]]-AVERAGE(Table2[1Y Return vs Nifty]))/_xlfn.STDEV.P(Table2[1Y Return vs Nifty])</f>
        <v>1.1494009012538398</v>
      </c>
      <c r="I29">
        <v>3.5077018815140302</v>
      </c>
      <c r="J29">
        <f>(Table2[[#This Row],[1M Return vs Nifty]]-AVERAGE(Table2[1M Return vs Nifty]))/_xlfn.STDEV.P(Table2[1M Return vs Nifty])</f>
        <v>-2.0538099721474593E-2</v>
      </c>
      <c r="K29">
        <v>128.62430801742701</v>
      </c>
      <c r="L29">
        <f>(Table2[[#This Row],[6M Return vs Nifty]]-AVERAGE(Table2[6M Return vs Nifty]))/_xlfn.STDEV.P(Table2[6M Return vs Nifty])</f>
        <v>3.421920706872736</v>
      </c>
      <c r="M29">
        <v>12.188408436698399</v>
      </c>
      <c r="N29">
        <f>(Table2[[#This Row],[1W Return vs Nifty]]-AVERAGE(Table2[1W Return vs Nifty]))/_xlfn.STDEV.P(Table2[1W Return vs Nifty])</f>
        <v>2.2019094170549622</v>
      </c>
      <c r="O29">
        <v>977.74</v>
      </c>
      <c r="P29">
        <v>905.38336684856301</v>
      </c>
      <c r="Q29">
        <v>697.59919052093403</v>
      </c>
      <c r="R29">
        <v>76.237335403973006</v>
      </c>
      <c r="S29" s="2">
        <f>(Table2[[#This Row],[Close Price]]-Table2[[#This Row],[20D EMA]])/Table2[[#This Row],[20D EMA]]</f>
        <v>6.3728598604946049E-2</v>
      </c>
      <c r="T29" s="2">
        <f>(Table2[[#This Row],[Close Price]]-Table2[[#This Row],[50D EMA]])/Table2[[#This Row],[50D EMA]]</f>
        <v>0.14873990188286909</v>
      </c>
      <c r="U29" s="2">
        <f>(Table2[[#This Row],[Close Price]]-Table2[[#This Row],[200D EMA]])/Table2[[#This Row],[200D EMA]]</f>
        <v>0.4908990923904884</v>
      </c>
      <c r="V29">
        <v>1.3344370189234001</v>
      </c>
      <c r="W29">
        <v>978.8</v>
      </c>
      <c r="X29">
        <v>1041</v>
      </c>
      <c r="Y29">
        <v>1029</v>
      </c>
      <c r="Z29">
        <v>1110</v>
      </c>
      <c r="AA29">
        <v>938.4</v>
      </c>
      <c r="AB29">
        <v>1110</v>
      </c>
      <c r="AC29" s="2">
        <f>(Table2[[#This Row],[Close Price]]/Table2[[#This Row],[Day Low]])-1</f>
        <v>6.2576624438087425E-2</v>
      </c>
      <c r="AD29" s="2">
        <f>(Table2[[#This Row],[Day High]]/Table2[[#This Row],[Close Price]])-1</f>
        <v>9.1341762415275696E-4</v>
      </c>
      <c r="AE29" s="2">
        <f>(Table2[[#This Row],[Close Price]]/Table2[[#This Row],[Current Week Low]])-1</f>
        <v>1.0738581146744419E-2</v>
      </c>
      <c r="AF29" s="2">
        <f>(Table2[[#This Row],[Current Week High]]/Table2[[#This Row],[Close Price]])-1</f>
        <v>6.7256381904716056E-2</v>
      </c>
      <c r="AG29" s="2">
        <f>(Table2[[#This Row],[Close Price]]/Table2[[#This Row],[Current Month Low]])-1</f>
        <v>0.10832267689684572</v>
      </c>
      <c r="AH29" s="2">
        <f>(Table2[[#This Row],[Current Month High]]/Table2[[#This Row],[Close Price]])-1</f>
        <v>6.7256381904716056E-2</v>
      </c>
      <c r="AI29">
        <v>6.7256381904716003</v>
      </c>
      <c r="AJ29">
        <v>187.465450525151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0.14000000000000001</v>
      </c>
      <c r="AM29" t="s">
        <v>10198</v>
      </c>
      <c r="AN29">
        <v>8.3800000000000008</v>
      </c>
      <c r="AO29" t="s">
        <v>10198</v>
      </c>
      <c r="AP29">
        <v>0.175684310068527</v>
      </c>
      <c r="AQ29">
        <f>(Table2[[#This Row],[Sharpe Ratio]]-AVERAGE(Table2[Sharpe Ratio]))/_xlfn.STDEV.P(Table2[Sharpe Ratio])</f>
        <v>1.3665163368918853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8.1192092623519478</v>
      </c>
      <c r="AS29">
        <f>_xlfn.RANK.AVG(Table2[[#This Row],[1Y Return vs Nifty Z-Score]],Table2[1Y Return vs Nifty Z-Score])</f>
        <v>75</v>
      </c>
      <c r="AT29">
        <f>_xlfn.RANK.AVG(Table2[[#This Row],[6M Return vs Nifty Z-Score]],Table2[6M Return vs Nifty Z-Score])</f>
        <v>7</v>
      </c>
      <c r="AU29">
        <f>_xlfn.RANK.AVG(Table2[[#This Row],[Sharpe Ratio Z-Score]],Table2[Sharpe Ratio Z-Score])</f>
        <v>67</v>
      </c>
      <c r="AV29">
        <f>(Table2[[#This Row],[Rank 1Y]]+Table2[[#This Row],[Rank 6M]]+Table2[[#This Row],[Rank Sharpe]])/3</f>
        <v>49.666666666666664</v>
      </c>
    </row>
    <row r="30" spans="1:48" x14ac:dyDescent="0.3">
      <c r="A30" t="s">
        <v>1437</v>
      </c>
      <c r="B30" t="s">
        <v>1438</v>
      </c>
      <c r="C30" t="s">
        <v>10157</v>
      </c>
      <c r="D30" t="s">
        <v>189</v>
      </c>
      <c r="E30">
        <v>7061.4348765300001</v>
      </c>
      <c r="F30">
        <v>2925.45</v>
      </c>
      <c r="G30">
        <v>226.578128464651</v>
      </c>
      <c r="H30">
        <f>(Table2[[#This Row],[1Y Return vs Nifty]]-AVERAGE(Table2[1Y Return vs Nifty]))/_xlfn.STDEV.P(Table2[1Y Return vs Nifty])</f>
        <v>2.0697849723507411</v>
      </c>
      <c r="I30">
        <v>42.9809546020848</v>
      </c>
      <c r="J30">
        <f>(Table2[[#This Row],[1M Return vs Nifty]]-AVERAGE(Table2[1M Return vs Nifty]))/_xlfn.STDEV.P(Table2[1M Return vs Nifty])</f>
        <v>3.2303292282906519</v>
      </c>
      <c r="K30">
        <v>94.662834672179997</v>
      </c>
      <c r="L30">
        <f>(Table2[[#This Row],[6M Return vs Nifty]]-AVERAGE(Table2[6M Return vs Nifty]))/_xlfn.STDEV.P(Table2[6M Return vs Nifty])</f>
        <v>2.4373860051111307</v>
      </c>
      <c r="M30">
        <v>-5.6220556198578304</v>
      </c>
      <c r="N30">
        <f>(Table2[[#This Row],[1W Return vs Nifty]]-AVERAGE(Table2[1W Return vs Nifty]))/_xlfn.STDEV.P(Table2[1W Return vs Nifty])</f>
        <v>-1.0137724395688164</v>
      </c>
      <c r="O30">
        <v>2220.38</v>
      </c>
      <c r="P30">
        <v>1892.05733777608</v>
      </c>
      <c r="Q30">
        <v>1445.41499710212</v>
      </c>
      <c r="R30">
        <v>69.8672794159137</v>
      </c>
      <c r="S30" s="2">
        <f>(Table2[[#This Row],[Close Price]]-Table2[[#This Row],[20D EMA]])/Table2[[#This Row],[20D EMA]]</f>
        <v>0.31754474459326765</v>
      </c>
      <c r="T30" s="2">
        <f>(Table2[[#This Row],[Close Price]]-Table2[[#This Row],[50D EMA]])/Table2[[#This Row],[50D EMA]]</f>
        <v>0.54617407284208797</v>
      </c>
      <c r="U30" s="2">
        <f>(Table2[[#This Row],[Close Price]]-Table2[[#This Row],[200D EMA]])/Table2[[#This Row],[200D EMA]]</f>
        <v>1.0239516027335878</v>
      </c>
      <c r="V30">
        <v>2.0374665130684901</v>
      </c>
      <c r="W30">
        <v>2721</v>
      </c>
      <c r="X30">
        <v>2950</v>
      </c>
      <c r="Y30">
        <v>2405.0500000000002</v>
      </c>
      <c r="Z30">
        <v>2952.1</v>
      </c>
      <c r="AA30">
        <v>2145.6999999999998</v>
      </c>
      <c r="AB30">
        <v>2952.1</v>
      </c>
      <c r="AC30" s="2">
        <f>(Table2[[#This Row],[Close Price]]/Table2[[#This Row],[Day Low]])-1</f>
        <v>7.5137816979051752E-2</v>
      </c>
      <c r="AD30" s="2">
        <f>(Table2[[#This Row],[Day High]]/Table2[[#This Row],[Close Price]])-1</f>
        <v>8.3918713360338071E-3</v>
      </c>
      <c r="AE30" s="2">
        <f>(Table2[[#This Row],[Close Price]]/Table2[[#This Row],[Current Week Low]])-1</f>
        <v>0.21637803787863019</v>
      </c>
      <c r="AF30" s="2">
        <f>(Table2[[#This Row],[Current Week High]]/Table2[[#This Row],[Close Price]])-1</f>
        <v>9.1097096173238246E-3</v>
      </c>
      <c r="AG30" s="2">
        <f>(Table2[[#This Row],[Close Price]]/Table2[[#This Row],[Current Month Low]])-1</f>
        <v>0.36340122104674477</v>
      </c>
      <c r="AH30" s="2">
        <f>(Table2[[#This Row],[Current Month High]]/Table2[[#This Row],[Close Price]])-1</f>
        <v>9.1097096173238246E-3</v>
      </c>
      <c r="AI30">
        <v>0.91097096173238201</v>
      </c>
      <c r="AJ30">
        <v>263.40993788819799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0.63</v>
      </c>
      <c r="AM30" t="s">
        <v>10198</v>
      </c>
      <c r="AN30">
        <v>62.2</v>
      </c>
      <c r="AO30" t="s">
        <v>10198</v>
      </c>
      <c r="AP30">
        <v>0.14256588810971901</v>
      </c>
      <c r="AQ30">
        <f>(Table2[[#This Row],[Sharpe Ratio]]-AVERAGE(Table2[Sharpe Ratio]))/_xlfn.STDEV.P(Table2[Sharpe Ratio])</f>
        <v>0.99312951083443357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7.7168572770181409</v>
      </c>
      <c r="AS30">
        <f>_xlfn.RANK.AVG(Table2[[#This Row],[1Y Return vs Nifty Z-Score]],Table2[1Y Return vs Nifty Z-Score])</f>
        <v>25</v>
      </c>
      <c r="AT30">
        <f>_xlfn.RANK.AVG(Table2[[#This Row],[6M Return vs Nifty Z-Score]],Table2[6M Return vs Nifty Z-Score])</f>
        <v>17</v>
      </c>
      <c r="AU30">
        <f>_xlfn.RANK.AVG(Table2[[#This Row],[Sharpe Ratio Z-Score]],Table2[Sharpe Ratio Z-Score])</f>
        <v>120</v>
      </c>
      <c r="AV30">
        <f>(Table2[[#This Row],[Rank 1Y]]+Table2[[#This Row],[Rank 6M]]+Table2[[#This Row],[Rank Sharpe]])/3</f>
        <v>54</v>
      </c>
    </row>
    <row r="31" spans="1:48" x14ac:dyDescent="0.3">
      <c r="A31" t="s">
        <v>838</v>
      </c>
      <c r="B31" t="s">
        <v>839</v>
      </c>
      <c r="C31" t="s">
        <v>10166</v>
      </c>
      <c r="D31" t="s">
        <v>140</v>
      </c>
      <c r="E31">
        <v>18609.113685789998</v>
      </c>
      <c r="F31">
        <v>526.70000000000005</v>
      </c>
      <c r="G31">
        <v>172.19710959713001</v>
      </c>
      <c r="H31">
        <f>(Table2[[#This Row],[1Y Return vs Nifty]]-AVERAGE(Table2[1Y Return vs Nifty]))/_xlfn.STDEV.P(Table2[1Y Return vs Nifty])</f>
        <v>1.4417223479701873</v>
      </c>
      <c r="I31">
        <v>33.167714501301802</v>
      </c>
      <c r="J31">
        <f>(Table2[[#This Row],[1M Return vs Nifty]]-AVERAGE(Table2[1M Return vs Nifty]))/_xlfn.STDEV.P(Table2[1M Return vs Nifty])</f>
        <v>2.4221480061500968</v>
      </c>
      <c r="K31">
        <v>51.932951194922602</v>
      </c>
      <c r="L31">
        <f>(Table2[[#This Row],[6M Return vs Nifty]]-AVERAGE(Table2[6M Return vs Nifty]))/_xlfn.STDEV.P(Table2[6M Return vs Nifty])</f>
        <v>1.1986572651085299</v>
      </c>
      <c r="M31">
        <v>16.584990533319299</v>
      </c>
      <c r="N31">
        <f>(Table2[[#This Row],[1W Return vs Nifty]]-AVERAGE(Table2[1W Return vs Nifty]))/_xlfn.STDEV.P(Table2[1W Return vs Nifty])</f>
        <v>2.9957129493136518</v>
      </c>
      <c r="O31">
        <v>462.23</v>
      </c>
      <c r="P31">
        <v>418.577091621644</v>
      </c>
      <c r="Q31">
        <v>329.59487025217499</v>
      </c>
      <c r="R31">
        <v>89.7833442610915</v>
      </c>
      <c r="S31" s="2">
        <f>(Table2[[#This Row],[Close Price]]-Table2[[#This Row],[20D EMA]])/Table2[[#This Row],[20D EMA]]</f>
        <v>0.13947601843238219</v>
      </c>
      <c r="T31" s="2">
        <f>(Table2[[#This Row],[Close Price]]-Table2[[#This Row],[50D EMA]])/Table2[[#This Row],[50D EMA]]</f>
        <v>0.25831062077350714</v>
      </c>
      <c r="U31" s="2">
        <f>(Table2[[#This Row],[Close Price]]-Table2[[#This Row],[200D EMA]])/Table2[[#This Row],[200D EMA]]</f>
        <v>0.59802244372619862</v>
      </c>
      <c r="V31">
        <v>1.06638180701078</v>
      </c>
      <c r="W31">
        <v>510</v>
      </c>
      <c r="X31">
        <v>529.75</v>
      </c>
      <c r="Y31">
        <v>521</v>
      </c>
      <c r="Z31">
        <v>552</v>
      </c>
      <c r="AA31">
        <v>430.6</v>
      </c>
      <c r="AB31">
        <v>552</v>
      </c>
      <c r="AC31" s="2">
        <f>(Table2[[#This Row],[Close Price]]/Table2[[#This Row],[Day Low]])-1</f>
        <v>3.2745098039215881E-2</v>
      </c>
      <c r="AD31" s="2">
        <f>(Table2[[#This Row],[Day High]]/Table2[[#This Row],[Close Price]])-1</f>
        <v>5.7907727359027827E-3</v>
      </c>
      <c r="AE31" s="2">
        <f>(Table2[[#This Row],[Close Price]]/Table2[[#This Row],[Current Week Low]])-1</f>
        <v>1.094049904030725E-2</v>
      </c>
      <c r="AF31" s="2">
        <f>(Table2[[#This Row],[Current Week High]]/Table2[[#This Row],[Close Price]])-1</f>
        <v>4.8034934497816595E-2</v>
      </c>
      <c r="AG31" s="2">
        <f>(Table2[[#This Row],[Close Price]]/Table2[[#This Row],[Current Month Low]])-1</f>
        <v>0.22317696237807705</v>
      </c>
      <c r="AH31" s="2">
        <f>(Table2[[#This Row],[Current Month High]]/Table2[[#This Row],[Close Price]])-1</f>
        <v>4.8034934497816595E-2</v>
      </c>
      <c r="AI31">
        <v>4.8034934497816497</v>
      </c>
      <c r="AJ31">
        <v>200.11396011395999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0.27</v>
      </c>
      <c r="AM31" t="s">
        <v>10198</v>
      </c>
      <c r="AN31">
        <v>19.510000000000002</v>
      </c>
      <c r="AO31" t="s">
        <v>10198</v>
      </c>
      <c r="AP31">
        <v>0.20061529363376801</v>
      </c>
      <c r="AQ31">
        <f>(Table2[[#This Row],[Sharpe Ratio]]-AVERAGE(Table2[Sharpe Ratio]))/_xlfn.STDEV.P(Table2[Sharpe Ratio])</f>
        <v>1.6475955753741431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9.7058361439166099</v>
      </c>
      <c r="AS31">
        <f>_xlfn.RANK.AVG(Table2[[#This Row],[1Y Return vs Nifty Z-Score]],Table2[1Y Return vs Nifty Z-Score])</f>
        <v>57</v>
      </c>
      <c r="AT31">
        <f>_xlfn.RANK.AVG(Table2[[#This Row],[6M Return vs Nifty Z-Score]],Table2[6M Return vs Nifty Z-Score])</f>
        <v>72</v>
      </c>
      <c r="AU31">
        <f>_xlfn.RANK.AVG(Table2[[#This Row],[Sharpe Ratio Z-Score]],Table2[Sharpe Ratio Z-Score])</f>
        <v>35</v>
      </c>
      <c r="AV31">
        <f>(Table2[[#This Row],[Rank 1Y]]+Table2[[#This Row],[Rank 6M]]+Table2[[#This Row],[Rank Sharpe]])/3</f>
        <v>54.666666666666664</v>
      </c>
    </row>
    <row r="32" spans="1:48" x14ac:dyDescent="0.3">
      <c r="A32" t="s">
        <v>887</v>
      </c>
      <c r="B32" t="s">
        <v>888</v>
      </c>
      <c r="C32" t="s">
        <v>10153</v>
      </c>
      <c r="D32" t="s">
        <v>117</v>
      </c>
      <c r="E32">
        <v>16878.571007357899</v>
      </c>
      <c r="F32">
        <v>63.08</v>
      </c>
      <c r="G32">
        <v>354.68245508287299</v>
      </c>
      <c r="H32">
        <f>(Table2[[#This Row],[1Y Return vs Nifty]]-AVERAGE(Table2[1Y Return vs Nifty]))/_xlfn.STDEV.P(Table2[1Y Return vs Nifty])</f>
        <v>3.5493000907847816</v>
      </c>
      <c r="I32">
        <v>5.7617454403571502</v>
      </c>
      <c r="J32">
        <f>(Table2[[#This Row],[1M Return vs Nifty]]-AVERAGE(Table2[1M Return vs Nifty]))/_xlfn.STDEV.P(Table2[1M Return vs Nifty])</f>
        <v>0.16509637568471949</v>
      </c>
      <c r="K32">
        <v>98.345663914170103</v>
      </c>
      <c r="L32">
        <f>(Table2[[#This Row],[6M Return vs Nifty]]-AVERAGE(Table2[6M Return vs Nifty]))/_xlfn.STDEV.P(Table2[6M Return vs Nifty])</f>
        <v>2.5441503127882914</v>
      </c>
      <c r="M32">
        <v>4.5232074094926302</v>
      </c>
      <c r="N32">
        <f>(Table2[[#This Row],[1W Return vs Nifty]]-AVERAGE(Table2[1W Return vs Nifty]))/_xlfn.STDEV.P(Table2[1W Return vs Nifty])</f>
        <v>0.81795626500410212</v>
      </c>
      <c r="O32">
        <v>61.35</v>
      </c>
      <c r="P32">
        <v>57.919516207944397</v>
      </c>
      <c r="Q32">
        <v>43.215727148478599</v>
      </c>
      <c r="R32">
        <v>67.802797946198993</v>
      </c>
      <c r="S32" s="2">
        <f>(Table2[[#This Row],[Close Price]]-Table2[[#This Row],[20D EMA]])/Table2[[#This Row],[20D EMA]]</f>
        <v>2.8198859005704919E-2</v>
      </c>
      <c r="T32" s="2">
        <f>(Table2[[#This Row],[Close Price]]-Table2[[#This Row],[50D EMA]])/Table2[[#This Row],[50D EMA]]</f>
        <v>8.9097494763738627E-2</v>
      </c>
      <c r="U32" s="2">
        <f>(Table2[[#This Row],[Close Price]]-Table2[[#This Row],[200D EMA]])/Table2[[#This Row],[200D EMA]]</f>
        <v>0.4596537918538926</v>
      </c>
      <c r="V32">
        <v>0.91495658359676402</v>
      </c>
      <c r="W32">
        <v>60.5</v>
      </c>
      <c r="X32">
        <v>63.88</v>
      </c>
      <c r="Y32">
        <v>61.5</v>
      </c>
      <c r="Z32">
        <v>67.25</v>
      </c>
      <c r="AA32">
        <v>59.35</v>
      </c>
      <c r="AB32">
        <v>67.25</v>
      </c>
      <c r="AC32" s="2">
        <f>(Table2[[#This Row],[Close Price]]/Table2[[#This Row],[Day Low]])-1</f>
        <v>4.2644628099173465E-2</v>
      </c>
      <c r="AD32" s="2">
        <f>(Table2[[#This Row],[Day High]]/Table2[[#This Row],[Close Price]])-1</f>
        <v>1.2682308180088864E-2</v>
      </c>
      <c r="AE32" s="2">
        <f>(Table2[[#This Row],[Close Price]]/Table2[[#This Row],[Current Week Low]])-1</f>
        <v>2.5691056910569054E-2</v>
      </c>
      <c r="AF32" s="2">
        <f>(Table2[[#This Row],[Current Week High]]/Table2[[#This Row],[Close Price]])-1</f>
        <v>6.6106531388712808E-2</v>
      </c>
      <c r="AG32" s="2">
        <f>(Table2[[#This Row],[Close Price]]/Table2[[#This Row],[Current Month Low]])-1</f>
        <v>6.2847514743049615E-2</v>
      </c>
      <c r="AH32" s="2">
        <f>(Table2[[#This Row],[Current Month High]]/Table2[[#This Row],[Close Price]])-1</f>
        <v>6.6106531388712808E-2</v>
      </c>
      <c r="AI32">
        <v>13.823715916296701</v>
      </c>
      <c r="AJ32">
        <v>414.93877551020398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0.37</v>
      </c>
      <c r="AM32" t="s">
        <v>10198</v>
      </c>
      <c r="AN32">
        <v>3.11</v>
      </c>
      <c r="AO32" t="s">
        <v>10198</v>
      </c>
      <c r="AP32">
        <v>0.12219666492633199</v>
      </c>
      <c r="AQ32">
        <f>(Table2[[#This Row],[Sharpe Ratio]]-AVERAGE(Table2[Sharpe Ratio]))/_xlfn.STDEV.P(Table2[Sharpe Ratio])</f>
        <v>0.76348090006546532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7.8399839443273605</v>
      </c>
      <c r="AS32">
        <f>_xlfn.RANK.AVG(Table2[[#This Row],[1Y Return vs Nifty Z-Score]],Table2[1Y Return vs Nifty Z-Score])</f>
        <v>6</v>
      </c>
      <c r="AT32">
        <f>_xlfn.RANK.AVG(Table2[[#This Row],[6M Return vs Nifty Z-Score]],Table2[6M Return vs Nifty Z-Score])</f>
        <v>13</v>
      </c>
      <c r="AU32">
        <f>_xlfn.RANK.AVG(Table2[[#This Row],[Sharpe Ratio Z-Score]],Table2[Sharpe Ratio Z-Score])</f>
        <v>159</v>
      </c>
      <c r="AV32">
        <f>(Table2[[#This Row],[Rank 1Y]]+Table2[[#This Row],[Rank 6M]]+Table2[[#This Row],[Rank Sharpe]])/3</f>
        <v>59.333333333333336</v>
      </c>
    </row>
    <row r="33" spans="1:48" x14ac:dyDescent="0.3">
      <c r="A33" t="s">
        <v>1368</v>
      </c>
      <c r="B33" t="s">
        <v>1369</v>
      </c>
      <c r="C33" t="s">
        <v>10156</v>
      </c>
      <c r="D33" t="s">
        <v>46</v>
      </c>
      <c r="E33">
        <v>7802.5920652799996</v>
      </c>
      <c r="F33">
        <v>495.5</v>
      </c>
      <c r="G33">
        <v>175.39806156179401</v>
      </c>
      <c r="H33">
        <f>(Table2[[#This Row],[1Y Return vs Nifty]]-AVERAGE(Table2[1Y Return vs Nifty]))/_xlfn.STDEV.P(Table2[1Y Return vs Nifty])</f>
        <v>1.4786910979735761</v>
      </c>
      <c r="I33">
        <v>-2.29959484615586</v>
      </c>
      <c r="J33">
        <f>(Table2[[#This Row],[1M Return vs Nifty]]-AVERAGE(Table2[1M Return vs Nifty]))/_xlfn.STDEV.P(Table2[1M Return vs Nifty])</f>
        <v>-0.49880502466164972</v>
      </c>
      <c r="K33">
        <v>54.4916896346095</v>
      </c>
      <c r="L33">
        <f>(Table2[[#This Row],[6M Return vs Nifty]]-AVERAGE(Table2[6M Return vs Nifty]))/_xlfn.STDEV.P(Table2[6M Return vs Nifty])</f>
        <v>1.2728344588066254</v>
      </c>
      <c r="M33">
        <v>-20.6239356963126</v>
      </c>
      <c r="N33">
        <f>(Table2[[#This Row],[1W Return vs Nifty]]-AVERAGE(Table2[1W Return vs Nifty]))/_xlfn.STDEV.P(Table2[1W Return vs Nifty])</f>
        <v>-3.7223640531232758</v>
      </c>
      <c r="O33">
        <v>490.32</v>
      </c>
      <c r="P33">
        <v>445.81201408928098</v>
      </c>
      <c r="Q33">
        <v>339.32475576888299</v>
      </c>
      <c r="R33">
        <v>33.833499295326099</v>
      </c>
      <c r="S33" s="2">
        <f>(Table2[[#This Row],[Close Price]]-Table2[[#This Row],[20D EMA]])/Table2[[#This Row],[20D EMA]]</f>
        <v>1.0564529286996261E-2</v>
      </c>
      <c r="T33" s="2">
        <f>(Table2[[#This Row],[Close Price]]-Table2[[#This Row],[50D EMA]])/Table2[[#This Row],[50D EMA]]</f>
        <v>0.1114550176765048</v>
      </c>
      <c r="U33" s="2">
        <f>(Table2[[#This Row],[Close Price]]-Table2[[#This Row],[200D EMA]])/Table2[[#This Row],[200D EMA]]</f>
        <v>0.46025302184992745</v>
      </c>
      <c r="V33">
        <v>2.2078805968399502</v>
      </c>
      <c r="W33">
        <v>476.05</v>
      </c>
      <c r="X33">
        <v>502.95</v>
      </c>
      <c r="Y33">
        <v>445.55</v>
      </c>
      <c r="Z33">
        <v>498.7</v>
      </c>
      <c r="AA33">
        <v>445.55</v>
      </c>
      <c r="AB33">
        <v>589.95000000000005</v>
      </c>
      <c r="AC33" s="2">
        <f>(Table2[[#This Row],[Close Price]]/Table2[[#This Row],[Day Low]])-1</f>
        <v>4.0857052830584939E-2</v>
      </c>
      <c r="AD33" s="2">
        <f>(Table2[[#This Row],[Day High]]/Table2[[#This Row],[Close Price]])-1</f>
        <v>1.5035317860746744E-2</v>
      </c>
      <c r="AE33" s="2">
        <f>(Table2[[#This Row],[Close Price]]/Table2[[#This Row],[Current Week Low]])-1</f>
        <v>0.11210862978341374</v>
      </c>
      <c r="AF33" s="2">
        <f>(Table2[[#This Row],[Current Week High]]/Table2[[#This Row],[Close Price]])-1</f>
        <v>6.4581231079716694E-3</v>
      </c>
      <c r="AG33" s="2">
        <f>(Table2[[#This Row],[Close Price]]/Table2[[#This Row],[Current Month Low]])-1</f>
        <v>0.11210862978341374</v>
      </c>
      <c r="AH33" s="2">
        <f>(Table2[[#This Row],[Current Month High]]/Table2[[#This Row],[Close Price]])-1</f>
        <v>0.19061553985872859</v>
      </c>
      <c r="AI33">
        <v>19.061553985872798</v>
      </c>
      <c r="AJ33">
        <v>203.336394245485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0.23</v>
      </c>
      <c r="AM33" t="s">
        <v>10198</v>
      </c>
      <c r="AN33">
        <v>4.33</v>
      </c>
      <c r="AO33" t="s">
        <v>10198</v>
      </c>
      <c r="AP33">
        <v>0.18427165009584601</v>
      </c>
      <c r="AQ33">
        <f>(Table2[[#This Row],[Sharpe Ratio]]-AVERAGE(Table2[Sharpe Ratio]))/_xlfn.STDEV.P(Table2[Sharpe Ratio])</f>
        <v>1.4633325330580194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-6.3109879467044827E-3</v>
      </c>
      <c r="AS33">
        <f>_xlfn.RANK.AVG(Table2[[#This Row],[1Y Return vs Nifty Z-Score]],Table2[1Y Return vs Nifty Z-Score])</f>
        <v>53</v>
      </c>
      <c r="AT33">
        <f>_xlfn.RANK.AVG(Table2[[#This Row],[6M Return vs Nifty Z-Score]],Table2[6M Return vs Nifty Z-Score])</f>
        <v>68</v>
      </c>
      <c r="AU33">
        <f>_xlfn.RANK.AVG(Table2[[#This Row],[Sharpe Ratio Z-Score]],Table2[Sharpe Ratio Z-Score])</f>
        <v>57</v>
      </c>
      <c r="AV33">
        <f>(Table2[[#This Row],[Rank 1Y]]+Table2[[#This Row],[Rank 6M]]+Table2[[#This Row],[Rank Sharpe]])/3</f>
        <v>59.333333333333336</v>
      </c>
    </row>
    <row r="34" spans="1:48" x14ac:dyDescent="0.3">
      <c r="A34" t="s">
        <v>223</v>
      </c>
      <c r="B34" t="s">
        <v>224</v>
      </c>
      <c r="C34" t="s">
        <v>10158</v>
      </c>
      <c r="D34" t="s">
        <v>150</v>
      </c>
      <c r="E34">
        <v>114333.550261425</v>
      </c>
      <c r="F34">
        <v>329.5</v>
      </c>
      <c r="G34">
        <v>233.45263385680499</v>
      </c>
      <c r="H34">
        <f>(Table2[[#This Row],[1Y Return vs Nifty]]-AVERAGE(Table2[1Y Return vs Nifty]))/_xlfn.STDEV.P(Table2[1Y Return vs Nifty])</f>
        <v>2.1491806877644732</v>
      </c>
      <c r="I34">
        <v>8.6783333466404695</v>
      </c>
      <c r="J34">
        <f>(Table2[[#This Row],[1M Return vs Nifty]]-AVERAGE(Table2[1M Return vs Nifty]))/_xlfn.STDEV.P(Table2[1M Return vs Nifty])</f>
        <v>0.40529548977674512</v>
      </c>
      <c r="K34">
        <v>55.123844285013199</v>
      </c>
      <c r="L34">
        <f>(Table2[[#This Row],[6M Return vs Nifty]]-AVERAGE(Table2[6M Return vs Nifty]))/_xlfn.STDEV.P(Table2[6M Return vs Nifty])</f>
        <v>1.2911604655695068</v>
      </c>
      <c r="M34">
        <v>7.2321222950769304</v>
      </c>
      <c r="N34">
        <f>(Table2[[#This Row],[1W Return vs Nifty]]-AVERAGE(Table2[1W Return vs Nifty]))/_xlfn.STDEV.P(Table2[1W Return vs Nifty])</f>
        <v>1.3070512386695914</v>
      </c>
      <c r="O34">
        <v>305.18</v>
      </c>
      <c r="P34">
        <v>291.78399257813999</v>
      </c>
      <c r="Q34">
        <v>228.147465279111</v>
      </c>
      <c r="R34">
        <v>80.182636482996301</v>
      </c>
      <c r="S34" s="2">
        <f>(Table2[[#This Row],[Close Price]]-Table2[[#This Row],[20D EMA]])/Table2[[#This Row],[20D EMA]]</f>
        <v>7.969067435611768E-2</v>
      </c>
      <c r="T34" s="2">
        <f>(Table2[[#This Row],[Close Price]]-Table2[[#This Row],[50D EMA]])/Table2[[#This Row],[50D EMA]]</f>
        <v>0.12926002927237221</v>
      </c>
      <c r="U34" s="2">
        <f>(Table2[[#This Row],[Close Price]]-Table2[[#This Row],[200D EMA]])/Table2[[#This Row],[200D EMA]]</f>
        <v>0.44424133573825314</v>
      </c>
      <c r="V34">
        <v>0.88736517100983403</v>
      </c>
      <c r="W34">
        <v>314.60000000000002</v>
      </c>
      <c r="X34">
        <v>331.2</v>
      </c>
      <c r="Y34">
        <v>315.55</v>
      </c>
      <c r="Z34">
        <v>335.35</v>
      </c>
      <c r="AA34">
        <v>293.75</v>
      </c>
      <c r="AB34">
        <v>335.35</v>
      </c>
      <c r="AC34" s="2">
        <f>(Table2[[#This Row],[Close Price]]/Table2[[#This Row],[Day Low]])-1</f>
        <v>4.7361729179910883E-2</v>
      </c>
      <c r="AD34" s="2">
        <f>(Table2[[#This Row],[Day High]]/Table2[[#This Row],[Close Price]])-1</f>
        <v>5.1593323216994058E-3</v>
      </c>
      <c r="AE34" s="2">
        <f>(Table2[[#This Row],[Close Price]]/Table2[[#This Row],[Current Week Low]])-1</f>
        <v>4.4208524797971771E-2</v>
      </c>
      <c r="AF34" s="2">
        <f>(Table2[[#This Row],[Current Week High]]/Table2[[#This Row],[Close Price]])-1</f>
        <v>1.7754172989377981E-2</v>
      </c>
      <c r="AG34" s="2">
        <f>(Table2[[#This Row],[Close Price]]/Table2[[#This Row],[Current Month Low]])-1</f>
        <v>0.12170212765957444</v>
      </c>
      <c r="AH34" s="2">
        <f>(Table2[[#This Row],[Current Month High]]/Table2[[#This Row],[Close Price]])-1</f>
        <v>1.7754172989377981E-2</v>
      </c>
      <c r="AI34">
        <v>1.7754172989377901</v>
      </c>
      <c r="AJ34">
        <v>265.70477247502703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0.17</v>
      </c>
      <c r="AM34" t="s">
        <v>10198</v>
      </c>
      <c r="AN34">
        <v>11.68</v>
      </c>
      <c r="AO34" t="s">
        <v>10198</v>
      </c>
      <c r="AP34">
        <v>0.15957282209887899</v>
      </c>
      <c r="AQ34">
        <f>(Table2[[#This Row],[Sharpe Ratio]]-AVERAGE(Table2[Sharpe Ratio]))/_xlfn.STDEV.P(Table2[Sharpe Ratio])</f>
        <v>1.1848706847067649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6.3375585664870817</v>
      </c>
      <c r="AS34">
        <f>_xlfn.RANK.AVG(Table2[[#This Row],[1Y Return vs Nifty Z-Score]],Table2[1Y Return vs Nifty Z-Score])</f>
        <v>23</v>
      </c>
      <c r="AT34">
        <f>_xlfn.RANK.AVG(Table2[[#This Row],[6M Return vs Nifty Z-Score]],Table2[6M Return vs Nifty Z-Score])</f>
        <v>67</v>
      </c>
      <c r="AU34">
        <f>_xlfn.RANK.AVG(Table2[[#This Row],[Sharpe Ratio Z-Score]],Table2[Sharpe Ratio Z-Score])</f>
        <v>89</v>
      </c>
      <c r="AV34">
        <f>(Table2[[#This Row],[Rank 1Y]]+Table2[[#This Row],[Rank 6M]]+Table2[[#This Row],[Rank Sharpe]])/3</f>
        <v>59.666666666666664</v>
      </c>
    </row>
    <row r="35" spans="1:48" x14ac:dyDescent="0.3">
      <c r="A35" t="s">
        <v>314</v>
      </c>
      <c r="B35" t="s">
        <v>315</v>
      </c>
      <c r="C35" t="s">
        <v>10151</v>
      </c>
      <c r="D35" t="s">
        <v>59</v>
      </c>
      <c r="E35">
        <v>81338.522588955006</v>
      </c>
      <c r="F35">
        <v>509.15</v>
      </c>
      <c r="G35">
        <v>174.105868989958</v>
      </c>
      <c r="H35">
        <f>(Table2[[#This Row],[1Y Return vs Nifty]]-AVERAGE(Table2[1Y Return vs Nifty]))/_xlfn.STDEV.P(Table2[1Y Return vs Nifty])</f>
        <v>1.4637671801291996</v>
      </c>
      <c r="I35">
        <v>16.2380969500148</v>
      </c>
      <c r="J35">
        <f>(Table2[[#This Row],[1M Return vs Nifty]]-AVERAGE(Table2[1M Return vs Nifty]))/_xlfn.STDEV.P(Table2[1M Return vs Nifty])</f>
        <v>1.0278889375393514</v>
      </c>
      <c r="K35">
        <v>90.790489635469498</v>
      </c>
      <c r="L35">
        <f>(Table2[[#This Row],[6M Return vs Nifty]]-AVERAGE(Table2[6M Return vs Nifty]))/_xlfn.STDEV.P(Table2[6M Return vs Nifty])</f>
        <v>2.3251276814783792</v>
      </c>
      <c r="M35">
        <v>-0.40475180695018298</v>
      </c>
      <c r="N35">
        <f>(Table2[[#This Row],[1W Return vs Nifty]]-AVERAGE(Table2[1W Return vs Nifty]))/_xlfn.STDEV.P(Table2[1W Return vs Nifty])</f>
        <v>-7.1787482950837977E-2</v>
      </c>
      <c r="O35">
        <v>473.21</v>
      </c>
      <c r="P35">
        <v>446.159850567381</v>
      </c>
      <c r="Q35">
        <v>348.48906466135099</v>
      </c>
      <c r="R35">
        <v>74.907714947913007</v>
      </c>
      <c r="S35" s="2">
        <f>(Table2[[#This Row],[Close Price]]-Table2[[#This Row],[20D EMA]])/Table2[[#This Row],[20D EMA]]</f>
        <v>7.5949367088607597E-2</v>
      </c>
      <c r="T35" s="2">
        <f>(Table2[[#This Row],[Close Price]]-Table2[[#This Row],[50D EMA]])/Table2[[#This Row],[50D EMA]]</f>
        <v>0.14118291763033916</v>
      </c>
      <c r="U35" s="2">
        <f>(Table2[[#This Row],[Close Price]]-Table2[[#This Row],[200D EMA]])/Table2[[#This Row],[200D EMA]]</f>
        <v>0.46102145413019902</v>
      </c>
      <c r="V35">
        <v>0.80424799746717601</v>
      </c>
      <c r="W35">
        <v>494.05</v>
      </c>
      <c r="X35">
        <v>512.79999999999995</v>
      </c>
      <c r="Y35">
        <v>490.05</v>
      </c>
      <c r="Z35">
        <v>517.95000000000005</v>
      </c>
      <c r="AA35">
        <v>470.03</v>
      </c>
      <c r="AB35">
        <v>517.95000000000005</v>
      </c>
      <c r="AC35" s="2">
        <f>(Table2[[#This Row],[Close Price]]/Table2[[#This Row],[Day Low]])-1</f>
        <v>3.0563708126707834E-2</v>
      </c>
      <c r="AD35" s="2">
        <f>(Table2[[#This Row],[Day High]]/Table2[[#This Row],[Close Price]])-1</f>
        <v>7.1688107630363263E-3</v>
      </c>
      <c r="AE35" s="2">
        <f>(Table2[[#This Row],[Close Price]]/Table2[[#This Row],[Current Week Low]])-1</f>
        <v>3.8975614733190334E-2</v>
      </c>
      <c r="AF35" s="2">
        <f>(Table2[[#This Row],[Current Week High]]/Table2[[#This Row],[Close Price]])-1</f>
        <v>1.7283708141019538E-2</v>
      </c>
      <c r="AG35" s="2">
        <f>(Table2[[#This Row],[Close Price]]/Table2[[#This Row],[Current Month Low]])-1</f>
        <v>8.3228730081058577E-2</v>
      </c>
      <c r="AH35" s="2">
        <f>(Table2[[#This Row],[Current Month High]]/Table2[[#This Row],[Close Price]])-1</f>
        <v>1.7283708141019538E-2</v>
      </c>
      <c r="AI35">
        <v>1.72837081410195</v>
      </c>
      <c r="AJ35">
        <v>201.867588932806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0.18</v>
      </c>
      <c r="AM35" t="s">
        <v>10198</v>
      </c>
      <c r="AN35">
        <v>9.14</v>
      </c>
      <c r="AO35" t="s">
        <v>10198</v>
      </c>
      <c r="AP35">
        <v>0.15016838472107999</v>
      </c>
      <c r="AQ35">
        <f>(Table2[[#This Row],[Sharpe Ratio]]-AVERAGE(Table2[Sharpe Ratio]))/_xlfn.STDEV.P(Table2[Sharpe Ratio])</f>
        <v>1.078842292782779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5.8238386089788712</v>
      </c>
      <c r="AS35">
        <f>_xlfn.RANK.AVG(Table2[[#This Row],[1Y Return vs Nifty Z-Score]],Table2[1Y Return vs Nifty Z-Score])</f>
        <v>56</v>
      </c>
      <c r="AT35">
        <f>_xlfn.RANK.AVG(Table2[[#This Row],[6M Return vs Nifty Z-Score]],Table2[6M Return vs Nifty Z-Score])</f>
        <v>21</v>
      </c>
      <c r="AU35">
        <f>_xlfn.RANK.AVG(Table2[[#This Row],[Sharpe Ratio Z-Score]],Table2[Sharpe Ratio Z-Score])</f>
        <v>103</v>
      </c>
      <c r="AV35">
        <f>(Table2[[#This Row],[Rank 1Y]]+Table2[[#This Row],[Rank 6M]]+Table2[[#This Row],[Rank Sharpe]])/3</f>
        <v>60</v>
      </c>
    </row>
    <row r="36" spans="1:48" x14ac:dyDescent="0.3">
      <c r="A36" t="s">
        <v>554</v>
      </c>
      <c r="B36" t="s">
        <v>555</v>
      </c>
      <c r="C36" t="s">
        <v>10156</v>
      </c>
      <c r="D36" t="s">
        <v>46</v>
      </c>
      <c r="E36">
        <v>34421.4</v>
      </c>
      <c r="F36">
        <v>189.68</v>
      </c>
      <c r="G36">
        <v>336.92987165933999</v>
      </c>
      <c r="H36">
        <f>(Table2[[#This Row],[1Y Return vs Nifty]]-AVERAGE(Table2[1Y Return vs Nifty]))/_xlfn.STDEV.P(Table2[1Y Return vs Nifty])</f>
        <v>3.3442702041311132</v>
      </c>
      <c r="I36">
        <v>26.8617170381957</v>
      </c>
      <c r="J36">
        <f>(Table2[[#This Row],[1M Return vs Nifty]]-AVERAGE(Table2[1M Return vs Nifty]))/_xlfn.STDEV.P(Table2[1M Return vs Nifty])</f>
        <v>1.9028099807672583</v>
      </c>
      <c r="K36">
        <v>94.308752999221696</v>
      </c>
      <c r="L36">
        <f>(Table2[[#This Row],[6M Return vs Nifty]]-AVERAGE(Table2[6M Return vs Nifty]))/_xlfn.STDEV.P(Table2[6M Return vs Nifty])</f>
        <v>2.4271212650999603</v>
      </c>
      <c r="M36">
        <v>20.251397358262899</v>
      </c>
      <c r="N36">
        <f>(Table2[[#This Row],[1W Return vs Nifty]]-AVERAGE(Table2[1W Return vs Nifty]))/_xlfn.STDEV.P(Table2[1W Return vs Nifty])</f>
        <v>3.6576832308590506</v>
      </c>
      <c r="O36">
        <v>167.34</v>
      </c>
      <c r="P36">
        <v>153.441264553656</v>
      </c>
      <c r="Q36">
        <v>116.637786898653</v>
      </c>
      <c r="R36">
        <v>86.806751462041305</v>
      </c>
      <c r="S36" s="2">
        <f>(Table2[[#This Row],[Close Price]]-Table2[[#This Row],[20D EMA]])/Table2[[#This Row],[20D EMA]]</f>
        <v>0.13350065734432892</v>
      </c>
      <c r="T36" s="2">
        <f>(Table2[[#This Row],[Close Price]]-Table2[[#This Row],[50D EMA]])/Table2[[#This Row],[50D EMA]]</f>
        <v>0.2361733367602161</v>
      </c>
      <c r="U36" s="2">
        <f>(Table2[[#This Row],[Close Price]]-Table2[[#This Row],[200D EMA]])/Table2[[#This Row],[200D EMA]]</f>
        <v>0.62623113009520359</v>
      </c>
      <c r="V36">
        <v>1.5703670104616601</v>
      </c>
      <c r="W36">
        <v>179.2</v>
      </c>
      <c r="X36">
        <v>191.7</v>
      </c>
      <c r="Y36">
        <v>185.2</v>
      </c>
      <c r="Z36">
        <v>198.3</v>
      </c>
      <c r="AA36">
        <v>155.80000000000001</v>
      </c>
      <c r="AB36">
        <v>198.3</v>
      </c>
      <c r="AC36" s="2">
        <f>(Table2[[#This Row],[Close Price]]/Table2[[#This Row],[Day Low]])-1</f>
        <v>5.8482142857142927E-2</v>
      </c>
      <c r="AD36" s="2">
        <f>(Table2[[#This Row],[Day High]]/Table2[[#This Row],[Close Price]])-1</f>
        <v>1.0649514972585372E-2</v>
      </c>
      <c r="AE36" s="2">
        <f>(Table2[[#This Row],[Close Price]]/Table2[[#This Row],[Current Week Low]])-1</f>
        <v>2.4190064794816557E-2</v>
      </c>
      <c r="AF36" s="2">
        <f>(Table2[[#This Row],[Current Week High]]/Table2[[#This Row],[Close Price]])-1</f>
        <v>4.5444959932517959E-2</v>
      </c>
      <c r="AG36" s="2">
        <f>(Table2[[#This Row],[Close Price]]/Table2[[#This Row],[Current Month Low]])-1</f>
        <v>0.21745827984595634</v>
      </c>
      <c r="AH36" s="2">
        <f>(Table2[[#This Row],[Current Month High]]/Table2[[#This Row],[Close Price]])-1</f>
        <v>4.5444959932517959E-2</v>
      </c>
      <c r="AI36">
        <v>4.5444959932517897</v>
      </c>
      <c r="AJ36">
        <v>374.2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0.26</v>
      </c>
      <c r="AM36" t="s">
        <v>10198</v>
      </c>
      <c r="AN36">
        <v>14.22</v>
      </c>
      <c r="AO36" t="s">
        <v>10198</v>
      </c>
      <c r="AP36">
        <v>0.119495419496809</v>
      </c>
      <c r="AQ36">
        <f>(Table2[[#This Row],[Sharpe Ratio]]-AVERAGE(Table2[Sharpe Ratio]))/_xlfn.STDEV.P(Table2[Sharpe Ratio])</f>
        <v>0.7330262649205217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12.064910945777903</v>
      </c>
      <c r="AS36">
        <f>_xlfn.RANK.AVG(Table2[[#This Row],[1Y Return vs Nifty Z-Score]],Table2[1Y Return vs Nifty Z-Score])</f>
        <v>7</v>
      </c>
      <c r="AT36">
        <f>_xlfn.RANK.AVG(Table2[[#This Row],[6M Return vs Nifty Z-Score]],Table2[6M Return vs Nifty Z-Score])</f>
        <v>18</v>
      </c>
      <c r="AU36">
        <f>_xlfn.RANK.AVG(Table2[[#This Row],[Sharpe Ratio Z-Score]],Table2[Sharpe Ratio Z-Score])</f>
        <v>167</v>
      </c>
      <c r="AV36">
        <f>(Table2[[#This Row],[Rank 1Y]]+Table2[[#This Row],[Rank 6M]]+Table2[[#This Row],[Rank Sharpe]])/3</f>
        <v>64</v>
      </c>
    </row>
    <row r="37" spans="1:48" x14ac:dyDescent="0.3">
      <c r="A37" t="s">
        <v>237</v>
      </c>
      <c r="B37" t="s">
        <v>238</v>
      </c>
      <c r="C37" t="s">
        <v>10158</v>
      </c>
      <c r="D37" t="s">
        <v>239</v>
      </c>
      <c r="E37">
        <v>110903.56200000001</v>
      </c>
      <c r="F37">
        <v>3985.8</v>
      </c>
      <c r="G37">
        <v>83.961648331670602</v>
      </c>
      <c r="H37">
        <f>(Table2[[#This Row],[1Y Return vs Nifty]]-AVERAGE(Table2[1Y Return vs Nifty]))/_xlfn.STDEV.P(Table2[1Y Return vs Nifty])</f>
        <v>0.42266465983056489</v>
      </c>
      <c r="I37">
        <v>5.91232101578521</v>
      </c>
      <c r="J37">
        <f>(Table2[[#This Row],[1M Return vs Nifty]]-AVERAGE(Table2[1M Return vs Nifty]))/_xlfn.STDEV.P(Table2[1M Return vs Nifty])</f>
        <v>0.17749720877594866</v>
      </c>
      <c r="K37">
        <v>83.410000222069996</v>
      </c>
      <c r="L37">
        <f>(Table2[[#This Row],[6M Return vs Nifty]]-AVERAGE(Table2[6M Return vs Nifty]))/_xlfn.STDEV.P(Table2[6M Return vs Nifty])</f>
        <v>2.1111691211530537</v>
      </c>
      <c r="M37">
        <v>-1.3452345519762601</v>
      </c>
      <c r="N37">
        <f>(Table2[[#This Row],[1W Return vs Nifty]]-AVERAGE(Table2[1W Return vs Nifty]))/_xlfn.STDEV.P(Table2[1W Return vs Nifty])</f>
        <v>-0.24159177833834686</v>
      </c>
      <c r="O37">
        <v>3917.56</v>
      </c>
      <c r="P37">
        <v>3684.19317374906</v>
      </c>
      <c r="Q37">
        <v>2842.6117639846998</v>
      </c>
      <c r="R37">
        <v>53.952048895878697</v>
      </c>
      <c r="S37" s="2">
        <f>(Table2[[#This Row],[Close Price]]-Table2[[#This Row],[20D EMA]])/Table2[[#This Row],[20D EMA]]</f>
        <v>1.7419005707634404E-2</v>
      </c>
      <c r="T37" s="2">
        <f>(Table2[[#This Row],[Close Price]]-Table2[[#This Row],[50D EMA]])/Table2[[#This Row],[50D EMA]]</f>
        <v>8.1865095565557183E-2</v>
      </c>
      <c r="U37" s="2">
        <f>(Table2[[#This Row],[Close Price]]-Table2[[#This Row],[200D EMA]])/Table2[[#This Row],[200D EMA]]</f>
        <v>0.40216122739631832</v>
      </c>
      <c r="V37">
        <v>0.95961096034994398</v>
      </c>
      <c r="W37">
        <v>3925.8</v>
      </c>
      <c r="X37">
        <v>4024</v>
      </c>
      <c r="Y37">
        <v>3960.8</v>
      </c>
      <c r="Z37">
        <v>4154</v>
      </c>
      <c r="AA37">
        <v>3885.25</v>
      </c>
      <c r="AB37">
        <v>4154</v>
      </c>
      <c r="AC37" s="2">
        <f>(Table2[[#This Row],[Close Price]]/Table2[[#This Row],[Day Low]])-1</f>
        <v>1.5283509093687808E-2</v>
      </c>
      <c r="AD37" s="2">
        <f>(Table2[[#This Row],[Day High]]/Table2[[#This Row],[Close Price]])-1</f>
        <v>9.5840232826533978E-3</v>
      </c>
      <c r="AE37" s="2">
        <f>(Table2[[#This Row],[Close Price]]/Table2[[#This Row],[Current Week Low]])-1</f>
        <v>6.3118561906685411E-3</v>
      </c>
      <c r="AF37" s="2">
        <f>(Table2[[#This Row],[Current Week High]]/Table2[[#This Row],[Close Price]])-1</f>
        <v>4.219980932309686E-2</v>
      </c>
      <c r="AG37" s="2">
        <f>(Table2[[#This Row],[Close Price]]/Table2[[#This Row],[Current Month Low]])-1</f>
        <v>2.587993050640236E-2</v>
      </c>
      <c r="AH37" s="2">
        <f>(Table2[[#This Row],[Current Month High]]/Table2[[#This Row],[Close Price]])-1</f>
        <v>4.219980932309686E-2</v>
      </c>
      <c r="AI37">
        <v>4.6690752170204002</v>
      </c>
      <c r="AJ37">
        <v>141.081473416802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</v>
      </c>
      <c r="AM37" t="s">
        <v>10198</v>
      </c>
      <c r="AN37">
        <v>2.2000000000000002</v>
      </c>
      <c r="AO37" t="s">
        <v>10198</v>
      </c>
      <c r="AP37">
        <v>0.242061344513714</v>
      </c>
      <c r="AQ37">
        <f>(Table2[[#This Row],[Sharpe Ratio]]-AVERAGE(Table2[Sharpe Ratio]))/_xlfn.STDEV.P(Table2[Sharpe Ratio])</f>
        <v>2.1148705382309694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4.5846097496521896</v>
      </c>
      <c r="AS37">
        <f>_xlfn.RANK.AVG(Table2[[#This Row],[1Y Return vs Nifty Z-Score]],Table2[1Y Return vs Nifty Z-Score])</f>
        <v>158</v>
      </c>
      <c r="AT37">
        <f>_xlfn.RANK.AVG(Table2[[#This Row],[6M Return vs Nifty Z-Score]],Table2[6M Return vs Nifty Z-Score])</f>
        <v>26</v>
      </c>
      <c r="AU37">
        <f>_xlfn.RANK.AVG(Table2[[#This Row],[Sharpe Ratio Z-Score]],Table2[Sharpe Ratio Z-Score])</f>
        <v>14</v>
      </c>
      <c r="AV37">
        <f>(Table2[[#This Row],[Rank 1Y]]+Table2[[#This Row],[Rank 6M]]+Table2[[#This Row],[Rank Sharpe]])/3</f>
        <v>66</v>
      </c>
    </row>
    <row r="38" spans="1:48" x14ac:dyDescent="0.3">
      <c r="A38" t="s">
        <v>543</v>
      </c>
      <c r="B38" t="s">
        <v>544</v>
      </c>
      <c r="C38" t="s">
        <v>10158</v>
      </c>
      <c r="D38" t="s">
        <v>214</v>
      </c>
      <c r="E38">
        <v>35335.865863924999</v>
      </c>
      <c r="F38">
        <v>8831.7000000000007</v>
      </c>
      <c r="G38">
        <v>134.27676788462199</v>
      </c>
      <c r="H38">
        <f>(Table2[[#This Row],[1Y Return vs Nifty]]-AVERAGE(Table2[1Y Return vs Nifty]))/_xlfn.STDEV.P(Table2[1Y Return vs Nifty])</f>
        <v>1.0037689990014085</v>
      </c>
      <c r="I38">
        <v>4.0951017328576098</v>
      </c>
      <c r="J38">
        <f>(Table2[[#This Row],[1M Return vs Nifty]]-AVERAGE(Table2[1M Return vs Nifty]))/_xlfn.STDEV.P(Table2[1M Return vs Nifty])</f>
        <v>2.7837923372687375E-2</v>
      </c>
      <c r="K38">
        <v>38.811277804614498</v>
      </c>
      <c r="L38">
        <f>(Table2[[#This Row],[6M Return vs Nifty]]-AVERAGE(Table2[6M Return vs Nifty]))/_xlfn.STDEV.P(Table2[6M Return vs Nifty])</f>
        <v>0.81826320308977496</v>
      </c>
      <c r="M38">
        <v>2.5572059814277899</v>
      </c>
      <c r="N38">
        <f>(Table2[[#This Row],[1W Return vs Nifty]]-AVERAGE(Table2[1W Return vs Nifty]))/_xlfn.STDEV.P(Table2[1W Return vs Nifty])</f>
        <v>0.4629944233446574</v>
      </c>
      <c r="O38">
        <v>8485.25</v>
      </c>
      <c r="P38">
        <v>8084.2732234730302</v>
      </c>
      <c r="Q38">
        <v>6525.1483313675199</v>
      </c>
      <c r="R38">
        <v>68.653148267740505</v>
      </c>
      <c r="S38" s="2">
        <f>(Table2[[#This Row],[Close Price]]-Table2[[#This Row],[20D EMA]])/Table2[[#This Row],[20D EMA]]</f>
        <v>4.0829675024306969E-2</v>
      </c>
      <c r="T38" s="2">
        <f>(Table2[[#This Row],[Close Price]]-Table2[[#This Row],[50D EMA]])/Table2[[#This Row],[50D EMA]]</f>
        <v>9.2454418086314202E-2</v>
      </c>
      <c r="U38" s="2">
        <f>(Table2[[#This Row],[Close Price]]-Table2[[#This Row],[200D EMA]])/Table2[[#This Row],[200D EMA]]</f>
        <v>0.35348647287364898</v>
      </c>
      <c r="V38">
        <v>0.72818423779589903</v>
      </c>
      <c r="W38">
        <v>8532.0499999999993</v>
      </c>
      <c r="X38">
        <v>8885.85</v>
      </c>
      <c r="Y38">
        <v>8630.5</v>
      </c>
      <c r="Z38">
        <v>8962.85</v>
      </c>
      <c r="AA38">
        <v>8390</v>
      </c>
      <c r="AB38">
        <v>8962.85</v>
      </c>
      <c r="AC38" s="2">
        <f>(Table2[[#This Row],[Close Price]]/Table2[[#This Row],[Day Low]])-1</f>
        <v>3.5120516171377458E-2</v>
      </c>
      <c r="AD38" s="2">
        <f>(Table2[[#This Row],[Day High]]/Table2[[#This Row],[Close Price]])-1</f>
        <v>6.131322395461769E-3</v>
      </c>
      <c r="AE38" s="2">
        <f>(Table2[[#This Row],[Close Price]]/Table2[[#This Row],[Current Week Low]])-1</f>
        <v>2.3312670181333761E-2</v>
      </c>
      <c r="AF38" s="2">
        <f>(Table2[[#This Row],[Current Week High]]/Table2[[#This Row],[Close Price]])-1</f>
        <v>1.4849915644779665E-2</v>
      </c>
      <c r="AG38" s="2">
        <f>(Table2[[#This Row],[Close Price]]/Table2[[#This Row],[Current Month Low]])-1</f>
        <v>5.2646007151370799E-2</v>
      </c>
      <c r="AH38" s="2">
        <f>(Table2[[#This Row],[Current Month High]]/Table2[[#This Row],[Close Price]])-1</f>
        <v>1.4849915644779665E-2</v>
      </c>
      <c r="AI38">
        <v>1.4849915644779601</v>
      </c>
      <c r="AJ38">
        <v>167.363959736623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0.12</v>
      </c>
      <c r="AM38" t="s">
        <v>10198</v>
      </c>
      <c r="AN38">
        <v>5.83</v>
      </c>
      <c r="AO38" t="s">
        <v>10198</v>
      </c>
      <c r="AP38">
        <v>0.285869486475197</v>
      </c>
      <c r="AQ38">
        <f>(Table2[[#This Row],[Sharpe Ratio]]-AVERAGE(Table2[Sharpe Ratio]))/_xlfn.STDEV.P(Table2[Sharpe Ratio])</f>
        <v>2.60877641040137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4.9216409592098982</v>
      </c>
      <c r="AS38">
        <f>_xlfn.RANK.AVG(Table2[[#This Row],[1Y Return vs Nifty Z-Score]],Table2[1Y Return vs Nifty Z-Score])</f>
        <v>85</v>
      </c>
      <c r="AT38">
        <f>_xlfn.RANK.AVG(Table2[[#This Row],[6M Return vs Nifty Z-Score]],Table2[6M Return vs Nifty Z-Score])</f>
        <v>110</v>
      </c>
      <c r="AU38">
        <f>_xlfn.RANK.AVG(Table2[[#This Row],[Sharpe Ratio Z-Score]],Table2[Sharpe Ratio Z-Score])</f>
        <v>5</v>
      </c>
      <c r="AV38">
        <f>(Table2[[#This Row],[Rank 1Y]]+Table2[[#This Row],[Rank 6M]]+Table2[[#This Row],[Rank Sharpe]])/3</f>
        <v>66.666666666666671</v>
      </c>
    </row>
    <row r="39" spans="1:48" x14ac:dyDescent="0.3">
      <c r="A39" t="s">
        <v>1224</v>
      </c>
      <c r="B39" t="s">
        <v>1225</v>
      </c>
      <c r="C39" t="s">
        <v>10158</v>
      </c>
      <c r="D39" t="s">
        <v>636</v>
      </c>
      <c r="E39">
        <v>9183.2699742450004</v>
      </c>
      <c r="F39">
        <v>272</v>
      </c>
      <c r="G39">
        <v>225.49410853610399</v>
      </c>
      <c r="H39">
        <f>(Table2[[#This Row],[1Y Return vs Nifty]]-AVERAGE(Table2[1Y Return vs Nifty]))/_xlfn.STDEV.P(Table2[1Y Return vs Nifty])</f>
        <v>2.0572653025214089</v>
      </c>
      <c r="I39">
        <v>46.921253407693399</v>
      </c>
      <c r="J39">
        <f>(Table2[[#This Row],[1M Return vs Nifty]]-AVERAGE(Table2[1M Return vs Nifty]))/_xlfn.STDEV.P(Table2[1M Return vs Nifty])</f>
        <v>3.5548372879743888</v>
      </c>
      <c r="K39">
        <v>37.527489879097999</v>
      </c>
      <c r="L39">
        <f>(Table2[[#This Row],[6M Return vs Nifty]]-AVERAGE(Table2[6M Return vs Nifty]))/_xlfn.STDEV.P(Table2[6M Return vs Nifty])</f>
        <v>0.78104650905755246</v>
      </c>
      <c r="M39">
        <v>12.332686308561801</v>
      </c>
      <c r="N39">
        <f>(Table2[[#This Row],[1W Return vs Nifty]]-AVERAGE(Table2[1W Return vs Nifty]))/_xlfn.STDEV.P(Table2[1W Return vs Nifty])</f>
        <v>2.2279588076486143</v>
      </c>
      <c r="O39">
        <v>238.94</v>
      </c>
      <c r="P39">
        <v>213.939087540754</v>
      </c>
      <c r="Q39">
        <v>173.009254982046</v>
      </c>
      <c r="R39">
        <v>89.725494876929403</v>
      </c>
      <c r="S39" s="2">
        <f>(Table2[[#This Row],[Close Price]]-Table2[[#This Row],[20D EMA]])/Table2[[#This Row],[20D EMA]]</f>
        <v>0.13836109483552358</v>
      </c>
      <c r="T39" s="2">
        <f>(Table2[[#This Row],[Close Price]]-Table2[[#This Row],[50D EMA]])/Table2[[#This Row],[50D EMA]]</f>
        <v>0.27138992283579677</v>
      </c>
      <c r="U39" s="2">
        <f>(Table2[[#This Row],[Close Price]]-Table2[[#This Row],[200D EMA]])/Table2[[#This Row],[200D EMA]]</f>
        <v>0.57217022885987656</v>
      </c>
      <c r="V39">
        <v>2.7008754361687402</v>
      </c>
      <c r="W39">
        <v>260</v>
      </c>
      <c r="X39">
        <v>280.95</v>
      </c>
      <c r="Y39">
        <v>269.10000000000002</v>
      </c>
      <c r="Z39">
        <v>295.5</v>
      </c>
      <c r="AA39">
        <v>248</v>
      </c>
      <c r="AB39">
        <v>295.5</v>
      </c>
      <c r="AC39" s="2">
        <f>(Table2[[#This Row],[Close Price]]/Table2[[#This Row],[Day Low]])-1</f>
        <v>4.6153846153846212E-2</v>
      </c>
      <c r="AD39" s="2">
        <f>(Table2[[#This Row],[Day High]]/Table2[[#This Row],[Close Price]])-1</f>
        <v>3.2904411764705932E-2</v>
      </c>
      <c r="AE39" s="2">
        <f>(Table2[[#This Row],[Close Price]]/Table2[[#This Row],[Current Week Low]])-1</f>
        <v>1.0776662950575888E-2</v>
      </c>
      <c r="AF39" s="2">
        <f>(Table2[[#This Row],[Current Week High]]/Table2[[#This Row],[Close Price]])-1</f>
        <v>8.6397058823529438E-2</v>
      </c>
      <c r="AG39" s="2">
        <f>(Table2[[#This Row],[Close Price]]/Table2[[#This Row],[Current Month Low]])-1</f>
        <v>9.6774193548387011E-2</v>
      </c>
      <c r="AH39" s="2">
        <f>(Table2[[#This Row],[Current Month High]]/Table2[[#This Row],[Close Price]])-1</f>
        <v>8.6397058823529438E-2</v>
      </c>
      <c r="AI39">
        <v>8.6397058823529402</v>
      </c>
      <c r="AJ39">
        <v>248.49455477258101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0.38</v>
      </c>
      <c r="AM39" t="s">
        <v>10198</v>
      </c>
      <c r="AN39">
        <v>26.34</v>
      </c>
      <c r="AO39" t="s">
        <v>10198</v>
      </c>
      <c r="AP39">
        <v>0.177273661579574</v>
      </c>
      <c r="AQ39">
        <f>(Table2[[#This Row],[Sharpe Ratio]]-AVERAGE(Table2[Sharpe Ratio]))/_xlfn.STDEV.P(Table2[Sharpe Ratio])</f>
        <v>1.3844351531005068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10.005543060302472</v>
      </c>
      <c r="AS39">
        <f>_xlfn.RANK.AVG(Table2[[#This Row],[1Y Return vs Nifty Z-Score]],Table2[1Y Return vs Nifty Z-Score])</f>
        <v>26</v>
      </c>
      <c r="AT39">
        <f>_xlfn.RANK.AVG(Table2[[#This Row],[6M Return vs Nifty Z-Score]],Table2[6M Return vs Nifty Z-Score])</f>
        <v>114</v>
      </c>
      <c r="AU39">
        <f>_xlfn.RANK.AVG(Table2[[#This Row],[Sharpe Ratio Z-Score]],Table2[Sharpe Ratio Z-Score])</f>
        <v>64</v>
      </c>
      <c r="AV39">
        <f>(Table2[[#This Row],[Rank 1Y]]+Table2[[#This Row],[Rank 6M]]+Table2[[#This Row],[Rank Sharpe]])/3</f>
        <v>68</v>
      </c>
    </row>
    <row r="40" spans="1:48" x14ac:dyDescent="0.3">
      <c r="A40" t="s">
        <v>419</v>
      </c>
      <c r="B40" t="s">
        <v>420</v>
      </c>
      <c r="C40" t="s">
        <v>10160</v>
      </c>
      <c r="D40" t="s">
        <v>103</v>
      </c>
      <c r="E40">
        <v>56203.930592850003</v>
      </c>
      <c r="F40">
        <v>145.36000000000001</v>
      </c>
      <c r="G40">
        <v>178.31580015914199</v>
      </c>
      <c r="H40">
        <f>(Table2[[#This Row],[1Y Return vs Nifty]]-AVERAGE(Table2[1Y Return vs Nifty]))/_xlfn.STDEV.P(Table2[1Y Return vs Nifty])</f>
        <v>1.5123889322339283</v>
      </c>
      <c r="I40">
        <v>1.3530713022773</v>
      </c>
      <c r="J40">
        <f>(Table2[[#This Row],[1M Return vs Nifty]]-AVERAGE(Table2[1M Return vs Nifty]))/_xlfn.STDEV.P(Table2[1M Return vs Nifty])</f>
        <v>-0.19798529931154801</v>
      </c>
      <c r="K40">
        <v>41.141775433402103</v>
      </c>
      <c r="L40">
        <f>(Table2[[#This Row],[6M Return vs Nifty]]-AVERAGE(Table2[6M Return vs Nifty]))/_xlfn.STDEV.P(Table2[6M Return vs Nifty])</f>
        <v>0.88582375220345611</v>
      </c>
      <c r="M40">
        <v>6.9675105346725603</v>
      </c>
      <c r="N40">
        <f>(Table2[[#This Row],[1W Return vs Nifty]]-AVERAGE(Table2[1W Return vs Nifty]))/_xlfn.STDEV.P(Table2[1W Return vs Nifty])</f>
        <v>1.2592755471278327</v>
      </c>
      <c r="O40">
        <v>136.12</v>
      </c>
      <c r="P40">
        <v>133.54168123846</v>
      </c>
      <c r="Q40">
        <v>110.65582739814199</v>
      </c>
      <c r="R40">
        <v>78.018900781012306</v>
      </c>
      <c r="S40" s="2">
        <f>(Table2[[#This Row],[Close Price]]-Table2[[#This Row],[20D EMA]])/Table2[[#This Row],[20D EMA]]</f>
        <v>6.7881281222450837E-2</v>
      </c>
      <c r="T40" s="2">
        <f>(Table2[[#This Row],[Close Price]]-Table2[[#This Row],[50D EMA]])/Table2[[#This Row],[50D EMA]]</f>
        <v>8.8499101194004864E-2</v>
      </c>
      <c r="U40" s="2">
        <f>(Table2[[#This Row],[Close Price]]-Table2[[#This Row],[200D EMA]])/Table2[[#This Row],[200D EMA]]</f>
        <v>0.31362263893244119</v>
      </c>
      <c r="V40">
        <v>1.02251512217628</v>
      </c>
      <c r="W40">
        <v>136.01</v>
      </c>
      <c r="X40">
        <v>146.88</v>
      </c>
      <c r="Y40">
        <v>142</v>
      </c>
      <c r="Z40">
        <v>149</v>
      </c>
      <c r="AA40">
        <v>130.51</v>
      </c>
      <c r="AB40">
        <v>149</v>
      </c>
      <c r="AC40" s="2">
        <f>(Table2[[#This Row],[Close Price]]/Table2[[#This Row],[Day Low]])-1</f>
        <v>6.874494522461605E-2</v>
      </c>
      <c r="AD40" s="2">
        <f>(Table2[[#This Row],[Day High]]/Table2[[#This Row],[Close Price]])-1</f>
        <v>1.0456796917996503E-2</v>
      </c>
      <c r="AE40" s="2">
        <f>(Table2[[#This Row],[Close Price]]/Table2[[#This Row],[Current Week Low]])-1</f>
        <v>2.3661971830986062E-2</v>
      </c>
      <c r="AF40" s="2">
        <f>(Table2[[#This Row],[Current Week High]]/Table2[[#This Row],[Close Price]])-1</f>
        <v>2.5041276829939285E-2</v>
      </c>
      <c r="AG40" s="2">
        <f>(Table2[[#This Row],[Close Price]]/Table2[[#This Row],[Current Month Low]])-1</f>
        <v>0.11378438433836502</v>
      </c>
      <c r="AH40" s="2">
        <f>(Table2[[#This Row],[Current Month High]]/Table2[[#This Row],[Close Price]])-1</f>
        <v>2.5041276829939285E-2</v>
      </c>
      <c r="AI40">
        <v>17.294991744634</v>
      </c>
      <c r="AJ40">
        <v>221.59292035398201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0.08</v>
      </c>
      <c r="AM40" t="s">
        <v>10198</v>
      </c>
      <c r="AN40">
        <v>10.17</v>
      </c>
      <c r="AO40" t="s">
        <v>10198</v>
      </c>
      <c r="AP40">
        <v>0.17931995651156399</v>
      </c>
      <c r="AQ40">
        <f>(Table2[[#This Row],[Sharpe Ratio]]-AVERAGE(Table2[Sharpe Ratio]))/_xlfn.STDEV.P(Table2[Sharpe Ratio])</f>
        <v>1.4075056837792788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4.8670086160329475</v>
      </c>
      <c r="AS40">
        <f>_xlfn.RANK.AVG(Table2[[#This Row],[1Y Return vs Nifty Z-Score]],Table2[1Y Return vs Nifty Z-Score])</f>
        <v>49</v>
      </c>
      <c r="AT40">
        <f>_xlfn.RANK.AVG(Table2[[#This Row],[6M Return vs Nifty Z-Score]],Table2[6M Return vs Nifty Z-Score])</f>
        <v>103</v>
      </c>
      <c r="AU40">
        <f>_xlfn.RANK.AVG(Table2[[#This Row],[Sharpe Ratio Z-Score]],Table2[Sharpe Ratio Z-Score])</f>
        <v>62</v>
      </c>
      <c r="AV40">
        <f>(Table2[[#This Row],[Rank 1Y]]+Table2[[#This Row],[Rank 6M]]+Table2[[#This Row],[Rank Sharpe]])/3</f>
        <v>71.333333333333329</v>
      </c>
    </row>
    <row r="41" spans="1:48" x14ac:dyDescent="0.3">
      <c r="A41" t="s">
        <v>1087</v>
      </c>
      <c r="B41" t="s">
        <v>1088</v>
      </c>
      <c r="C41" t="s">
        <v>10158</v>
      </c>
      <c r="D41" t="s">
        <v>393</v>
      </c>
      <c r="E41">
        <v>11389.432904584</v>
      </c>
      <c r="F41">
        <v>193.22</v>
      </c>
      <c r="G41">
        <v>198.10857764604299</v>
      </c>
      <c r="H41">
        <f>(Table2[[#This Row],[1Y Return vs Nifty]]-AVERAGE(Table2[1Y Return vs Nifty]))/_xlfn.STDEV.P(Table2[1Y Return vs Nifty])</f>
        <v>1.7409816293013944</v>
      </c>
      <c r="I41">
        <v>6.2824486441998699</v>
      </c>
      <c r="J41">
        <f>(Table2[[#This Row],[1M Return vs Nifty]]-AVERAGE(Table2[1M Return vs Nifty]))/_xlfn.STDEV.P(Table2[1M Return vs Nifty])</f>
        <v>0.20797951594545097</v>
      </c>
      <c r="K41">
        <v>40.321887111896501</v>
      </c>
      <c r="L41">
        <f>(Table2[[#This Row],[6M Return vs Nifty]]-AVERAGE(Table2[6M Return vs Nifty]))/_xlfn.STDEV.P(Table2[6M Return vs Nifty])</f>
        <v>0.86205539280734311</v>
      </c>
      <c r="M41">
        <v>-5.3282401382699698</v>
      </c>
      <c r="N41">
        <f>(Table2[[#This Row],[1W Return vs Nifty]]-AVERAGE(Table2[1W Return vs Nifty]))/_xlfn.STDEV.P(Table2[1W Return vs Nifty])</f>
        <v>-0.96072401195137525</v>
      </c>
      <c r="O41">
        <v>179.97</v>
      </c>
      <c r="P41">
        <v>175.72290566739699</v>
      </c>
      <c r="Q41">
        <v>145.37933372874599</v>
      </c>
      <c r="R41">
        <v>56.975014163584198</v>
      </c>
      <c r="S41" s="2">
        <f>(Table2[[#This Row],[Close Price]]-Table2[[#This Row],[20D EMA]])/Table2[[#This Row],[20D EMA]]</f>
        <v>7.362338167472357E-2</v>
      </c>
      <c r="T41" s="2">
        <f>(Table2[[#This Row],[Close Price]]-Table2[[#This Row],[50D EMA]])/Table2[[#This Row],[50D EMA]]</f>
        <v>9.9572074944634617E-2</v>
      </c>
      <c r="U41" s="2">
        <f>(Table2[[#This Row],[Close Price]]-Table2[[#This Row],[200D EMA]])/Table2[[#This Row],[200D EMA]]</f>
        <v>0.32907473878313992</v>
      </c>
      <c r="V41">
        <v>0.959232814472183</v>
      </c>
      <c r="W41">
        <v>185</v>
      </c>
      <c r="X41">
        <v>195.9</v>
      </c>
      <c r="Y41">
        <v>182.15</v>
      </c>
      <c r="Z41">
        <v>198.7</v>
      </c>
      <c r="AA41">
        <v>171.25</v>
      </c>
      <c r="AB41">
        <v>198.7</v>
      </c>
      <c r="AC41" s="2">
        <f>(Table2[[#This Row],[Close Price]]/Table2[[#This Row],[Day Low]])-1</f>
        <v>4.4432432432432334E-2</v>
      </c>
      <c r="AD41" s="2">
        <f>(Table2[[#This Row],[Day High]]/Table2[[#This Row],[Close Price]])-1</f>
        <v>1.3870199772280323E-2</v>
      </c>
      <c r="AE41" s="2">
        <f>(Table2[[#This Row],[Close Price]]/Table2[[#This Row],[Current Week Low]])-1</f>
        <v>6.0774087290694334E-2</v>
      </c>
      <c r="AF41" s="2">
        <f>(Table2[[#This Row],[Current Week High]]/Table2[[#This Row],[Close Price]])-1</f>
        <v>2.8361453265707492E-2</v>
      </c>
      <c r="AG41" s="2">
        <f>(Table2[[#This Row],[Close Price]]/Table2[[#This Row],[Current Month Low]])-1</f>
        <v>0.12829197080291976</v>
      </c>
      <c r="AH41" s="2">
        <f>(Table2[[#This Row],[Current Month High]]/Table2[[#This Row],[Close Price]])-1</f>
        <v>2.8361453265707492E-2</v>
      </c>
      <c r="AI41">
        <v>7.6493116654590496</v>
      </c>
      <c r="AJ41">
        <v>256.82363804247399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-0.18</v>
      </c>
      <c r="AM41" t="s">
        <v>10199</v>
      </c>
      <c r="AN41">
        <v>8.4</v>
      </c>
      <c r="AO41" t="s">
        <v>10198</v>
      </c>
      <c r="AP41">
        <v>0.16810272629355699</v>
      </c>
      <c r="AQ41">
        <f>(Table2[[#This Row],[Sharpe Ratio]]-AVERAGE(Table2[Sharpe Ratio]))/_xlfn.STDEV.P(Table2[Sharpe Ratio])</f>
        <v>1.2810393324094347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3.1313318585122478</v>
      </c>
      <c r="AS41">
        <f>_xlfn.RANK.AVG(Table2[[#This Row],[1Y Return vs Nifty Z-Score]],Table2[1Y Return vs Nifty Z-Score])</f>
        <v>38</v>
      </c>
      <c r="AT41">
        <f>_xlfn.RANK.AVG(Table2[[#This Row],[6M Return vs Nifty Z-Score]],Table2[6M Return vs Nifty Z-Score])</f>
        <v>104</v>
      </c>
      <c r="AU41">
        <f>_xlfn.RANK.AVG(Table2[[#This Row],[Sharpe Ratio Z-Score]],Table2[Sharpe Ratio Z-Score])</f>
        <v>75</v>
      </c>
      <c r="AV41">
        <f>(Table2[[#This Row],[Rank 1Y]]+Table2[[#This Row],[Rank 6M]]+Table2[[#This Row],[Rank Sharpe]])/3</f>
        <v>72.333333333333329</v>
      </c>
    </row>
    <row r="42" spans="1:48" x14ac:dyDescent="0.3">
      <c r="A42" t="s">
        <v>1327</v>
      </c>
      <c r="B42" t="s">
        <v>1328</v>
      </c>
      <c r="C42" t="s">
        <v>10171</v>
      </c>
      <c r="D42" t="s">
        <v>1329</v>
      </c>
      <c r="E42">
        <v>8187.0588940600001</v>
      </c>
      <c r="F42">
        <v>1315.75</v>
      </c>
      <c r="G42">
        <v>141.56551099277999</v>
      </c>
      <c r="H42">
        <f>(Table2[[#This Row],[1Y Return vs Nifty]]-AVERAGE(Table2[1Y Return vs Nifty]))/_xlfn.STDEV.P(Table2[1Y Return vs Nifty])</f>
        <v>1.0879488694833768</v>
      </c>
      <c r="I42">
        <v>15.115966150870801</v>
      </c>
      <c r="J42">
        <f>(Table2[[#This Row],[1M Return vs Nifty]]-AVERAGE(Table2[1M Return vs Nifty]))/_xlfn.STDEV.P(Table2[1M Return vs Nifty])</f>
        <v>0.93547450241497343</v>
      </c>
      <c r="K42">
        <v>95.500443895944201</v>
      </c>
      <c r="L42">
        <f>(Table2[[#This Row],[6M Return vs Nifty]]-AVERAGE(Table2[6M Return vs Nifty]))/_xlfn.STDEV.P(Table2[6M Return vs Nifty])</f>
        <v>2.461668089075161</v>
      </c>
      <c r="M42">
        <v>-1.4273749388931001</v>
      </c>
      <c r="N42">
        <f>(Table2[[#This Row],[1W Return vs Nifty]]-AVERAGE(Table2[1W Return vs Nifty]))/_xlfn.STDEV.P(Table2[1W Return vs Nifty])</f>
        <v>-0.25642223705440192</v>
      </c>
      <c r="O42">
        <v>1235.46</v>
      </c>
      <c r="P42">
        <v>1095.3264309372501</v>
      </c>
      <c r="Q42">
        <v>805.29013008623394</v>
      </c>
      <c r="R42">
        <v>67.440594887076799</v>
      </c>
      <c r="S42" s="2">
        <f>(Table2[[#This Row],[Close Price]]-Table2[[#This Row],[20D EMA]])/Table2[[#This Row],[20D EMA]]</f>
        <v>6.4987939714762077E-2</v>
      </c>
      <c r="T42" s="2">
        <f>(Table2[[#This Row],[Close Price]]-Table2[[#This Row],[50D EMA]])/Table2[[#This Row],[50D EMA]]</f>
        <v>0.20124007130380089</v>
      </c>
      <c r="U42" s="2">
        <f>(Table2[[#This Row],[Close Price]]-Table2[[#This Row],[200D EMA]])/Table2[[#This Row],[200D EMA]]</f>
        <v>0.63388318177835334</v>
      </c>
      <c r="V42">
        <v>0.78676717578565303</v>
      </c>
      <c r="W42">
        <v>1255.0999999999999</v>
      </c>
      <c r="X42">
        <v>1378</v>
      </c>
      <c r="Y42">
        <v>1277.05</v>
      </c>
      <c r="Z42">
        <v>1352.4</v>
      </c>
      <c r="AA42">
        <v>1277.05</v>
      </c>
      <c r="AB42">
        <v>1379</v>
      </c>
      <c r="AC42" s="2">
        <f>(Table2[[#This Row],[Close Price]]/Table2[[#This Row],[Day Low]])-1</f>
        <v>4.8322842801370447E-2</v>
      </c>
      <c r="AD42" s="2">
        <f>(Table2[[#This Row],[Day High]]/Table2[[#This Row],[Close Price]])-1</f>
        <v>4.7311419342580319E-2</v>
      </c>
      <c r="AE42" s="2">
        <f>(Table2[[#This Row],[Close Price]]/Table2[[#This Row],[Current Week Low]])-1</f>
        <v>3.0304216749539981E-2</v>
      </c>
      <c r="AF42" s="2">
        <f>(Table2[[#This Row],[Current Week High]]/Table2[[#This Row],[Close Price]])-1</f>
        <v>2.7854835645069409E-2</v>
      </c>
      <c r="AG42" s="2">
        <f>(Table2[[#This Row],[Close Price]]/Table2[[#This Row],[Current Month Low]])-1</f>
        <v>3.0304216749539981E-2</v>
      </c>
      <c r="AH42" s="2">
        <f>(Table2[[#This Row],[Current Month High]]/Table2[[#This Row],[Close Price]])-1</f>
        <v>4.8071442143264198E-2</v>
      </c>
      <c r="AI42">
        <v>4.8071442143264198</v>
      </c>
      <c r="AJ42">
        <v>202.15868641635001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</v>
      </c>
      <c r="AM42">
        <v>0</v>
      </c>
      <c r="AN42">
        <v>12.55</v>
      </c>
      <c r="AO42" t="s">
        <v>10198</v>
      </c>
      <c r="AP42">
        <v>0.14133723519436001</v>
      </c>
      <c r="AQ42">
        <f>(Table2[[#This Row],[Sharpe Ratio]]-AVERAGE(Table2[Sharpe Ratio]))/_xlfn.STDEV.P(Table2[Sharpe Ratio])</f>
        <v>0.97927731663983286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5.2079465405589422</v>
      </c>
      <c r="AS42">
        <f>_xlfn.RANK.AVG(Table2[[#This Row],[1Y Return vs Nifty Z-Score]],Table2[1Y Return vs Nifty Z-Score])</f>
        <v>80</v>
      </c>
      <c r="AT42">
        <f>_xlfn.RANK.AVG(Table2[[#This Row],[6M Return vs Nifty Z-Score]],Table2[6M Return vs Nifty Z-Score])</f>
        <v>16</v>
      </c>
      <c r="AU42">
        <f>_xlfn.RANK.AVG(Table2[[#This Row],[Sharpe Ratio Z-Score]],Table2[Sharpe Ratio Z-Score])</f>
        <v>123</v>
      </c>
      <c r="AV42">
        <f>(Table2[[#This Row],[Rank 1Y]]+Table2[[#This Row],[Rank 6M]]+Table2[[#This Row],[Rank Sharpe]])/3</f>
        <v>73</v>
      </c>
    </row>
    <row r="43" spans="1:48" x14ac:dyDescent="0.3">
      <c r="A43" t="s">
        <v>864</v>
      </c>
      <c r="B43" t="s">
        <v>865</v>
      </c>
      <c r="C43" t="s">
        <v>10158</v>
      </c>
      <c r="D43" t="s">
        <v>866</v>
      </c>
      <c r="E43">
        <v>17387.869117524999</v>
      </c>
      <c r="F43">
        <v>1464.2</v>
      </c>
      <c r="G43">
        <v>117.36709579063501</v>
      </c>
      <c r="H43">
        <f>(Table2[[#This Row],[1Y Return vs Nifty]]-AVERAGE(Table2[1Y Return vs Nifty]))/_xlfn.STDEV.P(Table2[1Y Return vs Nifty])</f>
        <v>0.80847414697525299</v>
      </c>
      <c r="I43">
        <v>-6.4521795029735003</v>
      </c>
      <c r="J43">
        <f>(Table2[[#This Row],[1M Return vs Nifty]]-AVERAGE(Table2[1M Return vs Nifty]))/_xlfn.STDEV.P(Table2[1M Return vs Nifty])</f>
        <v>-0.8407961416140638</v>
      </c>
      <c r="K43">
        <v>48.8341644281738</v>
      </c>
      <c r="L43">
        <f>(Table2[[#This Row],[6M Return vs Nifty]]-AVERAGE(Table2[6M Return vs Nifty]))/_xlfn.STDEV.P(Table2[6M Return vs Nifty])</f>
        <v>1.1088242041512137</v>
      </c>
      <c r="M43">
        <v>-1.60645313921684</v>
      </c>
      <c r="N43">
        <f>(Table2[[#This Row],[1W Return vs Nifty]]-AVERAGE(Table2[1W Return vs Nifty]))/_xlfn.STDEV.P(Table2[1W Return vs Nifty])</f>
        <v>-0.28875483197552687</v>
      </c>
      <c r="O43">
        <v>1479.41</v>
      </c>
      <c r="P43">
        <v>1451.0743083442301</v>
      </c>
      <c r="Q43">
        <v>1171.22602151776</v>
      </c>
      <c r="R43">
        <v>41.586228231634301</v>
      </c>
      <c r="S43" s="2">
        <f>(Table2[[#This Row],[Close Price]]-Table2[[#This Row],[20D EMA]])/Table2[[#This Row],[20D EMA]]</f>
        <v>-1.0281125583847639E-2</v>
      </c>
      <c r="T43" s="2">
        <f>(Table2[[#This Row],[Close Price]]-Table2[[#This Row],[50D EMA]])/Table2[[#This Row],[50D EMA]]</f>
        <v>9.0454993106088653E-3</v>
      </c>
      <c r="U43" s="2">
        <f>(Table2[[#This Row],[Close Price]]-Table2[[#This Row],[200D EMA]])/Table2[[#This Row],[200D EMA]]</f>
        <v>0.25014298956795972</v>
      </c>
      <c r="V43">
        <v>1.11228137605761</v>
      </c>
      <c r="W43">
        <v>1422.7</v>
      </c>
      <c r="X43">
        <v>1483.95</v>
      </c>
      <c r="Y43">
        <v>1435</v>
      </c>
      <c r="Z43">
        <v>1498</v>
      </c>
      <c r="AA43">
        <v>1435</v>
      </c>
      <c r="AB43">
        <v>1603</v>
      </c>
      <c r="AC43" s="2">
        <f>(Table2[[#This Row],[Close Price]]/Table2[[#This Row],[Day Low]])-1</f>
        <v>2.9169888240669239E-2</v>
      </c>
      <c r="AD43" s="2">
        <f>(Table2[[#This Row],[Day High]]/Table2[[#This Row],[Close Price]])-1</f>
        <v>1.3488594454309499E-2</v>
      </c>
      <c r="AE43" s="2">
        <f>(Table2[[#This Row],[Close Price]]/Table2[[#This Row],[Current Week Low]])-1</f>
        <v>2.034843205574921E-2</v>
      </c>
      <c r="AF43" s="2">
        <f>(Table2[[#This Row],[Current Week High]]/Table2[[#This Row],[Close Price]])-1</f>
        <v>2.3084278104084088E-2</v>
      </c>
      <c r="AG43" s="2">
        <f>(Table2[[#This Row],[Close Price]]/Table2[[#This Row],[Current Month Low]])-1</f>
        <v>2.034843205574921E-2</v>
      </c>
      <c r="AH43" s="2">
        <f>(Table2[[#This Row],[Current Month High]]/Table2[[#This Row],[Close Price]])-1</f>
        <v>9.4795792924463829E-2</v>
      </c>
      <c r="AI43">
        <v>15.7628739243272</v>
      </c>
      <c r="AJ43">
        <v>156.35997548805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-7.0000000000000007E-2</v>
      </c>
      <c r="AM43" t="s">
        <v>10199</v>
      </c>
      <c r="AN43">
        <v>-1.7</v>
      </c>
      <c r="AO43" t="s">
        <v>10199</v>
      </c>
      <c r="AP43">
        <v>0.19184254688930999</v>
      </c>
      <c r="AQ43">
        <f>(Table2[[#This Row],[Sharpe Ratio]]-AVERAGE(Table2[Sharpe Ratio]))/_xlfn.STDEV.P(Table2[Sharpe Ratio])</f>
        <v>1.5486890493689738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2.3364364269058502</v>
      </c>
      <c r="AS43">
        <f>_xlfn.RANK.AVG(Table2[[#This Row],[1Y Return vs Nifty Z-Score]],Table2[1Y Return vs Nifty Z-Score])</f>
        <v>102</v>
      </c>
      <c r="AT43">
        <f>_xlfn.RANK.AVG(Table2[[#This Row],[6M Return vs Nifty Z-Score]],Table2[6M Return vs Nifty Z-Score])</f>
        <v>75</v>
      </c>
      <c r="AU43">
        <f>_xlfn.RANK.AVG(Table2[[#This Row],[Sharpe Ratio Z-Score]],Table2[Sharpe Ratio Z-Score])</f>
        <v>43</v>
      </c>
      <c r="AV43">
        <f>(Table2[[#This Row],[Rank 1Y]]+Table2[[#This Row],[Rank 6M]]+Table2[[#This Row],[Rank Sharpe]])/3</f>
        <v>73.333333333333329</v>
      </c>
    </row>
    <row r="44" spans="1:48" x14ac:dyDescent="0.3">
      <c r="A44" t="s">
        <v>1071</v>
      </c>
      <c r="B44" t="s">
        <v>1072</v>
      </c>
      <c r="C44" t="s">
        <v>10164</v>
      </c>
      <c r="D44" t="s">
        <v>806</v>
      </c>
      <c r="E44">
        <v>11751.460945224</v>
      </c>
      <c r="F44">
        <v>256.39</v>
      </c>
      <c r="G44">
        <v>210.995449228567</v>
      </c>
      <c r="H44">
        <f>(Table2[[#This Row],[1Y Return vs Nifty]]-AVERAGE(Table2[1Y Return vs Nifty]))/_xlfn.STDEV.P(Table2[1Y Return vs Nifty])</f>
        <v>1.8898159570636717</v>
      </c>
      <c r="I44">
        <v>10.526958979727899</v>
      </c>
      <c r="J44">
        <f>(Table2[[#This Row],[1M Return vs Nifty]]-AVERAGE(Table2[1M Return vs Nifty]))/_xlfn.STDEV.P(Table2[1M Return vs Nifty])</f>
        <v>0.5575412830198706</v>
      </c>
      <c r="K44">
        <v>46.412359851781098</v>
      </c>
      <c r="L44">
        <f>(Table2[[#This Row],[6M Return vs Nifty]]-AVERAGE(Table2[6M Return vs Nifty]))/_xlfn.STDEV.P(Table2[6M Return vs Nifty])</f>
        <v>1.038616689238514</v>
      </c>
      <c r="M44">
        <v>1.0093980681797201</v>
      </c>
      <c r="N44">
        <f>(Table2[[#This Row],[1W Return vs Nifty]]-AVERAGE(Table2[1W Return vs Nifty]))/_xlfn.STDEV.P(Table2[1W Return vs Nifty])</f>
        <v>0.18353748115800242</v>
      </c>
      <c r="O44">
        <v>240.19</v>
      </c>
      <c r="P44">
        <v>222.132819776373</v>
      </c>
      <c r="Q44">
        <v>174.766729919672</v>
      </c>
      <c r="R44">
        <v>65.179427028472006</v>
      </c>
      <c r="S44" s="2">
        <f>(Table2[[#This Row],[Close Price]]-Table2[[#This Row],[20D EMA]])/Table2[[#This Row],[20D EMA]]</f>
        <v>6.7446604771222732E-2</v>
      </c>
      <c r="T44" s="2">
        <f>(Table2[[#This Row],[Close Price]]-Table2[[#This Row],[50D EMA]])/Table2[[#This Row],[50D EMA]]</f>
        <v>0.1542193551502862</v>
      </c>
      <c r="U44" s="2">
        <f>(Table2[[#This Row],[Close Price]]-Table2[[#This Row],[200D EMA]])/Table2[[#This Row],[200D EMA]]</f>
        <v>0.46704123901525463</v>
      </c>
      <c r="V44">
        <v>0.676496551142866</v>
      </c>
      <c r="W44">
        <v>245.29</v>
      </c>
      <c r="X44">
        <v>257.89999999999998</v>
      </c>
      <c r="Y44">
        <v>248.13</v>
      </c>
      <c r="Z44">
        <v>260.75</v>
      </c>
      <c r="AA44">
        <v>239.42</v>
      </c>
      <c r="AB44">
        <v>260.75</v>
      </c>
      <c r="AC44" s="2">
        <f>(Table2[[#This Row],[Close Price]]/Table2[[#This Row],[Day Low]])-1</f>
        <v>4.5252558196420489E-2</v>
      </c>
      <c r="AD44" s="2">
        <f>(Table2[[#This Row],[Day High]]/Table2[[#This Row],[Close Price]])-1</f>
        <v>5.8894652677561332E-3</v>
      </c>
      <c r="AE44" s="2">
        <f>(Table2[[#This Row],[Close Price]]/Table2[[#This Row],[Current Week Low]])-1</f>
        <v>3.3289001732962564E-2</v>
      </c>
      <c r="AF44" s="2">
        <f>(Table2[[#This Row],[Current Week High]]/Table2[[#This Row],[Close Price]])-1</f>
        <v>1.7005343422130448E-2</v>
      </c>
      <c r="AG44" s="2">
        <f>(Table2[[#This Row],[Close Price]]/Table2[[#This Row],[Current Month Low]])-1</f>
        <v>7.0879625762258813E-2</v>
      </c>
      <c r="AH44" s="2">
        <f>(Table2[[#This Row],[Current Month High]]/Table2[[#This Row],[Close Price]])-1</f>
        <v>1.7005343422130448E-2</v>
      </c>
      <c r="AI44">
        <v>1.7005343422130399</v>
      </c>
      <c r="AJ44">
        <v>241.62558294470301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0.18</v>
      </c>
      <c r="AM44" t="s">
        <v>10198</v>
      </c>
      <c r="AN44">
        <v>9.2100000000000009</v>
      </c>
      <c r="AO44" t="s">
        <v>10198</v>
      </c>
      <c r="AP44">
        <v>0.14786698056174</v>
      </c>
      <c r="AQ44">
        <f>(Table2[[#This Row],[Sharpe Ratio]]-AVERAGE(Table2[Sharpe Ratio]))/_xlfn.STDEV.P(Table2[Sharpe Ratio])</f>
        <v>1.0528955856721511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4.7224069961522099</v>
      </c>
      <c r="AS44">
        <f>_xlfn.RANK.AVG(Table2[[#This Row],[1Y Return vs Nifty Z-Score]],Table2[1Y Return vs Nifty Z-Score])</f>
        <v>32</v>
      </c>
      <c r="AT44">
        <f>_xlfn.RANK.AVG(Table2[[#This Row],[6M Return vs Nifty Z-Score]],Table2[6M Return vs Nifty Z-Score])</f>
        <v>80</v>
      </c>
      <c r="AU44">
        <f>_xlfn.RANK.AVG(Table2[[#This Row],[Sharpe Ratio Z-Score]],Table2[Sharpe Ratio Z-Score])</f>
        <v>109</v>
      </c>
      <c r="AV44">
        <f>(Table2[[#This Row],[Rank 1Y]]+Table2[[#This Row],[Rank 6M]]+Table2[[#This Row],[Rank Sharpe]])/3</f>
        <v>73.666666666666671</v>
      </c>
    </row>
    <row r="45" spans="1:48" x14ac:dyDescent="0.3">
      <c r="A45" t="s">
        <v>162</v>
      </c>
      <c r="B45" t="s">
        <v>163</v>
      </c>
      <c r="C45" t="s">
        <v>10153</v>
      </c>
      <c r="D45" t="s">
        <v>117</v>
      </c>
      <c r="E45">
        <v>159994.69024</v>
      </c>
      <c r="F45">
        <v>611.95000000000005</v>
      </c>
      <c r="G45">
        <v>239.811297517154</v>
      </c>
      <c r="H45">
        <f>(Table2[[#This Row],[1Y Return vs Nifty]]-AVERAGE(Table2[1Y Return vs Nifty]))/_xlfn.STDEV.P(Table2[1Y Return vs Nifty])</f>
        <v>2.2226187929938193</v>
      </c>
      <c r="I45">
        <v>16.486493704070298</v>
      </c>
      <c r="J45">
        <f>(Table2[[#This Row],[1M Return vs Nifty]]-AVERAGE(Table2[1M Return vs Nifty]))/_xlfn.STDEV.P(Table2[1M Return vs Nifty])</f>
        <v>1.0483459517575506</v>
      </c>
      <c r="K45">
        <v>29.380031714430501</v>
      </c>
      <c r="L45">
        <f>(Table2[[#This Row],[6M Return vs Nifty]]-AVERAGE(Table2[6M Return vs Nifty]))/_xlfn.STDEV.P(Table2[6M Return vs Nifty])</f>
        <v>0.54485371457183585</v>
      </c>
      <c r="M45">
        <v>8.2851998025569191</v>
      </c>
      <c r="N45">
        <f>(Table2[[#This Row],[1W Return vs Nifty]]-AVERAGE(Table2[1W Return vs Nifty]))/_xlfn.STDEV.P(Table2[1W Return vs Nifty])</f>
        <v>1.497184534672928</v>
      </c>
      <c r="O45">
        <v>550.29999999999995</v>
      </c>
      <c r="P45">
        <v>526.67804937500705</v>
      </c>
      <c r="Q45">
        <v>431.26358123785701</v>
      </c>
      <c r="R45">
        <v>81.223158035832498</v>
      </c>
      <c r="S45" s="2">
        <f>(Table2[[#This Row],[Close Price]]-Table2[[#This Row],[20D EMA]])/Table2[[#This Row],[20D EMA]]</f>
        <v>0.11202980192622224</v>
      </c>
      <c r="T45" s="2">
        <f>(Table2[[#This Row],[Close Price]]-Table2[[#This Row],[50D EMA]])/Table2[[#This Row],[50D EMA]]</f>
        <v>0.16190526779345113</v>
      </c>
      <c r="U45" s="2">
        <f>(Table2[[#This Row],[Close Price]]-Table2[[#This Row],[200D EMA]])/Table2[[#This Row],[200D EMA]]</f>
        <v>0.41896980552709395</v>
      </c>
      <c r="V45">
        <v>0.81909119033813005</v>
      </c>
      <c r="W45">
        <v>602.4</v>
      </c>
      <c r="X45">
        <v>637.20000000000005</v>
      </c>
      <c r="Y45">
        <v>582</v>
      </c>
      <c r="Z45">
        <v>619.20000000000005</v>
      </c>
      <c r="AA45">
        <v>526.25</v>
      </c>
      <c r="AB45">
        <v>619.20000000000005</v>
      </c>
      <c r="AC45" s="2">
        <f>(Table2[[#This Row],[Close Price]]/Table2[[#This Row],[Day Low]])-1</f>
        <v>1.5853253652058585E-2</v>
      </c>
      <c r="AD45" s="2">
        <f>(Table2[[#This Row],[Day High]]/Table2[[#This Row],[Close Price]])-1</f>
        <v>4.1261540975569888E-2</v>
      </c>
      <c r="AE45" s="2">
        <f>(Table2[[#This Row],[Close Price]]/Table2[[#This Row],[Current Week Low]])-1</f>
        <v>5.1460481099656397E-2</v>
      </c>
      <c r="AF45" s="2">
        <f>(Table2[[#This Row],[Current Week High]]/Table2[[#This Row],[Close Price]])-1</f>
        <v>1.1847373151401275E-2</v>
      </c>
      <c r="AG45" s="2">
        <f>(Table2[[#This Row],[Close Price]]/Table2[[#This Row],[Current Month Low]])-1</f>
        <v>0.16285035629453692</v>
      </c>
      <c r="AH45" s="2">
        <f>(Table2[[#This Row],[Current Month High]]/Table2[[#This Row],[Close Price]])-1</f>
        <v>1.1847373151401275E-2</v>
      </c>
      <c r="AI45">
        <v>1.1847373151401199</v>
      </c>
      <c r="AJ45">
        <v>284.51146716933698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0.28999999999999998</v>
      </c>
      <c r="AM45" t="s">
        <v>10198</v>
      </c>
      <c r="AN45">
        <v>19.87</v>
      </c>
      <c r="AO45" t="s">
        <v>10198</v>
      </c>
      <c r="AP45">
        <v>0.189169229884629</v>
      </c>
      <c r="AQ45">
        <f>(Table2[[#This Row],[Sharpe Ratio]]-AVERAGE(Table2[Sharpe Ratio]))/_xlfn.STDEV.P(Table2[Sharpe Ratio])</f>
        <v>1.5185492874967215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6.8315522814928551</v>
      </c>
      <c r="AS45">
        <f>_xlfn.RANK.AVG(Table2[[#This Row],[1Y Return vs Nifty Z-Score]],Table2[1Y Return vs Nifty Z-Score])</f>
        <v>18</v>
      </c>
      <c r="AT45">
        <f>_xlfn.RANK.AVG(Table2[[#This Row],[6M Return vs Nifty Z-Score]],Table2[6M Return vs Nifty Z-Score])</f>
        <v>156</v>
      </c>
      <c r="AU45">
        <f>_xlfn.RANK.AVG(Table2[[#This Row],[Sharpe Ratio Z-Score]],Table2[Sharpe Ratio Z-Score])</f>
        <v>49</v>
      </c>
      <c r="AV45">
        <f>(Table2[[#This Row],[Rank 1Y]]+Table2[[#This Row],[Rank 6M]]+Table2[[#This Row],[Rank Sharpe]])/3</f>
        <v>74.333333333333329</v>
      </c>
    </row>
    <row r="46" spans="1:48" x14ac:dyDescent="0.3">
      <c r="A46" t="s">
        <v>1376</v>
      </c>
      <c r="B46" t="s">
        <v>1377</v>
      </c>
      <c r="C46" t="s">
        <v>10153</v>
      </c>
      <c r="D46" t="s">
        <v>539</v>
      </c>
      <c r="E46">
        <v>7762.8213649999998</v>
      </c>
      <c r="F46">
        <v>391.15</v>
      </c>
      <c r="G46">
        <v>104.58769199618899</v>
      </c>
      <c r="H46">
        <f>(Table2[[#This Row],[1Y Return vs Nifty]]-AVERAGE(Table2[1Y Return vs Nifty]))/_xlfn.STDEV.P(Table2[1Y Return vs Nifty])</f>
        <v>0.6608809967860011</v>
      </c>
      <c r="I46">
        <v>2.1395957390284299</v>
      </c>
      <c r="J46">
        <f>(Table2[[#This Row],[1M Return vs Nifty]]-AVERAGE(Table2[1M Return vs Nifty]))/_xlfn.STDEV.P(Table2[1M Return vs Nifty])</f>
        <v>-0.13321013086476546</v>
      </c>
      <c r="K46">
        <v>42.0402048124459</v>
      </c>
      <c r="L46">
        <f>(Table2[[#This Row],[6M Return vs Nifty]]-AVERAGE(Table2[6M Return vs Nifty]))/_xlfn.STDEV.P(Table2[6M Return vs Nifty])</f>
        <v>0.911868997407005</v>
      </c>
      <c r="M46">
        <v>-2.47195400653932</v>
      </c>
      <c r="N46">
        <f>(Table2[[#This Row],[1W Return vs Nifty]]-AVERAGE(Table2[1W Return vs Nifty]))/_xlfn.STDEV.P(Table2[1W Return vs Nifty])</f>
        <v>-0.44502113851887182</v>
      </c>
      <c r="O46">
        <v>380.9</v>
      </c>
      <c r="P46">
        <v>357.71331560066</v>
      </c>
      <c r="Q46">
        <v>286.106704360528</v>
      </c>
      <c r="R46">
        <v>61.859944394826599</v>
      </c>
      <c r="S46" s="2">
        <f>(Table2[[#This Row],[Close Price]]-Table2[[#This Row],[20D EMA]])/Table2[[#This Row],[20D EMA]]</f>
        <v>2.6909950118141245E-2</v>
      </c>
      <c r="T46" s="2">
        <f>(Table2[[#This Row],[Close Price]]-Table2[[#This Row],[50D EMA]])/Table2[[#This Row],[50D EMA]]</f>
        <v>9.347341276126174E-2</v>
      </c>
      <c r="U46" s="2">
        <f>(Table2[[#This Row],[Close Price]]-Table2[[#This Row],[200D EMA]])/Table2[[#This Row],[200D EMA]]</f>
        <v>0.36714727071584141</v>
      </c>
      <c r="V46">
        <v>0.77168436387052297</v>
      </c>
      <c r="W46">
        <v>385.85</v>
      </c>
      <c r="X46">
        <v>394.4</v>
      </c>
      <c r="Y46">
        <v>388</v>
      </c>
      <c r="Z46">
        <v>398</v>
      </c>
      <c r="AA46">
        <v>387.35</v>
      </c>
      <c r="AB46">
        <v>401</v>
      </c>
      <c r="AC46" s="2">
        <f>(Table2[[#This Row],[Close Price]]/Table2[[#This Row],[Day Low]])-1</f>
        <v>1.373590773616673E-2</v>
      </c>
      <c r="AD46" s="2">
        <f>(Table2[[#This Row],[Day High]]/Table2[[#This Row],[Close Price]])-1</f>
        <v>8.3088329285441187E-3</v>
      </c>
      <c r="AE46" s="2">
        <f>(Table2[[#This Row],[Close Price]]/Table2[[#This Row],[Current Week Low]])-1</f>
        <v>8.118556701030899E-3</v>
      </c>
      <c r="AF46" s="2">
        <f>(Table2[[#This Row],[Current Week High]]/Table2[[#This Row],[Close Price]])-1</f>
        <v>1.7512463249392818E-2</v>
      </c>
      <c r="AG46" s="2">
        <f>(Table2[[#This Row],[Close Price]]/Table2[[#This Row],[Current Month Low]])-1</f>
        <v>9.8102491286948812E-3</v>
      </c>
      <c r="AH46" s="2">
        <f>(Table2[[#This Row],[Current Month High]]/Table2[[#This Row],[Close Price]])-1</f>
        <v>2.5182155183433474E-2</v>
      </c>
      <c r="AI46">
        <v>15.3521666879713</v>
      </c>
      <c r="AJ46">
        <v>132.274346793349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0.11</v>
      </c>
      <c r="AM46" t="s">
        <v>10198</v>
      </c>
      <c r="AN46">
        <v>3.33</v>
      </c>
      <c r="AO46" t="s">
        <v>10198</v>
      </c>
      <c r="AP46">
        <v>0.334544415347096</v>
      </c>
      <c r="AQ46">
        <f>(Table2[[#This Row],[Sharpe Ratio]]-AVERAGE(Table2[Sharpe Ratio]))/_xlfn.STDEV.P(Table2[Sharpe Ratio])</f>
        <v>3.1575518690465842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4.152070593855953</v>
      </c>
      <c r="AS46">
        <f>_xlfn.RANK.AVG(Table2[[#This Row],[1Y Return vs Nifty Z-Score]],Table2[1Y Return vs Nifty Z-Score])</f>
        <v>126</v>
      </c>
      <c r="AT46">
        <f>_xlfn.RANK.AVG(Table2[[#This Row],[6M Return vs Nifty Z-Score]],Table2[6M Return vs Nifty Z-Score])</f>
        <v>98</v>
      </c>
      <c r="AU46">
        <f>_xlfn.RANK.AVG(Table2[[#This Row],[Sharpe Ratio Z-Score]],Table2[Sharpe Ratio Z-Score])</f>
        <v>1</v>
      </c>
      <c r="AV46">
        <f>(Table2[[#This Row],[Rank 1Y]]+Table2[[#This Row],[Rank 6M]]+Table2[[#This Row],[Rank Sharpe]])/3</f>
        <v>75</v>
      </c>
    </row>
    <row r="47" spans="1:48" x14ac:dyDescent="0.3">
      <c r="A47" t="s">
        <v>733</v>
      </c>
      <c r="B47" t="s">
        <v>734</v>
      </c>
      <c r="C47" t="s">
        <v>10158</v>
      </c>
      <c r="D47" t="s">
        <v>636</v>
      </c>
      <c r="E47">
        <v>21664.718235</v>
      </c>
      <c r="F47">
        <v>4969.8</v>
      </c>
      <c r="G47">
        <v>191.500725454514</v>
      </c>
      <c r="H47">
        <f>(Table2[[#This Row],[1Y Return vs Nifty]]-AVERAGE(Table2[1Y Return vs Nifty]))/_xlfn.STDEV.P(Table2[1Y Return vs Nifty])</f>
        <v>1.6646655713209293</v>
      </c>
      <c r="I47">
        <v>24.691894288159101</v>
      </c>
      <c r="J47">
        <f>(Table2[[#This Row],[1M Return vs Nifty]]-AVERAGE(Table2[1M Return vs Nifty]))/_xlfn.STDEV.P(Table2[1M Return vs Nifty])</f>
        <v>1.7241116116309485</v>
      </c>
      <c r="K47">
        <v>43.639432354488399</v>
      </c>
      <c r="L47">
        <f>(Table2[[#This Row],[6M Return vs Nifty]]-AVERAGE(Table2[6M Return vs Nifty]))/_xlfn.STDEV.P(Table2[6M Return vs Nifty])</f>
        <v>0.95823020780408308</v>
      </c>
      <c r="M47">
        <v>13.4412186587217</v>
      </c>
      <c r="N47">
        <f>(Table2[[#This Row],[1W Return vs Nifty]]-AVERAGE(Table2[1W Return vs Nifty]))/_xlfn.STDEV.P(Table2[1W Return vs Nifty])</f>
        <v>2.4281044835035623</v>
      </c>
      <c r="O47">
        <v>4582.71</v>
      </c>
      <c r="P47">
        <v>4227.6448048442098</v>
      </c>
      <c r="Q47">
        <v>3298.69716897742</v>
      </c>
      <c r="R47">
        <v>81.847269753974601</v>
      </c>
      <c r="S47" s="2">
        <f>(Table2[[#This Row],[Close Price]]-Table2[[#This Row],[20D EMA]])/Table2[[#This Row],[20D EMA]]</f>
        <v>8.4467487578310685E-2</v>
      </c>
      <c r="T47" s="2">
        <f>(Table2[[#This Row],[Close Price]]-Table2[[#This Row],[50D EMA]])/Table2[[#This Row],[50D EMA]]</f>
        <v>0.17554814309503919</v>
      </c>
      <c r="U47" s="2">
        <f>(Table2[[#This Row],[Close Price]]-Table2[[#This Row],[200D EMA]])/Table2[[#This Row],[200D EMA]]</f>
        <v>0.50659479952826769</v>
      </c>
      <c r="V47">
        <v>1.4350657431828699</v>
      </c>
      <c r="W47">
        <v>4770.1000000000004</v>
      </c>
      <c r="X47">
        <v>5075</v>
      </c>
      <c r="Y47">
        <v>4880</v>
      </c>
      <c r="Z47">
        <v>5394.8</v>
      </c>
      <c r="AA47">
        <v>4430</v>
      </c>
      <c r="AB47">
        <v>5488</v>
      </c>
      <c r="AC47" s="2">
        <f>(Table2[[#This Row],[Close Price]]/Table2[[#This Row],[Day Low]])-1</f>
        <v>4.1864950420326563E-2</v>
      </c>
      <c r="AD47" s="2">
        <f>(Table2[[#This Row],[Day High]]/Table2[[#This Row],[Close Price]])-1</f>
        <v>2.1167853837176454E-2</v>
      </c>
      <c r="AE47" s="2">
        <f>(Table2[[#This Row],[Close Price]]/Table2[[#This Row],[Current Week Low]])-1</f>
        <v>1.8401639344262311E-2</v>
      </c>
      <c r="AF47" s="2">
        <f>(Table2[[#This Row],[Current Week High]]/Table2[[#This Row],[Close Price]])-1</f>
        <v>8.5516519779468059E-2</v>
      </c>
      <c r="AG47" s="2">
        <f>(Table2[[#This Row],[Close Price]]/Table2[[#This Row],[Current Month Low]])-1</f>
        <v>0.12185101580135438</v>
      </c>
      <c r="AH47" s="2">
        <f>(Table2[[#This Row],[Current Month High]]/Table2[[#This Row],[Close Price]])-1</f>
        <v>0.10426978952875365</v>
      </c>
      <c r="AI47">
        <v>10.426978952875301</v>
      </c>
      <c r="AJ47">
        <v>221.66990291262101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0.3</v>
      </c>
      <c r="AM47" t="s">
        <v>10198</v>
      </c>
      <c r="AN47">
        <v>13.77</v>
      </c>
      <c r="AO47" t="s">
        <v>10198</v>
      </c>
      <c r="AP47">
        <v>0.15344798720112801</v>
      </c>
      <c r="AQ47">
        <f>(Table2[[#This Row],[Sharpe Ratio]]-AVERAGE(Table2[Sharpe Ratio]))/_xlfn.STDEV.P(Table2[Sharpe Ratio])</f>
        <v>1.1158174953536732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7.8909293696131968</v>
      </c>
      <c r="AS47">
        <f>_xlfn.RANK.AVG(Table2[[#This Row],[1Y Return vs Nifty Z-Score]],Table2[1Y Return vs Nifty Z-Score])</f>
        <v>43</v>
      </c>
      <c r="AT47">
        <f>_xlfn.RANK.AVG(Table2[[#This Row],[6M Return vs Nifty Z-Score]],Table2[6M Return vs Nifty Z-Score])</f>
        <v>93</v>
      </c>
      <c r="AU47">
        <f>_xlfn.RANK.AVG(Table2[[#This Row],[Sharpe Ratio Z-Score]],Table2[Sharpe Ratio Z-Score])</f>
        <v>93</v>
      </c>
      <c r="AV47">
        <f>(Table2[[#This Row],[Rank 1Y]]+Table2[[#This Row],[Rank 6M]]+Table2[[#This Row],[Rank Sharpe]])/3</f>
        <v>76.333333333333329</v>
      </c>
    </row>
    <row r="48" spans="1:48" x14ac:dyDescent="0.3">
      <c r="A48" t="s">
        <v>107</v>
      </c>
      <c r="B48" t="s">
        <v>108</v>
      </c>
      <c r="C48" t="s">
        <v>10158</v>
      </c>
      <c r="D48" t="s">
        <v>109</v>
      </c>
      <c r="E48">
        <v>275685.15360442502</v>
      </c>
      <c r="F48">
        <v>7763.9</v>
      </c>
      <c r="G48">
        <v>85.933920049778493</v>
      </c>
      <c r="H48">
        <f>(Table2[[#This Row],[1Y Return vs Nifty]]-AVERAGE(Table2[1Y Return vs Nifty]))/_xlfn.STDEV.P(Table2[1Y Return vs Nifty])</f>
        <v>0.44544301479820608</v>
      </c>
      <c r="I48">
        <v>7.4321953395461398</v>
      </c>
      <c r="J48">
        <f>(Table2[[#This Row],[1M Return vs Nifty]]-AVERAGE(Table2[1M Return vs Nifty]))/_xlfn.STDEV.P(Table2[1M Return vs Nifty])</f>
        <v>0.30266829150316626</v>
      </c>
      <c r="K48">
        <v>71.813516720897695</v>
      </c>
      <c r="L48">
        <f>(Table2[[#This Row],[6M Return vs Nifty]]-AVERAGE(Table2[6M Return vs Nifty]))/_xlfn.STDEV.P(Table2[6M Return vs Nifty])</f>
        <v>1.7749899363089459</v>
      </c>
      <c r="M48">
        <v>-2.7542886108220199</v>
      </c>
      <c r="N48">
        <f>(Table2[[#This Row],[1W Return vs Nifty]]-AVERAGE(Table2[1W Return vs Nifty]))/_xlfn.STDEV.P(Table2[1W Return vs Nifty])</f>
        <v>-0.49599669208142627</v>
      </c>
      <c r="O48">
        <v>7587.76</v>
      </c>
      <c r="P48">
        <v>7045.7191449976599</v>
      </c>
      <c r="Q48">
        <v>5392.6458245611802</v>
      </c>
      <c r="R48">
        <v>54.716345957583599</v>
      </c>
      <c r="S48" s="2">
        <f>(Table2[[#This Row],[Close Price]]-Table2[[#This Row],[20D EMA]])/Table2[[#This Row],[20D EMA]]</f>
        <v>2.3213702067540278E-2</v>
      </c>
      <c r="T48" s="2">
        <f>(Table2[[#This Row],[Close Price]]-Table2[[#This Row],[50D EMA]])/Table2[[#This Row],[50D EMA]]</f>
        <v>0.10193151901495191</v>
      </c>
      <c r="U48" s="2">
        <f>(Table2[[#This Row],[Close Price]]-Table2[[#This Row],[200D EMA]])/Table2[[#This Row],[200D EMA]]</f>
        <v>0.43971999137024304</v>
      </c>
      <c r="V48">
        <v>0.812651021031215</v>
      </c>
      <c r="W48">
        <v>7600</v>
      </c>
      <c r="X48">
        <v>7863.9</v>
      </c>
      <c r="Y48">
        <v>7685.05</v>
      </c>
      <c r="Z48">
        <v>7934.8</v>
      </c>
      <c r="AA48">
        <v>7651.1</v>
      </c>
      <c r="AB48">
        <v>7968.7</v>
      </c>
      <c r="AC48" s="2">
        <f>(Table2[[#This Row],[Close Price]]/Table2[[#This Row],[Day Low]])-1</f>
        <v>2.156578947368426E-2</v>
      </c>
      <c r="AD48" s="2">
        <f>(Table2[[#This Row],[Day High]]/Table2[[#This Row],[Close Price]])-1</f>
        <v>1.2880124679606864E-2</v>
      </c>
      <c r="AE48" s="2">
        <f>(Table2[[#This Row],[Close Price]]/Table2[[#This Row],[Current Week Low]])-1</f>
        <v>1.0260180480283099E-2</v>
      </c>
      <c r="AF48" s="2">
        <f>(Table2[[#This Row],[Current Week High]]/Table2[[#This Row],[Close Price]])-1</f>
        <v>2.2012133077448315E-2</v>
      </c>
      <c r="AG48" s="2">
        <f>(Table2[[#This Row],[Close Price]]/Table2[[#This Row],[Current Month Low]])-1</f>
        <v>1.4742978133863049E-2</v>
      </c>
      <c r="AH48" s="2">
        <f>(Table2[[#This Row],[Current Month High]]/Table2[[#This Row],[Close Price]])-1</f>
        <v>2.6378495343834851E-2</v>
      </c>
      <c r="AI48">
        <v>2.6378495343834798</v>
      </c>
      <c r="AJ48">
        <v>139.183610597658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0.25</v>
      </c>
      <c r="AM48" t="s">
        <v>10198</v>
      </c>
      <c r="AN48">
        <v>4.41</v>
      </c>
      <c r="AO48" t="s">
        <v>10198</v>
      </c>
      <c r="AP48">
        <v>0.193231567864832</v>
      </c>
      <c r="AQ48">
        <f>(Table2[[#This Row],[Sharpe Ratio]]-AVERAGE(Table2[Sharpe Ratio]))/_xlfn.STDEV.P(Table2[Sharpe Ratio])</f>
        <v>1.5643492802224386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3.5914538307513308</v>
      </c>
      <c r="AS48">
        <f>_xlfn.RANK.AVG(Table2[[#This Row],[1Y Return vs Nifty Z-Score]],Table2[1Y Return vs Nifty Z-Score])</f>
        <v>152</v>
      </c>
      <c r="AT48">
        <f>_xlfn.RANK.AVG(Table2[[#This Row],[6M Return vs Nifty Z-Score]],Table2[6M Return vs Nifty Z-Score])</f>
        <v>38</v>
      </c>
      <c r="AU48">
        <f>_xlfn.RANK.AVG(Table2[[#This Row],[Sharpe Ratio Z-Score]],Table2[Sharpe Ratio Z-Score])</f>
        <v>41</v>
      </c>
      <c r="AV48">
        <f>(Table2[[#This Row],[Rank 1Y]]+Table2[[#This Row],[Rank 6M]]+Table2[[#This Row],[Rank Sharpe]])/3</f>
        <v>77</v>
      </c>
    </row>
    <row r="49" spans="1:48" x14ac:dyDescent="0.3">
      <c r="A49" t="s">
        <v>558</v>
      </c>
      <c r="B49" t="s">
        <v>559</v>
      </c>
      <c r="C49" t="s">
        <v>10165</v>
      </c>
      <c r="D49" t="s">
        <v>333</v>
      </c>
      <c r="E49">
        <v>34042.61237522</v>
      </c>
      <c r="F49">
        <v>1845.2</v>
      </c>
      <c r="G49">
        <v>110.535967190138</v>
      </c>
      <c r="H49">
        <f>(Table2[[#This Row],[1Y Return vs Nifty]]-AVERAGE(Table2[1Y Return vs Nifty]))/_xlfn.STDEV.P(Table2[1Y Return vs Nifty])</f>
        <v>0.7295794030801247</v>
      </c>
      <c r="I49">
        <v>-0.42149891641500198</v>
      </c>
      <c r="J49">
        <f>(Table2[[#This Row],[1M Return vs Nifty]]-AVERAGE(Table2[1M Return vs Nifty]))/_xlfn.STDEV.P(Table2[1M Return vs Nifty])</f>
        <v>-0.34413216959983783</v>
      </c>
      <c r="K49">
        <v>77.504506156137595</v>
      </c>
      <c r="L49">
        <f>(Table2[[#This Row],[6M Return vs Nifty]]-AVERAGE(Table2[6M Return vs Nifty]))/_xlfn.STDEV.P(Table2[6M Return vs Nifty])</f>
        <v>1.9399703106700159</v>
      </c>
      <c r="M49">
        <v>0.332005554332578</v>
      </c>
      <c r="N49">
        <f>(Table2[[#This Row],[1W Return vs Nifty]]-AVERAGE(Table2[1W Return vs Nifty]))/_xlfn.STDEV.P(Table2[1W Return vs Nifty])</f>
        <v>6.1234164990944001E-2</v>
      </c>
      <c r="O49">
        <v>1656.27</v>
      </c>
      <c r="P49">
        <v>1577.5744046929101</v>
      </c>
      <c r="Q49">
        <v>1268.99440957711</v>
      </c>
      <c r="R49">
        <v>52.9508789943769</v>
      </c>
      <c r="S49" s="2">
        <f>(Table2[[#This Row],[Close Price]]-Table2[[#This Row],[20D EMA]])/Table2[[#This Row],[20D EMA]]</f>
        <v>0.11406956595241118</v>
      </c>
      <c r="T49" s="2">
        <f>(Table2[[#This Row],[Close Price]]-Table2[[#This Row],[50D EMA]])/Table2[[#This Row],[50D EMA]]</f>
        <v>0.16964372299079347</v>
      </c>
      <c r="U49" s="2">
        <f>(Table2[[#This Row],[Close Price]]-Table2[[#This Row],[200D EMA]])/Table2[[#This Row],[200D EMA]]</f>
        <v>0.45406471933545356</v>
      </c>
      <c r="V49">
        <v>1.4507368047857401</v>
      </c>
      <c r="W49">
        <v>1730</v>
      </c>
      <c r="X49">
        <v>1872.5</v>
      </c>
      <c r="Y49">
        <v>1647</v>
      </c>
      <c r="Z49">
        <v>1897.8</v>
      </c>
      <c r="AA49">
        <v>1585.55</v>
      </c>
      <c r="AB49">
        <v>1897.8</v>
      </c>
      <c r="AC49" s="2">
        <f>(Table2[[#This Row],[Close Price]]/Table2[[#This Row],[Day Low]])-1</f>
        <v>6.658959537572251E-2</v>
      </c>
      <c r="AD49" s="2">
        <f>(Table2[[#This Row],[Day High]]/Table2[[#This Row],[Close Price]])-1</f>
        <v>1.479514415781491E-2</v>
      </c>
      <c r="AE49" s="2">
        <f>(Table2[[#This Row],[Close Price]]/Table2[[#This Row],[Current Week Low]])-1</f>
        <v>0.12034001214329093</v>
      </c>
      <c r="AF49" s="2">
        <f>(Table2[[#This Row],[Current Week High]]/Table2[[#This Row],[Close Price]])-1</f>
        <v>2.8506394970734927E-2</v>
      </c>
      <c r="AG49" s="2">
        <f>(Table2[[#This Row],[Close Price]]/Table2[[#This Row],[Current Month Low]])-1</f>
        <v>0.16376020939106306</v>
      </c>
      <c r="AH49" s="2">
        <f>(Table2[[#This Row],[Current Month High]]/Table2[[#This Row],[Close Price]])-1</f>
        <v>2.8506394970734927E-2</v>
      </c>
      <c r="AI49">
        <v>2.8506394970734901</v>
      </c>
      <c r="AJ49">
        <v>162.96137950691099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0.16</v>
      </c>
      <c r="AM49" t="s">
        <v>10198</v>
      </c>
      <c r="AN49">
        <v>9.32</v>
      </c>
      <c r="AO49" t="s">
        <v>10198</v>
      </c>
      <c r="AP49">
        <v>0.160525819337072</v>
      </c>
      <c r="AQ49">
        <f>(Table2[[#This Row],[Sharpe Ratio]]-AVERAGE(Table2[Sharpe Ratio]))/_xlfn.STDEV.P(Table2[Sharpe Ratio])</f>
        <v>1.1956150557535796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3.5822667648948259</v>
      </c>
      <c r="AS49">
        <f>_xlfn.RANK.AVG(Table2[[#This Row],[1Y Return vs Nifty Z-Score]],Table2[1Y Return vs Nifty Z-Score])</f>
        <v>115</v>
      </c>
      <c r="AT49">
        <f>_xlfn.RANK.AVG(Table2[[#This Row],[6M Return vs Nifty Z-Score]],Table2[6M Return vs Nifty Z-Score])</f>
        <v>34</v>
      </c>
      <c r="AU49">
        <f>_xlfn.RANK.AVG(Table2[[#This Row],[Sharpe Ratio Z-Score]],Table2[Sharpe Ratio Z-Score])</f>
        <v>87</v>
      </c>
      <c r="AV49">
        <f>(Table2[[#This Row],[Rank 1Y]]+Table2[[#This Row],[Rank 6M]]+Table2[[#This Row],[Rank Sharpe]])/3</f>
        <v>78.666666666666671</v>
      </c>
    </row>
    <row r="50" spans="1:48" x14ac:dyDescent="0.3">
      <c r="A50" t="s">
        <v>745</v>
      </c>
      <c r="B50" t="s">
        <v>746</v>
      </c>
      <c r="C50" t="s">
        <v>10156</v>
      </c>
      <c r="D50" t="s">
        <v>46</v>
      </c>
      <c r="E50">
        <v>21123.898453260001</v>
      </c>
      <c r="F50">
        <v>335.8</v>
      </c>
      <c r="G50">
        <v>140.96947749489101</v>
      </c>
      <c r="H50">
        <f>(Table2[[#This Row],[1Y Return vs Nifty]]-AVERAGE(Table2[1Y Return vs Nifty]))/_xlfn.STDEV.P(Table2[1Y Return vs Nifty])</f>
        <v>1.0810651006482463</v>
      </c>
      <c r="I50">
        <v>-2.1065604626979701</v>
      </c>
      <c r="J50">
        <f>(Table2[[#This Row],[1M Return vs Nifty]]-AVERAGE(Table2[1M Return vs Nifty]))/_xlfn.STDEV.P(Table2[1M Return vs Nifty])</f>
        <v>-0.48290744523467755</v>
      </c>
      <c r="K50">
        <v>76.976680933269705</v>
      </c>
      <c r="L50">
        <f>(Table2[[#This Row],[6M Return vs Nifty]]-AVERAGE(Table2[6M Return vs Nifty]))/_xlfn.STDEV.P(Table2[6M Return vs Nifty])</f>
        <v>1.9246687881743429</v>
      </c>
      <c r="M50">
        <v>2.15420645101094</v>
      </c>
      <c r="N50">
        <f>(Table2[[#This Row],[1W Return vs Nifty]]-AVERAGE(Table2[1W Return vs Nifty]))/_xlfn.STDEV.P(Table2[1W Return vs Nifty])</f>
        <v>0.39023279994875687</v>
      </c>
      <c r="O50">
        <v>324.44</v>
      </c>
      <c r="P50">
        <v>301.31580970198797</v>
      </c>
      <c r="Q50">
        <v>233.436035294183</v>
      </c>
      <c r="R50">
        <v>62.080739288136598</v>
      </c>
      <c r="S50" s="2">
        <f>(Table2[[#This Row],[Close Price]]-Table2[[#This Row],[20D EMA]])/Table2[[#This Row],[20D EMA]]</f>
        <v>3.5014178276414787E-2</v>
      </c>
      <c r="T50" s="2">
        <f>(Table2[[#This Row],[Close Price]]-Table2[[#This Row],[50D EMA]])/Table2[[#This Row],[50D EMA]]</f>
        <v>0.11444534003084049</v>
      </c>
      <c r="U50" s="2">
        <f>(Table2[[#This Row],[Close Price]]-Table2[[#This Row],[200D EMA]])/Table2[[#This Row],[200D EMA]]</f>
        <v>0.43850969528682626</v>
      </c>
      <c r="V50">
        <v>0.98651724229987603</v>
      </c>
      <c r="W50">
        <v>319.39999999999998</v>
      </c>
      <c r="X50">
        <v>339.95</v>
      </c>
      <c r="Y50">
        <v>333.05</v>
      </c>
      <c r="Z50">
        <v>348.45</v>
      </c>
      <c r="AA50">
        <v>315.55</v>
      </c>
      <c r="AB50">
        <v>348.45</v>
      </c>
      <c r="AC50" s="2">
        <f>(Table2[[#This Row],[Close Price]]/Table2[[#This Row],[Day Low]])-1</f>
        <v>5.134627426424565E-2</v>
      </c>
      <c r="AD50" s="2">
        <f>(Table2[[#This Row],[Day High]]/Table2[[#This Row],[Close Price]])-1</f>
        <v>1.235854675402015E-2</v>
      </c>
      <c r="AE50" s="2">
        <f>(Table2[[#This Row],[Close Price]]/Table2[[#This Row],[Current Week Low]])-1</f>
        <v>8.2570184656958201E-3</v>
      </c>
      <c r="AF50" s="2">
        <f>(Table2[[#This Row],[Current Week High]]/Table2[[#This Row],[Close Price]])-1</f>
        <v>3.7671232876712368E-2</v>
      </c>
      <c r="AG50" s="2">
        <f>(Table2[[#This Row],[Close Price]]/Table2[[#This Row],[Current Month Low]])-1</f>
        <v>6.4173665029313876E-2</v>
      </c>
      <c r="AH50" s="2">
        <f>(Table2[[#This Row],[Current Month High]]/Table2[[#This Row],[Close Price]])-1</f>
        <v>3.7671232876712368E-2</v>
      </c>
      <c r="AI50">
        <v>3.7671232876712302</v>
      </c>
      <c r="AJ50">
        <v>168.425259792166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0.25</v>
      </c>
      <c r="AM50" t="s">
        <v>10198</v>
      </c>
      <c r="AN50">
        <v>3.74</v>
      </c>
      <c r="AO50" t="s">
        <v>10198</v>
      </c>
      <c r="AP50">
        <v>0.138706827352782</v>
      </c>
      <c r="AQ50">
        <f>(Table2[[#This Row],[Sharpe Ratio]]-AVERAGE(Table2[Sharpe Ratio]))/_xlfn.STDEV.P(Table2[Sharpe Ratio])</f>
        <v>0.9496213252877983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3.8626805688244672</v>
      </c>
      <c r="AS50">
        <f>_xlfn.RANK.AVG(Table2[[#This Row],[1Y Return vs Nifty Z-Score]],Table2[1Y Return vs Nifty Z-Score])</f>
        <v>81</v>
      </c>
      <c r="AT50">
        <f>_xlfn.RANK.AVG(Table2[[#This Row],[6M Return vs Nifty Z-Score]],Table2[6M Return vs Nifty Z-Score])</f>
        <v>35</v>
      </c>
      <c r="AU50">
        <f>_xlfn.RANK.AVG(Table2[[#This Row],[Sharpe Ratio Z-Score]],Table2[Sharpe Ratio Z-Score])</f>
        <v>131</v>
      </c>
      <c r="AV50">
        <f>(Table2[[#This Row],[Rank 1Y]]+Table2[[#This Row],[Rank 6M]]+Table2[[#This Row],[Rank Sharpe]])/3</f>
        <v>82.333333333333329</v>
      </c>
    </row>
    <row r="51" spans="1:48" x14ac:dyDescent="0.3">
      <c r="A51" t="s">
        <v>370</v>
      </c>
      <c r="B51" t="s">
        <v>371</v>
      </c>
      <c r="C51" t="s">
        <v>10166</v>
      </c>
      <c r="D51" t="s">
        <v>140</v>
      </c>
      <c r="E51">
        <v>67175.591279240005</v>
      </c>
      <c r="F51">
        <v>4025.65</v>
      </c>
      <c r="G51">
        <v>127.243557667345</v>
      </c>
      <c r="H51">
        <f>(Table2[[#This Row],[1Y Return vs Nifty]]-AVERAGE(Table2[1Y Return vs Nifty]))/_xlfn.STDEV.P(Table2[1Y Return vs Nifty])</f>
        <v>0.92254035417509139</v>
      </c>
      <c r="I51">
        <v>10.315565400113501</v>
      </c>
      <c r="J51">
        <f>(Table2[[#This Row],[1M Return vs Nifty]]-AVERAGE(Table2[1M Return vs Nifty]))/_xlfn.STDEV.P(Table2[1M Return vs Nifty])</f>
        <v>0.54013170985434711</v>
      </c>
      <c r="K51">
        <v>39.125679393239601</v>
      </c>
      <c r="L51">
        <f>(Table2[[#This Row],[6M Return vs Nifty]]-AVERAGE(Table2[6M Return vs Nifty]))/_xlfn.STDEV.P(Table2[6M Return vs Nifty])</f>
        <v>0.82737762728284991</v>
      </c>
      <c r="M51">
        <v>3.5394068028076302</v>
      </c>
      <c r="N51">
        <f>(Table2[[#This Row],[1W Return vs Nifty]]-AVERAGE(Table2[1W Return vs Nifty]))/_xlfn.STDEV.P(Table2[1W Return vs Nifty])</f>
        <v>0.64033092344047982</v>
      </c>
      <c r="O51">
        <v>3619.11</v>
      </c>
      <c r="P51">
        <v>3381.83606644775</v>
      </c>
      <c r="Q51">
        <v>2733.4378822103099</v>
      </c>
      <c r="R51">
        <v>70.552131083542605</v>
      </c>
      <c r="S51" s="2">
        <f>(Table2[[#This Row],[Close Price]]-Table2[[#This Row],[20D EMA]])/Table2[[#This Row],[20D EMA]]</f>
        <v>0.1123314848125644</v>
      </c>
      <c r="T51" s="2">
        <f>(Table2[[#This Row],[Close Price]]-Table2[[#This Row],[50D EMA]])/Table2[[#This Row],[50D EMA]]</f>
        <v>0.1903740810915493</v>
      </c>
      <c r="U51" s="2">
        <f>(Table2[[#This Row],[Close Price]]-Table2[[#This Row],[200D EMA]])/Table2[[#This Row],[200D EMA]]</f>
        <v>0.47274244869423659</v>
      </c>
      <c r="V51">
        <v>0.41851631102644499</v>
      </c>
      <c r="W51">
        <v>3838</v>
      </c>
      <c r="X51">
        <v>4074.75</v>
      </c>
      <c r="Y51">
        <v>3707.75</v>
      </c>
      <c r="Z51">
        <v>4076</v>
      </c>
      <c r="AA51">
        <v>3519</v>
      </c>
      <c r="AB51">
        <v>4076</v>
      </c>
      <c r="AC51" s="2">
        <f>(Table2[[#This Row],[Close Price]]/Table2[[#This Row],[Day Low]])-1</f>
        <v>4.8892652423137006E-2</v>
      </c>
      <c r="AD51" s="2">
        <f>(Table2[[#This Row],[Day High]]/Table2[[#This Row],[Close Price]])-1</f>
        <v>1.2196788096332289E-2</v>
      </c>
      <c r="AE51" s="2">
        <f>(Table2[[#This Row],[Close Price]]/Table2[[#This Row],[Current Week Low]])-1</f>
        <v>8.5739329782212881E-2</v>
      </c>
      <c r="AF51" s="2">
        <f>(Table2[[#This Row],[Current Week High]]/Table2[[#This Row],[Close Price]])-1</f>
        <v>1.2507296958255143E-2</v>
      </c>
      <c r="AG51" s="2">
        <f>(Table2[[#This Row],[Close Price]]/Table2[[#This Row],[Current Month Low]])-1</f>
        <v>0.14397556123898836</v>
      </c>
      <c r="AH51" s="2">
        <f>(Table2[[#This Row],[Current Month High]]/Table2[[#This Row],[Close Price]])-1</f>
        <v>1.2507296958255143E-2</v>
      </c>
      <c r="AI51">
        <v>1.2507296958255101</v>
      </c>
      <c r="AJ51">
        <v>158.875920388411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0.06</v>
      </c>
      <c r="AM51" t="s">
        <v>10198</v>
      </c>
      <c r="AN51">
        <v>11.89</v>
      </c>
      <c r="AO51" t="s">
        <v>10198</v>
      </c>
      <c r="AP51">
        <v>0.18846049421586999</v>
      </c>
      <c r="AQ51">
        <f>(Table2[[#This Row],[Sharpe Ratio]]-AVERAGE(Table2[Sharpe Ratio]))/_xlfn.STDEV.P(Table2[Sharpe Ratio])</f>
        <v>1.5105587931971809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4.4409394079499487</v>
      </c>
      <c r="AS51">
        <f>_xlfn.RANK.AVG(Table2[[#This Row],[1Y Return vs Nifty Z-Score]],Table2[1Y Return vs Nifty Z-Score])</f>
        <v>91</v>
      </c>
      <c r="AT51">
        <f>_xlfn.RANK.AVG(Table2[[#This Row],[6M Return vs Nifty Z-Score]],Table2[6M Return vs Nifty Z-Score])</f>
        <v>108</v>
      </c>
      <c r="AU51">
        <f>_xlfn.RANK.AVG(Table2[[#This Row],[Sharpe Ratio Z-Score]],Table2[Sharpe Ratio Z-Score])</f>
        <v>51</v>
      </c>
      <c r="AV51">
        <f>(Table2[[#This Row],[Rank 1Y]]+Table2[[#This Row],[Rank 6M]]+Table2[[#This Row],[Rank Sharpe]])/3</f>
        <v>83.333333333333329</v>
      </c>
    </row>
    <row r="52" spans="1:48" x14ac:dyDescent="0.3">
      <c r="A52" t="s">
        <v>1445</v>
      </c>
      <c r="B52" t="s">
        <v>1446</v>
      </c>
      <c r="C52" t="s">
        <v>10166</v>
      </c>
      <c r="D52" t="s">
        <v>140</v>
      </c>
      <c r="E52">
        <v>6890.2043259149996</v>
      </c>
      <c r="F52">
        <v>225.15</v>
      </c>
      <c r="G52">
        <v>235.41345913844401</v>
      </c>
      <c r="H52">
        <f>(Table2[[#This Row],[1Y Return vs Nifty]]-AVERAGE(Table2[1Y Return vs Nifty]))/_xlfn.STDEV.P(Table2[1Y Return vs Nifty])</f>
        <v>2.1718268444195754</v>
      </c>
      <c r="I52">
        <v>27.075869347109201</v>
      </c>
      <c r="J52">
        <f>(Table2[[#This Row],[1M Return vs Nifty]]-AVERAGE(Table2[1M Return vs Nifty]))/_xlfn.STDEV.P(Table2[1M Return vs Nifty])</f>
        <v>1.9204467524109201</v>
      </c>
      <c r="K52">
        <v>34.646779688739102</v>
      </c>
      <c r="L52">
        <f>(Table2[[#This Row],[6M Return vs Nifty]]-AVERAGE(Table2[6M Return vs Nifty]))/_xlfn.STDEV.P(Table2[6M Return vs Nifty])</f>
        <v>0.69753543404338381</v>
      </c>
      <c r="M52">
        <v>19.800376591170998</v>
      </c>
      <c r="N52">
        <f>(Table2[[#This Row],[1W Return vs Nifty]]-AVERAGE(Table2[1W Return vs Nifty]))/_xlfn.STDEV.P(Table2[1W Return vs Nifty])</f>
        <v>3.5762513662488704</v>
      </c>
      <c r="O52">
        <v>202.53</v>
      </c>
      <c r="P52">
        <v>183.79235510315101</v>
      </c>
      <c r="Q52">
        <v>145.51810435497799</v>
      </c>
      <c r="R52">
        <v>88.516581303856597</v>
      </c>
      <c r="S52" s="2">
        <f>(Table2[[#This Row],[Close Price]]-Table2[[#This Row],[20D EMA]])/Table2[[#This Row],[20D EMA]]</f>
        <v>0.11168715745815437</v>
      </c>
      <c r="T52" s="2">
        <f>(Table2[[#This Row],[Close Price]]-Table2[[#This Row],[50D EMA]])/Table2[[#This Row],[50D EMA]]</f>
        <v>0.22502374962025798</v>
      </c>
      <c r="U52" s="2">
        <f>(Table2[[#This Row],[Close Price]]-Table2[[#This Row],[200D EMA]])/Table2[[#This Row],[200D EMA]]</f>
        <v>0.54723016079681297</v>
      </c>
      <c r="V52">
        <v>1.85672589980332</v>
      </c>
      <c r="W52">
        <v>208.82</v>
      </c>
      <c r="X52">
        <v>225.7</v>
      </c>
      <c r="Y52">
        <v>220.01</v>
      </c>
      <c r="Z52">
        <v>238.97</v>
      </c>
      <c r="AA52">
        <v>190.05</v>
      </c>
      <c r="AB52">
        <v>238.97</v>
      </c>
      <c r="AC52" s="2">
        <f>(Table2[[#This Row],[Close Price]]/Table2[[#This Row],[Day Low]])-1</f>
        <v>7.8201321712479732E-2</v>
      </c>
      <c r="AD52" s="2">
        <f>(Table2[[#This Row],[Day High]]/Table2[[#This Row],[Close Price]])-1</f>
        <v>2.4428159005107641E-3</v>
      </c>
      <c r="AE52" s="2">
        <f>(Table2[[#This Row],[Close Price]]/Table2[[#This Row],[Current Week Low]])-1</f>
        <v>2.3362574428435146E-2</v>
      </c>
      <c r="AF52" s="2">
        <f>(Table2[[#This Row],[Current Week High]]/Table2[[#This Row],[Close Price]])-1</f>
        <v>6.1381301354652473E-2</v>
      </c>
      <c r="AG52" s="2">
        <f>(Table2[[#This Row],[Close Price]]/Table2[[#This Row],[Current Month Low]])-1</f>
        <v>0.18468823993685879</v>
      </c>
      <c r="AH52" s="2">
        <f>(Table2[[#This Row],[Current Month High]]/Table2[[#This Row],[Close Price]])-1</f>
        <v>6.1381301354652473E-2</v>
      </c>
      <c r="AI52">
        <v>6.1381301354652402</v>
      </c>
      <c r="AJ52">
        <v>257.09754163362402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0.16</v>
      </c>
      <c r="AM52" t="s">
        <v>10198</v>
      </c>
      <c r="AN52">
        <v>14.09</v>
      </c>
      <c r="AO52" t="s">
        <v>10198</v>
      </c>
      <c r="AP52">
        <v>0.15058727318623999</v>
      </c>
      <c r="AQ52">
        <f>(Table2[[#This Row],[Sharpe Ratio]]-AVERAGE(Table2[Sharpe Ratio]))/_xlfn.STDEV.P(Table2[Sharpe Ratio])</f>
        <v>1.0835649644931857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9.4496253616159365</v>
      </c>
      <c r="AS52">
        <f>_xlfn.RANK.AVG(Table2[[#This Row],[1Y Return vs Nifty Z-Score]],Table2[1Y Return vs Nifty Z-Score])</f>
        <v>21</v>
      </c>
      <c r="AT52">
        <f>_xlfn.RANK.AVG(Table2[[#This Row],[6M Return vs Nifty Z-Score]],Table2[6M Return vs Nifty Z-Score])</f>
        <v>130</v>
      </c>
      <c r="AU52">
        <f>_xlfn.RANK.AVG(Table2[[#This Row],[Sharpe Ratio Z-Score]],Table2[Sharpe Ratio Z-Score])</f>
        <v>100</v>
      </c>
      <c r="AV52">
        <f>(Table2[[#This Row],[Rank 1Y]]+Table2[[#This Row],[Rank 6M]]+Table2[[#This Row],[Rank Sharpe]])/3</f>
        <v>83.666666666666671</v>
      </c>
    </row>
    <row r="53" spans="1:48" x14ac:dyDescent="0.3">
      <c r="A53" t="s">
        <v>146</v>
      </c>
      <c r="B53" t="s">
        <v>147</v>
      </c>
      <c r="C53" t="s">
        <v>10153</v>
      </c>
      <c r="D53" t="s">
        <v>117</v>
      </c>
      <c r="E53">
        <v>181423.09425600001</v>
      </c>
      <c r="F53">
        <v>550.15</v>
      </c>
      <c r="G53">
        <v>179.929942105154</v>
      </c>
      <c r="H53">
        <f>(Table2[[#This Row],[1Y Return vs Nifty]]-AVERAGE(Table2[1Y Return vs Nifty]))/_xlfn.STDEV.P(Table2[1Y Return vs Nifty])</f>
        <v>1.531031139530646</v>
      </c>
      <c r="I53">
        <v>8.3477676731317896</v>
      </c>
      <c r="J53">
        <f>(Table2[[#This Row],[1M Return vs Nifty]]-AVERAGE(Table2[1M Return vs Nifty]))/_xlfn.STDEV.P(Table2[1M Return vs Nifty])</f>
        <v>0.37807135511069895</v>
      </c>
      <c r="K53">
        <v>26.370706435669401</v>
      </c>
      <c r="L53">
        <f>(Table2[[#This Row],[6M Return vs Nifty]]-AVERAGE(Table2[6M Return vs Nifty]))/_xlfn.STDEV.P(Table2[6M Return vs Nifty])</f>
        <v>0.45761411999625573</v>
      </c>
      <c r="M53">
        <v>8.0960947529796492</v>
      </c>
      <c r="N53">
        <f>(Table2[[#This Row],[1W Return vs Nifty]]-AVERAGE(Table2[1W Return vs Nifty]))/_xlfn.STDEV.P(Table2[1W Return vs Nifty])</f>
        <v>1.4630415906715493</v>
      </c>
      <c r="O53">
        <v>508.5</v>
      </c>
      <c r="P53">
        <v>481.69531049564</v>
      </c>
      <c r="Q53">
        <v>391.82607654753201</v>
      </c>
      <c r="R53">
        <v>81.732435741422293</v>
      </c>
      <c r="S53" s="2">
        <f>(Table2[[#This Row],[Close Price]]-Table2[[#This Row],[20D EMA]])/Table2[[#This Row],[20D EMA]]</f>
        <v>8.1907571288102221E-2</v>
      </c>
      <c r="T53" s="2">
        <f>(Table2[[#This Row],[Close Price]]-Table2[[#This Row],[50D EMA]])/Table2[[#This Row],[50D EMA]]</f>
        <v>0.14211201149939279</v>
      </c>
      <c r="U53" s="2">
        <f>(Table2[[#This Row],[Close Price]]-Table2[[#This Row],[200D EMA]])/Table2[[#This Row],[200D EMA]]</f>
        <v>0.40406683712195929</v>
      </c>
      <c r="V53">
        <v>0.78470314641455696</v>
      </c>
      <c r="W53">
        <v>535</v>
      </c>
      <c r="X53">
        <v>567.6</v>
      </c>
      <c r="Y53">
        <v>536.4</v>
      </c>
      <c r="Z53">
        <v>559.75</v>
      </c>
      <c r="AA53">
        <v>486.55</v>
      </c>
      <c r="AB53">
        <v>559.75</v>
      </c>
      <c r="AC53" s="2">
        <f>(Table2[[#This Row],[Close Price]]/Table2[[#This Row],[Day Low]])-1</f>
        <v>2.8317757009345801E-2</v>
      </c>
      <c r="AD53" s="2">
        <f>(Table2[[#This Row],[Day High]]/Table2[[#This Row],[Close Price]])-1</f>
        <v>3.1718622193947166E-2</v>
      </c>
      <c r="AE53" s="2">
        <f>(Table2[[#This Row],[Close Price]]/Table2[[#This Row],[Current Week Low]])-1</f>
        <v>2.5633855331841815E-2</v>
      </c>
      <c r="AF53" s="2">
        <f>(Table2[[#This Row],[Current Week High]]/Table2[[#This Row],[Close Price]])-1</f>
        <v>1.7449786421884994E-2</v>
      </c>
      <c r="AG53" s="2">
        <f>(Table2[[#This Row],[Close Price]]/Table2[[#This Row],[Current Month Low]])-1</f>
        <v>0.13071626759839683</v>
      </c>
      <c r="AH53" s="2">
        <f>(Table2[[#This Row],[Current Month High]]/Table2[[#This Row],[Close Price]])-1</f>
        <v>1.7449786421884994E-2</v>
      </c>
      <c r="AI53">
        <v>1.7449786421884901</v>
      </c>
      <c r="AJ53">
        <v>215.996553704767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0.23</v>
      </c>
      <c r="AM53" t="s">
        <v>10198</v>
      </c>
      <c r="AN53">
        <v>14.07</v>
      </c>
      <c r="AO53" t="s">
        <v>10198</v>
      </c>
      <c r="AP53">
        <v>0.19697292884656301</v>
      </c>
      <c r="AQ53">
        <f>(Table2[[#This Row],[Sharpe Ratio]]-AVERAGE(Table2[Sharpe Ratio]))/_xlfn.STDEV.P(Table2[Sharpe Ratio])</f>
        <v>1.606530483899391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5.4362886892085411</v>
      </c>
      <c r="AS53">
        <f>_xlfn.RANK.AVG(Table2[[#This Row],[1Y Return vs Nifty Z-Score]],Table2[1Y Return vs Nifty Z-Score])</f>
        <v>48</v>
      </c>
      <c r="AT53">
        <f>_xlfn.RANK.AVG(Table2[[#This Row],[6M Return vs Nifty Z-Score]],Table2[6M Return vs Nifty Z-Score])</f>
        <v>175</v>
      </c>
      <c r="AU53">
        <f>_xlfn.RANK.AVG(Table2[[#This Row],[Sharpe Ratio Z-Score]],Table2[Sharpe Ratio Z-Score])</f>
        <v>39</v>
      </c>
      <c r="AV53">
        <f>(Table2[[#This Row],[Rank 1Y]]+Table2[[#This Row],[Rank 6M]]+Table2[[#This Row],[Rank Sharpe]])/3</f>
        <v>87.333333333333329</v>
      </c>
    </row>
    <row r="54" spans="1:48" x14ac:dyDescent="0.3">
      <c r="A54" t="s">
        <v>899</v>
      </c>
      <c r="B54" t="s">
        <v>900</v>
      </c>
      <c r="C54" t="s">
        <v>10157</v>
      </c>
      <c r="D54" t="s">
        <v>455</v>
      </c>
      <c r="E54">
        <v>16572.099846609999</v>
      </c>
      <c r="F54">
        <v>591.95000000000005</v>
      </c>
      <c r="G54">
        <v>242.674474810032</v>
      </c>
      <c r="H54">
        <f>(Table2[[#This Row],[1Y Return vs Nifty]]-AVERAGE(Table2[1Y Return vs Nifty]))/_xlfn.STDEV.P(Table2[1Y Return vs Nifty])</f>
        <v>2.2556864824575369</v>
      </c>
      <c r="I54">
        <v>18.9390830187238</v>
      </c>
      <c r="J54">
        <f>(Table2[[#This Row],[1M Return vs Nifty]]-AVERAGE(Table2[1M Return vs Nifty]))/_xlfn.STDEV.P(Table2[1M Return vs Nifty])</f>
        <v>1.2503319023068884</v>
      </c>
      <c r="K54">
        <v>20.140190370137301</v>
      </c>
      <c r="L54">
        <f>(Table2[[#This Row],[6M Return vs Nifty]]-AVERAGE(Table2[6M Return vs Nifty]))/_xlfn.STDEV.P(Table2[6M Return vs Nifty])</f>
        <v>0.276993002236121</v>
      </c>
      <c r="M54">
        <v>17.426508193172999</v>
      </c>
      <c r="N54">
        <f>(Table2[[#This Row],[1W Return vs Nifty]]-AVERAGE(Table2[1W Return vs Nifty]))/_xlfn.STDEV.P(Table2[1W Return vs Nifty])</f>
        <v>3.1476490842861664</v>
      </c>
      <c r="O54">
        <v>525.44000000000005</v>
      </c>
      <c r="P54">
        <v>509.13219072100298</v>
      </c>
      <c r="Q54">
        <v>431.84866816410698</v>
      </c>
      <c r="R54">
        <v>89.913227151851302</v>
      </c>
      <c r="S54" s="2">
        <f>(Table2[[#This Row],[Close Price]]-Table2[[#This Row],[20D EMA]])/Table2[[#This Row],[20D EMA]]</f>
        <v>0.126579628501827</v>
      </c>
      <c r="T54" s="2">
        <f>(Table2[[#This Row],[Close Price]]-Table2[[#This Row],[50D EMA]])/Table2[[#This Row],[50D EMA]]</f>
        <v>0.16266464935504346</v>
      </c>
      <c r="U54" s="2">
        <f>(Table2[[#This Row],[Close Price]]-Table2[[#This Row],[200D EMA]])/Table2[[#This Row],[200D EMA]]</f>
        <v>0.37073480512634788</v>
      </c>
      <c r="V54">
        <v>1.5442567068869499</v>
      </c>
      <c r="W54">
        <v>550.29999999999995</v>
      </c>
      <c r="X54">
        <v>596.20000000000005</v>
      </c>
      <c r="Y54">
        <v>564.45000000000005</v>
      </c>
      <c r="Z54">
        <v>621</v>
      </c>
      <c r="AA54">
        <v>497.3</v>
      </c>
      <c r="AB54">
        <v>621</v>
      </c>
      <c r="AC54" s="2">
        <f>(Table2[[#This Row],[Close Price]]/Table2[[#This Row],[Day Low]])-1</f>
        <v>7.5685989460294589E-2</v>
      </c>
      <c r="AD54" s="2">
        <f>(Table2[[#This Row],[Day High]]/Table2[[#This Row],[Close Price]])-1</f>
        <v>7.1796604442941891E-3</v>
      </c>
      <c r="AE54" s="2">
        <f>(Table2[[#This Row],[Close Price]]/Table2[[#This Row],[Current Week Low]])-1</f>
        <v>4.8719992913455634E-2</v>
      </c>
      <c r="AF54" s="2">
        <f>(Table2[[#This Row],[Current Week High]]/Table2[[#This Row],[Close Price]])-1</f>
        <v>4.9075090801587784E-2</v>
      </c>
      <c r="AG54" s="2">
        <f>(Table2[[#This Row],[Close Price]]/Table2[[#This Row],[Current Month Low]])-1</f>
        <v>0.19032776995777212</v>
      </c>
      <c r="AH54" s="2">
        <f>(Table2[[#This Row],[Current Month High]]/Table2[[#This Row],[Close Price]])-1</f>
        <v>4.9075090801587784E-2</v>
      </c>
      <c r="AI54">
        <v>4.9075090801587704</v>
      </c>
      <c r="AJ54">
        <v>272.29559748427602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</v>
      </c>
      <c r="AM54" t="s">
        <v>10198</v>
      </c>
      <c r="AN54">
        <v>16.39</v>
      </c>
      <c r="AO54" t="s">
        <v>10198</v>
      </c>
      <c r="AP54">
        <v>0.21325818243546099</v>
      </c>
      <c r="AQ54">
        <f>(Table2[[#This Row],[Sharpe Ratio]]-AVERAGE(Table2[Sharpe Ratio]))/_xlfn.STDEV.P(Table2[Sharpe Ratio])</f>
        <v>1.7901352207634358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8.7207956920501477</v>
      </c>
      <c r="AS54">
        <f>_xlfn.RANK.AVG(Table2[[#This Row],[1Y Return vs Nifty Z-Score]],Table2[1Y Return vs Nifty Z-Score])</f>
        <v>16</v>
      </c>
      <c r="AT54">
        <f>_xlfn.RANK.AVG(Table2[[#This Row],[6M Return vs Nifty Z-Score]],Table2[6M Return vs Nifty Z-Score])</f>
        <v>221</v>
      </c>
      <c r="AU54">
        <f>_xlfn.RANK.AVG(Table2[[#This Row],[Sharpe Ratio Z-Score]],Table2[Sharpe Ratio Z-Score])</f>
        <v>27</v>
      </c>
      <c r="AV54">
        <f>(Table2[[#This Row],[Rank 1Y]]+Table2[[#This Row],[Rank 6M]]+Table2[[#This Row],[Rank Sharpe]])/3</f>
        <v>88</v>
      </c>
    </row>
    <row r="55" spans="1:48" x14ac:dyDescent="0.3">
      <c r="A55" t="s">
        <v>1236</v>
      </c>
      <c r="B55" t="s">
        <v>1237</v>
      </c>
      <c r="C55" t="s">
        <v>10158</v>
      </c>
      <c r="D55" t="s">
        <v>876</v>
      </c>
      <c r="E55">
        <v>8941.9208534399895</v>
      </c>
      <c r="F55">
        <v>932.8</v>
      </c>
      <c r="G55">
        <v>134.19806360765199</v>
      </c>
      <c r="H55">
        <f>(Table2[[#This Row],[1Y Return vs Nifty]]-AVERAGE(Table2[1Y Return vs Nifty]))/_xlfn.STDEV.P(Table2[1Y Return vs Nifty])</f>
        <v>1.0028600198065873</v>
      </c>
      <c r="I55">
        <v>12.1326079061944</v>
      </c>
      <c r="J55">
        <f>(Table2[[#This Row],[1M Return vs Nifty]]-AVERAGE(Table2[1M Return vs Nifty]))/_xlfn.STDEV.P(Table2[1M Return vs Nifty])</f>
        <v>0.68977643658722565</v>
      </c>
      <c r="K55">
        <v>41.592242722791802</v>
      </c>
      <c r="L55">
        <f>(Table2[[#This Row],[6M Return vs Nifty]]-AVERAGE(Table2[6M Return vs Nifty]))/_xlfn.STDEV.P(Table2[6M Return vs Nifty])</f>
        <v>0.89888268736519328</v>
      </c>
      <c r="M55">
        <v>-4.5227437309710599</v>
      </c>
      <c r="N55">
        <f>(Table2[[#This Row],[1W Return vs Nifty]]-AVERAGE(Table2[1W Return vs Nifty]))/_xlfn.STDEV.P(Table2[1W Return vs Nifty])</f>
        <v>-0.81529151932784627</v>
      </c>
      <c r="O55">
        <v>929.58</v>
      </c>
      <c r="P55">
        <v>853.40095987695099</v>
      </c>
      <c r="Q55">
        <v>658.52137680652197</v>
      </c>
      <c r="R55">
        <v>49.149021578870702</v>
      </c>
      <c r="S55" s="2">
        <f>(Table2[[#This Row],[Close Price]]-Table2[[#This Row],[20D EMA]])/Table2[[#This Row],[20D EMA]]</f>
        <v>3.4639299468576276E-3</v>
      </c>
      <c r="T55" s="2">
        <f>(Table2[[#This Row],[Close Price]]-Table2[[#This Row],[50D EMA]])/Table2[[#This Row],[50D EMA]]</f>
        <v>9.3038376866247302E-2</v>
      </c>
      <c r="U55" s="2">
        <f>(Table2[[#This Row],[Close Price]]-Table2[[#This Row],[200D EMA]])/Table2[[#This Row],[200D EMA]]</f>
        <v>0.41650678756031162</v>
      </c>
      <c r="V55">
        <v>0.84805357879271204</v>
      </c>
      <c r="W55">
        <v>896</v>
      </c>
      <c r="X55">
        <v>937.8</v>
      </c>
      <c r="Y55">
        <v>930</v>
      </c>
      <c r="Z55">
        <v>974.8</v>
      </c>
      <c r="AA55">
        <v>929</v>
      </c>
      <c r="AB55">
        <v>978.5</v>
      </c>
      <c r="AC55" s="2">
        <f>(Table2[[#This Row],[Close Price]]/Table2[[#This Row],[Day Low]])-1</f>
        <v>4.1071428571428426E-2</v>
      </c>
      <c r="AD55" s="2">
        <f>(Table2[[#This Row],[Day High]]/Table2[[#This Row],[Close Price]])-1</f>
        <v>5.3602058319039969E-3</v>
      </c>
      <c r="AE55" s="2">
        <f>(Table2[[#This Row],[Close Price]]/Table2[[#This Row],[Current Week Low]])-1</f>
        <v>3.0107526881719693E-3</v>
      </c>
      <c r="AF55" s="2">
        <f>(Table2[[#This Row],[Current Week High]]/Table2[[#This Row],[Close Price]])-1</f>
        <v>4.5025728987993174E-2</v>
      </c>
      <c r="AG55" s="2">
        <f>(Table2[[#This Row],[Close Price]]/Table2[[#This Row],[Current Month Low]])-1</f>
        <v>4.0904198062432506E-3</v>
      </c>
      <c r="AH55" s="2">
        <f>(Table2[[#This Row],[Current Month High]]/Table2[[#This Row],[Close Price]])-1</f>
        <v>4.8992281303602114E-2</v>
      </c>
      <c r="AI55">
        <v>13.5291595197255</v>
      </c>
      <c r="AJ55">
        <v>173.10789049919401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</v>
      </c>
      <c r="AM55">
        <v>0</v>
      </c>
      <c r="AN55">
        <v>-3.54</v>
      </c>
      <c r="AO55" t="s">
        <v>10199</v>
      </c>
      <c r="AP55">
        <v>0.164940700742986</v>
      </c>
      <c r="AQ55">
        <f>(Table2[[#This Row],[Sharpe Ratio]]-AVERAGE(Table2[Sharpe Ratio]))/_xlfn.STDEV.P(Table2[Sharpe Ratio])</f>
        <v>1.2453897267093579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3.021617351140518</v>
      </c>
      <c r="AS55">
        <f>_xlfn.RANK.AVG(Table2[[#This Row],[1Y Return vs Nifty Z-Score]],Table2[1Y Return vs Nifty Z-Score])</f>
        <v>86</v>
      </c>
      <c r="AT55">
        <f>_xlfn.RANK.AVG(Table2[[#This Row],[6M Return vs Nifty Z-Score]],Table2[6M Return vs Nifty Z-Score])</f>
        <v>100</v>
      </c>
      <c r="AU55">
        <f>_xlfn.RANK.AVG(Table2[[#This Row],[Sharpe Ratio Z-Score]],Table2[Sharpe Ratio Z-Score])</f>
        <v>78</v>
      </c>
      <c r="AV55">
        <f>(Table2[[#This Row],[Rank 1Y]]+Table2[[#This Row],[Rank 6M]]+Table2[[#This Row],[Rank Sharpe]])/3</f>
        <v>88</v>
      </c>
    </row>
    <row r="56" spans="1:48" x14ac:dyDescent="0.3">
      <c r="A56" t="s">
        <v>384</v>
      </c>
      <c r="B56" t="s">
        <v>385</v>
      </c>
      <c r="C56" t="s">
        <v>10158</v>
      </c>
      <c r="D56" t="s">
        <v>239</v>
      </c>
      <c r="E56">
        <v>63815.98375046</v>
      </c>
      <c r="F56">
        <v>5561.25</v>
      </c>
      <c r="G56">
        <v>117.25787198492201</v>
      </c>
      <c r="H56">
        <f>(Table2[[#This Row],[1Y Return vs Nifty]]-AVERAGE(Table2[1Y Return vs Nifty]))/_xlfn.STDEV.P(Table2[1Y Return vs Nifty])</f>
        <v>0.80721268863023643</v>
      </c>
      <c r="I56">
        <v>4.6001345875814996</v>
      </c>
      <c r="J56">
        <f>(Table2[[#This Row],[1M Return vs Nifty]]-AVERAGE(Table2[1M Return vs Nifty]))/_xlfn.STDEV.P(Table2[1M Return vs Nifty])</f>
        <v>6.9430513135096197E-2</v>
      </c>
      <c r="K56">
        <v>61.020797002450401</v>
      </c>
      <c r="L56">
        <f>(Table2[[#This Row],[6M Return vs Nifty]]-AVERAGE(Table2[6M Return vs Nifty]))/_xlfn.STDEV.P(Table2[6M Return vs Nifty])</f>
        <v>1.4621116644749232</v>
      </c>
      <c r="M56">
        <v>5.2625961321894001</v>
      </c>
      <c r="N56">
        <f>(Table2[[#This Row],[1W Return vs Nifty]]-AVERAGE(Table2[1W Return vs Nifty]))/_xlfn.STDEV.P(Table2[1W Return vs Nifty])</f>
        <v>0.95145300562906066</v>
      </c>
      <c r="O56">
        <v>5324.89</v>
      </c>
      <c r="P56">
        <v>5069.3253402342698</v>
      </c>
      <c r="Q56">
        <v>4001.4528263050702</v>
      </c>
      <c r="R56">
        <v>73.134219000132603</v>
      </c>
      <c r="S56" s="2">
        <f>(Table2[[#This Row],[Close Price]]-Table2[[#This Row],[20D EMA]])/Table2[[#This Row],[20D EMA]]</f>
        <v>4.4387771390582649E-2</v>
      </c>
      <c r="T56" s="2">
        <f>(Table2[[#This Row],[Close Price]]-Table2[[#This Row],[50D EMA]])/Table2[[#This Row],[50D EMA]]</f>
        <v>9.7039473055993836E-2</v>
      </c>
      <c r="U56" s="2">
        <f>(Table2[[#This Row],[Close Price]]-Table2[[#This Row],[200D EMA]])/Table2[[#This Row],[200D EMA]]</f>
        <v>0.38980771269900039</v>
      </c>
      <c r="V56">
        <v>0.44703451622947699</v>
      </c>
      <c r="W56">
        <v>5344.95</v>
      </c>
      <c r="X56">
        <v>5550</v>
      </c>
      <c r="Y56">
        <v>5531.6</v>
      </c>
      <c r="Z56">
        <v>5839.95</v>
      </c>
      <c r="AA56">
        <v>5143.95</v>
      </c>
      <c r="AB56">
        <v>5839.95</v>
      </c>
      <c r="AC56" s="2">
        <f>(Table2[[#This Row],[Close Price]]/Table2[[#This Row],[Day Low]])-1</f>
        <v>4.046810540790835E-2</v>
      </c>
      <c r="AD56" s="2">
        <f>(Table2[[#This Row],[Day High]]/Table2[[#This Row],[Close Price]])-1</f>
        <v>-2.0229265003371966E-3</v>
      </c>
      <c r="AE56" s="2">
        <f>(Table2[[#This Row],[Close Price]]/Table2[[#This Row],[Current Week Low]])-1</f>
        <v>5.3601128064211245E-3</v>
      </c>
      <c r="AF56" s="2">
        <f>(Table2[[#This Row],[Current Week High]]/Table2[[#This Row],[Close Price]])-1</f>
        <v>5.0114632501685685E-2</v>
      </c>
      <c r="AG56" s="2">
        <f>(Table2[[#This Row],[Close Price]]/Table2[[#This Row],[Current Month Low]])-1</f>
        <v>8.1124427725774995E-2</v>
      </c>
      <c r="AH56" s="2">
        <f>(Table2[[#This Row],[Current Month High]]/Table2[[#This Row],[Close Price]])-1</f>
        <v>5.0114632501685685E-2</v>
      </c>
      <c r="AI56">
        <v>5.0114632501685596</v>
      </c>
      <c r="AJ56">
        <v>147.05686361617001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0.04</v>
      </c>
      <c r="AM56" t="s">
        <v>10198</v>
      </c>
      <c r="AN56">
        <v>10.37</v>
      </c>
      <c r="AO56" t="s">
        <v>10198</v>
      </c>
      <c r="AP56">
        <v>0.14837443590156299</v>
      </c>
      <c r="AQ56">
        <f>(Table2[[#This Row],[Sharpe Ratio]]-AVERAGE(Table2[Sharpe Ratio]))/_xlfn.STDEV.P(Table2[Sharpe Ratio])</f>
        <v>1.0586167863663776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4.348824658235694</v>
      </c>
      <c r="AS56">
        <f>_xlfn.RANK.AVG(Table2[[#This Row],[1Y Return vs Nifty Z-Score]],Table2[1Y Return vs Nifty Z-Score])</f>
        <v>103</v>
      </c>
      <c r="AT56">
        <f>_xlfn.RANK.AVG(Table2[[#This Row],[6M Return vs Nifty Z-Score]],Table2[6M Return vs Nifty Z-Score])</f>
        <v>58</v>
      </c>
      <c r="AU56">
        <f>_xlfn.RANK.AVG(Table2[[#This Row],[Sharpe Ratio Z-Score]],Table2[Sharpe Ratio Z-Score])</f>
        <v>108</v>
      </c>
      <c r="AV56">
        <f>(Table2[[#This Row],[Rank 1Y]]+Table2[[#This Row],[Rank 6M]]+Table2[[#This Row],[Rank Sharpe]])/3</f>
        <v>89.666666666666671</v>
      </c>
    </row>
    <row r="57" spans="1:48" x14ac:dyDescent="0.3">
      <c r="A57" t="s">
        <v>1121</v>
      </c>
      <c r="B57" t="s">
        <v>1122</v>
      </c>
      <c r="C57" t="s">
        <v>10160</v>
      </c>
      <c r="D57" t="s">
        <v>130</v>
      </c>
      <c r="E57">
        <v>10799.114983150001</v>
      </c>
      <c r="F57">
        <v>748.1</v>
      </c>
      <c r="G57">
        <v>113.70030418821401</v>
      </c>
      <c r="H57">
        <f>(Table2[[#This Row],[1Y Return vs Nifty]]-AVERAGE(Table2[1Y Return vs Nifty]))/_xlfn.STDEV.P(Table2[1Y Return vs Nifty])</f>
        <v>0.76612527590162627</v>
      </c>
      <c r="I57">
        <v>19.4093630230097</v>
      </c>
      <c r="J57">
        <f>(Table2[[#This Row],[1M Return vs Nifty]]-AVERAGE(Table2[1M Return vs Nifty]))/_xlfn.STDEV.P(Table2[1M Return vs Nifty])</f>
        <v>1.2890623791635301</v>
      </c>
      <c r="K57">
        <v>48.419162916528101</v>
      </c>
      <c r="L57">
        <f>(Table2[[#This Row],[6M Return vs Nifty]]-AVERAGE(Table2[6M Return vs Nifty]))/_xlfn.STDEV.P(Table2[6M Return vs Nifty])</f>
        <v>1.0967934131032189</v>
      </c>
      <c r="M57">
        <v>-1.98843010744191</v>
      </c>
      <c r="N57">
        <f>(Table2[[#This Row],[1W Return vs Nifty]]-AVERAGE(Table2[1W Return vs Nifty]))/_xlfn.STDEV.P(Table2[1W Return vs Nifty])</f>
        <v>-0.35772082873277355</v>
      </c>
      <c r="O57">
        <v>703.06</v>
      </c>
      <c r="P57">
        <v>627.91879664241605</v>
      </c>
      <c r="Q57">
        <v>501.33082160174899</v>
      </c>
      <c r="R57">
        <v>61.7207731404349</v>
      </c>
      <c r="S57" s="2">
        <f>(Table2[[#This Row],[Close Price]]-Table2[[#This Row],[20D EMA]])/Table2[[#This Row],[20D EMA]]</f>
        <v>6.4062811139874373E-2</v>
      </c>
      <c r="T57" s="2">
        <f>(Table2[[#This Row],[Close Price]]-Table2[[#This Row],[50D EMA]])/Table2[[#This Row],[50D EMA]]</f>
        <v>0.19139609134208502</v>
      </c>
      <c r="U57" s="2">
        <f>(Table2[[#This Row],[Close Price]]-Table2[[#This Row],[200D EMA]])/Table2[[#This Row],[200D EMA]]</f>
        <v>0.49222822089777957</v>
      </c>
      <c r="V57">
        <v>0.63283782237772002</v>
      </c>
      <c r="W57">
        <v>717.35</v>
      </c>
      <c r="X57">
        <v>754</v>
      </c>
      <c r="Y57">
        <v>732</v>
      </c>
      <c r="Z57">
        <v>760</v>
      </c>
      <c r="AA57">
        <v>703.5</v>
      </c>
      <c r="AB57">
        <v>775</v>
      </c>
      <c r="AC57" s="2">
        <f>(Table2[[#This Row],[Close Price]]/Table2[[#This Row],[Day Low]])-1</f>
        <v>4.286610441207217E-2</v>
      </c>
      <c r="AD57" s="2">
        <f>(Table2[[#This Row],[Day High]]/Table2[[#This Row],[Close Price]])-1</f>
        <v>7.8866461702979951E-3</v>
      </c>
      <c r="AE57" s="2">
        <f>(Table2[[#This Row],[Close Price]]/Table2[[#This Row],[Current Week Low]])-1</f>
        <v>2.199453551912578E-2</v>
      </c>
      <c r="AF57" s="2">
        <f>(Table2[[#This Row],[Current Week High]]/Table2[[#This Row],[Close Price]])-1</f>
        <v>1.590696430958416E-2</v>
      </c>
      <c r="AG57" s="2">
        <f>(Table2[[#This Row],[Close Price]]/Table2[[#This Row],[Current Month Low]])-1</f>
        <v>6.3397299218194814E-2</v>
      </c>
      <c r="AH57" s="2">
        <f>(Table2[[#This Row],[Current Month High]]/Table2[[#This Row],[Close Price]])-1</f>
        <v>3.5957759657799793E-2</v>
      </c>
      <c r="AI57">
        <v>3.8631199037561799</v>
      </c>
      <c r="AJ57">
        <v>141.634366925064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0.44</v>
      </c>
      <c r="AM57" t="s">
        <v>10198</v>
      </c>
      <c r="AN57">
        <v>1.2</v>
      </c>
      <c r="AO57" t="s">
        <v>10198</v>
      </c>
      <c r="AP57">
        <v>0.159281422083072</v>
      </c>
      <c r="AQ57">
        <f>(Table2[[#This Row],[Sharpe Ratio]]-AVERAGE(Table2[Sharpe Ratio]))/_xlfn.STDEV.P(Table2[Sharpe Ratio])</f>
        <v>1.1815853552562678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3.9758455946918696</v>
      </c>
      <c r="AS57">
        <f>_xlfn.RANK.AVG(Table2[[#This Row],[1Y Return vs Nifty Z-Score]],Table2[1Y Return vs Nifty Z-Score])</f>
        <v>109</v>
      </c>
      <c r="AT57">
        <f>_xlfn.RANK.AVG(Table2[[#This Row],[6M Return vs Nifty Z-Score]],Table2[6M Return vs Nifty Z-Score])</f>
        <v>76</v>
      </c>
      <c r="AU57">
        <f>_xlfn.RANK.AVG(Table2[[#This Row],[Sharpe Ratio Z-Score]],Table2[Sharpe Ratio Z-Score])</f>
        <v>90</v>
      </c>
      <c r="AV57">
        <f>(Table2[[#This Row],[Rank 1Y]]+Table2[[#This Row],[Rank 6M]]+Table2[[#This Row],[Rank Sharpe]])/3</f>
        <v>91.666666666666671</v>
      </c>
    </row>
    <row r="58" spans="1:48" x14ac:dyDescent="0.3">
      <c r="A58" t="s">
        <v>723</v>
      </c>
      <c r="B58" t="s">
        <v>724</v>
      </c>
      <c r="C58" t="s">
        <v>10155</v>
      </c>
      <c r="D58" t="s">
        <v>43</v>
      </c>
      <c r="E58">
        <v>21880.1437468</v>
      </c>
      <c r="F58">
        <v>4091.55</v>
      </c>
      <c r="G58">
        <v>116.690623950567</v>
      </c>
      <c r="H58">
        <f>(Table2[[#This Row],[1Y Return vs Nifty]]-AVERAGE(Table2[1Y Return vs Nifty]))/_xlfn.STDEV.P(Table2[1Y Return vs Nifty])</f>
        <v>0.80066137170843277</v>
      </c>
      <c r="I58">
        <v>4.0626769654911996</v>
      </c>
      <c r="J58">
        <f>(Table2[[#This Row],[1M Return vs Nifty]]-AVERAGE(Table2[1M Return vs Nifty]))/_xlfn.STDEV.P(Table2[1M Return vs Nifty])</f>
        <v>2.5167542555681002E-2</v>
      </c>
      <c r="K58">
        <v>69.718545280280594</v>
      </c>
      <c r="L58">
        <f>(Table2[[#This Row],[6M Return vs Nifty]]-AVERAGE(Table2[6M Return vs Nifty]))/_xlfn.STDEV.P(Table2[6M Return vs Nifty])</f>
        <v>1.7142572330625567</v>
      </c>
      <c r="M58">
        <v>-2.1003658373064802</v>
      </c>
      <c r="N58">
        <f>(Table2[[#This Row],[1W Return vs Nifty]]-AVERAGE(Table2[1W Return vs Nifty]))/_xlfn.STDEV.P(Table2[1W Return vs Nifty])</f>
        <v>-0.37793084091945417</v>
      </c>
      <c r="O58">
        <v>4169.03</v>
      </c>
      <c r="P58">
        <v>3893.6692660078002</v>
      </c>
      <c r="Q58">
        <v>3018.0869696524201</v>
      </c>
      <c r="R58">
        <v>49.2575765612956</v>
      </c>
      <c r="S58" s="2">
        <f>(Table2[[#This Row],[Close Price]]-Table2[[#This Row],[20D EMA]])/Table2[[#This Row],[20D EMA]]</f>
        <v>-1.8584658781539008E-2</v>
      </c>
      <c r="T58" s="2">
        <f>(Table2[[#This Row],[Close Price]]-Table2[[#This Row],[50D EMA]])/Table2[[#This Row],[50D EMA]]</f>
        <v>5.0821145935460561E-2</v>
      </c>
      <c r="U58" s="2">
        <f>(Table2[[#This Row],[Close Price]]-Table2[[#This Row],[200D EMA]])/Table2[[#This Row],[200D EMA]]</f>
        <v>0.35567663925576215</v>
      </c>
      <c r="V58">
        <v>0.59464183887164701</v>
      </c>
      <c r="W58">
        <v>3950.05</v>
      </c>
      <c r="X58">
        <v>4140</v>
      </c>
      <c r="Y58">
        <v>4082</v>
      </c>
      <c r="Z58">
        <v>4420</v>
      </c>
      <c r="AA58">
        <v>4082</v>
      </c>
      <c r="AB58">
        <v>4449</v>
      </c>
      <c r="AC58" s="2">
        <f>(Table2[[#This Row],[Close Price]]/Table2[[#This Row],[Day Low]])-1</f>
        <v>3.5822331362894033E-2</v>
      </c>
      <c r="AD58" s="2">
        <f>(Table2[[#This Row],[Day High]]/Table2[[#This Row],[Close Price]])-1</f>
        <v>1.1841478168420183E-2</v>
      </c>
      <c r="AE58" s="2">
        <f>(Table2[[#This Row],[Close Price]]/Table2[[#This Row],[Current Week Low]])-1</f>
        <v>2.3395394414502668E-3</v>
      </c>
      <c r="AF58" s="2">
        <f>(Table2[[#This Row],[Current Week High]]/Table2[[#This Row],[Close Price]])-1</f>
        <v>8.0275201329569335E-2</v>
      </c>
      <c r="AG58" s="2">
        <f>(Table2[[#This Row],[Close Price]]/Table2[[#This Row],[Current Month Low]])-1</f>
        <v>2.3395394414502668E-3</v>
      </c>
      <c r="AH58" s="2">
        <f>(Table2[[#This Row],[Current Month High]]/Table2[[#This Row],[Close Price]])-1</f>
        <v>8.7362979799831209E-2</v>
      </c>
      <c r="AI58">
        <v>9.7383632119856607</v>
      </c>
      <c r="AJ58">
        <v>152.56481481481401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0.2</v>
      </c>
      <c r="AM58" t="s">
        <v>10198</v>
      </c>
      <c r="AN58">
        <v>-4.0599999999999996</v>
      </c>
      <c r="AO58" t="s">
        <v>10199</v>
      </c>
      <c r="AP58">
        <v>0.13813030386292699</v>
      </c>
      <c r="AQ58">
        <f>(Table2[[#This Row],[Sharpe Ratio]]-AVERAGE(Table2[Sharpe Ratio]))/_xlfn.STDEV.P(Table2[Sharpe Ratio])</f>
        <v>0.94312142996391257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3.1052767363711289</v>
      </c>
      <c r="AS58">
        <f>_xlfn.RANK.AVG(Table2[[#This Row],[1Y Return vs Nifty Z-Score]],Table2[1Y Return vs Nifty Z-Score])</f>
        <v>105</v>
      </c>
      <c r="AT58">
        <f>_xlfn.RANK.AVG(Table2[[#This Row],[6M Return vs Nifty Z-Score]],Table2[6M Return vs Nifty Z-Score])</f>
        <v>41</v>
      </c>
      <c r="AU58">
        <f>_xlfn.RANK.AVG(Table2[[#This Row],[Sharpe Ratio Z-Score]],Table2[Sharpe Ratio Z-Score])</f>
        <v>134</v>
      </c>
      <c r="AV58">
        <f>(Table2[[#This Row],[Rank 1Y]]+Table2[[#This Row],[Rank 6M]]+Table2[[#This Row],[Rank Sharpe]])/3</f>
        <v>93.333333333333329</v>
      </c>
    </row>
    <row r="59" spans="1:48" x14ac:dyDescent="0.3">
      <c r="A59" t="s">
        <v>571</v>
      </c>
      <c r="B59" t="s">
        <v>572</v>
      </c>
      <c r="C59" t="s">
        <v>10153</v>
      </c>
      <c r="D59" t="s">
        <v>247</v>
      </c>
      <c r="E59">
        <v>32909.457306720004</v>
      </c>
      <c r="F59">
        <v>6508.65</v>
      </c>
      <c r="G59">
        <v>156.82841118045101</v>
      </c>
      <c r="H59">
        <f>(Table2[[#This Row],[1Y Return vs Nifty]]-AVERAGE(Table2[1Y Return vs Nifty]))/_xlfn.STDEV.P(Table2[1Y Return vs Nifty])</f>
        <v>1.2642246610583736</v>
      </c>
      <c r="I59">
        <v>-4.93921671195604</v>
      </c>
      <c r="J59">
        <f>(Table2[[#This Row],[1M Return vs Nifty]]-AVERAGE(Table2[1M Return vs Nifty]))/_xlfn.STDEV.P(Table2[1M Return vs Nifty])</f>
        <v>-0.71619426650044937</v>
      </c>
      <c r="K59">
        <v>39.202379177082101</v>
      </c>
      <c r="L59">
        <f>(Table2[[#This Row],[6M Return vs Nifty]]-AVERAGE(Table2[6M Return vs Nifty]))/_xlfn.STDEV.P(Table2[6M Return vs Nifty])</f>
        <v>0.82960113502183686</v>
      </c>
      <c r="M59">
        <v>-3.3611572133193501</v>
      </c>
      <c r="N59">
        <f>(Table2[[#This Row],[1W Return vs Nifty]]-AVERAGE(Table2[1W Return vs Nifty]))/_xlfn.STDEV.P(Table2[1W Return vs Nifty])</f>
        <v>-0.60556690587307227</v>
      </c>
      <c r="O59">
        <v>6577</v>
      </c>
      <c r="P59">
        <v>6577.5577331761197</v>
      </c>
      <c r="Q59">
        <v>5530.2992233790701</v>
      </c>
      <c r="R59">
        <v>41.052047073626802</v>
      </c>
      <c r="S59" s="2">
        <f>(Table2[[#This Row],[Close Price]]-Table2[[#This Row],[20D EMA]])/Table2[[#This Row],[20D EMA]]</f>
        <v>-1.0392276113729719E-2</v>
      </c>
      <c r="T59" s="2">
        <f>(Table2[[#This Row],[Close Price]]-Table2[[#This Row],[50D EMA]])/Table2[[#This Row],[50D EMA]]</f>
        <v>-1.0476188270999241E-2</v>
      </c>
      <c r="U59" s="2">
        <f>(Table2[[#This Row],[Close Price]]-Table2[[#This Row],[200D EMA]])/Table2[[#This Row],[200D EMA]]</f>
        <v>0.17690738549643018</v>
      </c>
      <c r="V59">
        <v>1.1139650926784599</v>
      </c>
      <c r="W59">
        <v>6400</v>
      </c>
      <c r="X59">
        <v>6549</v>
      </c>
      <c r="Y59">
        <v>6500</v>
      </c>
      <c r="Z59">
        <v>6633</v>
      </c>
      <c r="AA59">
        <v>6500</v>
      </c>
      <c r="AB59">
        <v>6800</v>
      </c>
      <c r="AC59" s="2">
        <f>(Table2[[#This Row],[Close Price]]/Table2[[#This Row],[Day Low]])-1</f>
        <v>1.6976562500000014E-2</v>
      </c>
      <c r="AD59" s="2">
        <f>(Table2[[#This Row],[Day High]]/Table2[[#This Row],[Close Price]])-1</f>
        <v>6.1994422806572747E-3</v>
      </c>
      <c r="AE59" s="2">
        <f>(Table2[[#This Row],[Close Price]]/Table2[[#This Row],[Current Week Low]])-1</f>
        <v>1.3307692307691354E-3</v>
      </c>
      <c r="AF59" s="2">
        <f>(Table2[[#This Row],[Current Week High]]/Table2[[#This Row],[Close Price]])-1</f>
        <v>1.910534442626366E-2</v>
      </c>
      <c r="AG59" s="2">
        <f>(Table2[[#This Row],[Close Price]]/Table2[[#This Row],[Current Month Low]])-1</f>
        <v>1.3307692307691354E-3</v>
      </c>
      <c r="AH59" s="2">
        <f>(Table2[[#This Row],[Current Month High]]/Table2[[#This Row],[Close Price]])-1</f>
        <v>4.4763507025266325E-2</v>
      </c>
      <c r="AI59">
        <v>49.905894463521598</v>
      </c>
      <c r="AJ59">
        <v>185.46710526315701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-0.15</v>
      </c>
      <c r="AM59" t="s">
        <v>10199</v>
      </c>
      <c r="AN59">
        <v>-2.23</v>
      </c>
      <c r="AO59" t="s">
        <v>10199</v>
      </c>
      <c r="AP59">
        <v>0.14950256772067899</v>
      </c>
      <c r="AQ59">
        <f>(Table2[[#This Row],[Sharpe Ratio]]-AVERAGE(Table2[Sharpe Ratio]))/_xlfn.STDEV.P(Table2[Sharpe Ratio])</f>
        <v>1.071335676168496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68</v>
      </c>
      <c r="AT59">
        <f>_xlfn.RANK.AVG(Table2[[#This Row],[6M Return vs Nifty Z-Score]],Table2[6M Return vs Nifty Z-Score])</f>
        <v>107</v>
      </c>
      <c r="AU59">
        <f>_xlfn.RANK.AVG(Table2[[#This Row],[Sharpe Ratio Z-Score]],Table2[Sharpe Ratio Z-Score])</f>
        <v>106</v>
      </c>
      <c r="AV59">
        <f>(Table2[[#This Row],[Rank 1Y]]+Table2[[#This Row],[Rank 6M]]+Table2[[#This Row],[Rank Sharpe]])/3</f>
        <v>93.666666666666671</v>
      </c>
    </row>
    <row r="60" spans="1:48" x14ac:dyDescent="0.3">
      <c r="A60" t="s">
        <v>331</v>
      </c>
      <c r="B60" t="s">
        <v>332</v>
      </c>
      <c r="C60" t="s">
        <v>10165</v>
      </c>
      <c r="D60" t="s">
        <v>333</v>
      </c>
      <c r="E60">
        <v>74689.157333750001</v>
      </c>
      <c r="F60">
        <v>12531.85</v>
      </c>
      <c r="G60">
        <v>169.55324614309399</v>
      </c>
      <c r="H60">
        <f>(Table2[[#This Row],[1Y Return vs Nifty]]-AVERAGE(Table2[1Y Return vs Nifty]))/_xlfn.STDEV.P(Table2[1Y Return vs Nifty])</f>
        <v>1.4111875795155742</v>
      </c>
      <c r="I60">
        <v>18.7680815652352</v>
      </c>
      <c r="J60">
        <f>(Table2[[#This Row],[1M Return vs Nifty]]-AVERAGE(Table2[1M Return vs Nifty]))/_xlfn.STDEV.P(Table2[1M Return vs Nifty])</f>
        <v>1.2362488713967204</v>
      </c>
      <c r="K60">
        <v>83.811769908342299</v>
      </c>
      <c r="L60">
        <f>(Table2[[#This Row],[6M Return vs Nifty]]-AVERAGE(Table2[6M Return vs Nifty]))/_xlfn.STDEV.P(Table2[6M Return vs Nifty])</f>
        <v>2.1228163248603193</v>
      </c>
      <c r="M60">
        <v>-1.3832118120055199</v>
      </c>
      <c r="N60">
        <f>(Table2[[#This Row],[1W Return vs Nifty]]-AVERAGE(Table2[1W Return vs Nifty]))/_xlfn.STDEV.P(Table2[1W Return vs Nifty])</f>
        <v>-0.24844857811922733</v>
      </c>
      <c r="O60">
        <v>11703.35</v>
      </c>
      <c r="P60">
        <v>10385.756174842099</v>
      </c>
      <c r="Q60">
        <v>7687.2443736478299</v>
      </c>
      <c r="R60">
        <v>73.873918657832107</v>
      </c>
      <c r="S60" s="2">
        <f>(Table2[[#This Row],[Close Price]]-Table2[[#This Row],[20D EMA]])/Table2[[#This Row],[20D EMA]]</f>
        <v>7.0791696394622045E-2</v>
      </c>
      <c r="T60" s="2">
        <f>(Table2[[#This Row],[Close Price]]-Table2[[#This Row],[50D EMA]])/Table2[[#This Row],[50D EMA]]</f>
        <v>0.2066381868617794</v>
      </c>
      <c r="U60" s="2">
        <f>(Table2[[#This Row],[Close Price]]-Table2[[#This Row],[200D EMA]])/Table2[[#This Row],[200D EMA]]</f>
        <v>0.63021355779447641</v>
      </c>
      <c r="V60">
        <v>0.901896432693441</v>
      </c>
      <c r="W60">
        <v>12164.3</v>
      </c>
      <c r="X60">
        <v>12640.85</v>
      </c>
      <c r="Y60">
        <v>12381.2</v>
      </c>
      <c r="Z60">
        <v>12651</v>
      </c>
      <c r="AA60">
        <v>12086.45</v>
      </c>
      <c r="AB60">
        <v>12879</v>
      </c>
      <c r="AC60" s="2">
        <f>(Table2[[#This Row],[Close Price]]/Table2[[#This Row],[Day Low]])-1</f>
        <v>3.0215466570209681E-2</v>
      </c>
      <c r="AD60" s="2">
        <f>(Table2[[#This Row],[Day High]]/Table2[[#This Row],[Close Price]])-1</f>
        <v>8.6978379090079105E-3</v>
      </c>
      <c r="AE60" s="2">
        <f>(Table2[[#This Row],[Close Price]]/Table2[[#This Row],[Current Week Low]])-1</f>
        <v>1.2167641262559314E-2</v>
      </c>
      <c r="AF60" s="2">
        <f>(Table2[[#This Row],[Current Week High]]/Table2[[#This Row],[Close Price]])-1</f>
        <v>9.5077741913602853E-3</v>
      </c>
      <c r="AG60" s="2">
        <f>(Table2[[#This Row],[Close Price]]/Table2[[#This Row],[Current Month Low]])-1</f>
        <v>3.685118459100889E-2</v>
      </c>
      <c r="AH60" s="2">
        <f>(Table2[[#This Row],[Current Month High]]/Table2[[#This Row],[Close Price]])-1</f>
        <v>2.7701416790018918E-2</v>
      </c>
      <c r="AI60">
        <v>2.77014167900189</v>
      </c>
      <c r="AJ60">
        <v>217.02124968378399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0.48</v>
      </c>
      <c r="AM60" t="s">
        <v>10198</v>
      </c>
      <c r="AN60">
        <v>8.6</v>
      </c>
      <c r="AO60" t="s">
        <v>10198</v>
      </c>
      <c r="AP60">
        <v>0.104165588304742</v>
      </c>
      <c r="AQ60">
        <f>(Table2[[#This Row],[Sharpe Ratio]]-AVERAGE(Table2[Sharpe Ratio]))/_xlfn.STDEV.P(Table2[Sharpe Ratio])</f>
        <v>0.56019324105477819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5.0819974387081652</v>
      </c>
      <c r="AS60">
        <f>_xlfn.RANK.AVG(Table2[[#This Row],[1Y Return vs Nifty Z-Score]],Table2[1Y Return vs Nifty Z-Score])</f>
        <v>58</v>
      </c>
      <c r="AT60">
        <f>_xlfn.RANK.AVG(Table2[[#This Row],[6M Return vs Nifty Z-Score]],Table2[6M Return vs Nifty Z-Score])</f>
        <v>24</v>
      </c>
      <c r="AU60">
        <f>_xlfn.RANK.AVG(Table2[[#This Row],[Sharpe Ratio Z-Score]],Table2[Sharpe Ratio Z-Score])</f>
        <v>200</v>
      </c>
      <c r="AV60">
        <f>(Table2[[#This Row],[Rank 1Y]]+Table2[[#This Row],[Rank 6M]]+Table2[[#This Row],[Rank Sharpe]])/3</f>
        <v>94</v>
      </c>
    </row>
    <row r="61" spans="1:48" x14ac:dyDescent="0.3">
      <c r="A61" t="s">
        <v>518</v>
      </c>
      <c r="B61" t="s">
        <v>519</v>
      </c>
      <c r="C61" t="s">
        <v>10151</v>
      </c>
      <c r="D61" t="s">
        <v>18</v>
      </c>
      <c r="E61">
        <v>38360.882030975998</v>
      </c>
      <c r="F61">
        <v>232.82</v>
      </c>
      <c r="G61">
        <v>151.41898041039201</v>
      </c>
      <c r="H61">
        <f>(Table2[[#This Row],[1Y Return vs Nifty]]-AVERAGE(Table2[1Y Return vs Nifty]))/_xlfn.STDEV.P(Table2[1Y Return vs Nifty])</f>
        <v>1.2017495299078371</v>
      </c>
      <c r="I61">
        <v>0.66020541203347705</v>
      </c>
      <c r="J61">
        <f>(Table2[[#This Row],[1M Return vs Nifty]]-AVERAGE(Table2[1M Return vs Nifty]))/_xlfn.STDEV.P(Table2[1M Return vs Nifty])</f>
        <v>-0.25504710521927032</v>
      </c>
      <c r="K61">
        <v>60.414080221893201</v>
      </c>
      <c r="L61">
        <f>(Table2[[#This Row],[6M Return vs Nifty]]-AVERAGE(Table2[6M Return vs Nifty]))/_xlfn.STDEV.P(Table2[6M Return vs Nifty])</f>
        <v>1.4445230952592347</v>
      </c>
      <c r="M61">
        <v>0.13395907791218201</v>
      </c>
      <c r="N61">
        <f>(Table2[[#This Row],[1W Return vs Nifty]]-AVERAGE(Table2[1W Return vs Nifty]))/_xlfn.STDEV.P(Table2[1W Return vs Nifty])</f>
        <v>2.547684508220736E-2</v>
      </c>
      <c r="O61">
        <v>217.29</v>
      </c>
      <c r="P61">
        <v>216.31361540119099</v>
      </c>
      <c r="Q61">
        <v>181.49127847911501</v>
      </c>
      <c r="R61">
        <v>58.063337589108002</v>
      </c>
      <c r="S61" s="2">
        <f>(Table2[[#This Row],[Close Price]]-Table2[[#This Row],[20D EMA]])/Table2[[#This Row],[20D EMA]]</f>
        <v>7.1471305628422854E-2</v>
      </c>
      <c r="T61" s="2">
        <f>(Table2[[#This Row],[Close Price]]-Table2[[#This Row],[50D EMA]])/Table2[[#This Row],[50D EMA]]</f>
        <v>7.630765436653196E-2</v>
      </c>
      <c r="U61" s="2">
        <f>(Table2[[#This Row],[Close Price]]-Table2[[#This Row],[200D EMA]])/Table2[[#This Row],[200D EMA]]</f>
        <v>0.28281646341915873</v>
      </c>
      <c r="V61">
        <v>1.23097117156054</v>
      </c>
      <c r="W61">
        <v>224.2</v>
      </c>
      <c r="X61">
        <v>238.9</v>
      </c>
      <c r="Y61">
        <v>217.8</v>
      </c>
      <c r="Z61">
        <v>244.53</v>
      </c>
      <c r="AA61">
        <v>213.2</v>
      </c>
      <c r="AB61">
        <v>244.53</v>
      </c>
      <c r="AC61" s="2">
        <f>(Table2[[#This Row],[Close Price]]/Table2[[#This Row],[Day Low]])-1</f>
        <v>3.8447814451382678E-2</v>
      </c>
      <c r="AD61" s="2">
        <f>(Table2[[#This Row],[Day High]]/Table2[[#This Row],[Close Price]])-1</f>
        <v>2.6114594966068161E-2</v>
      </c>
      <c r="AE61" s="2">
        <f>(Table2[[#This Row],[Close Price]]/Table2[[#This Row],[Current Week Low]])-1</f>
        <v>6.8962350780532589E-2</v>
      </c>
      <c r="AF61" s="2">
        <f>(Table2[[#This Row],[Current Week High]]/Table2[[#This Row],[Close Price]])-1</f>
        <v>5.029636629155565E-2</v>
      </c>
      <c r="AG61" s="2">
        <f>(Table2[[#This Row],[Close Price]]/Table2[[#This Row],[Current Month Low]])-1</f>
        <v>9.2026266416510349E-2</v>
      </c>
      <c r="AH61" s="2">
        <f>(Table2[[#This Row],[Current Month High]]/Table2[[#This Row],[Close Price]])-1</f>
        <v>5.029636629155565E-2</v>
      </c>
      <c r="AI61">
        <v>24.237608452882</v>
      </c>
      <c r="AJ61">
        <v>190.11838006230499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-0.05</v>
      </c>
      <c r="AM61" t="s">
        <v>10199</v>
      </c>
      <c r="AN61">
        <v>9.48</v>
      </c>
      <c r="AO61" t="s">
        <v>10198</v>
      </c>
      <c r="AP61">
        <v>0.12511895621369101</v>
      </c>
      <c r="AQ61">
        <f>(Table2[[#This Row],[Sharpe Ratio]]-AVERAGE(Table2[Sharpe Ratio]))/_xlfn.STDEV.P(Table2[Sharpe Ratio])</f>
        <v>0.79642767119965385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3.2131300362296624</v>
      </c>
      <c r="AS61">
        <f>_xlfn.RANK.AVG(Table2[[#This Row],[1Y Return vs Nifty Z-Score]],Table2[1Y Return vs Nifty Z-Score])</f>
        <v>70</v>
      </c>
      <c r="AT61">
        <f>_xlfn.RANK.AVG(Table2[[#This Row],[6M Return vs Nifty Z-Score]],Table2[6M Return vs Nifty Z-Score])</f>
        <v>60</v>
      </c>
      <c r="AU61">
        <f>_xlfn.RANK.AVG(Table2[[#This Row],[Sharpe Ratio Z-Score]],Table2[Sharpe Ratio Z-Score])</f>
        <v>154</v>
      </c>
      <c r="AV61">
        <f>(Table2[[#This Row],[Rank 1Y]]+Table2[[#This Row],[Rank 6M]]+Table2[[#This Row],[Rank Sharpe]])/3</f>
        <v>94.666666666666671</v>
      </c>
    </row>
    <row r="62" spans="1:48" x14ac:dyDescent="0.3">
      <c r="A62" t="s">
        <v>322</v>
      </c>
      <c r="B62" t="s">
        <v>323</v>
      </c>
      <c r="C62" t="s">
        <v>10167</v>
      </c>
      <c r="D62" t="s">
        <v>242</v>
      </c>
      <c r="E62">
        <v>78703.265932205002</v>
      </c>
      <c r="F62">
        <v>9049.4</v>
      </c>
      <c r="G62">
        <v>84.068635530286898</v>
      </c>
      <c r="H62">
        <f>(Table2[[#This Row],[1Y Return vs Nifty]]-AVERAGE(Table2[1Y Return vs Nifty]))/_xlfn.STDEV.P(Table2[1Y Return vs Nifty])</f>
        <v>0.42390028693239923</v>
      </c>
      <c r="I62">
        <v>2.2683629495834001</v>
      </c>
      <c r="J62">
        <f>(Table2[[#This Row],[1M Return vs Nifty]]-AVERAGE(Table2[1M Return vs Nifty]))/_xlfn.STDEV.P(Table2[1M Return vs Nifty])</f>
        <v>-0.12260535196104309</v>
      </c>
      <c r="K62">
        <v>49.195874209979998</v>
      </c>
      <c r="L62">
        <f>(Table2[[#This Row],[6M Return vs Nifty]]-AVERAGE(Table2[6M Return vs Nifty]))/_xlfn.STDEV.P(Table2[6M Return vs Nifty])</f>
        <v>1.1193100811487928</v>
      </c>
      <c r="M62">
        <v>7.00882580512868</v>
      </c>
      <c r="N62">
        <f>(Table2[[#This Row],[1W Return vs Nifty]]-AVERAGE(Table2[1W Return vs Nifty]))/_xlfn.STDEV.P(Table2[1W Return vs Nifty])</f>
        <v>1.2667350251731755</v>
      </c>
      <c r="O62">
        <v>8729.7099999999991</v>
      </c>
      <c r="P62">
        <v>8420.7981265581293</v>
      </c>
      <c r="Q62">
        <v>6901.64961330388</v>
      </c>
      <c r="R62">
        <v>72.663910295842399</v>
      </c>
      <c r="S62" s="2">
        <f>(Table2[[#This Row],[Close Price]]-Table2[[#This Row],[20D EMA]])/Table2[[#This Row],[20D EMA]]</f>
        <v>3.6620918678856522E-2</v>
      </c>
      <c r="T62" s="2">
        <f>(Table2[[#This Row],[Close Price]]-Table2[[#This Row],[50D EMA]])/Table2[[#This Row],[50D EMA]]</f>
        <v>7.4648728540272186E-2</v>
      </c>
      <c r="U62" s="2">
        <f>(Table2[[#This Row],[Close Price]]-Table2[[#This Row],[200D EMA]])/Table2[[#This Row],[200D EMA]]</f>
        <v>0.31119377352278721</v>
      </c>
      <c r="V62">
        <v>0.76563306368275996</v>
      </c>
      <c r="W62">
        <v>8584.75</v>
      </c>
      <c r="X62">
        <v>9093.9500000000007</v>
      </c>
      <c r="Y62">
        <v>8894.7999999999993</v>
      </c>
      <c r="Z62">
        <v>9333</v>
      </c>
      <c r="AA62">
        <v>8309.9500000000007</v>
      </c>
      <c r="AB62">
        <v>9333</v>
      </c>
      <c r="AC62" s="2">
        <f>(Table2[[#This Row],[Close Price]]/Table2[[#This Row],[Day Low]])-1</f>
        <v>5.4125047322286512E-2</v>
      </c>
      <c r="AD62" s="2">
        <f>(Table2[[#This Row],[Day High]]/Table2[[#This Row],[Close Price]])-1</f>
        <v>4.9229783190047893E-3</v>
      </c>
      <c r="AE62" s="2">
        <f>(Table2[[#This Row],[Close Price]]/Table2[[#This Row],[Current Week Low]])-1</f>
        <v>1.7380941673786898E-2</v>
      </c>
      <c r="AF62" s="2">
        <f>(Table2[[#This Row],[Current Week High]]/Table2[[#This Row],[Close Price]])-1</f>
        <v>3.1339094304594806E-2</v>
      </c>
      <c r="AG62" s="2">
        <f>(Table2[[#This Row],[Close Price]]/Table2[[#This Row],[Current Month Low]])-1</f>
        <v>8.8983688229171021E-2</v>
      </c>
      <c r="AH62" s="2">
        <f>(Table2[[#This Row],[Current Month High]]/Table2[[#This Row],[Close Price]])-1</f>
        <v>3.1339094304594806E-2</v>
      </c>
      <c r="AI62">
        <v>9.7868366963555609</v>
      </c>
      <c r="AJ62">
        <v>111.086877923047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0.13</v>
      </c>
      <c r="AM62" t="s">
        <v>10198</v>
      </c>
      <c r="AN62">
        <v>8.2200000000000006</v>
      </c>
      <c r="AO62" t="s">
        <v>10198</v>
      </c>
      <c r="AP62">
        <v>0.18452629903494699</v>
      </c>
      <c r="AQ62">
        <f>(Table2[[#This Row],[Sharpe Ratio]]-AVERAGE(Table2[Sharpe Ratio]))/_xlfn.STDEV.P(Table2[Sharpe Ratio])</f>
        <v>1.46620352006483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4.1535435613581546</v>
      </c>
      <c r="AS62">
        <f>_xlfn.RANK.AVG(Table2[[#This Row],[1Y Return vs Nifty Z-Score]],Table2[1Y Return vs Nifty Z-Score])</f>
        <v>157</v>
      </c>
      <c r="AT62">
        <f>_xlfn.RANK.AVG(Table2[[#This Row],[6M Return vs Nifty Z-Score]],Table2[6M Return vs Nifty Z-Score])</f>
        <v>74</v>
      </c>
      <c r="AU62">
        <f>_xlfn.RANK.AVG(Table2[[#This Row],[Sharpe Ratio Z-Score]],Table2[Sharpe Ratio Z-Score])</f>
        <v>55</v>
      </c>
      <c r="AV62">
        <f>(Table2[[#This Row],[Rank 1Y]]+Table2[[#This Row],[Rank 6M]]+Table2[[#This Row],[Rank Sharpe]])/3</f>
        <v>95.333333333333329</v>
      </c>
    </row>
    <row r="63" spans="1:48" x14ac:dyDescent="0.3">
      <c r="A63" t="s">
        <v>217</v>
      </c>
      <c r="B63" t="s">
        <v>218</v>
      </c>
      <c r="C63" t="s">
        <v>10158</v>
      </c>
      <c r="D63" t="s">
        <v>150</v>
      </c>
      <c r="E63">
        <v>117417.72816490001</v>
      </c>
      <c r="F63">
        <v>757.8</v>
      </c>
      <c r="G63">
        <v>68.406328156235503</v>
      </c>
      <c r="H63">
        <f>(Table2[[#This Row],[1Y Return vs Nifty]]-AVERAGE(Table2[1Y Return vs Nifty]))/_xlfn.STDEV.P(Table2[1Y Return vs Nifty])</f>
        <v>0.24301162250399697</v>
      </c>
      <c r="I63">
        <v>10.6637337691733</v>
      </c>
      <c r="J63">
        <f>(Table2[[#This Row],[1M Return vs Nifty]]-AVERAGE(Table2[1M Return vs Nifty]))/_xlfn.STDEV.P(Table2[1M Return vs Nifty])</f>
        <v>0.5688055357393349</v>
      </c>
      <c r="K63">
        <v>47.5766129241321</v>
      </c>
      <c r="L63">
        <f>(Table2[[#This Row],[6M Return vs Nifty]]-AVERAGE(Table2[6M Return vs Nifty]))/_xlfn.STDEV.P(Table2[6M Return vs Nifty])</f>
        <v>1.0723680974801282</v>
      </c>
      <c r="M63">
        <v>4.91945789369748</v>
      </c>
      <c r="N63">
        <f>(Table2[[#This Row],[1W Return vs Nifty]]-AVERAGE(Table2[1W Return vs Nifty]))/_xlfn.STDEV.P(Table2[1W Return vs Nifty])</f>
        <v>0.88949934713209811</v>
      </c>
      <c r="O63">
        <v>708.87</v>
      </c>
      <c r="P63">
        <v>655.94686865179301</v>
      </c>
      <c r="Q63">
        <v>525.79531337043704</v>
      </c>
      <c r="R63">
        <v>83.257132847946494</v>
      </c>
      <c r="S63" s="2">
        <f>(Table2[[#This Row],[Close Price]]-Table2[[#This Row],[20D EMA]])/Table2[[#This Row],[20D EMA]]</f>
        <v>6.9025350205256186E-2</v>
      </c>
      <c r="T63" s="2">
        <f>(Table2[[#This Row],[Close Price]]-Table2[[#This Row],[50D EMA]])/Table2[[#This Row],[50D EMA]]</f>
        <v>0.15527649603321045</v>
      </c>
      <c r="U63" s="2">
        <f>(Table2[[#This Row],[Close Price]]-Table2[[#This Row],[200D EMA]])/Table2[[#This Row],[200D EMA]]</f>
        <v>0.4412452540559435</v>
      </c>
      <c r="V63">
        <v>0.78082756168798895</v>
      </c>
      <c r="W63">
        <v>723</v>
      </c>
      <c r="X63">
        <v>760</v>
      </c>
      <c r="Y63">
        <v>750.85</v>
      </c>
      <c r="Z63">
        <v>783.75</v>
      </c>
      <c r="AA63">
        <v>696.3</v>
      </c>
      <c r="AB63">
        <v>783.75</v>
      </c>
      <c r="AC63" s="2">
        <f>(Table2[[#This Row],[Close Price]]/Table2[[#This Row],[Day Low]])-1</f>
        <v>4.8132780082987381E-2</v>
      </c>
      <c r="AD63" s="2">
        <f>(Table2[[#This Row],[Day High]]/Table2[[#This Row],[Close Price]])-1</f>
        <v>2.9031406703616813E-3</v>
      </c>
      <c r="AE63" s="2">
        <f>(Table2[[#This Row],[Close Price]]/Table2[[#This Row],[Current Week Low]])-1</f>
        <v>9.2561763334886304E-3</v>
      </c>
      <c r="AF63" s="2">
        <f>(Table2[[#This Row],[Current Week High]]/Table2[[#This Row],[Close Price]])-1</f>
        <v>3.4243863816310505E-2</v>
      </c>
      <c r="AG63" s="2">
        <f>(Table2[[#This Row],[Close Price]]/Table2[[#This Row],[Current Month Low]])-1</f>
        <v>8.8323998276604865E-2</v>
      </c>
      <c r="AH63" s="2">
        <f>(Table2[[#This Row],[Current Month High]]/Table2[[#This Row],[Close Price]])-1</f>
        <v>3.4243863816310505E-2</v>
      </c>
      <c r="AI63">
        <v>3.42438638163105</v>
      </c>
      <c r="AJ63">
        <v>110.968819599109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0.28000000000000003</v>
      </c>
      <c r="AM63" t="s">
        <v>10198</v>
      </c>
      <c r="AN63">
        <v>11.39</v>
      </c>
      <c r="AO63" t="s">
        <v>10198</v>
      </c>
      <c r="AP63">
        <v>0.25960971864448401</v>
      </c>
      <c r="AQ63">
        <f>(Table2[[#This Row],[Sharpe Ratio]]-AVERAGE(Table2[Sharpe Ratio]))/_xlfn.STDEV.P(Table2[Sharpe Ratio])</f>
        <v>2.3127160674444855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5.0864006703000433</v>
      </c>
      <c r="AS63">
        <f>_xlfn.RANK.AVG(Table2[[#This Row],[1Y Return vs Nifty Z-Score]],Table2[1Y Return vs Nifty Z-Score])</f>
        <v>202</v>
      </c>
      <c r="AT63">
        <f>_xlfn.RANK.AVG(Table2[[#This Row],[6M Return vs Nifty Z-Score]],Table2[6M Return vs Nifty Z-Score])</f>
        <v>77</v>
      </c>
      <c r="AU63">
        <f>_xlfn.RANK.AVG(Table2[[#This Row],[Sharpe Ratio Z-Score]],Table2[Sharpe Ratio Z-Score])</f>
        <v>8</v>
      </c>
      <c r="AV63">
        <f>(Table2[[#This Row],[Rank 1Y]]+Table2[[#This Row],[Rank 6M]]+Table2[[#This Row],[Rank Sharpe]])/3</f>
        <v>95.666666666666671</v>
      </c>
    </row>
    <row r="64" spans="1:48" x14ac:dyDescent="0.3">
      <c r="A64" t="s">
        <v>1418</v>
      </c>
      <c r="B64" t="s">
        <v>1419</v>
      </c>
      <c r="C64" t="s">
        <v>10158</v>
      </c>
      <c r="D64" t="s">
        <v>336</v>
      </c>
      <c r="E64">
        <v>7217.4789441299999</v>
      </c>
      <c r="F64">
        <v>332.6</v>
      </c>
      <c r="G64">
        <v>117.690793265683</v>
      </c>
      <c r="H64">
        <f>(Table2[[#This Row],[1Y Return vs Nifty]]-AVERAGE(Table2[1Y Return vs Nifty]))/_xlfn.STDEV.P(Table2[1Y Return vs Nifty])</f>
        <v>0.8122126257665252</v>
      </c>
      <c r="I64">
        <v>6.6788479288954496</v>
      </c>
      <c r="J64">
        <f>(Table2[[#This Row],[1M Return vs Nifty]]-AVERAGE(Table2[1M Return vs Nifty]))/_xlfn.STDEV.P(Table2[1M Return vs Nifty])</f>
        <v>0.24062545704856875</v>
      </c>
      <c r="K64">
        <v>75.591412814821794</v>
      </c>
      <c r="L64">
        <f>(Table2[[#This Row],[6M Return vs Nifty]]-AVERAGE(Table2[6M Return vs Nifty]))/_xlfn.STDEV.P(Table2[6M Return vs Nifty])</f>
        <v>1.8845102084804839</v>
      </c>
      <c r="M64">
        <v>-5.9885442961975803</v>
      </c>
      <c r="N64">
        <f>(Table2[[#This Row],[1W Return vs Nifty]]-AVERAGE(Table2[1W Return vs Nifty]))/_xlfn.STDEV.P(Table2[1W Return vs Nifty])</f>
        <v>-1.079942022990197</v>
      </c>
      <c r="O64">
        <v>318.31</v>
      </c>
      <c r="P64">
        <v>296.18786762777501</v>
      </c>
      <c r="Q64">
        <v>228.53609025441401</v>
      </c>
      <c r="R64">
        <v>44.596306406760903</v>
      </c>
      <c r="S64" s="2">
        <f>(Table2[[#This Row],[Close Price]]-Table2[[#This Row],[20D EMA]])/Table2[[#This Row],[20D EMA]]</f>
        <v>4.4893342967547427E-2</v>
      </c>
      <c r="T64" s="2">
        <f>(Table2[[#This Row],[Close Price]]-Table2[[#This Row],[50D EMA]])/Table2[[#This Row],[50D EMA]]</f>
        <v>0.1229359347628136</v>
      </c>
      <c r="U64" s="2">
        <f>(Table2[[#This Row],[Close Price]]-Table2[[#This Row],[200D EMA]])/Table2[[#This Row],[200D EMA]]</f>
        <v>0.45535000458675301</v>
      </c>
      <c r="V64">
        <v>0.70133918128487205</v>
      </c>
      <c r="W64">
        <v>317.89999999999998</v>
      </c>
      <c r="X64">
        <v>340</v>
      </c>
      <c r="Y64">
        <v>316.39999999999998</v>
      </c>
      <c r="Z64">
        <v>336.2</v>
      </c>
      <c r="AA64">
        <v>316.39999999999998</v>
      </c>
      <c r="AB64">
        <v>338.7</v>
      </c>
      <c r="AC64" s="2">
        <f>(Table2[[#This Row],[Close Price]]/Table2[[#This Row],[Day Low]])-1</f>
        <v>4.6240956275558576E-2</v>
      </c>
      <c r="AD64" s="2">
        <f>(Table2[[#This Row],[Day High]]/Table2[[#This Row],[Close Price]])-1</f>
        <v>2.2248947684906817E-2</v>
      </c>
      <c r="AE64" s="2">
        <f>(Table2[[#This Row],[Close Price]]/Table2[[#This Row],[Current Week Low]])-1</f>
        <v>5.1201011378002592E-2</v>
      </c>
      <c r="AF64" s="2">
        <f>(Table2[[#This Row],[Current Week High]]/Table2[[#This Row],[Close Price]])-1</f>
        <v>1.0823812387251941E-2</v>
      </c>
      <c r="AG64" s="2">
        <f>(Table2[[#This Row],[Close Price]]/Table2[[#This Row],[Current Month Low]])-1</f>
        <v>5.1201011378002592E-2</v>
      </c>
      <c r="AH64" s="2">
        <f>(Table2[[#This Row],[Current Month High]]/Table2[[#This Row],[Close Price]])-1</f>
        <v>1.8340348767287962E-2</v>
      </c>
      <c r="AI64">
        <v>5.9079975947083403</v>
      </c>
      <c r="AJ64">
        <v>160.965084346802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0.12</v>
      </c>
      <c r="AM64" t="s">
        <v>10198</v>
      </c>
      <c r="AN64">
        <v>-1.39</v>
      </c>
      <c r="AO64" t="s">
        <v>10199</v>
      </c>
      <c r="AP64">
        <v>0.12928433828841701</v>
      </c>
      <c r="AQ64">
        <f>(Table2[[#This Row],[Sharpe Ratio]]-AVERAGE(Table2[Sharpe Ratio]))/_xlfn.STDEV.P(Table2[Sharpe Ratio])</f>
        <v>0.84338941334222906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2.7007956816476097</v>
      </c>
      <c r="AS64">
        <f>_xlfn.RANK.AVG(Table2[[#This Row],[1Y Return vs Nifty Z-Score]],Table2[1Y Return vs Nifty Z-Score])</f>
        <v>101</v>
      </c>
      <c r="AT64">
        <f>_xlfn.RANK.AVG(Table2[[#This Row],[6M Return vs Nifty Z-Score]],Table2[6M Return vs Nifty Z-Score])</f>
        <v>37</v>
      </c>
      <c r="AU64">
        <f>_xlfn.RANK.AVG(Table2[[#This Row],[Sharpe Ratio Z-Score]],Table2[Sharpe Ratio Z-Score])</f>
        <v>149</v>
      </c>
      <c r="AV64">
        <f>(Table2[[#This Row],[Rank 1Y]]+Table2[[#This Row],[Rank 6M]]+Table2[[#This Row],[Rank Sharpe]])/3</f>
        <v>95.666666666666671</v>
      </c>
    </row>
    <row r="65" spans="1:48" x14ac:dyDescent="0.3">
      <c r="A65" t="s">
        <v>735</v>
      </c>
      <c r="B65" t="s">
        <v>736</v>
      </c>
      <c r="C65" t="s">
        <v>10166</v>
      </c>
      <c r="D65" t="s">
        <v>140</v>
      </c>
      <c r="E65">
        <v>21642.108309899999</v>
      </c>
      <c r="F65">
        <v>2008.55</v>
      </c>
      <c r="G65">
        <v>241.25663986484099</v>
      </c>
      <c r="H65">
        <f>(Table2[[#This Row],[1Y Return vs Nifty]]-AVERAGE(Table2[1Y Return vs Nifty]))/_xlfn.STDEV.P(Table2[1Y Return vs Nifty])</f>
        <v>2.2393114833280716</v>
      </c>
      <c r="I65">
        <v>-6.50506272682511</v>
      </c>
      <c r="J65">
        <f>(Table2[[#This Row],[1M Return vs Nifty]]-AVERAGE(Table2[1M Return vs Nifty]))/_xlfn.STDEV.P(Table2[1M Return vs Nifty])</f>
        <v>-0.84515140328545779</v>
      </c>
      <c r="K65">
        <v>46.424373246631603</v>
      </c>
      <c r="L65">
        <f>(Table2[[#This Row],[6M Return vs Nifty]]-AVERAGE(Table2[6M Return vs Nifty]))/_xlfn.STDEV.P(Table2[6M Return vs Nifty])</f>
        <v>1.0389649545801278</v>
      </c>
      <c r="M65">
        <v>4.4904373384616596</v>
      </c>
      <c r="N65">
        <f>(Table2[[#This Row],[1W Return vs Nifty]]-AVERAGE(Table2[1W Return vs Nifty]))/_xlfn.STDEV.P(Table2[1W Return vs Nifty])</f>
        <v>0.81203962394860008</v>
      </c>
      <c r="O65">
        <v>1988.43</v>
      </c>
      <c r="P65">
        <v>1881.21717859714</v>
      </c>
      <c r="Q65">
        <v>1417.8015489924501</v>
      </c>
      <c r="R65">
        <v>54.254013086482601</v>
      </c>
      <c r="S65" s="2">
        <f>(Table2[[#This Row],[Close Price]]-Table2[[#This Row],[20D EMA]])/Table2[[#This Row],[20D EMA]]</f>
        <v>1.0118535729193329E-2</v>
      </c>
      <c r="T65" s="2">
        <f>(Table2[[#This Row],[Close Price]]-Table2[[#This Row],[50D EMA]])/Table2[[#This Row],[50D EMA]]</f>
        <v>6.7686401576353084E-2</v>
      </c>
      <c r="U65" s="2">
        <f>(Table2[[#This Row],[Close Price]]-Table2[[#This Row],[200D EMA]])/Table2[[#This Row],[200D EMA]]</f>
        <v>0.4166651189141109</v>
      </c>
      <c r="V65">
        <v>0.70354592576995201</v>
      </c>
      <c r="W65">
        <v>1985.3</v>
      </c>
      <c r="X65">
        <v>2045</v>
      </c>
      <c r="Y65">
        <v>1992.5</v>
      </c>
      <c r="Z65">
        <v>2074.9499999999998</v>
      </c>
      <c r="AA65">
        <v>1896.05</v>
      </c>
      <c r="AB65">
        <v>2155.35</v>
      </c>
      <c r="AC65" s="2">
        <f>(Table2[[#This Row],[Close Price]]/Table2[[#This Row],[Day Low]])-1</f>
        <v>1.1711076411625498E-2</v>
      </c>
      <c r="AD65" s="2">
        <f>(Table2[[#This Row],[Day High]]/Table2[[#This Row],[Close Price]])-1</f>
        <v>1.8147419780438545E-2</v>
      </c>
      <c r="AE65" s="2">
        <f>(Table2[[#This Row],[Close Price]]/Table2[[#This Row],[Current Week Low]])-1</f>
        <v>8.0552070263488762E-3</v>
      </c>
      <c r="AF65" s="2">
        <f>(Table2[[#This Row],[Current Week High]]/Table2[[#This Row],[Close Price]])-1</f>
        <v>3.3058674167931956E-2</v>
      </c>
      <c r="AG65" s="2">
        <f>(Table2[[#This Row],[Close Price]]/Table2[[#This Row],[Current Month Low]])-1</f>
        <v>5.9333878325993572E-2</v>
      </c>
      <c r="AH65" s="2">
        <f>(Table2[[#This Row],[Current Month High]]/Table2[[#This Row],[Close Price]])-1</f>
        <v>7.3087550720669192E-2</v>
      </c>
      <c r="AI65">
        <v>7.58026504055149</v>
      </c>
      <c r="AJ65">
        <v>274.51461111421997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7.0000000000000007E-2</v>
      </c>
      <c r="AM65" t="s">
        <v>10198</v>
      </c>
      <c r="AN65">
        <v>-2.4500000000000002</v>
      </c>
      <c r="AO65" t="s">
        <v>10199</v>
      </c>
      <c r="AP65">
        <v>0.108611020072089</v>
      </c>
      <c r="AQ65">
        <f>(Table2[[#This Row],[Sharpe Ratio]]-AVERAGE(Table2[Sharpe Ratio]))/_xlfn.STDEV.P(Table2[Sharpe Ratio])</f>
        <v>0.61031234576723026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3.8554770043385718</v>
      </c>
      <c r="AS65">
        <f>_xlfn.RANK.AVG(Table2[[#This Row],[1Y Return vs Nifty Z-Score]],Table2[1Y Return vs Nifty Z-Score])</f>
        <v>17</v>
      </c>
      <c r="AT65">
        <f>_xlfn.RANK.AVG(Table2[[#This Row],[6M Return vs Nifty Z-Score]],Table2[6M Return vs Nifty Z-Score])</f>
        <v>79</v>
      </c>
      <c r="AU65">
        <f>_xlfn.RANK.AVG(Table2[[#This Row],[Sharpe Ratio Z-Score]],Table2[Sharpe Ratio Z-Score])</f>
        <v>192</v>
      </c>
      <c r="AV65">
        <f>(Table2[[#This Row],[Rank 1Y]]+Table2[[#This Row],[Rank 6M]]+Table2[[#This Row],[Rank Sharpe]])/3</f>
        <v>96</v>
      </c>
    </row>
    <row r="66" spans="1:48" x14ac:dyDescent="0.3">
      <c r="A66" t="s">
        <v>1477</v>
      </c>
      <c r="B66" t="s">
        <v>1478</v>
      </c>
      <c r="C66" t="s">
        <v>10156</v>
      </c>
      <c r="D66" t="s">
        <v>46</v>
      </c>
      <c r="E66">
        <v>6643.4314267999998</v>
      </c>
      <c r="F66">
        <v>861.05</v>
      </c>
      <c r="G66">
        <v>158.09149194673</v>
      </c>
      <c r="H66">
        <f>(Table2[[#This Row],[1Y Return vs Nifty]]-AVERAGE(Table2[1Y Return vs Nifty]))/_xlfn.STDEV.P(Table2[1Y Return vs Nifty])</f>
        <v>1.278812357967958</v>
      </c>
      <c r="I66">
        <v>4.5142083343820802</v>
      </c>
      <c r="J66">
        <f>(Table2[[#This Row],[1M Return vs Nifty]]-AVERAGE(Table2[1M Return vs Nifty]))/_xlfn.STDEV.P(Table2[1M Return vs Nifty])</f>
        <v>6.2353952935664765E-2</v>
      </c>
      <c r="K66">
        <v>35.188725752326398</v>
      </c>
      <c r="L66">
        <f>(Table2[[#This Row],[6M Return vs Nifty]]-AVERAGE(Table2[6M Return vs Nifty]))/_xlfn.STDEV.P(Table2[6M Return vs Nifty])</f>
        <v>0.71324631621450341</v>
      </c>
      <c r="M66">
        <v>-4.2250394919338996</v>
      </c>
      <c r="N66">
        <f>(Table2[[#This Row],[1W Return vs Nifty]]-AVERAGE(Table2[1W Return vs Nifty]))/_xlfn.STDEV.P(Table2[1W Return vs Nifty])</f>
        <v>-0.76154097599153248</v>
      </c>
      <c r="O66">
        <v>847.62</v>
      </c>
      <c r="P66">
        <v>776.43559273901599</v>
      </c>
      <c r="Q66">
        <v>613.18255951020603</v>
      </c>
      <c r="R66">
        <v>55.330428381207099</v>
      </c>
      <c r="S66" s="2">
        <f>(Table2[[#This Row],[Close Price]]-Table2[[#This Row],[20D EMA]])/Table2[[#This Row],[20D EMA]]</f>
        <v>1.5844364219815426E-2</v>
      </c>
      <c r="T66" s="2">
        <f>(Table2[[#This Row],[Close Price]]-Table2[[#This Row],[50D EMA]])/Table2[[#This Row],[50D EMA]]</f>
        <v>0.10897801189470391</v>
      </c>
      <c r="U66" s="2">
        <f>(Table2[[#This Row],[Close Price]]-Table2[[#This Row],[200D EMA]])/Table2[[#This Row],[200D EMA]]</f>
        <v>0.40423106731506497</v>
      </c>
      <c r="V66">
        <v>0.81967615345474698</v>
      </c>
      <c r="W66">
        <v>820</v>
      </c>
      <c r="X66">
        <v>870</v>
      </c>
      <c r="Y66">
        <v>858.5</v>
      </c>
      <c r="Z66">
        <v>910</v>
      </c>
      <c r="AA66">
        <v>834.95</v>
      </c>
      <c r="AB66">
        <v>936.8</v>
      </c>
      <c r="AC66" s="2">
        <f>(Table2[[#This Row],[Close Price]]/Table2[[#This Row],[Day Low]])-1</f>
        <v>5.0060975609756087E-2</v>
      </c>
      <c r="AD66" s="2">
        <f>(Table2[[#This Row],[Day High]]/Table2[[#This Row],[Close Price]])-1</f>
        <v>1.0394286046106593E-2</v>
      </c>
      <c r="AE66" s="2">
        <f>(Table2[[#This Row],[Close Price]]/Table2[[#This Row],[Current Week Low]])-1</f>
        <v>2.9702970297029729E-3</v>
      </c>
      <c r="AF66" s="2">
        <f>(Table2[[#This Row],[Current Week High]]/Table2[[#This Row],[Close Price]])-1</f>
        <v>5.6849195749375747E-2</v>
      </c>
      <c r="AG66" s="2">
        <f>(Table2[[#This Row],[Close Price]]/Table2[[#This Row],[Current Month Low]])-1</f>
        <v>3.1259356847715303E-2</v>
      </c>
      <c r="AH66" s="2">
        <f>(Table2[[#This Row],[Current Month High]]/Table2[[#This Row],[Close Price]])-1</f>
        <v>8.79739852505661E-2</v>
      </c>
      <c r="AI66">
        <v>8.7973985250566091</v>
      </c>
      <c r="AJ66">
        <v>187.54383035565201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0.25</v>
      </c>
      <c r="AM66" t="s">
        <v>10198</v>
      </c>
      <c r="AN66">
        <v>-1.86</v>
      </c>
      <c r="AO66" t="s">
        <v>10199</v>
      </c>
      <c r="AP66">
        <v>0.15022599769930001</v>
      </c>
      <c r="AQ66">
        <f>(Table2[[#This Row],[Sharpe Ratio]]-AVERAGE(Table2[Sharpe Ratio]))/_xlfn.STDEV.P(Table2[Sharpe Ratio])</f>
        <v>1.0794918384375825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2.3723634895641759</v>
      </c>
      <c r="AS66">
        <f>_xlfn.RANK.AVG(Table2[[#This Row],[1Y Return vs Nifty Z-Score]],Table2[1Y Return vs Nifty Z-Score])</f>
        <v>66</v>
      </c>
      <c r="AT66">
        <f>_xlfn.RANK.AVG(Table2[[#This Row],[6M Return vs Nifty Z-Score]],Table2[6M Return vs Nifty Z-Score])</f>
        <v>126</v>
      </c>
      <c r="AU66">
        <f>_xlfn.RANK.AVG(Table2[[#This Row],[Sharpe Ratio Z-Score]],Table2[Sharpe Ratio Z-Score])</f>
        <v>102</v>
      </c>
      <c r="AV66">
        <f>(Table2[[#This Row],[Rank 1Y]]+Table2[[#This Row],[Rank 6M]]+Table2[[#This Row],[Rank Sharpe]])/3</f>
        <v>98</v>
      </c>
    </row>
    <row r="67" spans="1:48" x14ac:dyDescent="0.3">
      <c r="A67" t="s">
        <v>148</v>
      </c>
      <c r="B67" t="s">
        <v>149</v>
      </c>
      <c r="C67" t="s">
        <v>10158</v>
      </c>
      <c r="D67" t="s">
        <v>150</v>
      </c>
      <c r="E67">
        <v>181384.033123125</v>
      </c>
      <c r="F67">
        <v>8591</v>
      </c>
      <c r="G67">
        <v>70.1626866612268</v>
      </c>
      <c r="H67">
        <f>(Table2[[#This Row],[1Y Return vs Nifty]]-AVERAGE(Table2[1Y Return vs Nifty]))/_xlfn.STDEV.P(Table2[1Y Return vs Nifty])</f>
        <v>0.26329633130441937</v>
      </c>
      <c r="I67">
        <v>-7.8383488804450702E-2</v>
      </c>
      <c r="J67">
        <f>(Table2[[#This Row],[1M Return vs Nifty]]-AVERAGE(Table2[1M Return vs Nifty]))/_xlfn.STDEV.P(Table2[1M Return vs Nifty])</f>
        <v>-0.31587448480116986</v>
      </c>
      <c r="K67">
        <v>61.267437611839703</v>
      </c>
      <c r="L67">
        <f>(Table2[[#This Row],[6M Return vs Nifty]]-AVERAGE(Table2[6M Return vs Nifty]))/_xlfn.STDEV.P(Table2[6M Return vs Nifty])</f>
        <v>1.4692617146608757</v>
      </c>
      <c r="M67">
        <v>-1.56940848119307</v>
      </c>
      <c r="N67">
        <f>(Table2[[#This Row],[1W Return vs Nifty]]-AVERAGE(Table2[1W Return vs Nifty]))/_xlfn.STDEV.P(Table2[1W Return vs Nifty])</f>
        <v>-0.28206641362137297</v>
      </c>
      <c r="O67">
        <v>8490.7000000000007</v>
      </c>
      <c r="P67">
        <v>8011.2194886675197</v>
      </c>
      <c r="Q67">
        <v>6188.0263035084499</v>
      </c>
      <c r="R67">
        <v>51.100848139074301</v>
      </c>
      <c r="S67" s="2">
        <f>(Table2[[#This Row],[Close Price]]-Table2[[#This Row],[20D EMA]])/Table2[[#This Row],[20D EMA]]</f>
        <v>1.1812924729409738E-2</v>
      </c>
      <c r="T67" s="2">
        <f>(Table2[[#This Row],[Close Price]]-Table2[[#This Row],[50D EMA]])/Table2[[#This Row],[50D EMA]]</f>
        <v>7.2371068119232537E-2</v>
      </c>
      <c r="U67" s="2">
        <f>(Table2[[#This Row],[Close Price]]-Table2[[#This Row],[200D EMA]])/Table2[[#This Row],[200D EMA]]</f>
        <v>0.38832635458080172</v>
      </c>
      <c r="V67">
        <v>0.634276594305624</v>
      </c>
      <c r="W67">
        <v>8381.6</v>
      </c>
      <c r="X67">
        <v>8624.9500000000007</v>
      </c>
      <c r="Y67">
        <v>8492</v>
      </c>
      <c r="Z67">
        <v>8714.9500000000007</v>
      </c>
      <c r="AA67">
        <v>8414.0499999999993</v>
      </c>
      <c r="AB67">
        <v>8808.7000000000007</v>
      </c>
      <c r="AC67" s="2">
        <f>(Table2[[#This Row],[Close Price]]/Table2[[#This Row],[Day Low]])-1</f>
        <v>2.498329674525146E-2</v>
      </c>
      <c r="AD67" s="2">
        <f>(Table2[[#This Row],[Day High]]/Table2[[#This Row],[Close Price]])-1</f>
        <v>3.9518100337563311E-3</v>
      </c>
      <c r="AE67" s="2">
        <f>(Table2[[#This Row],[Close Price]]/Table2[[#This Row],[Current Week Low]])-1</f>
        <v>1.1658031088082943E-2</v>
      </c>
      <c r="AF67" s="2">
        <f>(Table2[[#This Row],[Current Week High]]/Table2[[#This Row],[Close Price]])-1</f>
        <v>1.4427889651961401E-2</v>
      </c>
      <c r="AG67" s="2">
        <f>(Table2[[#This Row],[Close Price]]/Table2[[#This Row],[Current Month Low]])-1</f>
        <v>2.1030300509267352E-2</v>
      </c>
      <c r="AH67" s="2">
        <f>(Table2[[#This Row],[Current Month High]]/Table2[[#This Row],[Close Price]])-1</f>
        <v>2.5340472587591645E-2</v>
      </c>
      <c r="AI67">
        <v>6.5062274473285999</v>
      </c>
      <c r="AJ67">
        <v>123.142857142857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0.23</v>
      </c>
      <c r="AM67" t="s">
        <v>10198</v>
      </c>
      <c r="AN67">
        <v>2.2799999999999998</v>
      </c>
      <c r="AO67" t="s">
        <v>10198</v>
      </c>
      <c r="AP67">
        <v>0.190489008716757</v>
      </c>
      <c r="AQ67">
        <f>(Table2[[#This Row],[Sharpe Ratio]]-AVERAGE(Table2[Sharpe Ratio]))/_xlfn.STDEV.P(Table2[Sharpe Ratio])</f>
        <v>1.5334288620682088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2.6680460096109613</v>
      </c>
      <c r="AS67">
        <f>_xlfn.RANK.AVG(Table2[[#This Row],[1Y Return vs Nifty Z-Score]],Table2[1Y Return vs Nifty Z-Score])</f>
        <v>197</v>
      </c>
      <c r="AT67">
        <f>_xlfn.RANK.AVG(Table2[[#This Row],[6M Return vs Nifty Z-Score]],Table2[6M Return vs Nifty Z-Score])</f>
        <v>57</v>
      </c>
      <c r="AU67">
        <f>_xlfn.RANK.AVG(Table2[[#This Row],[Sharpe Ratio Z-Score]],Table2[Sharpe Ratio Z-Score])</f>
        <v>48</v>
      </c>
      <c r="AV67">
        <f>(Table2[[#This Row],[Rank 1Y]]+Table2[[#This Row],[Rank 6M]]+Table2[[#This Row],[Rank Sharpe]])/3</f>
        <v>100.66666666666667</v>
      </c>
    </row>
    <row r="68" spans="1:48" x14ac:dyDescent="0.3">
      <c r="A68" t="s">
        <v>453</v>
      </c>
      <c r="B68" t="s">
        <v>454</v>
      </c>
      <c r="C68" t="s">
        <v>10157</v>
      </c>
      <c r="D68" t="s">
        <v>455</v>
      </c>
      <c r="E68">
        <v>48573.25</v>
      </c>
      <c r="F68">
        <v>578.45000000000005</v>
      </c>
      <c r="G68">
        <v>103.821301194204</v>
      </c>
      <c r="H68">
        <f>(Table2[[#This Row],[1Y Return vs Nifty]]-AVERAGE(Table2[1Y Return vs Nifty]))/_xlfn.STDEV.P(Table2[1Y Return vs Nifty])</f>
        <v>0.65202972057934483</v>
      </c>
      <c r="I68">
        <v>3.1851897790082599</v>
      </c>
      <c r="J68">
        <f>(Table2[[#This Row],[1M Return vs Nifty]]-AVERAGE(Table2[1M Return vs Nifty]))/_xlfn.STDEV.P(Table2[1M Return vs Nifty])</f>
        <v>-4.7098972835894391E-2</v>
      </c>
      <c r="K68">
        <v>63.428697737827697</v>
      </c>
      <c r="L68">
        <f>(Table2[[#This Row],[6M Return vs Nifty]]-AVERAGE(Table2[6M Return vs Nifty]))/_xlfn.STDEV.P(Table2[6M Return vs Nifty])</f>
        <v>1.5319161104798555</v>
      </c>
      <c r="M68">
        <v>-1.2241116709883499</v>
      </c>
      <c r="N68">
        <f>(Table2[[#This Row],[1W Return vs Nifty]]-AVERAGE(Table2[1W Return vs Nifty]))/_xlfn.STDEV.P(Table2[1W Return vs Nifty])</f>
        <v>-0.2197230246900416</v>
      </c>
      <c r="O68">
        <v>556.80999999999995</v>
      </c>
      <c r="P68">
        <v>512.62534999864204</v>
      </c>
      <c r="Q68">
        <v>387.38002198420003</v>
      </c>
      <c r="R68">
        <v>63.753359961787901</v>
      </c>
      <c r="S68" s="2">
        <f>(Table2[[#This Row],[Close Price]]-Table2[[#This Row],[20D EMA]])/Table2[[#This Row],[20D EMA]]</f>
        <v>3.8864244535838262E-2</v>
      </c>
      <c r="T68" s="2">
        <f>(Table2[[#This Row],[Close Price]]-Table2[[#This Row],[50D EMA]])/Table2[[#This Row],[50D EMA]]</f>
        <v>0.12840693500922726</v>
      </c>
      <c r="U68" s="2">
        <f>(Table2[[#This Row],[Close Price]]-Table2[[#This Row],[200D EMA]])/Table2[[#This Row],[200D EMA]]</f>
        <v>0.49323653046721427</v>
      </c>
      <c r="V68">
        <v>0.71855859210653705</v>
      </c>
      <c r="W68">
        <v>549.04999999999995</v>
      </c>
      <c r="X68">
        <v>580.95000000000005</v>
      </c>
      <c r="Y68">
        <v>565.1</v>
      </c>
      <c r="Z68">
        <v>585.5</v>
      </c>
      <c r="AA68">
        <v>559.6</v>
      </c>
      <c r="AB68">
        <v>585.5</v>
      </c>
      <c r="AC68" s="2">
        <f>(Table2[[#This Row],[Close Price]]/Table2[[#This Row],[Day Low]])-1</f>
        <v>5.3547035789090369E-2</v>
      </c>
      <c r="AD68" s="2">
        <f>(Table2[[#This Row],[Day High]]/Table2[[#This Row],[Close Price]])-1</f>
        <v>4.3218947186447476E-3</v>
      </c>
      <c r="AE68" s="2">
        <f>(Table2[[#This Row],[Close Price]]/Table2[[#This Row],[Current Week Low]])-1</f>
        <v>2.3624137320828131E-2</v>
      </c>
      <c r="AF68" s="2">
        <f>(Table2[[#This Row],[Current Week High]]/Table2[[#This Row],[Close Price]])-1</f>
        <v>1.2187743106577775E-2</v>
      </c>
      <c r="AG68" s="2">
        <f>(Table2[[#This Row],[Close Price]]/Table2[[#This Row],[Current Month Low]])-1</f>
        <v>3.3684774839170872E-2</v>
      </c>
      <c r="AH68" s="2">
        <f>(Table2[[#This Row],[Current Month High]]/Table2[[#This Row],[Close Price]])-1</f>
        <v>1.2187743106577775E-2</v>
      </c>
      <c r="AI68">
        <v>7.24349554844843</v>
      </c>
      <c r="AJ68">
        <v>139.32561026065301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0.09</v>
      </c>
      <c r="AM68" t="s">
        <v>10198</v>
      </c>
      <c r="AN68">
        <v>1.54</v>
      </c>
      <c r="AO68" t="s">
        <v>10198</v>
      </c>
      <c r="AP68">
        <v>0.13944423397137601</v>
      </c>
      <c r="AQ68">
        <f>(Table2[[#This Row],[Sharpe Ratio]]-AVERAGE(Table2[Sharpe Ratio]))/_xlfn.STDEV.P(Table2[Sharpe Ratio])</f>
        <v>0.95793506430510511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2.8750588978383695</v>
      </c>
      <c r="AS68">
        <f>_xlfn.RANK.AVG(Table2[[#This Row],[1Y Return vs Nifty Z-Score]],Table2[1Y Return vs Nifty Z-Score])</f>
        <v>128</v>
      </c>
      <c r="AT68">
        <f>_xlfn.RANK.AVG(Table2[[#This Row],[6M Return vs Nifty Z-Score]],Table2[6M Return vs Nifty Z-Score])</f>
        <v>52</v>
      </c>
      <c r="AU68">
        <f>_xlfn.RANK.AVG(Table2[[#This Row],[Sharpe Ratio Z-Score]],Table2[Sharpe Ratio Z-Score])</f>
        <v>130</v>
      </c>
      <c r="AV68">
        <f>(Table2[[#This Row],[Rank 1Y]]+Table2[[#This Row],[Rank 6M]]+Table2[[#This Row],[Rank Sharpe]])/3</f>
        <v>103.33333333333333</v>
      </c>
    </row>
    <row r="69" spans="1:48" x14ac:dyDescent="0.3">
      <c r="A69" t="s">
        <v>76</v>
      </c>
      <c r="B69" t="s">
        <v>77</v>
      </c>
      <c r="C69" t="s">
        <v>10157</v>
      </c>
      <c r="D69" t="s">
        <v>56</v>
      </c>
      <c r="E69">
        <v>341582.73684209998</v>
      </c>
      <c r="F69">
        <v>2925.5</v>
      </c>
      <c r="G69">
        <v>61.910956164443299</v>
      </c>
      <c r="H69">
        <f>(Table2[[#This Row],[1Y Return vs Nifty]]-AVERAGE(Table2[1Y Return vs Nifty]))/_xlfn.STDEV.P(Table2[1Y Return vs Nifty])</f>
        <v>0.16799463193544706</v>
      </c>
      <c r="I69">
        <v>-5.7447160919582796</v>
      </c>
      <c r="J69">
        <f>(Table2[[#This Row],[1M Return vs Nifty]]-AVERAGE(Table2[1M Return vs Nifty]))/_xlfn.STDEV.P(Table2[1M Return vs Nifty])</f>
        <v>-0.78253213928027943</v>
      </c>
      <c r="K69">
        <v>66.157350800712706</v>
      </c>
      <c r="L69">
        <f>(Table2[[#This Row],[6M Return vs Nifty]]-AVERAGE(Table2[6M Return vs Nifty]))/_xlfn.STDEV.P(Table2[6M Return vs Nifty])</f>
        <v>1.6110190870253167</v>
      </c>
      <c r="M69">
        <v>-2.38914653609688</v>
      </c>
      <c r="N69">
        <f>(Table2[[#This Row],[1W Return vs Nifty]]-AVERAGE(Table2[1W Return vs Nifty]))/_xlfn.STDEV.P(Table2[1W Return vs Nifty])</f>
        <v>-0.43007023777596598</v>
      </c>
      <c r="O69">
        <v>2839.81</v>
      </c>
      <c r="P69">
        <v>2634.0777983227199</v>
      </c>
      <c r="Q69">
        <v>2068.3513200587299</v>
      </c>
      <c r="R69">
        <v>47.591982451890402</v>
      </c>
      <c r="S69" s="2">
        <f>(Table2[[#This Row],[Close Price]]-Table2[[#This Row],[20D EMA]])/Table2[[#This Row],[20D EMA]]</f>
        <v>3.017455393142501E-2</v>
      </c>
      <c r="T69" s="2">
        <f>(Table2[[#This Row],[Close Price]]-Table2[[#This Row],[50D EMA]])/Table2[[#This Row],[50D EMA]]</f>
        <v>0.11063538133264197</v>
      </c>
      <c r="U69" s="2">
        <f>(Table2[[#This Row],[Close Price]]-Table2[[#This Row],[200D EMA]])/Table2[[#This Row],[200D EMA]]</f>
        <v>0.41441155166856841</v>
      </c>
      <c r="V69">
        <v>0.72053421248810401</v>
      </c>
      <c r="W69">
        <v>2697.9</v>
      </c>
      <c r="X69">
        <v>2930</v>
      </c>
      <c r="Y69">
        <v>2837.25</v>
      </c>
      <c r="Z69">
        <v>2940</v>
      </c>
      <c r="AA69">
        <v>2837.25</v>
      </c>
      <c r="AB69">
        <v>2940</v>
      </c>
      <c r="AC69" s="2">
        <f>(Table2[[#This Row],[Close Price]]/Table2[[#This Row],[Day Low]])-1</f>
        <v>8.4361911116053179E-2</v>
      </c>
      <c r="AD69" s="2">
        <f>(Table2[[#This Row],[Day High]]/Table2[[#This Row],[Close Price]])-1</f>
        <v>1.538198598530105E-3</v>
      </c>
      <c r="AE69" s="2">
        <f>(Table2[[#This Row],[Close Price]]/Table2[[#This Row],[Current Week Low]])-1</f>
        <v>3.1104062031896973E-2</v>
      </c>
      <c r="AF69" s="2">
        <f>(Table2[[#This Row],[Current Week High]]/Table2[[#This Row],[Close Price]])-1</f>
        <v>4.9564177063750048E-3</v>
      </c>
      <c r="AG69" s="2">
        <f>(Table2[[#This Row],[Close Price]]/Table2[[#This Row],[Current Month Low]])-1</f>
        <v>3.1104062031896973E-2</v>
      </c>
      <c r="AH69" s="2">
        <f>(Table2[[#This Row],[Current Month High]]/Table2[[#This Row],[Close Price]])-1</f>
        <v>4.9564177063750048E-3</v>
      </c>
      <c r="AI69">
        <v>3.0080328149034199</v>
      </c>
      <c r="AJ69">
        <v>106.63959032315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0.18</v>
      </c>
      <c r="AM69" t="s">
        <v>10198</v>
      </c>
      <c r="AN69">
        <v>3.01</v>
      </c>
      <c r="AO69" t="s">
        <v>10198</v>
      </c>
      <c r="AP69">
        <v>0.19062580542324301</v>
      </c>
      <c r="AQ69">
        <f>(Table2[[#This Row],[Sharpe Ratio]]-AVERAGE(Table2[Sharpe Ratio]))/_xlfn.STDEV.P(Table2[Sharpe Ratio])</f>
        <v>1.5349711483556854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2.1013824902602041</v>
      </c>
      <c r="AS69">
        <f>_xlfn.RANK.AVG(Table2[[#This Row],[1Y Return vs Nifty Z-Score]],Table2[1Y Return vs Nifty Z-Score])</f>
        <v>219</v>
      </c>
      <c r="AT69">
        <f>_xlfn.RANK.AVG(Table2[[#This Row],[6M Return vs Nifty Z-Score]],Table2[6M Return vs Nifty Z-Score])</f>
        <v>47</v>
      </c>
      <c r="AU69">
        <f>_xlfn.RANK.AVG(Table2[[#This Row],[Sharpe Ratio Z-Score]],Table2[Sharpe Ratio Z-Score])</f>
        <v>47</v>
      </c>
      <c r="AV69">
        <f>(Table2[[#This Row],[Rank 1Y]]+Table2[[#This Row],[Rank 6M]]+Table2[[#This Row],[Rank Sharpe]])/3</f>
        <v>104.33333333333333</v>
      </c>
    </row>
    <row r="70" spans="1:48" x14ac:dyDescent="0.3">
      <c r="A70" t="s">
        <v>295</v>
      </c>
      <c r="B70" t="s">
        <v>296</v>
      </c>
      <c r="C70" t="s">
        <v>10152</v>
      </c>
      <c r="D70" t="s">
        <v>297</v>
      </c>
      <c r="E70">
        <v>89836.489758014999</v>
      </c>
      <c r="F70">
        <v>10368.9</v>
      </c>
      <c r="G70">
        <v>149.73233678776199</v>
      </c>
      <c r="H70">
        <f>(Table2[[#This Row],[1Y Return vs Nifty]]-AVERAGE(Table2[1Y Return vs Nifty]))/_xlfn.STDEV.P(Table2[1Y Return vs Nifty])</f>
        <v>1.182269979099781</v>
      </c>
      <c r="I70">
        <v>18.380029837373801</v>
      </c>
      <c r="J70">
        <f>(Table2[[#This Row],[1M Return vs Nifty]]-AVERAGE(Table2[1M Return vs Nifty]))/_xlfn.STDEV.P(Table2[1M Return vs Nifty])</f>
        <v>1.2042904034028763</v>
      </c>
      <c r="K70">
        <v>125.096361641633</v>
      </c>
      <c r="L70">
        <f>(Table2[[#This Row],[6M Return vs Nifty]]-AVERAGE(Table2[6M Return vs Nifty]))/_xlfn.STDEV.P(Table2[6M Return vs Nifty])</f>
        <v>3.3196464151300487</v>
      </c>
      <c r="M70">
        <v>-0.27092480046963602</v>
      </c>
      <c r="N70">
        <f>(Table2[[#This Row],[1W Return vs Nifty]]-AVERAGE(Table2[1W Return vs Nifty]))/_xlfn.STDEV.P(Table2[1W Return vs Nifty])</f>
        <v>-4.7624997610802557E-2</v>
      </c>
      <c r="O70">
        <v>9753.01</v>
      </c>
      <c r="P70">
        <v>8940.7195092469501</v>
      </c>
      <c r="Q70">
        <v>6971.8963629317104</v>
      </c>
      <c r="R70">
        <v>76.049653680534803</v>
      </c>
      <c r="S70" s="2">
        <f>(Table2[[#This Row],[Close Price]]-Table2[[#This Row],[20D EMA]])/Table2[[#This Row],[20D EMA]]</f>
        <v>6.3148709987993393E-2</v>
      </c>
      <c r="T70" s="2">
        <f>(Table2[[#This Row],[Close Price]]-Table2[[#This Row],[50D EMA]])/Table2[[#This Row],[50D EMA]]</f>
        <v>0.15973887663917341</v>
      </c>
      <c r="U70" s="2">
        <f>(Table2[[#This Row],[Close Price]]-Table2[[#This Row],[200D EMA]])/Table2[[#This Row],[200D EMA]]</f>
        <v>0.48724241730406842</v>
      </c>
      <c r="V70">
        <v>0.92283165680130697</v>
      </c>
      <c r="W70">
        <v>10051</v>
      </c>
      <c r="X70">
        <v>10373.549999999999</v>
      </c>
      <c r="Y70">
        <v>10233</v>
      </c>
      <c r="Z70">
        <v>10500</v>
      </c>
      <c r="AA70">
        <v>9890.15</v>
      </c>
      <c r="AB70">
        <v>10529.95</v>
      </c>
      <c r="AC70" s="2">
        <f>(Table2[[#This Row],[Close Price]]/Table2[[#This Row],[Day Low]])-1</f>
        <v>3.1628693662322016E-2</v>
      </c>
      <c r="AD70" s="2">
        <f>(Table2[[#This Row],[Day High]]/Table2[[#This Row],[Close Price]])-1</f>
        <v>4.4845644185986799E-4</v>
      </c>
      <c r="AE70" s="2">
        <f>(Table2[[#This Row],[Close Price]]/Table2[[#This Row],[Current Week Low]])-1</f>
        <v>1.3280562884784519E-2</v>
      </c>
      <c r="AF70" s="2">
        <f>(Table2[[#This Row],[Current Week High]]/Table2[[#This Row],[Close Price]])-1</f>
        <v>1.2643578393079391E-2</v>
      </c>
      <c r="AG70" s="2">
        <f>(Table2[[#This Row],[Close Price]]/Table2[[#This Row],[Current Month Low]])-1</f>
        <v>4.8406748128188237E-2</v>
      </c>
      <c r="AH70" s="2">
        <f>(Table2[[#This Row],[Current Month High]]/Table2[[#This Row],[Close Price]])-1</f>
        <v>1.5532023647638615E-2</v>
      </c>
      <c r="AI70">
        <v>1.55320236476386</v>
      </c>
      <c r="AJ70">
        <v>177.44732089102899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0.21</v>
      </c>
      <c r="AM70" t="s">
        <v>10198</v>
      </c>
      <c r="AN70">
        <v>6.47</v>
      </c>
      <c r="AO70" t="s">
        <v>10198</v>
      </c>
      <c r="AP70">
        <v>9.2664120107573994E-2</v>
      </c>
      <c r="AQ70">
        <f>(Table2[[#This Row],[Sharpe Ratio]]-AVERAGE(Table2[Sharpe Ratio]))/_xlfn.STDEV.P(Table2[Sharpe Ratio])</f>
        <v>0.43052230714123935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6.0891041071631422</v>
      </c>
      <c r="AS70">
        <f>_xlfn.RANK.AVG(Table2[[#This Row],[1Y Return vs Nifty Z-Score]],Table2[1Y Return vs Nifty Z-Score])</f>
        <v>74</v>
      </c>
      <c r="AT70">
        <f>_xlfn.RANK.AVG(Table2[[#This Row],[6M Return vs Nifty Z-Score]],Table2[6M Return vs Nifty Z-Score])</f>
        <v>8</v>
      </c>
      <c r="AU70">
        <f>_xlfn.RANK.AVG(Table2[[#This Row],[Sharpe Ratio Z-Score]],Table2[Sharpe Ratio Z-Score])</f>
        <v>231</v>
      </c>
      <c r="AV70">
        <f>(Table2[[#This Row],[Rank 1Y]]+Table2[[#This Row],[Rank 6M]]+Table2[[#This Row],[Rank Sharpe]])/3</f>
        <v>104.33333333333333</v>
      </c>
    </row>
    <row r="71" spans="1:48" x14ac:dyDescent="0.3">
      <c r="A71" t="s">
        <v>1485</v>
      </c>
      <c r="B71" t="s">
        <v>1486</v>
      </c>
      <c r="C71" t="s">
        <v>10156</v>
      </c>
      <c r="D71" t="s">
        <v>46</v>
      </c>
      <c r="E71">
        <v>6601.8078515999996</v>
      </c>
      <c r="F71">
        <v>516.85</v>
      </c>
      <c r="G71">
        <v>94.832073309094199</v>
      </c>
      <c r="H71">
        <f>(Table2[[#This Row],[1Y Return vs Nifty]]-AVERAGE(Table2[1Y Return vs Nifty]))/_xlfn.STDEV.P(Table2[1Y Return vs Nifty])</f>
        <v>0.54821044366526583</v>
      </c>
      <c r="I71">
        <v>-0.25460980367368802</v>
      </c>
      <c r="J71">
        <f>(Table2[[#This Row],[1M Return vs Nifty]]-AVERAGE(Table2[1M Return vs Nifty]))/_xlfn.STDEV.P(Table2[1M Return vs Nifty])</f>
        <v>-0.33038781547092316</v>
      </c>
      <c r="K71">
        <v>45.576343463716398</v>
      </c>
      <c r="L71">
        <f>(Table2[[#This Row],[6M Return vs Nifty]]-AVERAGE(Table2[6M Return vs Nifty]))/_xlfn.STDEV.P(Table2[6M Return vs Nifty])</f>
        <v>1.0143807811869487</v>
      </c>
      <c r="M71">
        <v>0.36569761483540397</v>
      </c>
      <c r="N71">
        <f>(Table2[[#This Row],[1W Return vs Nifty]]-AVERAGE(Table2[1W Return vs Nifty]))/_xlfn.STDEV.P(Table2[1W Return vs Nifty])</f>
        <v>6.7317271378692825E-2</v>
      </c>
      <c r="O71">
        <v>467.59</v>
      </c>
      <c r="P71">
        <v>430.79006655563097</v>
      </c>
      <c r="Q71">
        <v>346.78400435392302</v>
      </c>
      <c r="R71">
        <v>62.813169535042398</v>
      </c>
      <c r="S71" s="2">
        <f>(Table2[[#This Row],[Close Price]]-Table2[[#This Row],[20D EMA]])/Table2[[#This Row],[20D EMA]]</f>
        <v>0.10534870292350147</v>
      </c>
      <c r="T71" s="2">
        <f>(Table2[[#This Row],[Close Price]]-Table2[[#This Row],[50D EMA]])/Table2[[#This Row],[50D EMA]]</f>
        <v>0.19977232560736291</v>
      </c>
      <c r="U71" s="2">
        <f>(Table2[[#This Row],[Close Price]]-Table2[[#This Row],[200D EMA]])/Table2[[#This Row],[200D EMA]]</f>
        <v>0.49040899669786953</v>
      </c>
      <c r="V71">
        <v>0.78313482631975995</v>
      </c>
      <c r="W71">
        <v>502</v>
      </c>
      <c r="X71">
        <v>540.79999999999995</v>
      </c>
      <c r="Y71">
        <v>473.05</v>
      </c>
      <c r="Z71">
        <v>533.04999999999995</v>
      </c>
      <c r="AA71">
        <v>446</v>
      </c>
      <c r="AB71">
        <v>533.04999999999995</v>
      </c>
      <c r="AC71" s="2">
        <f>(Table2[[#This Row],[Close Price]]/Table2[[#This Row],[Day Low]])-1</f>
        <v>2.958167330677286E-2</v>
      </c>
      <c r="AD71" s="2">
        <f>(Table2[[#This Row],[Day High]]/Table2[[#This Row],[Close Price]])-1</f>
        <v>4.6338396053013264E-2</v>
      </c>
      <c r="AE71" s="2">
        <f>(Table2[[#This Row],[Close Price]]/Table2[[#This Row],[Current Week Low]])-1</f>
        <v>9.2590635239403918E-2</v>
      </c>
      <c r="AF71" s="2">
        <f>(Table2[[#This Row],[Current Week High]]/Table2[[#This Row],[Close Price]])-1</f>
        <v>3.1343716745670713E-2</v>
      </c>
      <c r="AG71" s="2">
        <f>(Table2[[#This Row],[Close Price]]/Table2[[#This Row],[Current Month Low]])-1</f>
        <v>0.15885650224215242</v>
      </c>
      <c r="AH71" s="2">
        <f>(Table2[[#This Row],[Current Month High]]/Table2[[#This Row],[Close Price]])-1</f>
        <v>3.1343716745670713E-2</v>
      </c>
      <c r="AI71">
        <v>3.13437167456707</v>
      </c>
      <c r="AJ71">
        <v>130.01780151312801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0.24</v>
      </c>
      <c r="AM71" t="s">
        <v>10198</v>
      </c>
      <c r="AN71">
        <v>14.25</v>
      </c>
      <c r="AO71" t="s">
        <v>10198</v>
      </c>
      <c r="AP71">
        <v>0.15794594133416401</v>
      </c>
      <c r="AQ71">
        <f>(Table2[[#This Row],[Sharpe Ratio]]-AVERAGE(Table2[Sharpe Ratio]))/_xlfn.STDEV.P(Table2[Sharpe Ratio])</f>
        <v>1.1665287526586019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2.4660494334185863</v>
      </c>
      <c r="AS71">
        <f>_xlfn.RANK.AVG(Table2[[#This Row],[1Y Return vs Nifty Z-Score]],Table2[1Y Return vs Nifty Z-Score])</f>
        <v>142</v>
      </c>
      <c r="AT71">
        <f>_xlfn.RANK.AVG(Table2[[#This Row],[6M Return vs Nifty Z-Score]],Table2[6M Return vs Nifty Z-Score])</f>
        <v>84</v>
      </c>
      <c r="AU71">
        <f>_xlfn.RANK.AVG(Table2[[#This Row],[Sharpe Ratio Z-Score]],Table2[Sharpe Ratio Z-Score])</f>
        <v>91</v>
      </c>
      <c r="AV71">
        <f>(Table2[[#This Row],[Rank 1Y]]+Table2[[#This Row],[Rank 6M]]+Table2[[#This Row],[Rank Sharpe]])/3</f>
        <v>105.66666666666667</v>
      </c>
    </row>
    <row r="72" spans="1:48" x14ac:dyDescent="0.3">
      <c r="A72" t="s">
        <v>883</v>
      </c>
      <c r="B72" t="s">
        <v>884</v>
      </c>
      <c r="C72" t="s">
        <v>10158</v>
      </c>
      <c r="D72" t="s">
        <v>239</v>
      </c>
      <c r="E72">
        <v>16916.090066339999</v>
      </c>
      <c r="F72">
        <v>4964.8500000000004</v>
      </c>
      <c r="G72">
        <v>108.125403281253</v>
      </c>
      <c r="H72">
        <f>(Table2[[#This Row],[1Y Return vs Nifty]]-AVERAGE(Table2[1Y Return vs Nifty]))/_xlfn.STDEV.P(Table2[1Y Return vs Nifty])</f>
        <v>0.70173908073273328</v>
      </c>
      <c r="I72">
        <v>-0.99532672716431403</v>
      </c>
      <c r="J72">
        <f>(Table2[[#This Row],[1M Return vs Nifty]]-AVERAGE(Table2[1M Return vs Nifty]))/_xlfn.STDEV.P(Table2[1M Return vs Nifty])</f>
        <v>-0.39139045092453661</v>
      </c>
      <c r="K72">
        <v>33.587291930932999</v>
      </c>
      <c r="L72">
        <f>(Table2[[#This Row],[6M Return vs Nifty]]-AVERAGE(Table2[6M Return vs Nifty]))/_xlfn.STDEV.P(Table2[6M Return vs Nifty])</f>
        <v>0.66682114632542511</v>
      </c>
      <c r="M72">
        <v>-2.1105673560320599</v>
      </c>
      <c r="N72">
        <f>(Table2[[#This Row],[1W Return vs Nifty]]-AVERAGE(Table2[1W Return vs Nifty]))/_xlfn.STDEV.P(Table2[1W Return vs Nifty])</f>
        <v>-0.37977272659810263</v>
      </c>
      <c r="O72">
        <v>4804.78</v>
      </c>
      <c r="P72">
        <v>4638.29407297546</v>
      </c>
      <c r="Q72">
        <v>3879.54541472646</v>
      </c>
      <c r="R72">
        <v>53.785248612003798</v>
      </c>
      <c r="S72" s="2">
        <f>(Table2[[#This Row],[Close Price]]-Table2[[#This Row],[20D EMA]])/Table2[[#This Row],[20D EMA]]</f>
        <v>3.3314740737349184E-2</v>
      </c>
      <c r="T72" s="2">
        <f>(Table2[[#This Row],[Close Price]]-Table2[[#This Row],[50D EMA]])/Table2[[#This Row],[50D EMA]]</f>
        <v>7.0404317166344543E-2</v>
      </c>
      <c r="U72" s="2">
        <f>(Table2[[#This Row],[Close Price]]-Table2[[#This Row],[200D EMA]])/Table2[[#This Row],[200D EMA]]</f>
        <v>0.27975045250245212</v>
      </c>
      <c r="V72">
        <v>0.83032379113278698</v>
      </c>
      <c r="W72">
        <v>4805</v>
      </c>
      <c r="X72">
        <v>4995</v>
      </c>
      <c r="Y72">
        <v>4797.6000000000004</v>
      </c>
      <c r="Z72">
        <v>5000</v>
      </c>
      <c r="AA72">
        <v>4711</v>
      </c>
      <c r="AB72">
        <v>5140</v>
      </c>
      <c r="AC72" s="2">
        <f>(Table2[[#This Row],[Close Price]]/Table2[[#This Row],[Day Low]])-1</f>
        <v>3.3267429760666101E-2</v>
      </c>
      <c r="AD72" s="2">
        <f>(Table2[[#This Row],[Day High]]/Table2[[#This Row],[Close Price]])-1</f>
        <v>6.0726910178554583E-3</v>
      </c>
      <c r="AE72" s="2">
        <f>(Table2[[#This Row],[Close Price]]/Table2[[#This Row],[Current Week Low]])-1</f>
        <v>3.4861180590295193E-2</v>
      </c>
      <c r="AF72" s="2">
        <f>(Table2[[#This Row],[Current Week High]]/Table2[[#This Row],[Close Price]])-1</f>
        <v>7.0797707886440797E-3</v>
      </c>
      <c r="AG72" s="2">
        <f>(Table2[[#This Row],[Close Price]]/Table2[[#This Row],[Current Month Low]])-1</f>
        <v>5.3884525578433484E-2</v>
      </c>
      <c r="AH72" s="2">
        <f>(Table2[[#This Row],[Current Month High]]/Table2[[#This Row],[Close Price]])-1</f>
        <v>3.5278004370726146E-2</v>
      </c>
      <c r="AI72">
        <v>4.5348802078612502</v>
      </c>
      <c r="AJ72">
        <v>146.59646857228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-0.04</v>
      </c>
      <c r="AM72" t="s">
        <v>10199</v>
      </c>
      <c r="AN72">
        <v>3.86</v>
      </c>
      <c r="AO72" t="s">
        <v>10198</v>
      </c>
      <c r="AP72">
        <v>0.17582277414286601</v>
      </c>
      <c r="AQ72">
        <f>(Table2[[#This Row],[Sharpe Ratio]]-AVERAGE(Table2[Sharpe Ratio]))/_xlfn.STDEV.P(Table2[Sharpe Ratio])</f>
        <v>1.3680774215747464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1.9654744711102654</v>
      </c>
      <c r="AS72">
        <f>_xlfn.RANK.AVG(Table2[[#This Row],[1Y Return vs Nifty Z-Score]],Table2[1Y Return vs Nifty Z-Score])</f>
        <v>118</v>
      </c>
      <c r="AT72">
        <f>_xlfn.RANK.AVG(Table2[[#This Row],[6M Return vs Nifty Z-Score]],Table2[6M Return vs Nifty Z-Score])</f>
        <v>137</v>
      </c>
      <c r="AU72">
        <f>_xlfn.RANK.AVG(Table2[[#This Row],[Sharpe Ratio Z-Score]],Table2[Sharpe Ratio Z-Score])</f>
        <v>66</v>
      </c>
      <c r="AV72">
        <f>(Table2[[#This Row],[Rank 1Y]]+Table2[[#This Row],[Rank 6M]]+Table2[[#This Row],[Rank Sharpe]])/3</f>
        <v>107</v>
      </c>
    </row>
    <row r="73" spans="1:48" x14ac:dyDescent="0.3">
      <c r="A73" t="s">
        <v>259</v>
      </c>
      <c r="B73" t="s">
        <v>260</v>
      </c>
      <c r="C73" t="s">
        <v>10160</v>
      </c>
      <c r="D73" t="s">
        <v>103</v>
      </c>
      <c r="E73">
        <v>104086.65064941</v>
      </c>
      <c r="F73">
        <v>106.05</v>
      </c>
      <c r="G73">
        <v>104.889514100893</v>
      </c>
      <c r="H73">
        <f>(Table2[[#This Row],[1Y Return vs Nifty]]-AVERAGE(Table2[1Y Return vs Nifty]))/_xlfn.STDEV.P(Table2[1Y Return vs Nifty])</f>
        <v>0.66436683039346356</v>
      </c>
      <c r="I73">
        <v>-5.8992531227769902</v>
      </c>
      <c r="J73">
        <f>(Table2[[#This Row],[1M Return vs Nifty]]-AVERAGE(Table2[1M Return vs Nifty]))/_xlfn.STDEV.P(Table2[1M Return vs Nifty])</f>
        <v>-0.79525922280726591</v>
      </c>
      <c r="K73">
        <v>37.093343480070402</v>
      </c>
      <c r="L73">
        <f>(Table2[[#This Row],[6M Return vs Nifty]]-AVERAGE(Table2[6M Return vs Nifty]))/_xlfn.STDEV.P(Table2[6M Return vs Nifty])</f>
        <v>0.76846071246556424</v>
      </c>
      <c r="M73">
        <v>1.91418482735855</v>
      </c>
      <c r="N73">
        <f>(Table2[[#This Row],[1W Return vs Nifty]]-AVERAGE(Table2[1W Return vs Nifty]))/_xlfn.STDEV.P(Table2[1W Return vs Nifty])</f>
        <v>0.34689686114752999</v>
      </c>
      <c r="O73">
        <v>101.83</v>
      </c>
      <c r="P73">
        <v>99.529995719515298</v>
      </c>
      <c r="Q73">
        <v>82.583290522229206</v>
      </c>
      <c r="R73">
        <v>63.672239396332103</v>
      </c>
      <c r="S73" s="2">
        <f>(Table2[[#This Row],[Close Price]]-Table2[[#This Row],[20D EMA]])/Table2[[#This Row],[20D EMA]]</f>
        <v>4.1441618383580466E-2</v>
      </c>
      <c r="T73" s="2">
        <f>(Table2[[#This Row],[Close Price]]-Table2[[#This Row],[50D EMA]])/Table2[[#This Row],[50D EMA]]</f>
        <v>6.5507932893503498E-2</v>
      </c>
      <c r="U73" s="2">
        <f>(Table2[[#This Row],[Close Price]]-Table2[[#This Row],[200D EMA]])/Table2[[#This Row],[200D EMA]]</f>
        <v>0.28415808245681595</v>
      </c>
      <c r="V73">
        <v>0.61383413021669198</v>
      </c>
      <c r="W73">
        <v>102.06</v>
      </c>
      <c r="X73">
        <v>108.4</v>
      </c>
      <c r="Y73">
        <v>103.25</v>
      </c>
      <c r="Z73">
        <v>107.49</v>
      </c>
      <c r="AA73">
        <v>98.71</v>
      </c>
      <c r="AB73">
        <v>107.49</v>
      </c>
      <c r="AC73" s="2">
        <f>(Table2[[#This Row],[Close Price]]/Table2[[#This Row],[Day Low]])-1</f>
        <v>3.9094650205761194E-2</v>
      </c>
      <c r="AD73" s="2">
        <f>(Table2[[#This Row],[Day High]]/Table2[[#This Row],[Close Price]])-1</f>
        <v>2.2159358793022221E-2</v>
      </c>
      <c r="AE73" s="2">
        <f>(Table2[[#This Row],[Close Price]]/Table2[[#This Row],[Current Week Low]])-1</f>
        <v>2.7118644067796627E-2</v>
      </c>
      <c r="AF73" s="2">
        <f>(Table2[[#This Row],[Current Week High]]/Table2[[#This Row],[Close Price]])-1</f>
        <v>1.3578500707213559E-2</v>
      </c>
      <c r="AG73" s="2">
        <f>(Table2[[#This Row],[Close Price]]/Table2[[#This Row],[Current Month Low]])-1</f>
        <v>7.4359234120149997E-2</v>
      </c>
      <c r="AH73" s="2">
        <f>(Table2[[#This Row],[Current Month High]]/Table2[[#This Row],[Close Price]])-1</f>
        <v>1.3578500707213559E-2</v>
      </c>
      <c r="AI73">
        <v>11.2682696841112</v>
      </c>
      <c r="AJ73">
        <v>136.45484949832701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0.12</v>
      </c>
      <c r="AM73" t="s">
        <v>10198</v>
      </c>
      <c r="AN73">
        <v>5.25</v>
      </c>
      <c r="AO73" t="s">
        <v>10198</v>
      </c>
      <c r="AP73">
        <v>0.16271557600772901</v>
      </c>
      <c r="AQ73">
        <f>(Table2[[#This Row],[Sharpe Ratio]]-AVERAGE(Table2[Sharpe Ratio]))/_xlfn.STDEV.P(Table2[Sharpe Ratio])</f>
        <v>1.2203030162521715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2.2047681974514632</v>
      </c>
      <c r="AS73">
        <f>_xlfn.RANK.AVG(Table2[[#This Row],[1Y Return vs Nifty Z-Score]],Table2[1Y Return vs Nifty Z-Score])</f>
        <v>125</v>
      </c>
      <c r="AT73">
        <f>_xlfn.RANK.AVG(Table2[[#This Row],[6M Return vs Nifty Z-Score]],Table2[6M Return vs Nifty Z-Score])</f>
        <v>115</v>
      </c>
      <c r="AU73">
        <f>_xlfn.RANK.AVG(Table2[[#This Row],[Sharpe Ratio Z-Score]],Table2[Sharpe Ratio Z-Score])</f>
        <v>84</v>
      </c>
      <c r="AV73">
        <f>(Table2[[#This Row],[Rank 1Y]]+Table2[[#This Row],[Rank 6M]]+Table2[[#This Row],[Rank Sharpe]])/3</f>
        <v>108</v>
      </c>
    </row>
    <row r="74" spans="1:48" x14ac:dyDescent="0.3">
      <c r="A74" t="s">
        <v>351</v>
      </c>
      <c r="B74" t="s">
        <v>352</v>
      </c>
      <c r="C74" t="s">
        <v>10166</v>
      </c>
      <c r="D74" t="s">
        <v>140</v>
      </c>
      <c r="E74">
        <v>71293.245163900006</v>
      </c>
      <c r="F74">
        <v>1782.45</v>
      </c>
      <c r="G74">
        <v>175.57426172369301</v>
      </c>
      <c r="H74">
        <f>(Table2[[#This Row],[1Y Return vs Nifty]]-AVERAGE(Table2[1Y Return vs Nifty]))/_xlfn.STDEV.P(Table2[1Y Return vs Nifty])</f>
        <v>1.480726086254472</v>
      </c>
      <c r="I74">
        <v>-4.9236545531002296</v>
      </c>
      <c r="J74">
        <f>(Table2[[#This Row],[1M Return vs Nifty]]-AVERAGE(Table2[1M Return vs Nifty]))/_xlfn.STDEV.P(Table2[1M Return vs Nifty])</f>
        <v>-0.7149126261417027</v>
      </c>
      <c r="K74">
        <v>20.134677907370701</v>
      </c>
      <c r="L74">
        <f>(Table2[[#This Row],[6M Return vs Nifty]]-AVERAGE(Table2[6M Return vs Nifty]))/_xlfn.STDEV.P(Table2[6M Return vs Nifty])</f>
        <v>0.27683319730567191</v>
      </c>
      <c r="M74">
        <v>-6.1448329846380298</v>
      </c>
      <c r="N74">
        <f>(Table2[[#This Row],[1W Return vs Nifty]]-AVERAGE(Table2[1W Return vs Nifty]))/_xlfn.STDEV.P(Table2[1W Return vs Nifty])</f>
        <v>-1.1081599682507797</v>
      </c>
      <c r="O74">
        <v>1824.21</v>
      </c>
      <c r="P74">
        <v>1696.3966900978401</v>
      </c>
      <c r="Q74">
        <v>1276.4127646992299</v>
      </c>
      <c r="R74">
        <v>38.1766277542796</v>
      </c>
      <c r="S74" s="2">
        <f>(Table2[[#This Row],[Close Price]]-Table2[[#This Row],[20D EMA]])/Table2[[#This Row],[20D EMA]]</f>
        <v>-2.2892101238344262E-2</v>
      </c>
      <c r="T74" s="2">
        <f>(Table2[[#This Row],[Close Price]]-Table2[[#This Row],[50D EMA]])/Table2[[#This Row],[50D EMA]]</f>
        <v>5.0727114951631291E-2</v>
      </c>
      <c r="U74" s="2">
        <f>(Table2[[#This Row],[Close Price]]-Table2[[#This Row],[200D EMA]])/Table2[[#This Row],[200D EMA]]</f>
        <v>0.39645265959088966</v>
      </c>
      <c r="V74">
        <v>1.0410537329196501</v>
      </c>
      <c r="W74">
        <v>1748</v>
      </c>
      <c r="X74">
        <v>1804.7</v>
      </c>
      <c r="Y74">
        <v>1763.1</v>
      </c>
      <c r="Z74">
        <v>1842.65</v>
      </c>
      <c r="AA74">
        <v>1763.1</v>
      </c>
      <c r="AB74">
        <v>1893.4</v>
      </c>
      <c r="AC74" s="2">
        <f>(Table2[[#This Row],[Close Price]]/Table2[[#This Row],[Day Low]])-1</f>
        <v>1.9708237986270083E-2</v>
      </c>
      <c r="AD74" s="2">
        <f>(Table2[[#This Row],[Day High]]/Table2[[#This Row],[Close Price]])-1</f>
        <v>1.2482818592386868E-2</v>
      </c>
      <c r="AE74" s="2">
        <f>(Table2[[#This Row],[Close Price]]/Table2[[#This Row],[Current Week Low]])-1</f>
        <v>1.0974987238387079E-2</v>
      </c>
      <c r="AF74" s="2">
        <f>(Table2[[#This Row],[Current Week High]]/Table2[[#This Row],[Close Price]])-1</f>
        <v>3.3773738393783947E-2</v>
      </c>
      <c r="AG74" s="2">
        <f>(Table2[[#This Row],[Close Price]]/Table2[[#This Row],[Current Month Low]])-1</f>
        <v>1.0974987238387079E-2</v>
      </c>
      <c r="AH74" s="2">
        <f>(Table2[[#This Row],[Current Month High]]/Table2[[#This Row],[Close Price]])-1</f>
        <v>6.2245785295520273E-2</v>
      </c>
      <c r="AI74">
        <v>16.401582092064299</v>
      </c>
      <c r="AJ74">
        <v>241.98963929393699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0.19</v>
      </c>
      <c r="AM74" t="s">
        <v>10198</v>
      </c>
      <c r="AN74">
        <v>-10.119999999999999</v>
      </c>
      <c r="AO74" t="s">
        <v>10199</v>
      </c>
      <c r="AP74">
        <v>0.187209724457893</v>
      </c>
      <c r="AQ74">
        <f>(Table2[[#This Row],[Sharpe Ratio]]-AVERAGE(Table2[Sharpe Ratio]))/_xlfn.STDEV.P(Table2[Sharpe Ratio])</f>
        <v>1.4964572472165012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1.4309439363841632</v>
      </c>
      <c r="AS74">
        <f>_xlfn.RANK.AVG(Table2[[#This Row],[1Y Return vs Nifty Z-Score]],Table2[1Y Return vs Nifty Z-Score])</f>
        <v>52</v>
      </c>
      <c r="AT74">
        <f>_xlfn.RANK.AVG(Table2[[#This Row],[6M Return vs Nifty Z-Score]],Table2[6M Return vs Nifty Z-Score])</f>
        <v>222</v>
      </c>
      <c r="AU74">
        <f>_xlfn.RANK.AVG(Table2[[#This Row],[Sharpe Ratio Z-Score]],Table2[Sharpe Ratio Z-Score])</f>
        <v>53</v>
      </c>
      <c r="AV74">
        <f>(Table2[[#This Row],[Rank 1Y]]+Table2[[#This Row],[Rank 6M]]+Table2[[#This Row],[Rank Sharpe]])/3</f>
        <v>109</v>
      </c>
    </row>
    <row r="75" spans="1:48" x14ac:dyDescent="0.3">
      <c r="A75" t="s">
        <v>1330</v>
      </c>
      <c r="B75" t="s">
        <v>1331</v>
      </c>
      <c r="C75" t="s">
        <v>10156</v>
      </c>
      <c r="D75" t="s">
        <v>46</v>
      </c>
      <c r="E75">
        <v>8183.4736015199996</v>
      </c>
      <c r="F75">
        <v>51.14</v>
      </c>
      <c r="G75">
        <v>140.19391422753699</v>
      </c>
      <c r="H75">
        <f>(Table2[[#This Row],[1Y Return vs Nifty]]-AVERAGE(Table2[1Y Return vs Nifty]))/_xlfn.STDEV.P(Table2[1Y Return vs Nifty])</f>
        <v>1.072107888900262</v>
      </c>
      <c r="I75">
        <v>20.566020515226501</v>
      </c>
      <c r="J75">
        <f>(Table2[[#This Row],[1M Return vs Nifty]]-AVERAGE(Table2[1M Return vs Nifty]))/_xlfn.STDEV.P(Table2[1M Return vs Nifty])</f>
        <v>1.3843203017311454</v>
      </c>
      <c r="K75">
        <v>58.515110081623497</v>
      </c>
      <c r="L75">
        <f>(Table2[[#This Row],[6M Return vs Nifty]]-AVERAGE(Table2[6M Return vs Nifty]))/_xlfn.STDEV.P(Table2[6M Return vs Nifty])</f>
        <v>1.3894724211704357</v>
      </c>
      <c r="M75">
        <v>-0.76728947455834295</v>
      </c>
      <c r="N75">
        <f>(Table2[[#This Row],[1W Return vs Nifty]]-AVERAGE(Table2[1W Return vs Nifty]))/_xlfn.STDEV.P(Table2[1W Return vs Nifty])</f>
        <v>-0.13724371117534157</v>
      </c>
      <c r="O75">
        <v>47.28</v>
      </c>
      <c r="P75">
        <v>43.502211582323099</v>
      </c>
      <c r="Q75">
        <v>35.321814054291899</v>
      </c>
      <c r="R75">
        <v>58.512768557699403</v>
      </c>
      <c r="S75" s="2">
        <f>(Table2[[#This Row],[Close Price]]-Table2[[#This Row],[20D EMA]])/Table2[[#This Row],[20D EMA]]</f>
        <v>8.1641285956006754E-2</v>
      </c>
      <c r="T75" s="2">
        <f>(Table2[[#This Row],[Close Price]]-Table2[[#This Row],[50D EMA]])/Table2[[#This Row],[50D EMA]]</f>
        <v>0.17557241666261578</v>
      </c>
      <c r="U75" s="2">
        <f>(Table2[[#This Row],[Close Price]]-Table2[[#This Row],[200D EMA]])/Table2[[#This Row],[200D EMA]]</f>
        <v>0.44783050840465138</v>
      </c>
      <c r="V75">
        <v>1.22579732594494</v>
      </c>
      <c r="W75">
        <v>48.7</v>
      </c>
      <c r="X75">
        <v>52.7</v>
      </c>
      <c r="Y75">
        <v>48.25</v>
      </c>
      <c r="Z75">
        <v>51.74</v>
      </c>
      <c r="AA75">
        <v>46.4</v>
      </c>
      <c r="AB75">
        <v>51.74</v>
      </c>
      <c r="AC75" s="2">
        <f>(Table2[[#This Row],[Close Price]]/Table2[[#This Row],[Day Low]])-1</f>
        <v>5.0102669404517464E-2</v>
      </c>
      <c r="AD75" s="2">
        <f>(Table2[[#This Row],[Day High]]/Table2[[#This Row],[Close Price]])-1</f>
        <v>3.050449745795869E-2</v>
      </c>
      <c r="AE75" s="2">
        <f>(Table2[[#This Row],[Close Price]]/Table2[[#This Row],[Current Week Low]])-1</f>
        <v>5.9896373056994801E-2</v>
      </c>
      <c r="AF75" s="2">
        <f>(Table2[[#This Row],[Current Week High]]/Table2[[#This Row],[Close Price]])-1</f>
        <v>1.1732499022291787E-2</v>
      </c>
      <c r="AG75" s="2">
        <f>(Table2[[#This Row],[Close Price]]/Table2[[#This Row],[Current Month Low]])-1</f>
        <v>0.10215517241379324</v>
      </c>
      <c r="AH75" s="2">
        <f>(Table2[[#This Row],[Current Month High]]/Table2[[#This Row],[Close Price]])-1</f>
        <v>1.1732499022291787E-2</v>
      </c>
      <c r="AI75">
        <v>4.4192412983965399</v>
      </c>
      <c r="AJ75">
        <v>187.184164636649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0.3</v>
      </c>
      <c r="AM75" t="s">
        <v>10198</v>
      </c>
      <c r="AN75">
        <v>3.96</v>
      </c>
      <c r="AO75" t="s">
        <v>10198</v>
      </c>
      <c r="AP75">
        <v>0.112306650590632</v>
      </c>
      <c r="AQ75">
        <f>(Table2[[#This Row],[Sharpe Ratio]]-AVERAGE(Table2[Sharpe Ratio]))/_xlfn.STDEV.P(Table2[Sharpe Ratio])</f>
        <v>0.65197797075733732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4.360634871383839</v>
      </c>
      <c r="AS75">
        <f>_xlfn.RANK.AVG(Table2[[#This Row],[1Y Return vs Nifty Z-Score]],Table2[1Y Return vs Nifty Z-Score])</f>
        <v>82</v>
      </c>
      <c r="AT75">
        <f>_xlfn.RANK.AVG(Table2[[#This Row],[6M Return vs Nifty Z-Score]],Table2[6M Return vs Nifty Z-Score])</f>
        <v>64</v>
      </c>
      <c r="AU75">
        <f>_xlfn.RANK.AVG(Table2[[#This Row],[Sharpe Ratio Z-Score]],Table2[Sharpe Ratio Z-Score])</f>
        <v>183</v>
      </c>
      <c r="AV75">
        <f>(Table2[[#This Row],[Rank 1Y]]+Table2[[#This Row],[Rank 6M]]+Table2[[#This Row],[Rank Sharpe]])/3</f>
        <v>109.66666666666667</v>
      </c>
    </row>
    <row r="76" spans="1:48" x14ac:dyDescent="0.3">
      <c r="A76" t="s">
        <v>695</v>
      </c>
      <c r="B76" t="s">
        <v>696</v>
      </c>
      <c r="C76" t="s">
        <v>10154</v>
      </c>
      <c r="D76" t="s">
        <v>621</v>
      </c>
      <c r="E76">
        <v>24321.601836500002</v>
      </c>
      <c r="F76">
        <v>1373.2</v>
      </c>
      <c r="G76">
        <v>75.775271318185901</v>
      </c>
      <c r="H76">
        <f>(Table2[[#This Row],[1Y Return vs Nifty]]-AVERAGE(Table2[1Y Return vs Nifty]))/_xlfn.STDEV.P(Table2[1Y Return vs Nifty])</f>
        <v>0.32811774735392812</v>
      </c>
      <c r="I76">
        <v>5.7460606081883796</v>
      </c>
      <c r="J76">
        <f>(Table2[[#This Row],[1M Return vs Nifty]]-AVERAGE(Table2[1M Return vs Nifty]))/_xlfn.STDEV.P(Table2[1M Return vs Nifty])</f>
        <v>0.1638046324173541</v>
      </c>
      <c r="K76">
        <v>45.971755880722</v>
      </c>
      <c r="L76">
        <f>(Table2[[#This Row],[6M Return vs Nifty]]-AVERAGE(Table2[6M Return vs Nifty]))/_xlfn.STDEV.P(Table2[6M Return vs Nifty])</f>
        <v>1.0258436892325424</v>
      </c>
      <c r="M76">
        <v>-1.70349168000463</v>
      </c>
      <c r="N76">
        <f>(Table2[[#This Row],[1W Return vs Nifty]]-AVERAGE(Table2[1W Return vs Nifty]))/_xlfn.STDEV.P(Table2[1W Return vs Nifty])</f>
        <v>-0.30627515452375809</v>
      </c>
      <c r="O76">
        <v>1380.35</v>
      </c>
      <c r="P76">
        <v>1251.1448932598601</v>
      </c>
      <c r="Q76">
        <v>973.68315777626594</v>
      </c>
      <c r="R76">
        <v>56.498787818959897</v>
      </c>
      <c r="S76" s="2">
        <f>(Table2[[#This Row],[Close Price]]-Table2[[#This Row],[20D EMA]])/Table2[[#This Row],[20D EMA]]</f>
        <v>-5.1798456913100767E-3</v>
      </c>
      <c r="T76" s="2">
        <f>(Table2[[#This Row],[Close Price]]-Table2[[#This Row],[50D EMA]])/Table2[[#This Row],[50D EMA]]</f>
        <v>9.7554733586551437E-2</v>
      </c>
      <c r="U76" s="2">
        <f>(Table2[[#This Row],[Close Price]]-Table2[[#This Row],[200D EMA]])/Table2[[#This Row],[200D EMA]]</f>
        <v>0.41031503835001687</v>
      </c>
      <c r="V76">
        <v>0.54190608654462802</v>
      </c>
      <c r="W76">
        <v>1290.8</v>
      </c>
      <c r="X76">
        <v>1393</v>
      </c>
      <c r="Y76">
        <v>1358.45</v>
      </c>
      <c r="Z76">
        <v>1470.7</v>
      </c>
      <c r="AA76">
        <v>1358.45</v>
      </c>
      <c r="AB76">
        <v>1475</v>
      </c>
      <c r="AC76" s="2">
        <f>(Table2[[#This Row],[Close Price]]/Table2[[#This Row],[Day Low]])-1</f>
        <v>6.3836380539200599E-2</v>
      </c>
      <c r="AD76" s="2">
        <f>(Table2[[#This Row],[Day High]]/Table2[[#This Row],[Close Price]])-1</f>
        <v>1.4418875618992022E-2</v>
      </c>
      <c r="AE76" s="2">
        <f>(Table2[[#This Row],[Close Price]]/Table2[[#This Row],[Current Week Low]])-1</f>
        <v>1.0857963119732084E-2</v>
      </c>
      <c r="AF76" s="2">
        <f>(Table2[[#This Row],[Current Week High]]/Table2[[#This Row],[Close Price]])-1</f>
        <v>7.1002039032915798E-2</v>
      </c>
      <c r="AG76" s="2">
        <f>(Table2[[#This Row],[Close Price]]/Table2[[#This Row],[Current Month Low]])-1</f>
        <v>1.0857963119732084E-2</v>
      </c>
      <c r="AH76" s="2">
        <f>(Table2[[#This Row],[Current Month High]]/Table2[[#This Row],[Close Price]])-1</f>
        <v>7.4133411010777639E-2</v>
      </c>
      <c r="AI76">
        <v>8.8697931838042496</v>
      </c>
      <c r="AJ76">
        <v>110.85604606525899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0.6</v>
      </c>
      <c r="AM76" t="s">
        <v>10198</v>
      </c>
      <c r="AN76">
        <v>-2.94</v>
      </c>
      <c r="AO76" t="s">
        <v>10199</v>
      </c>
      <c r="AP76">
        <v>0.17499572248662601</v>
      </c>
      <c r="AQ76">
        <f>(Table2[[#This Row],[Sharpe Ratio]]-AVERAGE(Table2[Sharpe Ratio]))/_xlfn.STDEV.P(Table2[Sharpe Ratio])</f>
        <v>1.3587529980471671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2.5702439125272334</v>
      </c>
      <c r="AS76">
        <f>_xlfn.RANK.AVG(Table2[[#This Row],[1Y Return vs Nifty Z-Score]],Table2[1Y Return vs Nifty Z-Score])</f>
        <v>184</v>
      </c>
      <c r="AT76">
        <f>_xlfn.RANK.AVG(Table2[[#This Row],[6M Return vs Nifty Z-Score]],Table2[6M Return vs Nifty Z-Score])</f>
        <v>81</v>
      </c>
      <c r="AU76">
        <f>_xlfn.RANK.AVG(Table2[[#This Row],[Sharpe Ratio Z-Score]],Table2[Sharpe Ratio Z-Score])</f>
        <v>68</v>
      </c>
      <c r="AV76">
        <f>(Table2[[#This Row],[Rank 1Y]]+Table2[[#This Row],[Rank 6M]]+Table2[[#This Row],[Rank Sharpe]])/3</f>
        <v>111</v>
      </c>
    </row>
    <row r="77" spans="1:48" x14ac:dyDescent="0.3">
      <c r="A77" t="s">
        <v>874</v>
      </c>
      <c r="B77" t="s">
        <v>875</v>
      </c>
      <c r="C77" t="s">
        <v>10154</v>
      </c>
      <c r="D77" t="s">
        <v>876</v>
      </c>
      <c r="E77">
        <v>17173.414158570002</v>
      </c>
      <c r="F77">
        <v>511.05</v>
      </c>
      <c r="G77">
        <v>263.34378582347898</v>
      </c>
      <c r="H77">
        <f>(Table2[[#This Row],[1Y Return vs Nifty]]-AVERAGE(Table2[1Y Return vs Nifty]))/_xlfn.STDEV.P(Table2[1Y Return vs Nifty])</f>
        <v>2.4944025269448287</v>
      </c>
      <c r="I77">
        <v>29.523452523505899</v>
      </c>
      <c r="J77">
        <f>(Table2[[#This Row],[1M Return vs Nifty]]-AVERAGE(Table2[1M Return vs Nifty]))/_xlfn.STDEV.P(Table2[1M Return vs Nifty])</f>
        <v>2.1220204164072913</v>
      </c>
      <c r="K77">
        <v>32.995656948140301</v>
      </c>
      <c r="L77">
        <f>(Table2[[#This Row],[6M Return vs Nifty]]-AVERAGE(Table2[6M Return vs Nifty]))/_xlfn.STDEV.P(Table2[6M Return vs Nifty])</f>
        <v>0.64966979469194064</v>
      </c>
      <c r="M77">
        <v>12.779268087357201</v>
      </c>
      <c r="N77">
        <f>(Table2[[#This Row],[1W Return vs Nifty]]-AVERAGE(Table2[1W Return vs Nifty]))/_xlfn.STDEV.P(Table2[1W Return vs Nifty])</f>
        <v>2.3085892122810252</v>
      </c>
      <c r="O77">
        <v>470.47</v>
      </c>
      <c r="P77">
        <v>436.43506576564403</v>
      </c>
      <c r="Q77">
        <v>353.822952580135</v>
      </c>
      <c r="R77">
        <v>83.962436624758894</v>
      </c>
      <c r="S77" s="2">
        <f>(Table2[[#This Row],[Close Price]]-Table2[[#This Row],[20D EMA]])/Table2[[#This Row],[20D EMA]]</f>
        <v>8.6254171360554299E-2</v>
      </c>
      <c r="T77" s="2">
        <f>(Table2[[#This Row],[Close Price]]-Table2[[#This Row],[50D EMA]])/Table2[[#This Row],[50D EMA]]</f>
        <v>0.17096457202277729</v>
      </c>
      <c r="U77" s="2">
        <f>(Table2[[#This Row],[Close Price]]-Table2[[#This Row],[200D EMA]])/Table2[[#This Row],[200D EMA]]</f>
        <v>0.44436644449812995</v>
      </c>
      <c r="V77">
        <v>1.6129886413654</v>
      </c>
      <c r="W77">
        <v>501.65</v>
      </c>
      <c r="X77">
        <v>529</v>
      </c>
      <c r="Y77">
        <v>499</v>
      </c>
      <c r="Z77">
        <v>559.4</v>
      </c>
      <c r="AA77">
        <v>463.5</v>
      </c>
      <c r="AB77">
        <v>559.4</v>
      </c>
      <c r="AC77" s="2">
        <f>(Table2[[#This Row],[Close Price]]/Table2[[#This Row],[Day Low]])-1</f>
        <v>1.8738164058606621E-2</v>
      </c>
      <c r="AD77" s="2">
        <f>(Table2[[#This Row],[Day High]]/Table2[[#This Row],[Close Price]])-1</f>
        <v>3.5123764797964974E-2</v>
      </c>
      <c r="AE77" s="2">
        <f>(Table2[[#This Row],[Close Price]]/Table2[[#This Row],[Current Week Low]])-1</f>
        <v>2.4148296593186291E-2</v>
      </c>
      <c r="AF77" s="2">
        <f>(Table2[[#This Row],[Current Week High]]/Table2[[#This Row],[Close Price]])-1</f>
        <v>9.4609138049114527E-2</v>
      </c>
      <c r="AG77" s="2">
        <f>(Table2[[#This Row],[Close Price]]/Table2[[#This Row],[Current Month Low]])-1</f>
        <v>0.1025889967637541</v>
      </c>
      <c r="AH77" s="2">
        <f>(Table2[[#This Row],[Current Month High]]/Table2[[#This Row],[Close Price]])-1</f>
        <v>9.4609138049114527E-2</v>
      </c>
      <c r="AI77">
        <v>9.4609138049114492</v>
      </c>
      <c r="AJ77">
        <v>291.90950920245399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0.27</v>
      </c>
      <c r="AM77" t="s">
        <v>10198</v>
      </c>
      <c r="AN77">
        <v>7.36</v>
      </c>
      <c r="AO77" t="s">
        <v>10198</v>
      </c>
      <c r="AP77">
        <v>0.111697164870248</v>
      </c>
      <c r="AQ77">
        <f>(Table2[[#This Row],[Sharpe Ratio]]-AVERAGE(Table2[Sharpe Ratio]))/_xlfn.STDEV.P(Table2[Sharpe Ratio])</f>
        <v>0.64510644955549468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8.2197883998805814</v>
      </c>
      <c r="AS77">
        <f>_xlfn.RANK.AVG(Table2[[#This Row],[1Y Return vs Nifty Z-Score]],Table2[1Y Return vs Nifty Z-Score])</f>
        <v>12</v>
      </c>
      <c r="AT77">
        <f>_xlfn.RANK.AVG(Table2[[#This Row],[6M Return vs Nifty Z-Score]],Table2[6M Return vs Nifty Z-Score])</f>
        <v>138</v>
      </c>
      <c r="AU77">
        <f>_xlfn.RANK.AVG(Table2[[#This Row],[Sharpe Ratio Z-Score]],Table2[Sharpe Ratio Z-Score])</f>
        <v>184</v>
      </c>
      <c r="AV77">
        <f>(Table2[[#This Row],[Rank 1Y]]+Table2[[#This Row],[Rank 6M]]+Table2[[#This Row],[Rank Sharpe]])/3</f>
        <v>111.33333333333333</v>
      </c>
    </row>
    <row r="78" spans="1:48" x14ac:dyDescent="0.3">
      <c r="A78" t="s">
        <v>1096</v>
      </c>
      <c r="B78" t="s">
        <v>1097</v>
      </c>
      <c r="C78" t="s">
        <v>10161</v>
      </c>
      <c r="D78" t="s">
        <v>1098</v>
      </c>
      <c r="E78">
        <v>11327.004270314999</v>
      </c>
      <c r="F78">
        <v>541.35</v>
      </c>
      <c r="G78">
        <v>158.69386192697999</v>
      </c>
      <c r="H78">
        <f>(Table2[[#This Row],[1Y Return vs Nifty]]-AVERAGE(Table2[1Y Return vs Nifty]))/_xlfn.STDEV.P(Table2[1Y Return vs Nifty])</f>
        <v>1.2857693087298685</v>
      </c>
      <c r="I78">
        <v>7.8770269757723002</v>
      </c>
      <c r="J78">
        <f>(Table2[[#This Row],[1M Return vs Nifty]]-AVERAGE(Table2[1M Return vs Nifty]))/_xlfn.STDEV.P(Table2[1M Return vs Nifty])</f>
        <v>0.33930293732043881</v>
      </c>
      <c r="K78">
        <v>60.763325313367801</v>
      </c>
      <c r="L78">
        <f>(Table2[[#This Row],[6M Return vs Nifty]]-AVERAGE(Table2[6M Return vs Nifty]))/_xlfn.STDEV.P(Table2[6M Return vs Nifty])</f>
        <v>1.4546476239709658</v>
      </c>
      <c r="M78">
        <v>11.6347926952179</v>
      </c>
      <c r="N78">
        <f>(Table2[[#This Row],[1W Return vs Nifty]]-AVERAGE(Table2[1W Return vs Nifty]))/_xlfn.STDEV.P(Table2[1W Return vs Nifty])</f>
        <v>2.1019540150077689</v>
      </c>
      <c r="O78">
        <v>519.21</v>
      </c>
      <c r="P78">
        <v>481.69568396718199</v>
      </c>
      <c r="Q78">
        <v>361.08917035395899</v>
      </c>
      <c r="R78">
        <v>70.856238253684694</v>
      </c>
      <c r="S78" s="2">
        <f>(Table2[[#This Row],[Close Price]]-Table2[[#This Row],[20D EMA]])/Table2[[#This Row],[20D EMA]]</f>
        <v>4.2641705668226698E-2</v>
      </c>
      <c r="T78" s="2">
        <f>(Table2[[#This Row],[Close Price]]-Table2[[#This Row],[50D EMA]])/Table2[[#This Row],[50D EMA]]</f>
        <v>0.12384233037238981</v>
      </c>
      <c r="U78" s="2">
        <f>(Table2[[#This Row],[Close Price]]-Table2[[#This Row],[200D EMA]])/Table2[[#This Row],[200D EMA]]</f>
        <v>0.49921416770638588</v>
      </c>
      <c r="V78">
        <v>0.89023021473981401</v>
      </c>
      <c r="W78">
        <v>517.5</v>
      </c>
      <c r="X78">
        <v>543.5</v>
      </c>
      <c r="Y78">
        <v>537</v>
      </c>
      <c r="Z78">
        <v>588</v>
      </c>
      <c r="AA78">
        <v>473.1</v>
      </c>
      <c r="AB78">
        <v>588</v>
      </c>
      <c r="AC78" s="2">
        <f>(Table2[[#This Row],[Close Price]]/Table2[[#This Row],[Day Low]])-1</f>
        <v>4.608695652173922E-2</v>
      </c>
      <c r="AD78" s="2">
        <f>(Table2[[#This Row],[Day High]]/Table2[[#This Row],[Close Price]])-1</f>
        <v>3.9715525999814982E-3</v>
      </c>
      <c r="AE78" s="2">
        <f>(Table2[[#This Row],[Close Price]]/Table2[[#This Row],[Current Week Low]])-1</f>
        <v>8.1005586592179935E-3</v>
      </c>
      <c r="AF78" s="2">
        <f>(Table2[[#This Row],[Current Week High]]/Table2[[#This Row],[Close Price]])-1</f>
        <v>8.6173455250762032E-2</v>
      </c>
      <c r="AG78" s="2">
        <f>(Table2[[#This Row],[Close Price]]/Table2[[#This Row],[Current Month Low]])-1</f>
        <v>0.14426125554850988</v>
      </c>
      <c r="AH78" s="2">
        <f>(Table2[[#This Row],[Current Month High]]/Table2[[#This Row],[Close Price]])-1</f>
        <v>8.6173455250762032E-2</v>
      </c>
      <c r="AI78">
        <v>8.6173455250761997</v>
      </c>
      <c r="AJ78">
        <v>201.168289290681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0.49</v>
      </c>
      <c r="AM78" t="s">
        <v>10198</v>
      </c>
      <c r="AN78">
        <v>4.07</v>
      </c>
      <c r="AO78" t="s">
        <v>10198</v>
      </c>
      <c r="AP78">
        <v>9.9075441210959E-2</v>
      </c>
      <c r="AQ78">
        <f>(Table2[[#This Row],[Sharpe Ratio]]-AVERAGE(Table2[Sharpe Ratio]))/_xlfn.STDEV.P(Table2[Sharpe Ratio])</f>
        <v>0.50280542620426638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5.684479311233309</v>
      </c>
      <c r="AS78">
        <f>_xlfn.RANK.AVG(Table2[[#This Row],[1Y Return vs Nifty Z-Score]],Table2[1Y Return vs Nifty Z-Score])</f>
        <v>65</v>
      </c>
      <c r="AT78">
        <f>_xlfn.RANK.AVG(Table2[[#This Row],[6M Return vs Nifty Z-Score]],Table2[6M Return vs Nifty Z-Score])</f>
        <v>59</v>
      </c>
      <c r="AU78">
        <f>_xlfn.RANK.AVG(Table2[[#This Row],[Sharpe Ratio Z-Score]],Table2[Sharpe Ratio Z-Score])</f>
        <v>217</v>
      </c>
      <c r="AV78">
        <f>(Table2[[#This Row],[Rank 1Y]]+Table2[[#This Row],[Rank 6M]]+Table2[[#This Row],[Rank Sharpe]])/3</f>
        <v>113.66666666666667</v>
      </c>
    </row>
    <row r="79" spans="1:48" x14ac:dyDescent="0.3">
      <c r="A79" t="s">
        <v>969</v>
      </c>
      <c r="B79" t="s">
        <v>970</v>
      </c>
      <c r="C79" t="s">
        <v>10151</v>
      </c>
      <c r="D79" t="s">
        <v>18</v>
      </c>
      <c r="E79">
        <v>14444.4058</v>
      </c>
      <c r="F79">
        <v>1022.15</v>
      </c>
      <c r="G79">
        <v>111.48530143515799</v>
      </c>
      <c r="H79">
        <f>(Table2[[#This Row],[1Y Return vs Nifty]]-AVERAGE(Table2[1Y Return vs Nifty]))/_xlfn.STDEV.P(Table2[1Y Return vs Nifty])</f>
        <v>0.74054354773497399</v>
      </c>
      <c r="I79">
        <v>-3.8450593136262299</v>
      </c>
      <c r="J79">
        <f>(Table2[[#This Row],[1M Return vs Nifty]]-AVERAGE(Table2[1M Return vs Nifty]))/_xlfn.STDEV.P(Table2[1M Return vs Nifty])</f>
        <v>-0.62608361453283268</v>
      </c>
      <c r="K79">
        <v>29.068201645979201</v>
      </c>
      <c r="L79">
        <f>(Table2[[#This Row],[6M Return vs Nifty]]-AVERAGE(Table2[6M Return vs Nifty]))/_xlfn.STDEV.P(Table2[6M Return vs Nifty])</f>
        <v>0.53581383811176564</v>
      </c>
      <c r="M79">
        <v>-2.2165515488570899</v>
      </c>
      <c r="N79">
        <f>(Table2[[#This Row],[1W Return vs Nifty]]-AVERAGE(Table2[1W Return vs Nifty]))/_xlfn.STDEV.P(Table2[1W Return vs Nifty])</f>
        <v>-0.39890818791309901</v>
      </c>
      <c r="O79">
        <v>969.23</v>
      </c>
      <c r="P79">
        <v>951.38145223683</v>
      </c>
      <c r="Q79">
        <v>802.95495738384602</v>
      </c>
      <c r="R79">
        <v>52.276732125055098</v>
      </c>
      <c r="S79" s="2">
        <f>(Table2[[#This Row],[Close Price]]-Table2[[#This Row],[20D EMA]])/Table2[[#This Row],[20D EMA]]</f>
        <v>5.4600043333367682E-2</v>
      </c>
      <c r="T79" s="2">
        <f>(Table2[[#This Row],[Close Price]]-Table2[[#This Row],[50D EMA]])/Table2[[#This Row],[50D EMA]]</f>
        <v>7.4385040402861841E-2</v>
      </c>
      <c r="U79" s="2">
        <f>(Table2[[#This Row],[Close Price]]-Table2[[#This Row],[200D EMA]])/Table2[[#This Row],[200D EMA]]</f>
        <v>0.27298547770391257</v>
      </c>
      <c r="V79">
        <v>0.87052456702625602</v>
      </c>
      <c r="W79">
        <v>986.3</v>
      </c>
      <c r="X79">
        <v>1034</v>
      </c>
      <c r="Y79">
        <v>958.05</v>
      </c>
      <c r="Z79">
        <v>1063.7</v>
      </c>
      <c r="AA79">
        <v>945.65</v>
      </c>
      <c r="AB79">
        <v>1063.7</v>
      </c>
      <c r="AC79" s="2">
        <f>(Table2[[#This Row],[Close Price]]/Table2[[#This Row],[Day Low]])-1</f>
        <v>3.6347967149954474E-2</v>
      </c>
      <c r="AD79" s="2">
        <f>(Table2[[#This Row],[Day High]]/Table2[[#This Row],[Close Price]])-1</f>
        <v>1.1593210389864606E-2</v>
      </c>
      <c r="AE79" s="2">
        <f>(Table2[[#This Row],[Close Price]]/Table2[[#This Row],[Current Week Low]])-1</f>
        <v>6.6906737644172987E-2</v>
      </c>
      <c r="AF79" s="2">
        <f>(Table2[[#This Row],[Current Week High]]/Table2[[#This Row],[Close Price]])-1</f>
        <v>4.064961111382881E-2</v>
      </c>
      <c r="AG79" s="2">
        <f>(Table2[[#This Row],[Close Price]]/Table2[[#This Row],[Current Month Low]])-1</f>
        <v>8.0896737693649801E-2</v>
      </c>
      <c r="AH79" s="2">
        <f>(Table2[[#This Row],[Current Month High]]/Table2[[#This Row],[Close Price]])-1</f>
        <v>4.064961111382881E-2</v>
      </c>
      <c r="AI79">
        <v>9.8175414567333696</v>
      </c>
      <c r="AJ79">
        <v>193.80569129060001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</v>
      </c>
      <c r="AM79" t="s">
        <v>10197</v>
      </c>
      <c r="AN79">
        <v>5.5</v>
      </c>
      <c r="AO79" t="s">
        <v>10198</v>
      </c>
      <c r="AP79">
        <v>0.16991538596361</v>
      </c>
      <c r="AQ79">
        <f>(Table2[[#This Row],[Sharpe Ratio]]-AVERAGE(Table2[Sharpe Ratio]))/_xlfn.STDEV.P(Table2[Sharpe Ratio])</f>
        <v>1.3014757904558132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1.5528413738566211</v>
      </c>
      <c r="AS79">
        <f>_xlfn.RANK.AVG(Table2[[#This Row],[1Y Return vs Nifty Z-Score]],Table2[1Y Return vs Nifty Z-Score])</f>
        <v>112</v>
      </c>
      <c r="AT79">
        <f>_xlfn.RANK.AVG(Table2[[#This Row],[6M Return vs Nifty Z-Score]],Table2[6M Return vs Nifty Z-Score])</f>
        <v>158</v>
      </c>
      <c r="AU79">
        <f>_xlfn.RANK.AVG(Table2[[#This Row],[Sharpe Ratio Z-Score]],Table2[Sharpe Ratio Z-Score])</f>
        <v>72</v>
      </c>
      <c r="AV79">
        <f>(Table2[[#This Row],[Rank 1Y]]+Table2[[#This Row],[Rank 6M]]+Table2[[#This Row],[Rank Sharpe]])/3</f>
        <v>114</v>
      </c>
    </row>
    <row r="80" spans="1:48" x14ac:dyDescent="0.3">
      <c r="A80" t="s">
        <v>1160</v>
      </c>
      <c r="B80" t="s">
        <v>1161</v>
      </c>
      <c r="C80" t="s">
        <v>629</v>
      </c>
      <c r="D80" t="s">
        <v>484</v>
      </c>
      <c r="E80">
        <v>10242.833057100001</v>
      </c>
      <c r="F80">
        <v>381.6</v>
      </c>
      <c r="G80">
        <v>153.73042499827801</v>
      </c>
      <c r="H80">
        <f>(Table2[[#This Row],[1Y Return vs Nifty]]-AVERAGE(Table2[1Y Return vs Nifty]))/_xlfn.STDEV.P(Table2[1Y Return vs Nifty])</f>
        <v>1.2284450936212443</v>
      </c>
      <c r="I80">
        <v>-0.56451473436586097</v>
      </c>
      <c r="J80">
        <f>(Table2[[#This Row],[1M Return vs Nifty]]-AVERAGE(Table2[1M Return vs Nifty]))/_xlfn.STDEV.P(Table2[1M Return vs Nifty])</f>
        <v>-0.35591040974783278</v>
      </c>
      <c r="K80">
        <v>31.240647329526102</v>
      </c>
      <c r="L80">
        <f>(Table2[[#This Row],[6M Return vs Nifty]]-AVERAGE(Table2[6M Return vs Nifty]))/_xlfn.STDEV.P(Table2[6M Return vs Nifty])</f>
        <v>0.59879250047428845</v>
      </c>
      <c r="M80">
        <v>1.8796818528929999</v>
      </c>
      <c r="N80">
        <f>(Table2[[#This Row],[1W Return vs Nifty]]-AVERAGE(Table2[1W Return vs Nifty]))/_xlfn.STDEV.P(Table2[1W Return vs Nifty])</f>
        <v>0.34066734412674349</v>
      </c>
      <c r="O80">
        <v>375.72</v>
      </c>
      <c r="P80">
        <v>359.75522652509898</v>
      </c>
      <c r="Q80">
        <v>287.13011019483298</v>
      </c>
      <c r="R80">
        <v>69.515113565142599</v>
      </c>
      <c r="S80" s="2">
        <f>(Table2[[#This Row],[Close Price]]-Table2[[#This Row],[20D EMA]])/Table2[[#This Row],[20D EMA]]</f>
        <v>1.5649952091983377E-2</v>
      </c>
      <c r="T80" s="2">
        <f>(Table2[[#This Row],[Close Price]]-Table2[[#This Row],[50D EMA]])/Table2[[#This Row],[50D EMA]]</f>
        <v>6.0721212269523504E-2</v>
      </c>
      <c r="U80" s="2">
        <f>(Table2[[#This Row],[Close Price]]-Table2[[#This Row],[200D EMA]])/Table2[[#This Row],[200D EMA]]</f>
        <v>0.32901422195346985</v>
      </c>
      <c r="V80">
        <v>1.0475706629635999</v>
      </c>
      <c r="W80">
        <v>370.85</v>
      </c>
      <c r="X80">
        <v>387</v>
      </c>
      <c r="Y80">
        <v>375.8</v>
      </c>
      <c r="Z80">
        <v>403.65</v>
      </c>
      <c r="AA80">
        <v>368.65</v>
      </c>
      <c r="AB80">
        <v>403.65</v>
      </c>
      <c r="AC80" s="2">
        <f>(Table2[[#This Row],[Close Price]]/Table2[[#This Row],[Day Low]])-1</f>
        <v>2.8987461237697243E-2</v>
      </c>
      <c r="AD80" s="2">
        <f>(Table2[[#This Row],[Day High]]/Table2[[#This Row],[Close Price]])-1</f>
        <v>1.4150943396226356E-2</v>
      </c>
      <c r="AE80" s="2">
        <f>(Table2[[#This Row],[Close Price]]/Table2[[#This Row],[Current Week Low]])-1</f>
        <v>1.5433741351782881E-2</v>
      </c>
      <c r="AF80" s="2">
        <f>(Table2[[#This Row],[Current Week High]]/Table2[[#This Row],[Close Price]])-1</f>
        <v>5.7783018867924474E-2</v>
      </c>
      <c r="AG80" s="2">
        <f>(Table2[[#This Row],[Close Price]]/Table2[[#This Row],[Current Month Low]])-1</f>
        <v>3.5128170351281796E-2</v>
      </c>
      <c r="AH80" s="2">
        <f>(Table2[[#This Row],[Current Month High]]/Table2[[#This Row],[Close Price]])-1</f>
        <v>5.7783018867924474E-2</v>
      </c>
      <c r="AI80">
        <v>5.7783018867924403</v>
      </c>
      <c r="AJ80">
        <v>206.13718411552301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0.11</v>
      </c>
      <c r="AM80" t="s">
        <v>10198</v>
      </c>
      <c r="AN80">
        <v>3.04</v>
      </c>
      <c r="AO80" t="s">
        <v>10198</v>
      </c>
      <c r="AP80">
        <v>0.139841335123223</v>
      </c>
      <c r="AQ80">
        <f>(Table2[[#This Row],[Sharpe Ratio]]-AVERAGE(Table2[Sharpe Ratio]))/_xlfn.STDEV.P(Table2[Sharpe Ratio])</f>
        <v>0.96241209943969952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2.7744066279141433</v>
      </c>
      <c r="AS80">
        <f>_xlfn.RANK.AVG(Table2[[#This Row],[1Y Return vs Nifty Z-Score]],Table2[1Y Return vs Nifty Z-Score])</f>
        <v>69</v>
      </c>
      <c r="AT80">
        <f>_xlfn.RANK.AVG(Table2[[#This Row],[6M Return vs Nifty Z-Score]],Table2[6M Return vs Nifty Z-Score])</f>
        <v>148</v>
      </c>
      <c r="AU80">
        <f>_xlfn.RANK.AVG(Table2[[#This Row],[Sharpe Ratio Z-Score]],Table2[Sharpe Ratio Z-Score])</f>
        <v>128</v>
      </c>
      <c r="AV80">
        <f>(Table2[[#This Row],[Rank 1Y]]+Table2[[#This Row],[Rank 6M]]+Table2[[#This Row],[Rank Sharpe]])/3</f>
        <v>115</v>
      </c>
    </row>
    <row r="81" spans="1:48" x14ac:dyDescent="0.3">
      <c r="A81" t="s">
        <v>110</v>
      </c>
      <c r="B81" t="s">
        <v>111</v>
      </c>
      <c r="C81" t="s">
        <v>10160</v>
      </c>
      <c r="D81" t="s">
        <v>72</v>
      </c>
      <c r="E81">
        <v>269233.62277650402</v>
      </c>
      <c r="F81">
        <v>724.95</v>
      </c>
      <c r="G81">
        <v>174.39619615544501</v>
      </c>
      <c r="H81">
        <f>(Table2[[#This Row],[1Y Return vs Nifty]]-AVERAGE(Table2[1Y Return vs Nifty]))/_xlfn.STDEV.P(Table2[1Y Return vs Nifty])</f>
        <v>1.4671202552514027</v>
      </c>
      <c r="I81">
        <v>-16.956972703347699</v>
      </c>
      <c r="J81">
        <f>(Table2[[#This Row],[1M Return vs Nifty]]-AVERAGE(Table2[1M Return vs Nifty]))/_xlfn.STDEV.P(Table2[1M Return vs Nifty])</f>
        <v>-1.70593105320507</v>
      </c>
      <c r="K81">
        <v>20.979993130716402</v>
      </c>
      <c r="L81">
        <f>(Table2[[#This Row],[6M Return vs Nifty]]-AVERAGE(Table2[6M Return vs Nifty]))/_xlfn.STDEV.P(Table2[6M Return vs Nifty])</f>
        <v>0.30133867628918837</v>
      </c>
      <c r="M81">
        <v>-3.9320720130261599</v>
      </c>
      <c r="N81">
        <f>(Table2[[#This Row],[1W Return vs Nifty]]-AVERAGE(Table2[1W Return vs Nifty]))/_xlfn.STDEV.P(Table2[1W Return vs Nifty])</f>
        <v>-0.70864565538040913</v>
      </c>
      <c r="O81">
        <v>719.89</v>
      </c>
      <c r="P81">
        <v>693.75137165314698</v>
      </c>
      <c r="Q81">
        <v>558.99578585228198</v>
      </c>
      <c r="R81">
        <v>28.736056273722799</v>
      </c>
      <c r="S81" s="2">
        <f>(Table2[[#This Row],[Close Price]]-Table2[[#This Row],[20D EMA]])/Table2[[#This Row],[20D EMA]]</f>
        <v>7.0288516301102383E-3</v>
      </c>
      <c r="T81" s="2">
        <f>(Table2[[#This Row],[Close Price]]-Table2[[#This Row],[50D EMA]])/Table2[[#This Row],[50D EMA]]</f>
        <v>4.4970906900709331E-2</v>
      </c>
      <c r="U81" s="2">
        <f>(Table2[[#This Row],[Close Price]]-Table2[[#This Row],[200D EMA]])/Table2[[#This Row],[200D EMA]]</f>
        <v>0.29687918647668027</v>
      </c>
      <c r="V81">
        <v>0.67031125595574204</v>
      </c>
      <c r="W81">
        <v>714.15</v>
      </c>
      <c r="X81">
        <v>737.45</v>
      </c>
      <c r="Y81">
        <v>693</v>
      </c>
      <c r="Z81">
        <v>745</v>
      </c>
      <c r="AA81">
        <v>693</v>
      </c>
      <c r="AB81">
        <v>745</v>
      </c>
      <c r="AC81" s="2">
        <f>(Table2[[#This Row],[Close Price]]/Table2[[#This Row],[Day Low]])-1</f>
        <v>1.5122873345935872E-2</v>
      </c>
      <c r="AD81" s="2">
        <f>(Table2[[#This Row],[Day High]]/Table2[[#This Row],[Close Price]])-1</f>
        <v>1.7242568452996654E-2</v>
      </c>
      <c r="AE81" s="2">
        <f>(Table2[[#This Row],[Close Price]]/Table2[[#This Row],[Current Week Low]])-1</f>
        <v>4.6103896103896203E-2</v>
      </c>
      <c r="AF81" s="2">
        <f>(Table2[[#This Row],[Current Week High]]/Table2[[#This Row],[Close Price]])-1</f>
        <v>2.7657079798606654E-2</v>
      </c>
      <c r="AG81" s="2">
        <f>(Table2[[#This Row],[Close Price]]/Table2[[#This Row],[Current Month Low]])-1</f>
        <v>4.6103896103896203E-2</v>
      </c>
      <c r="AH81" s="2">
        <f>(Table2[[#This Row],[Current Month High]]/Table2[[#This Row],[Close Price]])-1</f>
        <v>2.7657079798606654E-2</v>
      </c>
      <c r="AI81">
        <v>23.574039588937101</v>
      </c>
      <c r="AJ81">
        <v>207.37757048971801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0.13</v>
      </c>
      <c r="AM81" t="s">
        <v>10198</v>
      </c>
      <c r="AN81">
        <v>-1.19</v>
      </c>
      <c r="AO81" t="s">
        <v>10199</v>
      </c>
      <c r="AP81">
        <v>0.16516783018280501</v>
      </c>
      <c r="AQ81">
        <f>(Table2[[#This Row],[Sharpe Ratio]]-AVERAGE(Table2[Sharpe Ratio]))/_xlfn.STDEV.P(Table2[Sharpe Ratio])</f>
        <v>1.2479504507904662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0.60183267374557803</v>
      </c>
      <c r="AS81">
        <f>_xlfn.RANK.AVG(Table2[[#This Row],[1Y Return vs Nifty Z-Score]],Table2[1Y Return vs Nifty Z-Score])</f>
        <v>55</v>
      </c>
      <c r="AT81">
        <f>_xlfn.RANK.AVG(Table2[[#This Row],[6M Return vs Nifty Z-Score]],Table2[6M Return vs Nifty Z-Score])</f>
        <v>216</v>
      </c>
      <c r="AU81">
        <f>_xlfn.RANK.AVG(Table2[[#This Row],[Sharpe Ratio Z-Score]],Table2[Sharpe Ratio Z-Score])</f>
        <v>77</v>
      </c>
      <c r="AV81">
        <f>(Table2[[#This Row],[Rank 1Y]]+Table2[[#This Row],[Rank 6M]]+Table2[[#This Row],[Rank Sharpe]])/3</f>
        <v>116</v>
      </c>
    </row>
    <row r="82" spans="1:48" x14ac:dyDescent="0.3">
      <c r="A82" t="s">
        <v>437</v>
      </c>
      <c r="B82" t="s">
        <v>438</v>
      </c>
      <c r="C82" t="s">
        <v>10165</v>
      </c>
      <c r="D82" t="s">
        <v>100</v>
      </c>
      <c r="E82">
        <v>51139.03680876</v>
      </c>
      <c r="F82">
        <v>496.85</v>
      </c>
      <c r="G82">
        <v>177.20424043735801</v>
      </c>
      <c r="H82">
        <f>(Table2[[#This Row],[1Y Return vs Nifty]]-AVERAGE(Table2[1Y Return vs Nifty]))/_xlfn.STDEV.P(Table2[1Y Return vs Nifty])</f>
        <v>1.4995511971094708</v>
      </c>
      <c r="I82">
        <v>16.096515670386498</v>
      </c>
      <c r="J82">
        <f>(Table2[[#This Row],[1M Return vs Nifty]]-AVERAGE(Table2[1M Return vs Nifty]))/_xlfn.STDEV.P(Table2[1M Return vs Nifty])</f>
        <v>1.0162288405247992</v>
      </c>
      <c r="K82">
        <v>16.631191110036799</v>
      </c>
      <c r="L82">
        <f>(Table2[[#This Row],[6M Return vs Nifty]]-AVERAGE(Table2[6M Return vs Nifty]))/_xlfn.STDEV.P(Table2[6M Return vs Nifty])</f>
        <v>0.17526798268515861</v>
      </c>
      <c r="M82">
        <v>-2.1106581291125699</v>
      </c>
      <c r="N82">
        <f>(Table2[[#This Row],[1W Return vs Nifty]]-AVERAGE(Table2[1W Return vs Nifty]))/_xlfn.STDEV.P(Table2[1W Return vs Nifty])</f>
        <v>-0.37978911569089319</v>
      </c>
      <c r="O82">
        <v>464.3</v>
      </c>
      <c r="P82">
        <v>435.29919383641197</v>
      </c>
      <c r="Q82">
        <v>360.02862751610297</v>
      </c>
      <c r="R82">
        <v>75.292932518973103</v>
      </c>
      <c r="S82" s="2">
        <f>(Table2[[#This Row],[Close Price]]-Table2[[#This Row],[20D EMA]])/Table2[[#This Row],[20D EMA]]</f>
        <v>7.0105535214301115E-2</v>
      </c>
      <c r="T82" s="2">
        <f>(Table2[[#This Row],[Close Price]]-Table2[[#This Row],[50D EMA]])/Table2[[#This Row],[50D EMA]]</f>
        <v>0.1413988517210974</v>
      </c>
      <c r="U82" s="2">
        <f>(Table2[[#This Row],[Close Price]]-Table2[[#This Row],[200D EMA]])/Table2[[#This Row],[200D EMA]]</f>
        <v>0.38002914775930546</v>
      </c>
      <c r="V82">
        <v>1.4042046391948499</v>
      </c>
      <c r="W82">
        <v>497</v>
      </c>
      <c r="X82">
        <v>518</v>
      </c>
      <c r="Y82">
        <v>490</v>
      </c>
      <c r="Z82">
        <v>501.9</v>
      </c>
      <c r="AA82">
        <v>483</v>
      </c>
      <c r="AB82">
        <v>505.7</v>
      </c>
      <c r="AC82" s="2">
        <f>(Table2[[#This Row],[Close Price]]/Table2[[#This Row],[Day Low]])-1</f>
        <v>-3.018108651910989E-4</v>
      </c>
      <c r="AD82" s="2">
        <f>(Table2[[#This Row],[Day High]]/Table2[[#This Row],[Close Price]])-1</f>
        <v>4.2568179531045525E-2</v>
      </c>
      <c r="AE82" s="2">
        <f>(Table2[[#This Row],[Close Price]]/Table2[[#This Row],[Current Week Low]])-1</f>
        <v>1.3979591836734695E-2</v>
      </c>
      <c r="AF82" s="2">
        <f>(Table2[[#This Row],[Current Week High]]/Table2[[#This Row],[Close Price]])-1</f>
        <v>1.0164033410485995E-2</v>
      </c>
      <c r="AG82" s="2">
        <f>(Table2[[#This Row],[Close Price]]/Table2[[#This Row],[Current Month Low]])-1</f>
        <v>2.8674948240165588E-2</v>
      </c>
      <c r="AH82" s="2">
        <f>(Table2[[#This Row],[Current Month High]]/Table2[[#This Row],[Close Price]])-1</f>
        <v>1.7812216966891281E-2</v>
      </c>
      <c r="AI82">
        <v>9.8923216262453302</v>
      </c>
      <c r="AJ82">
        <v>216.062340966921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0.09</v>
      </c>
      <c r="AM82" t="s">
        <v>10198</v>
      </c>
      <c r="AN82">
        <v>9.68</v>
      </c>
      <c r="AO82" t="s">
        <v>10198</v>
      </c>
      <c r="AP82">
        <v>0.190644434176264</v>
      </c>
      <c r="AQ82">
        <f>(Table2[[#This Row],[Sharpe Ratio]]-AVERAGE(Table2[Sharpe Ratio]))/_xlfn.STDEV.P(Table2[Sharpe Ratio])</f>
        <v>1.5351811743941413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3.8464400790226767</v>
      </c>
      <c r="AS82">
        <f>_xlfn.RANK.AVG(Table2[[#This Row],[1Y Return vs Nifty Z-Score]],Table2[1Y Return vs Nifty Z-Score])</f>
        <v>51</v>
      </c>
      <c r="AT82">
        <f>_xlfn.RANK.AVG(Table2[[#This Row],[6M Return vs Nifty Z-Score]],Table2[6M Return vs Nifty Z-Score])</f>
        <v>251</v>
      </c>
      <c r="AU82">
        <f>_xlfn.RANK.AVG(Table2[[#This Row],[Sharpe Ratio Z-Score]],Table2[Sharpe Ratio Z-Score])</f>
        <v>46</v>
      </c>
      <c r="AV82">
        <f>(Table2[[#This Row],[Rank 1Y]]+Table2[[#This Row],[Rank 6M]]+Table2[[#This Row],[Rank Sharpe]])/3</f>
        <v>116</v>
      </c>
    </row>
    <row r="83" spans="1:48" x14ac:dyDescent="0.3">
      <c r="A83" t="s">
        <v>765</v>
      </c>
      <c r="B83" t="s">
        <v>766</v>
      </c>
      <c r="C83" t="s">
        <v>10158</v>
      </c>
      <c r="D83" t="s">
        <v>150</v>
      </c>
      <c r="E83">
        <v>20619.50185696</v>
      </c>
      <c r="F83">
        <v>159.01</v>
      </c>
      <c r="G83">
        <v>199.619787852906</v>
      </c>
      <c r="H83">
        <f>(Table2[[#This Row],[1Y Return vs Nifty]]-AVERAGE(Table2[1Y Return vs Nifty]))/_xlfn.STDEV.P(Table2[1Y Return vs Nifty])</f>
        <v>1.7584350472085744</v>
      </c>
      <c r="I83">
        <v>-1.4530999977163099</v>
      </c>
      <c r="J83">
        <f>(Table2[[#This Row],[1M Return vs Nifty]]-AVERAGE(Table2[1M Return vs Nifty]))/_xlfn.STDEV.P(Table2[1M Return vs Nifty])</f>
        <v>-0.42909092064283805</v>
      </c>
      <c r="K83">
        <v>20.754456447647499</v>
      </c>
      <c r="L83">
        <f>(Table2[[#This Row],[6M Return vs Nifty]]-AVERAGE(Table2[6M Return vs Nifty]))/_xlfn.STDEV.P(Table2[6M Return vs Nifty])</f>
        <v>0.29480042370090304</v>
      </c>
      <c r="M83">
        <v>8.7298760830593398</v>
      </c>
      <c r="N83">
        <f>(Table2[[#This Row],[1W Return vs Nifty]]-AVERAGE(Table2[1W Return vs Nifty]))/_xlfn.STDEV.P(Table2[1W Return vs Nifty])</f>
        <v>1.5774709013134538</v>
      </c>
      <c r="O83">
        <v>148.6</v>
      </c>
      <c r="P83">
        <v>145.830077363898</v>
      </c>
      <c r="Q83">
        <v>117.444173435048</v>
      </c>
      <c r="R83">
        <v>74.840803176615097</v>
      </c>
      <c r="S83" s="2">
        <f>(Table2[[#This Row],[Close Price]]-Table2[[#This Row],[20D EMA]])/Table2[[#This Row],[20D EMA]]</f>
        <v>7.0053835800807512E-2</v>
      </c>
      <c r="T83" s="2">
        <f>(Table2[[#This Row],[Close Price]]-Table2[[#This Row],[50D EMA]])/Table2[[#This Row],[50D EMA]]</f>
        <v>9.0378630213665656E-2</v>
      </c>
      <c r="U83" s="2">
        <f>(Table2[[#This Row],[Close Price]]-Table2[[#This Row],[200D EMA]])/Table2[[#This Row],[200D EMA]]</f>
        <v>0.35391986974934769</v>
      </c>
      <c r="V83">
        <v>1.9844027665625501</v>
      </c>
      <c r="W83">
        <v>153</v>
      </c>
      <c r="X83">
        <v>162.47999999999999</v>
      </c>
      <c r="Y83">
        <v>155.05000000000001</v>
      </c>
      <c r="Z83">
        <v>168.9</v>
      </c>
      <c r="AA83">
        <v>140.30000000000001</v>
      </c>
      <c r="AB83">
        <v>168.9</v>
      </c>
      <c r="AC83" s="2">
        <f>(Table2[[#This Row],[Close Price]]/Table2[[#This Row],[Day Low]])-1</f>
        <v>3.9281045751633936E-2</v>
      </c>
      <c r="AD83" s="2">
        <f>(Table2[[#This Row],[Day High]]/Table2[[#This Row],[Close Price]])-1</f>
        <v>2.1822526885101556E-2</v>
      </c>
      <c r="AE83" s="2">
        <f>(Table2[[#This Row],[Close Price]]/Table2[[#This Row],[Current Week Low]])-1</f>
        <v>2.5540148339245228E-2</v>
      </c>
      <c r="AF83" s="2">
        <f>(Table2[[#This Row],[Current Week High]]/Table2[[#This Row],[Close Price]])-1</f>
        <v>6.2197346078862958E-2</v>
      </c>
      <c r="AG83" s="2">
        <f>(Table2[[#This Row],[Close Price]]/Table2[[#This Row],[Current Month Low]])-1</f>
        <v>0.13335709194583023</v>
      </c>
      <c r="AH83" s="2">
        <f>(Table2[[#This Row],[Current Month High]]/Table2[[#This Row],[Close Price]])-1</f>
        <v>6.2197346078862958E-2</v>
      </c>
      <c r="AI83">
        <v>11.313753851959</v>
      </c>
      <c r="AJ83">
        <v>270.436808386721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0.01</v>
      </c>
      <c r="AM83" t="s">
        <v>10198</v>
      </c>
      <c r="AN83">
        <v>12.77</v>
      </c>
      <c r="AO83" t="s">
        <v>10198</v>
      </c>
      <c r="AP83">
        <v>0.15316635182326499</v>
      </c>
      <c r="AQ83">
        <f>(Table2[[#This Row],[Sharpe Ratio]]-AVERAGE(Table2[Sharpe Ratio]))/_xlfn.STDEV.P(Table2[Sharpe Ratio])</f>
        <v>1.1126422553021831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4.3142577068822767</v>
      </c>
      <c r="AS83">
        <f>_xlfn.RANK.AVG(Table2[[#This Row],[1Y Return vs Nifty Z-Score]],Table2[1Y Return vs Nifty Z-Score])</f>
        <v>37</v>
      </c>
      <c r="AT83">
        <f>_xlfn.RANK.AVG(Table2[[#This Row],[6M Return vs Nifty Z-Score]],Table2[6M Return vs Nifty Z-Score])</f>
        <v>218</v>
      </c>
      <c r="AU83">
        <f>_xlfn.RANK.AVG(Table2[[#This Row],[Sharpe Ratio Z-Score]],Table2[Sharpe Ratio Z-Score])</f>
        <v>94</v>
      </c>
      <c r="AV83">
        <f>(Table2[[#This Row],[Rank 1Y]]+Table2[[#This Row],[Rank 6M]]+Table2[[#This Row],[Rank Sharpe]])/3</f>
        <v>116.33333333333333</v>
      </c>
    </row>
    <row r="84" spans="1:48" x14ac:dyDescent="0.3">
      <c r="A84" t="s">
        <v>1591</v>
      </c>
      <c r="B84" t="s">
        <v>1592</v>
      </c>
      <c r="C84" t="s">
        <v>10158</v>
      </c>
      <c r="D84" t="s">
        <v>242</v>
      </c>
      <c r="E84">
        <v>5681.1334667900001</v>
      </c>
      <c r="F84">
        <v>2394.9</v>
      </c>
      <c r="G84">
        <v>149.88982734484699</v>
      </c>
      <c r="H84">
        <f>(Table2[[#This Row],[1Y Return vs Nifty]]-AVERAGE(Table2[1Y Return vs Nifty]))/_xlfn.STDEV.P(Table2[1Y Return vs Nifty])</f>
        <v>1.18408888456823</v>
      </c>
      <c r="I84">
        <v>10.889436690511999</v>
      </c>
      <c r="J84">
        <f>(Table2[[#This Row],[1M Return vs Nifty]]-AVERAGE(Table2[1M Return vs Nifty]))/_xlfn.STDEV.P(Table2[1M Return vs Nifty])</f>
        <v>0.58739357199798603</v>
      </c>
      <c r="K84">
        <v>38.802229047072302</v>
      </c>
      <c r="L84">
        <f>(Table2[[#This Row],[6M Return vs Nifty]]-AVERAGE(Table2[6M Return vs Nifty]))/_xlfn.STDEV.P(Table2[6M Return vs Nifty])</f>
        <v>0.81800088184954034</v>
      </c>
      <c r="M84">
        <v>-3.4276140775692698</v>
      </c>
      <c r="N84">
        <f>(Table2[[#This Row],[1W Return vs Nifty]]-AVERAGE(Table2[1W Return vs Nifty]))/_xlfn.STDEV.P(Table2[1W Return vs Nifty])</f>
        <v>-0.61756570230745877</v>
      </c>
      <c r="O84">
        <v>2275.9299999999998</v>
      </c>
      <c r="P84">
        <v>2049.6875151111499</v>
      </c>
      <c r="Q84">
        <v>1671.0543456118201</v>
      </c>
      <c r="R84">
        <v>62.320657903284001</v>
      </c>
      <c r="S84" s="2">
        <f>(Table2[[#This Row],[Close Price]]-Table2[[#This Row],[20D EMA]])/Table2[[#This Row],[20D EMA]]</f>
        <v>5.2273136695768441E-2</v>
      </c>
      <c r="T84" s="2">
        <f>(Table2[[#This Row],[Close Price]]-Table2[[#This Row],[50D EMA]])/Table2[[#This Row],[50D EMA]]</f>
        <v>0.1684220069370575</v>
      </c>
      <c r="U84" s="2">
        <f>(Table2[[#This Row],[Close Price]]-Table2[[#This Row],[200D EMA]])/Table2[[#This Row],[200D EMA]]</f>
        <v>0.43316703390825972</v>
      </c>
      <c r="V84">
        <v>2.35429552488403</v>
      </c>
      <c r="W84">
        <v>2319.15</v>
      </c>
      <c r="X84">
        <v>2445</v>
      </c>
      <c r="Y84">
        <v>2375.1</v>
      </c>
      <c r="Z84">
        <v>2585</v>
      </c>
      <c r="AA84">
        <v>2362</v>
      </c>
      <c r="AB84">
        <v>2640</v>
      </c>
      <c r="AC84" s="2">
        <f>(Table2[[#This Row],[Close Price]]/Table2[[#This Row],[Day Low]])-1</f>
        <v>3.2662829053748066E-2</v>
      </c>
      <c r="AD84" s="2">
        <f>(Table2[[#This Row],[Day High]]/Table2[[#This Row],[Close Price]])-1</f>
        <v>2.091945383940863E-2</v>
      </c>
      <c r="AE84" s="2">
        <f>(Table2[[#This Row],[Close Price]]/Table2[[#This Row],[Current Week Low]])-1</f>
        <v>8.3364910951118087E-3</v>
      </c>
      <c r="AF84" s="2">
        <f>(Table2[[#This Row],[Current Week High]]/Table2[[#This Row],[Close Price]])-1</f>
        <v>7.9377009478475147E-2</v>
      </c>
      <c r="AG84" s="2">
        <f>(Table2[[#This Row],[Close Price]]/Table2[[#This Row],[Current Month Low]])-1</f>
        <v>1.392887383573238E-2</v>
      </c>
      <c r="AH84" s="2">
        <f>(Table2[[#This Row],[Current Month High]]/Table2[[#This Row],[Close Price]])-1</f>
        <v>0.10234247776525107</v>
      </c>
      <c r="AI84">
        <v>10.2342477765251</v>
      </c>
      <c r="AJ84">
        <v>192.864567410577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0.26</v>
      </c>
      <c r="AM84" t="s">
        <v>10198</v>
      </c>
      <c r="AN84">
        <v>20.079999999999998</v>
      </c>
      <c r="AO84" t="s">
        <v>10198</v>
      </c>
      <c r="AP84">
        <v>0.120377786746536</v>
      </c>
      <c r="AQ84">
        <f>(Table2[[#This Row],[Sharpe Ratio]]-AVERAGE(Table2[Sharpe Ratio]))/_xlfn.STDEV.P(Table2[Sharpe Ratio])</f>
        <v>0.74297433271198787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2.7148919688202855</v>
      </c>
      <c r="AS84">
        <f>_xlfn.RANK.AVG(Table2[[#This Row],[1Y Return vs Nifty Z-Score]],Table2[1Y Return vs Nifty Z-Score])</f>
        <v>73</v>
      </c>
      <c r="AT84">
        <f>_xlfn.RANK.AVG(Table2[[#This Row],[6M Return vs Nifty Z-Score]],Table2[6M Return vs Nifty Z-Score])</f>
        <v>111</v>
      </c>
      <c r="AU84">
        <f>_xlfn.RANK.AVG(Table2[[#This Row],[Sharpe Ratio Z-Score]],Table2[Sharpe Ratio Z-Score])</f>
        <v>166</v>
      </c>
      <c r="AV84">
        <f>(Table2[[#This Row],[Rank 1Y]]+Table2[[#This Row],[Rank 6M]]+Table2[[#This Row],[Rank Sharpe]])/3</f>
        <v>116.66666666666667</v>
      </c>
    </row>
    <row r="85" spans="1:48" x14ac:dyDescent="0.3">
      <c r="A85" t="s">
        <v>1172</v>
      </c>
      <c r="B85" t="s">
        <v>1173</v>
      </c>
      <c r="C85" t="s">
        <v>10156</v>
      </c>
      <c r="D85" t="s">
        <v>46</v>
      </c>
      <c r="E85">
        <v>10019.329349199999</v>
      </c>
      <c r="F85">
        <v>1423.7</v>
      </c>
      <c r="G85">
        <v>82.817388323700001</v>
      </c>
      <c r="H85">
        <f>(Table2[[#This Row],[1Y Return vs Nifty]]-AVERAGE(Table2[1Y Return vs Nifty]))/_xlfn.STDEV.P(Table2[1Y Return vs Nifty])</f>
        <v>0.40944925933704912</v>
      </c>
      <c r="I85">
        <v>19.8022817764877</v>
      </c>
      <c r="J85">
        <f>(Table2[[#This Row],[1M Return vs Nifty]]-AVERAGE(Table2[1M Return vs Nifty]))/_xlfn.STDEV.P(Table2[1M Return vs Nifty])</f>
        <v>1.3214216769211031</v>
      </c>
      <c r="K85">
        <v>58.893058041920298</v>
      </c>
      <c r="L85">
        <f>(Table2[[#This Row],[6M Return vs Nifty]]-AVERAGE(Table2[6M Return vs Nifty]))/_xlfn.STDEV.P(Table2[6M Return vs Nifty])</f>
        <v>1.4004290389410923</v>
      </c>
      <c r="M85">
        <v>18.409599873872601</v>
      </c>
      <c r="N85">
        <f>(Table2[[#This Row],[1W Return vs Nifty]]-AVERAGE(Table2[1W Return vs Nifty]))/_xlfn.STDEV.P(Table2[1W Return vs Nifty])</f>
        <v>3.3251464291607808</v>
      </c>
      <c r="O85">
        <v>1295.25</v>
      </c>
      <c r="P85">
        <v>1221.7351933539201</v>
      </c>
      <c r="Q85">
        <v>1004.95411345202</v>
      </c>
      <c r="R85">
        <v>87.327671343762404</v>
      </c>
      <c r="S85" s="2">
        <f>(Table2[[#This Row],[Close Price]]-Table2[[#This Row],[20D EMA]])/Table2[[#This Row],[20D EMA]]</f>
        <v>9.917004439297436E-2</v>
      </c>
      <c r="T85" s="2">
        <f>(Table2[[#This Row],[Close Price]]-Table2[[#This Row],[50D EMA]])/Table2[[#This Row],[50D EMA]]</f>
        <v>0.16530980505820095</v>
      </c>
      <c r="U85" s="2">
        <f>(Table2[[#This Row],[Close Price]]-Table2[[#This Row],[200D EMA]])/Table2[[#This Row],[200D EMA]]</f>
        <v>0.41668159863497334</v>
      </c>
      <c r="V85">
        <v>1.9714272468396501</v>
      </c>
      <c r="W85">
        <v>1384.05</v>
      </c>
      <c r="X85">
        <v>1441</v>
      </c>
      <c r="Y85">
        <v>1409.7</v>
      </c>
      <c r="Z85">
        <v>1525.5</v>
      </c>
      <c r="AA85">
        <v>1232.6500000000001</v>
      </c>
      <c r="AB85">
        <v>1542.45</v>
      </c>
      <c r="AC85" s="2">
        <f>(Table2[[#This Row],[Close Price]]/Table2[[#This Row],[Day Low]])-1</f>
        <v>2.8647808966439037E-2</v>
      </c>
      <c r="AD85" s="2">
        <f>(Table2[[#This Row],[Day High]]/Table2[[#This Row],[Close Price]])-1</f>
        <v>1.2151436398117443E-2</v>
      </c>
      <c r="AE85" s="2">
        <f>(Table2[[#This Row],[Close Price]]/Table2[[#This Row],[Current Week Low]])-1</f>
        <v>9.9311910335533327E-3</v>
      </c>
      <c r="AF85" s="2">
        <f>(Table2[[#This Row],[Current Week High]]/Table2[[#This Row],[Close Price]])-1</f>
        <v>7.1503828053663065E-2</v>
      </c>
      <c r="AG85" s="2">
        <f>(Table2[[#This Row],[Close Price]]/Table2[[#This Row],[Current Month Low]])-1</f>
        <v>0.15499127895185172</v>
      </c>
      <c r="AH85" s="2">
        <f>(Table2[[#This Row],[Current Month High]]/Table2[[#This Row],[Close Price]])-1</f>
        <v>8.3409426143148169E-2</v>
      </c>
      <c r="AI85">
        <v>8.3409426143148107</v>
      </c>
      <c r="AJ85">
        <v>119.030769230769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0.09</v>
      </c>
      <c r="AM85" t="s">
        <v>10198</v>
      </c>
      <c r="AN85">
        <v>18.920000000000002</v>
      </c>
      <c r="AO85" t="s">
        <v>10198</v>
      </c>
      <c r="AP85">
        <v>0.14008952102181599</v>
      </c>
      <c r="AQ85">
        <f>(Table2[[#This Row],[Sharpe Ratio]]-AVERAGE(Table2[Sharpe Ratio]))/_xlfn.STDEV.P(Table2[Sharpe Ratio])</f>
        <v>0.965210220227674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7.4216566245876994</v>
      </c>
      <c r="AS85">
        <f>_xlfn.RANK.AVG(Table2[[#This Row],[1Y Return vs Nifty Z-Score]],Table2[1Y Return vs Nifty Z-Score])</f>
        <v>161</v>
      </c>
      <c r="AT85">
        <f>_xlfn.RANK.AVG(Table2[[#This Row],[6M Return vs Nifty Z-Score]],Table2[6M Return vs Nifty Z-Score])</f>
        <v>63</v>
      </c>
      <c r="AU85">
        <f>_xlfn.RANK.AVG(Table2[[#This Row],[Sharpe Ratio Z-Score]],Table2[Sharpe Ratio Z-Score])</f>
        <v>127</v>
      </c>
      <c r="AV85">
        <f>(Table2[[#This Row],[Rank 1Y]]+Table2[[#This Row],[Rank 6M]]+Table2[[#This Row],[Rank Sharpe]])/3</f>
        <v>117</v>
      </c>
    </row>
    <row r="86" spans="1:48" x14ac:dyDescent="0.3">
      <c r="A86" t="s">
        <v>761</v>
      </c>
      <c r="B86" t="s">
        <v>762</v>
      </c>
      <c r="C86" t="s">
        <v>10156</v>
      </c>
      <c r="D86" t="s">
        <v>236</v>
      </c>
      <c r="E86">
        <v>20673.709534279998</v>
      </c>
      <c r="F86">
        <v>1303.5999999999999</v>
      </c>
      <c r="G86">
        <v>112.81829860499001</v>
      </c>
      <c r="H86">
        <f>(Table2[[#This Row],[1Y Return vs Nifty]]-AVERAGE(Table2[1Y Return vs Nifty]))/_xlfn.STDEV.P(Table2[1Y Return vs Nifty])</f>
        <v>0.75593873006533974</v>
      </c>
      <c r="I86">
        <v>-6.1766978601765601</v>
      </c>
      <c r="J86">
        <f>(Table2[[#This Row],[1M Return vs Nifty]]-AVERAGE(Table2[1M Return vs Nifty]))/_xlfn.STDEV.P(Table2[1M Return vs Nifty])</f>
        <v>-0.81810851872229795</v>
      </c>
      <c r="K86">
        <v>64.245798215496905</v>
      </c>
      <c r="L86">
        <f>(Table2[[#This Row],[6M Return vs Nifty]]-AVERAGE(Table2[6M Return vs Nifty]))/_xlfn.STDEV.P(Table2[6M Return vs Nifty])</f>
        <v>1.5556036509735574</v>
      </c>
      <c r="M86">
        <v>7.0505915044593204</v>
      </c>
      <c r="N86">
        <f>(Table2[[#This Row],[1W Return vs Nifty]]-AVERAGE(Table2[1W Return vs Nifty]))/_xlfn.STDEV.P(Table2[1W Return vs Nifty])</f>
        <v>1.2742758282168394</v>
      </c>
      <c r="O86">
        <v>1216.3399999999999</v>
      </c>
      <c r="P86">
        <v>1187.0973916601599</v>
      </c>
      <c r="Q86">
        <v>968.92070698134501</v>
      </c>
      <c r="R86">
        <v>71.615787283889503</v>
      </c>
      <c r="S86" s="2">
        <f>(Table2[[#This Row],[Close Price]]-Table2[[#This Row],[20D EMA]])/Table2[[#This Row],[20D EMA]]</f>
        <v>7.1739809592712561E-2</v>
      </c>
      <c r="T86" s="2">
        <f>(Table2[[#This Row],[Close Price]]-Table2[[#This Row],[50D EMA]])/Table2[[#This Row],[50D EMA]]</f>
        <v>9.814073315156617E-2</v>
      </c>
      <c r="U86" s="2">
        <f>(Table2[[#This Row],[Close Price]]-Table2[[#This Row],[200D EMA]])/Table2[[#This Row],[200D EMA]]</f>
        <v>0.34541453248671111</v>
      </c>
      <c r="V86">
        <v>1.58060877128955</v>
      </c>
      <c r="W86">
        <v>1290.8499999999999</v>
      </c>
      <c r="X86">
        <v>1384.95</v>
      </c>
      <c r="Y86">
        <v>1229.95</v>
      </c>
      <c r="Z86">
        <v>1311.95</v>
      </c>
      <c r="AA86">
        <v>1145</v>
      </c>
      <c r="AB86">
        <v>1311.95</v>
      </c>
      <c r="AC86" s="2">
        <f>(Table2[[#This Row],[Close Price]]/Table2[[#This Row],[Day Low]])-1</f>
        <v>9.8772126893131862E-3</v>
      </c>
      <c r="AD86" s="2">
        <f>(Table2[[#This Row],[Day High]]/Table2[[#This Row],[Close Price]])-1</f>
        <v>6.2404111690702813E-2</v>
      </c>
      <c r="AE86" s="2">
        <f>(Table2[[#This Row],[Close Price]]/Table2[[#This Row],[Current Week Low]])-1</f>
        <v>5.98804829464612E-2</v>
      </c>
      <c r="AF86" s="2">
        <f>(Table2[[#This Row],[Current Week High]]/Table2[[#This Row],[Close Price]])-1</f>
        <v>6.4053390610618877E-3</v>
      </c>
      <c r="AG86" s="2">
        <f>(Table2[[#This Row],[Close Price]]/Table2[[#This Row],[Current Month Low]])-1</f>
        <v>0.13851528384279477</v>
      </c>
      <c r="AH86" s="2">
        <f>(Table2[[#This Row],[Current Month High]]/Table2[[#This Row],[Close Price]])-1</f>
        <v>6.4053390610618877E-3</v>
      </c>
      <c r="AI86">
        <v>2.9917152500766999</v>
      </c>
      <c r="AJ86">
        <v>142.16979379528101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-0.03</v>
      </c>
      <c r="AM86" t="s">
        <v>10199</v>
      </c>
      <c r="AN86">
        <v>12.69</v>
      </c>
      <c r="AO86" t="s">
        <v>10198</v>
      </c>
      <c r="AP86">
        <v>0.10883298313623301</v>
      </c>
      <c r="AQ86">
        <f>(Table2[[#This Row],[Sharpe Ratio]]-AVERAGE(Table2[Sharpe Ratio]))/_xlfn.STDEV.P(Table2[Sharpe Ratio])</f>
        <v>0.61281482261005193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3.3805245131434902</v>
      </c>
      <c r="AS86">
        <f>_xlfn.RANK.AVG(Table2[[#This Row],[1Y Return vs Nifty Z-Score]],Table2[1Y Return vs Nifty Z-Score])</f>
        <v>111</v>
      </c>
      <c r="AT86">
        <f>_xlfn.RANK.AVG(Table2[[#This Row],[6M Return vs Nifty Z-Score]],Table2[6M Return vs Nifty Z-Score])</f>
        <v>50</v>
      </c>
      <c r="AU86">
        <f>_xlfn.RANK.AVG(Table2[[#This Row],[Sharpe Ratio Z-Score]],Table2[Sharpe Ratio Z-Score])</f>
        <v>191</v>
      </c>
      <c r="AV86">
        <f>(Table2[[#This Row],[Rank 1Y]]+Table2[[#This Row],[Rank 6M]]+Table2[[#This Row],[Rank Sharpe]])/3</f>
        <v>117.33333333333333</v>
      </c>
    </row>
    <row r="87" spans="1:48" x14ac:dyDescent="0.3">
      <c r="A87" t="s">
        <v>203</v>
      </c>
      <c r="B87" t="s">
        <v>204</v>
      </c>
      <c r="C87" t="s">
        <v>10160</v>
      </c>
      <c r="D87" t="s">
        <v>72</v>
      </c>
      <c r="E87">
        <v>129462.276279</v>
      </c>
      <c r="F87">
        <v>723</v>
      </c>
      <c r="G87">
        <v>110.10824380187699</v>
      </c>
      <c r="H87">
        <f>(Table2[[#This Row],[1Y Return vs Nifty]]-AVERAGE(Table2[1Y Return vs Nifty]))/_xlfn.STDEV.P(Table2[1Y Return vs Nifty])</f>
        <v>0.72463949795634275</v>
      </c>
      <c r="I87">
        <v>13.1855813179788</v>
      </c>
      <c r="J87">
        <f>(Table2[[#This Row],[1M Return vs Nifty]]-AVERAGE(Table2[1M Return vs Nifty]))/_xlfn.STDEV.P(Table2[1M Return vs Nifty])</f>
        <v>0.77649533167973706</v>
      </c>
      <c r="K87">
        <v>45.621312719403399</v>
      </c>
      <c r="L87">
        <f>(Table2[[#This Row],[6M Return vs Nifty]]-AVERAGE(Table2[6M Return vs Nifty]))/_xlfn.STDEV.P(Table2[6M Return vs Nifty])</f>
        <v>1.015684428772734</v>
      </c>
      <c r="M87">
        <v>-2.2684176513790901</v>
      </c>
      <c r="N87">
        <f>(Table2[[#This Row],[1W Return vs Nifty]]-AVERAGE(Table2[1W Return vs Nifty]))/_xlfn.STDEV.P(Table2[1W Return vs Nifty])</f>
        <v>-0.40827262021111033</v>
      </c>
      <c r="O87">
        <v>708.82</v>
      </c>
      <c r="P87">
        <v>660.16290461221001</v>
      </c>
      <c r="Q87">
        <v>529.41763173178299</v>
      </c>
      <c r="R87">
        <v>63.593556299937198</v>
      </c>
      <c r="S87" s="2">
        <f>(Table2[[#This Row],[Close Price]]-Table2[[#This Row],[20D EMA]])/Table2[[#This Row],[20D EMA]]</f>
        <v>2.0005078863463147E-2</v>
      </c>
      <c r="T87" s="2">
        <f>(Table2[[#This Row],[Close Price]]-Table2[[#This Row],[50D EMA]])/Table2[[#This Row],[50D EMA]]</f>
        <v>9.5184226421660995E-2</v>
      </c>
      <c r="U87" s="2">
        <f>(Table2[[#This Row],[Close Price]]-Table2[[#This Row],[200D EMA]])/Table2[[#This Row],[200D EMA]]</f>
        <v>0.36565153229783431</v>
      </c>
      <c r="V87">
        <v>0.49469895637841199</v>
      </c>
      <c r="W87">
        <v>695.85</v>
      </c>
      <c r="X87">
        <v>727.2</v>
      </c>
      <c r="Y87">
        <v>719</v>
      </c>
      <c r="Z87">
        <v>746.85</v>
      </c>
      <c r="AA87">
        <v>716.4</v>
      </c>
      <c r="AB87">
        <v>752</v>
      </c>
      <c r="AC87" s="2">
        <f>(Table2[[#This Row],[Close Price]]/Table2[[#This Row],[Day Low]])-1</f>
        <v>3.9017029532226744E-2</v>
      </c>
      <c r="AD87" s="2">
        <f>(Table2[[#This Row],[Day High]]/Table2[[#This Row],[Close Price]])-1</f>
        <v>5.8091286307053736E-3</v>
      </c>
      <c r="AE87" s="2">
        <f>(Table2[[#This Row],[Close Price]]/Table2[[#This Row],[Current Week Low]])-1</f>
        <v>5.5632823365785455E-3</v>
      </c>
      <c r="AF87" s="2">
        <f>(Table2[[#This Row],[Current Week High]]/Table2[[#This Row],[Close Price]])-1</f>
        <v>3.2987551867220022E-2</v>
      </c>
      <c r="AG87" s="2">
        <f>(Table2[[#This Row],[Close Price]]/Table2[[#This Row],[Current Month Low]])-1</f>
        <v>9.2127303182580889E-3</v>
      </c>
      <c r="AH87" s="2">
        <f>(Table2[[#This Row],[Current Month High]]/Table2[[#This Row],[Close Price]])-1</f>
        <v>4.0110650069156373E-2</v>
      </c>
      <c r="AI87">
        <v>4.0110650069156302</v>
      </c>
      <c r="AJ87">
        <v>155.25154457193199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7.0000000000000007E-2</v>
      </c>
      <c r="AM87" t="s">
        <v>10198</v>
      </c>
      <c r="AN87">
        <v>-0.09</v>
      </c>
      <c r="AO87" t="s">
        <v>10199</v>
      </c>
      <c r="AP87">
        <v>0.124311972827907</v>
      </c>
      <c r="AQ87">
        <f>(Table2[[#This Row],[Sharpe Ratio]]-AVERAGE(Table2[Sharpe Ratio]))/_xlfn.STDEV.P(Table2[Sharpe Ratio])</f>
        <v>0.78732950325331386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2.8958761414510175</v>
      </c>
      <c r="AS87">
        <f>_xlfn.RANK.AVG(Table2[[#This Row],[1Y Return vs Nifty Z-Score]],Table2[1Y Return vs Nifty Z-Score])</f>
        <v>116</v>
      </c>
      <c r="AT87">
        <f>_xlfn.RANK.AVG(Table2[[#This Row],[6M Return vs Nifty Z-Score]],Table2[6M Return vs Nifty Z-Score])</f>
        <v>83</v>
      </c>
      <c r="AU87">
        <f>_xlfn.RANK.AVG(Table2[[#This Row],[Sharpe Ratio Z-Score]],Table2[Sharpe Ratio Z-Score])</f>
        <v>156</v>
      </c>
      <c r="AV87">
        <f>(Table2[[#This Row],[Rank 1Y]]+Table2[[#This Row],[Rank 6M]]+Table2[[#This Row],[Rank Sharpe]])/3</f>
        <v>118.33333333333333</v>
      </c>
    </row>
    <row r="88" spans="1:48" x14ac:dyDescent="0.3">
      <c r="A88" t="s">
        <v>611</v>
      </c>
      <c r="B88" t="s">
        <v>612</v>
      </c>
      <c r="C88" t="s">
        <v>10157</v>
      </c>
      <c r="D88" t="s">
        <v>455</v>
      </c>
      <c r="E88">
        <v>30846.179721740002</v>
      </c>
      <c r="F88">
        <v>1669.95</v>
      </c>
      <c r="G88">
        <v>114.65771734866701</v>
      </c>
      <c r="H88">
        <f>(Table2[[#This Row],[1Y Return vs Nifty]]-AVERAGE(Table2[1Y Return vs Nifty]))/_xlfn.STDEV.P(Table2[1Y Return vs Nifty])</f>
        <v>0.77718272636307262</v>
      </c>
      <c r="I88">
        <v>7.6672906772443303</v>
      </c>
      <c r="J88">
        <f>(Table2[[#This Row],[1M Return vs Nifty]]-AVERAGE(Table2[1M Return vs Nifty]))/_xlfn.STDEV.P(Table2[1M Return vs Nifty])</f>
        <v>0.32202985153727876</v>
      </c>
      <c r="K88">
        <v>91.645103819994503</v>
      </c>
      <c r="L88">
        <f>(Table2[[#This Row],[6M Return vs Nifty]]-AVERAGE(Table2[6M Return vs Nifty]))/_xlfn.STDEV.P(Table2[6M Return vs Nifty])</f>
        <v>2.3499027350436075</v>
      </c>
      <c r="M88">
        <v>-1.9047049652269299</v>
      </c>
      <c r="N88">
        <f>(Table2[[#This Row],[1W Return vs Nifty]]-AVERAGE(Table2[1W Return vs Nifty]))/_xlfn.STDEV.P(Table2[1W Return vs Nifty])</f>
        <v>-0.34260424221885566</v>
      </c>
      <c r="O88">
        <v>1555.47</v>
      </c>
      <c r="P88">
        <v>1357.55328414257</v>
      </c>
      <c r="Q88">
        <v>994.79909046263697</v>
      </c>
      <c r="R88">
        <v>68.953370710728294</v>
      </c>
      <c r="S88" s="2">
        <f>(Table2[[#This Row],[Close Price]]-Table2[[#This Row],[20D EMA]])/Table2[[#This Row],[20D EMA]]</f>
        <v>7.3598333622634973E-2</v>
      </c>
      <c r="T88" s="2">
        <f>(Table2[[#This Row],[Close Price]]-Table2[[#This Row],[50D EMA]])/Table2[[#This Row],[50D EMA]]</f>
        <v>0.23011746169119227</v>
      </c>
      <c r="U88" s="2">
        <f>(Table2[[#This Row],[Close Price]]-Table2[[#This Row],[200D EMA]])/Table2[[#This Row],[200D EMA]]</f>
        <v>0.67868066628748158</v>
      </c>
      <c r="V88">
        <v>1.3569344992307599</v>
      </c>
      <c r="W88">
        <v>1585.05</v>
      </c>
      <c r="X88">
        <v>1677.95</v>
      </c>
      <c r="Y88">
        <v>1651.2</v>
      </c>
      <c r="Z88">
        <v>1745</v>
      </c>
      <c r="AA88">
        <v>1621.75</v>
      </c>
      <c r="AB88">
        <v>1745</v>
      </c>
      <c r="AC88" s="2">
        <f>(Table2[[#This Row],[Close Price]]/Table2[[#This Row],[Day Low]])-1</f>
        <v>5.3562979085833407E-2</v>
      </c>
      <c r="AD88" s="2">
        <f>(Table2[[#This Row],[Day High]]/Table2[[#This Row],[Close Price]])-1</f>
        <v>4.7905625916944139E-3</v>
      </c>
      <c r="AE88" s="2">
        <f>(Table2[[#This Row],[Close Price]]/Table2[[#This Row],[Current Week Low]])-1</f>
        <v>1.1355377906976827E-2</v>
      </c>
      <c r="AF88" s="2">
        <f>(Table2[[#This Row],[Current Week High]]/Table2[[#This Row],[Close Price]])-1</f>
        <v>4.4941465313332651E-2</v>
      </c>
      <c r="AG88" s="2">
        <f>(Table2[[#This Row],[Close Price]]/Table2[[#This Row],[Current Month Low]])-1</f>
        <v>2.9720980422383247E-2</v>
      </c>
      <c r="AH88" s="2">
        <f>(Table2[[#This Row],[Current Month High]]/Table2[[#This Row],[Close Price]])-1</f>
        <v>4.4941465313332651E-2</v>
      </c>
      <c r="AI88">
        <v>6.3474954339950198</v>
      </c>
      <c r="AJ88">
        <v>178.789649415692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0.39</v>
      </c>
      <c r="AM88" t="s">
        <v>10198</v>
      </c>
      <c r="AN88">
        <v>18.489999999999998</v>
      </c>
      <c r="AO88" t="s">
        <v>10198</v>
      </c>
      <c r="AP88">
        <v>9.1170915428421997E-2</v>
      </c>
      <c r="AQ88">
        <f>(Table2[[#This Row],[Sharpe Ratio]]-AVERAGE(Table2[Sharpe Ratio]))/_xlfn.STDEV.P(Table2[Sharpe Ratio])</f>
        <v>0.41368747858279659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3.5201985493078998</v>
      </c>
      <c r="AS88">
        <f>_xlfn.RANK.AVG(Table2[[#This Row],[1Y Return vs Nifty Z-Score]],Table2[1Y Return vs Nifty Z-Score])</f>
        <v>108</v>
      </c>
      <c r="AT88">
        <f>_xlfn.RANK.AVG(Table2[[#This Row],[6M Return vs Nifty Z-Score]],Table2[6M Return vs Nifty Z-Score])</f>
        <v>20</v>
      </c>
      <c r="AU88">
        <f>_xlfn.RANK.AVG(Table2[[#This Row],[Sharpe Ratio Z-Score]],Table2[Sharpe Ratio Z-Score])</f>
        <v>233</v>
      </c>
      <c r="AV88">
        <f>(Table2[[#This Row],[Rank 1Y]]+Table2[[#This Row],[Rank 6M]]+Table2[[#This Row],[Rank Sharpe]])/3</f>
        <v>120.33333333333333</v>
      </c>
    </row>
    <row r="89" spans="1:48" x14ac:dyDescent="0.3">
      <c r="A89" t="s">
        <v>503</v>
      </c>
      <c r="B89" t="s">
        <v>504</v>
      </c>
      <c r="C89" t="s">
        <v>10158</v>
      </c>
      <c r="D89" t="s">
        <v>505</v>
      </c>
      <c r="E89">
        <v>41537.231497020002</v>
      </c>
      <c r="F89">
        <v>4564.6000000000004</v>
      </c>
      <c r="G89">
        <v>72.428396944701205</v>
      </c>
      <c r="H89">
        <f>(Table2[[#This Row],[1Y Return vs Nifty]]-AVERAGE(Table2[1Y Return vs Nifty]))/_xlfn.STDEV.P(Table2[1Y Return vs Nifty])</f>
        <v>0.28946369588049636</v>
      </c>
      <c r="I89">
        <v>1.8438149800277199</v>
      </c>
      <c r="J89">
        <f>(Table2[[#This Row],[1M Return vs Nifty]]-AVERAGE(Table2[1M Return vs Nifty]))/_xlfn.STDEV.P(Table2[1M Return vs Nifty])</f>
        <v>-0.15756951194989571</v>
      </c>
      <c r="K89">
        <v>28.3881648880574</v>
      </c>
      <c r="L89">
        <f>(Table2[[#This Row],[6M Return vs Nifty]]-AVERAGE(Table2[6M Return vs Nifty]))/_xlfn.STDEV.P(Table2[6M Return vs Nifty])</f>
        <v>0.5160997409098792</v>
      </c>
      <c r="M89">
        <v>1.15883086125163</v>
      </c>
      <c r="N89">
        <f>(Table2[[#This Row],[1W Return vs Nifty]]-AVERAGE(Table2[1W Return vs Nifty]))/_xlfn.STDEV.P(Table2[1W Return vs Nifty])</f>
        <v>0.21051759352004212</v>
      </c>
      <c r="O89">
        <v>4506.59</v>
      </c>
      <c r="P89">
        <v>4284.2369332437702</v>
      </c>
      <c r="Q89">
        <v>3491.6854911078499</v>
      </c>
      <c r="R89">
        <v>55.834233183843402</v>
      </c>
      <c r="S89" s="2">
        <f>(Table2[[#This Row],[Close Price]]-Table2[[#This Row],[20D EMA]])/Table2[[#This Row],[20D EMA]]</f>
        <v>1.2872260400879649E-2</v>
      </c>
      <c r="T89" s="2">
        <f>(Table2[[#This Row],[Close Price]]-Table2[[#This Row],[50D EMA]])/Table2[[#This Row],[50D EMA]]</f>
        <v>6.5440607306458162E-2</v>
      </c>
      <c r="U89" s="2">
        <f>(Table2[[#This Row],[Close Price]]-Table2[[#This Row],[200D EMA]])/Table2[[#This Row],[200D EMA]]</f>
        <v>0.30727696169214075</v>
      </c>
      <c r="V89">
        <v>0.88027683962564895</v>
      </c>
      <c r="W89">
        <v>4450</v>
      </c>
      <c r="X89">
        <v>4651</v>
      </c>
      <c r="Y89">
        <v>4510.05</v>
      </c>
      <c r="Z89">
        <v>4709.95</v>
      </c>
      <c r="AA89">
        <v>4401</v>
      </c>
      <c r="AB89">
        <v>4770</v>
      </c>
      <c r="AC89" s="2">
        <f>(Table2[[#This Row],[Close Price]]/Table2[[#This Row],[Day Low]])-1</f>
        <v>2.5752808988764198E-2</v>
      </c>
      <c r="AD89" s="2">
        <f>(Table2[[#This Row],[Day High]]/Table2[[#This Row],[Close Price]])-1</f>
        <v>1.8928274109450971E-2</v>
      </c>
      <c r="AE89" s="2">
        <f>(Table2[[#This Row],[Close Price]]/Table2[[#This Row],[Current Week Low]])-1</f>
        <v>1.2095209587476896E-2</v>
      </c>
      <c r="AF89" s="2">
        <f>(Table2[[#This Row],[Current Week High]]/Table2[[#This Row],[Close Price]])-1</f>
        <v>3.1842877798711644E-2</v>
      </c>
      <c r="AG89" s="2">
        <f>(Table2[[#This Row],[Close Price]]/Table2[[#This Row],[Current Month Low]])-1</f>
        <v>3.7173369688707103E-2</v>
      </c>
      <c r="AH89" s="2">
        <f>(Table2[[#This Row],[Current Month High]]/Table2[[#This Row],[Close Price]])-1</f>
        <v>4.4998466459273523E-2</v>
      </c>
      <c r="AI89">
        <v>10.4083599877316</v>
      </c>
      <c r="AJ89">
        <v>105.335132703553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0.08</v>
      </c>
      <c r="AM89" t="s">
        <v>10198</v>
      </c>
      <c r="AN89">
        <v>0.18</v>
      </c>
      <c r="AO89" t="s">
        <v>10198</v>
      </c>
      <c r="AP89">
        <v>0.25183483857007599</v>
      </c>
      <c r="AQ89">
        <f>(Table2[[#This Row],[Sharpe Ratio]]-AVERAGE(Table2[Sharpe Ratio]))/_xlfn.STDEV.P(Table2[Sharpe Ratio])</f>
        <v>2.2250597836526045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3.0835713020131266</v>
      </c>
      <c r="AS89">
        <f>_xlfn.RANK.AVG(Table2[[#This Row],[1Y Return vs Nifty Z-Score]],Table2[1Y Return vs Nifty Z-Score])</f>
        <v>188</v>
      </c>
      <c r="AT89">
        <f>_xlfn.RANK.AVG(Table2[[#This Row],[6M Return vs Nifty Z-Score]],Table2[6M Return vs Nifty Z-Score])</f>
        <v>164</v>
      </c>
      <c r="AU89">
        <f>_xlfn.RANK.AVG(Table2[[#This Row],[Sharpe Ratio Z-Score]],Table2[Sharpe Ratio Z-Score])</f>
        <v>11</v>
      </c>
      <c r="AV89">
        <f>(Table2[[#This Row],[Rank 1Y]]+Table2[[#This Row],[Rank 6M]]+Table2[[#This Row],[Rank Sharpe]])/3</f>
        <v>121</v>
      </c>
    </row>
    <row r="90" spans="1:48" x14ac:dyDescent="0.3">
      <c r="A90" t="s">
        <v>1408</v>
      </c>
      <c r="B90" t="s">
        <v>1409</v>
      </c>
      <c r="C90" t="s">
        <v>10152</v>
      </c>
      <c r="D90" t="s">
        <v>21</v>
      </c>
      <c r="E90">
        <v>7338.7734743399997</v>
      </c>
      <c r="F90">
        <v>870.25</v>
      </c>
      <c r="G90">
        <v>61.746482155576402</v>
      </c>
      <c r="H90">
        <f>(Table2[[#This Row],[1Y Return vs Nifty]]-AVERAGE(Table2[1Y Return vs Nifty]))/_xlfn.STDEV.P(Table2[1Y Return vs Nifty])</f>
        <v>0.16609507249719921</v>
      </c>
      <c r="I90">
        <v>6.0881404571737301</v>
      </c>
      <c r="J90">
        <f>(Table2[[#This Row],[1M Return vs Nifty]]-AVERAGE(Table2[1M Return vs Nifty]))/_xlfn.STDEV.P(Table2[1M Return vs Nifty])</f>
        <v>0.19197703088955476</v>
      </c>
      <c r="K90">
        <v>88.886935534039296</v>
      </c>
      <c r="L90">
        <f>(Table2[[#This Row],[6M Return vs Nifty]]-AVERAGE(Table2[6M Return vs Nifty]))/_xlfn.STDEV.P(Table2[6M Return vs Nifty])</f>
        <v>2.2699441194907495</v>
      </c>
      <c r="M90">
        <v>-2.7749474109025898</v>
      </c>
      <c r="N90">
        <f>(Table2[[#This Row],[1W Return vs Nifty]]-AVERAGE(Table2[1W Return vs Nifty]))/_xlfn.STDEV.P(Table2[1W Return vs Nifty])</f>
        <v>-0.49972664141838652</v>
      </c>
      <c r="O90">
        <v>862.81</v>
      </c>
      <c r="P90">
        <v>812.26332602925299</v>
      </c>
      <c r="Q90">
        <v>636.97609588425598</v>
      </c>
      <c r="R90">
        <v>57.789209119135002</v>
      </c>
      <c r="S90" s="2">
        <f>(Table2[[#This Row],[Close Price]]-Table2[[#This Row],[20D EMA]])/Table2[[#This Row],[20D EMA]]</f>
        <v>8.6229876797905159E-3</v>
      </c>
      <c r="T90" s="2">
        <f>(Table2[[#This Row],[Close Price]]-Table2[[#This Row],[50D EMA]])/Table2[[#This Row],[50D EMA]]</f>
        <v>7.138900909661243E-2</v>
      </c>
      <c r="U90" s="2">
        <f>(Table2[[#This Row],[Close Price]]-Table2[[#This Row],[200D EMA]])/Table2[[#This Row],[200D EMA]]</f>
        <v>0.3662208136584954</v>
      </c>
      <c r="V90">
        <v>0.90037066418825495</v>
      </c>
      <c r="W90">
        <v>835.05</v>
      </c>
      <c r="X90">
        <v>875.75</v>
      </c>
      <c r="Y90">
        <v>860</v>
      </c>
      <c r="Z90">
        <v>910</v>
      </c>
      <c r="AA90">
        <v>860</v>
      </c>
      <c r="AB90">
        <v>910.2</v>
      </c>
      <c r="AC90" s="2">
        <f>(Table2[[#This Row],[Close Price]]/Table2[[#This Row],[Day Low]])-1</f>
        <v>4.2153164481168792E-2</v>
      </c>
      <c r="AD90" s="2">
        <f>(Table2[[#This Row],[Day High]]/Table2[[#This Row],[Close Price]])-1</f>
        <v>6.3200229819018183E-3</v>
      </c>
      <c r="AE90" s="2">
        <f>(Table2[[#This Row],[Close Price]]/Table2[[#This Row],[Current Week Low]])-1</f>
        <v>1.191860465116279E-2</v>
      </c>
      <c r="AF90" s="2">
        <f>(Table2[[#This Row],[Current Week High]]/Table2[[#This Row],[Close Price]])-1</f>
        <v>4.5676529732835425E-2</v>
      </c>
      <c r="AG90" s="2">
        <f>(Table2[[#This Row],[Close Price]]/Table2[[#This Row],[Current Month Low]])-1</f>
        <v>1.191860465116279E-2</v>
      </c>
      <c r="AH90" s="2">
        <f>(Table2[[#This Row],[Current Month High]]/Table2[[#This Row],[Close Price]])-1</f>
        <v>4.5906348750359038E-2</v>
      </c>
      <c r="AI90">
        <v>5.2456190749784399</v>
      </c>
      <c r="AJ90">
        <v>109.698795180722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0.04</v>
      </c>
      <c r="AM90" t="s">
        <v>10198</v>
      </c>
      <c r="AN90">
        <v>1.67</v>
      </c>
      <c r="AO90" t="s">
        <v>10198</v>
      </c>
      <c r="AP90">
        <v>0.14213661392063001</v>
      </c>
      <c r="AQ90">
        <f>(Table2[[#This Row],[Sharpe Ratio]]-AVERAGE(Table2[Sharpe Ratio]))/_xlfn.STDEV.P(Table2[Sharpe Ratio])</f>
        <v>0.9882897474190242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3.1165793288781414</v>
      </c>
      <c r="AS90">
        <f>_xlfn.RANK.AVG(Table2[[#This Row],[1Y Return vs Nifty Z-Score]],Table2[1Y Return vs Nifty Z-Score])</f>
        <v>220</v>
      </c>
      <c r="AT90">
        <f>_xlfn.RANK.AVG(Table2[[#This Row],[6M Return vs Nifty Z-Score]],Table2[6M Return vs Nifty Z-Score])</f>
        <v>23</v>
      </c>
      <c r="AU90">
        <f>_xlfn.RANK.AVG(Table2[[#This Row],[Sharpe Ratio Z-Score]],Table2[Sharpe Ratio Z-Score])</f>
        <v>121</v>
      </c>
      <c r="AV90">
        <f>(Table2[[#This Row],[Rank 1Y]]+Table2[[#This Row],[Rank 6M]]+Table2[[#This Row],[Rank Sharpe]])/3</f>
        <v>121.33333333333333</v>
      </c>
    </row>
    <row r="91" spans="1:48" x14ac:dyDescent="0.3">
      <c r="A91" t="s">
        <v>355</v>
      </c>
      <c r="B91" t="s">
        <v>356</v>
      </c>
      <c r="C91" t="s">
        <v>10160</v>
      </c>
      <c r="D91" t="s">
        <v>89</v>
      </c>
      <c r="E91">
        <v>70809.270786719993</v>
      </c>
      <c r="F91">
        <v>1518.65</v>
      </c>
      <c r="G91">
        <v>119.715992611093</v>
      </c>
      <c r="H91">
        <f>(Table2[[#This Row],[1Y Return vs Nifty]]-AVERAGE(Table2[1Y Return vs Nifty]))/_xlfn.STDEV.P(Table2[1Y Return vs Nifty])</f>
        <v>0.83560225770539387</v>
      </c>
      <c r="I91">
        <v>-9.1674474896139397</v>
      </c>
      <c r="J91">
        <f>(Table2[[#This Row],[1M Return vs Nifty]]-AVERAGE(Table2[1M Return vs Nifty]))/_xlfn.STDEV.P(Table2[1M Return vs Nifty])</f>
        <v>-1.0644153109551973</v>
      </c>
      <c r="K91">
        <v>35.401957787203102</v>
      </c>
      <c r="L91">
        <f>(Table2[[#This Row],[6M Return vs Nifty]]-AVERAGE(Table2[6M Return vs Nifty]))/_xlfn.STDEV.P(Table2[6M Return vs Nifty])</f>
        <v>0.7194278600989279</v>
      </c>
      <c r="M91">
        <v>-0.79847254498132003</v>
      </c>
      <c r="N91">
        <f>(Table2[[#This Row],[1W Return vs Nifty]]-AVERAGE(Table2[1W Return vs Nifty]))/_xlfn.STDEV.P(Table2[1W Return vs Nifty])</f>
        <v>-0.14287381904196261</v>
      </c>
      <c r="O91">
        <v>1504.7</v>
      </c>
      <c r="P91">
        <v>1467.5035160443999</v>
      </c>
      <c r="Q91">
        <v>1184.7197299566401</v>
      </c>
      <c r="R91">
        <v>39.611876552384402</v>
      </c>
      <c r="S91" s="2">
        <f>(Table2[[#This Row],[Close Price]]-Table2[[#This Row],[20D EMA]])/Table2[[#This Row],[20D EMA]]</f>
        <v>9.270951020136935E-3</v>
      </c>
      <c r="T91" s="2">
        <f>(Table2[[#This Row],[Close Price]]-Table2[[#This Row],[50D EMA]])/Table2[[#This Row],[50D EMA]]</f>
        <v>3.4852716464668899E-2</v>
      </c>
      <c r="U91" s="2">
        <f>(Table2[[#This Row],[Close Price]]-Table2[[#This Row],[200D EMA]])/Table2[[#This Row],[200D EMA]]</f>
        <v>0.28186436133344517</v>
      </c>
      <c r="V91">
        <v>0.217690542476076</v>
      </c>
      <c r="W91">
        <v>1500</v>
      </c>
      <c r="X91">
        <v>1549</v>
      </c>
      <c r="Y91">
        <v>1457.25</v>
      </c>
      <c r="Z91">
        <v>1549.8</v>
      </c>
      <c r="AA91">
        <v>1450</v>
      </c>
      <c r="AB91">
        <v>1549.8</v>
      </c>
      <c r="AC91" s="2">
        <f>(Table2[[#This Row],[Close Price]]/Table2[[#This Row],[Day Low]])-1</f>
        <v>1.2433333333333296E-2</v>
      </c>
      <c r="AD91" s="2">
        <f>(Table2[[#This Row],[Day High]]/Table2[[#This Row],[Close Price]])-1</f>
        <v>1.9984854969874455E-2</v>
      </c>
      <c r="AE91" s="2">
        <f>(Table2[[#This Row],[Close Price]]/Table2[[#This Row],[Current Week Low]])-1</f>
        <v>4.213415680219601E-2</v>
      </c>
      <c r="AF91" s="2">
        <f>(Table2[[#This Row],[Current Week High]]/Table2[[#This Row],[Close Price]])-1</f>
        <v>2.0511638626411477E-2</v>
      </c>
      <c r="AG91" s="2">
        <f>(Table2[[#This Row],[Close Price]]/Table2[[#This Row],[Current Month Low]])-1</f>
        <v>4.734482758620695E-2</v>
      </c>
      <c r="AH91" s="2">
        <f>(Table2[[#This Row],[Current Month High]]/Table2[[#This Row],[Close Price]])-1</f>
        <v>2.0511638626411477E-2</v>
      </c>
      <c r="AI91">
        <v>7.5362986863332502</v>
      </c>
      <c r="AJ91">
        <v>152.68718801996599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-7.0000000000000007E-2</v>
      </c>
      <c r="AM91" t="s">
        <v>10199</v>
      </c>
      <c r="AN91">
        <v>1.01</v>
      </c>
      <c r="AO91" t="s">
        <v>10198</v>
      </c>
      <c r="AP91">
        <v>0.13051890839852501</v>
      </c>
      <c r="AQ91">
        <f>(Table2[[#This Row],[Sharpe Ratio]]-AVERAGE(Table2[Sharpe Ratio]))/_xlfn.STDEV.P(Table2[Sharpe Ratio])</f>
        <v>0.85730831973009902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1.2050493075372608</v>
      </c>
      <c r="AS91">
        <f>_xlfn.RANK.AVG(Table2[[#This Row],[1Y Return vs Nifty Z-Score]],Table2[1Y Return vs Nifty Z-Score])</f>
        <v>97</v>
      </c>
      <c r="AT91">
        <f>_xlfn.RANK.AVG(Table2[[#This Row],[6M Return vs Nifty Z-Score]],Table2[6M Return vs Nifty Z-Score])</f>
        <v>125</v>
      </c>
      <c r="AU91">
        <f>_xlfn.RANK.AVG(Table2[[#This Row],[Sharpe Ratio Z-Score]],Table2[Sharpe Ratio Z-Score])</f>
        <v>145</v>
      </c>
      <c r="AV91">
        <f>(Table2[[#This Row],[Rank 1Y]]+Table2[[#This Row],[Rank 6M]]+Table2[[#This Row],[Rank Sharpe]])/3</f>
        <v>122.33333333333333</v>
      </c>
    </row>
    <row r="92" spans="1:48" x14ac:dyDescent="0.3">
      <c r="A92" t="s">
        <v>743</v>
      </c>
      <c r="B92" t="s">
        <v>744</v>
      </c>
      <c r="C92" t="s">
        <v>629</v>
      </c>
      <c r="D92" t="s">
        <v>484</v>
      </c>
      <c r="E92">
        <v>21354.024907815001</v>
      </c>
      <c r="F92">
        <v>3077.4</v>
      </c>
      <c r="G92">
        <v>44.4302369096457</v>
      </c>
      <c r="H92">
        <f>(Table2[[#This Row],[1Y Return vs Nifty]]-AVERAGE(Table2[1Y Return vs Nifty]))/_xlfn.STDEV.P(Table2[1Y Return vs Nifty])</f>
        <v>-3.3895414258318643E-2</v>
      </c>
      <c r="I92">
        <v>19.811949556812301</v>
      </c>
      <c r="J92">
        <f>(Table2[[#This Row],[1M Return vs Nifty]]-AVERAGE(Table2[1M Return vs Nifty]))/_xlfn.STDEV.P(Table2[1M Return vs Nifty])</f>
        <v>1.3222178786279684</v>
      </c>
      <c r="K92">
        <v>63.570547826386303</v>
      </c>
      <c r="L92">
        <f>(Table2[[#This Row],[6M Return vs Nifty]]-AVERAGE(Table2[6M Return vs Nifty]))/_xlfn.STDEV.P(Table2[6M Return vs Nifty])</f>
        <v>1.5360283094181695</v>
      </c>
      <c r="M92">
        <v>3.0741959292579999</v>
      </c>
      <c r="N92">
        <f>(Table2[[#This Row],[1W Return vs Nifty]]-AVERAGE(Table2[1W Return vs Nifty]))/_xlfn.STDEV.P(Table2[1W Return vs Nifty])</f>
        <v>0.55633703306079807</v>
      </c>
      <c r="O92">
        <v>2825.51</v>
      </c>
      <c r="P92">
        <v>2515.8886903072698</v>
      </c>
      <c r="Q92">
        <v>2041.85712955586</v>
      </c>
      <c r="R92">
        <v>77.647689557730601</v>
      </c>
      <c r="S92" s="2">
        <f>(Table2[[#This Row],[Close Price]]-Table2[[#This Row],[20D EMA]])/Table2[[#This Row],[20D EMA]]</f>
        <v>8.9148507703034091E-2</v>
      </c>
      <c r="T92" s="2">
        <f>(Table2[[#This Row],[Close Price]]-Table2[[#This Row],[50D EMA]])/Table2[[#This Row],[50D EMA]]</f>
        <v>0.22318607013736841</v>
      </c>
      <c r="U92" s="2">
        <f>(Table2[[#This Row],[Close Price]]-Table2[[#This Row],[200D EMA]])/Table2[[#This Row],[200D EMA]]</f>
        <v>0.50715735956971142</v>
      </c>
      <c r="V92">
        <v>2.6462989160113302</v>
      </c>
      <c r="W92">
        <v>3078</v>
      </c>
      <c r="X92">
        <v>3249.9</v>
      </c>
      <c r="Y92">
        <v>3061</v>
      </c>
      <c r="Z92">
        <v>3496</v>
      </c>
      <c r="AA92">
        <v>2908.15</v>
      </c>
      <c r="AB92">
        <v>3496</v>
      </c>
      <c r="AC92" s="2">
        <f>(Table2[[#This Row],[Close Price]]/Table2[[#This Row],[Day Low]])-1</f>
        <v>-1.9493177387908123E-4</v>
      </c>
      <c r="AD92" s="2">
        <f>(Table2[[#This Row],[Day High]]/Table2[[#This Row],[Close Price]])-1</f>
        <v>5.6053811659192876E-2</v>
      </c>
      <c r="AE92" s="2">
        <f>(Table2[[#This Row],[Close Price]]/Table2[[#This Row],[Current Week Low]])-1</f>
        <v>5.3577262332571429E-3</v>
      </c>
      <c r="AF92" s="2">
        <f>(Table2[[#This Row],[Current Week High]]/Table2[[#This Row],[Close Price]])-1</f>
        <v>0.13602391629297461</v>
      </c>
      <c r="AG92" s="2">
        <f>(Table2[[#This Row],[Close Price]]/Table2[[#This Row],[Current Month Low]])-1</f>
        <v>5.8198511080927773E-2</v>
      </c>
      <c r="AH92" s="2">
        <f>(Table2[[#This Row],[Current Month High]]/Table2[[#This Row],[Close Price]])-1</f>
        <v>0.13602391629297461</v>
      </c>
      <c r="AI92">
        <v>13.602391629297401</v>
      </c>
      <c r="AJ92">
        <v>106.870126378058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0.36</v>
      </c>
      <c r="AM92" t="s">
        <v>10198</v>
      </c>
      <c r="AN92">
        <v>21.74</v>
      </c>
      <c r="AO92" t="s">
        <v>10198</v>
      </c>
      <c r="AP92">
        <v>0.20323993174657901</v>
      </c>
      <c r="AQ92">
        <f>(Table2[[#This Row],[Sharpe Ratio]]-AVERAGE(Table2[Sharpe Ratio]))/_xlfn.STDEV.P(Table2[Sharpe Ratio])</f>
        <v>1.6771865171077447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5.0578743239563613</v>
      </c>
      <c r="AS92">
        <f>_xlfn.RANK.AVG(Table2[[#This Row],[1Y Return vs Nifty Z-Score]],Table2[1Y Return vs Nifty Z-Score])</f>
        <v>284</v>
      </c>
      <c r="AT92">
        <f>_xlfn.RANK.AVG(Table2[[#This Row],[6M Return vs Nifty Z-Score]],Table2[6M Return vs Nifty Z-Score])</f>
        <v>51</v>
      </c>
      <c r="AU92">
        <f>_xlfn.RANK.AVG(Table2[[#This Row],[Sharpe Ratio Z-Score]],Table2[Sharpe Ratio Z-Score])</f>
        <v>34</v>
      </c>
      <c r="AV92">
        <f>(Table2[[#This Row],[Rank 1Y]]+Table2[[#This Row],[Rank 6M]]+Table2[[#This Row],[Rank Sharpe]])/3</f>
        <v>123</v>
      </c>
    </row>
    <row r="93" spans="1:48" x14ac:dyDescent="0.3">
      <c r="A93" t="s">
        <v>1109</v>
      </c>
      <c r="B93" t="s">
        <v>1110</v>
      </c>
      <c r="C93" t="s">
        <v>10156</v>
      </c>
      <c r="D93" t="s">
        <v>46</v>
      </c>
      <c r="E93">
        <v>11004.793803459999</v>
      </c>
      <c r="F93">
        <v>1700.6</v>
      </c>
      <c r="G93">
        <v>66.908614441613594</v>
      </c>
      <c r="H93">
        <f>(Table2[[#This Row],[1Y Return vs Nifty]]-AVERAGE(Table2[1Y Return vs Nifty]))/_xlfn.STDEV.P(Table2[1Y Return vs Nifty])</f>
        <v>0.22571407961559053</v>
      </c>
      <c r="I93">
        <v>3.44238111706724</v>
      </c>
      <c r="J93">
        <f>(Table2[[#This Row],[1M Return vs Nifty]]-AVERAGE(Table2[1M Return vs Nifty]))/_xlfn.STDEV.P(Table2[1M Return vs Nifty])</f>
        <v>-2.5917670046830227E-2</v>
      </c>
      <c r="K93">
        <v>83.576281431442098</v>
      </c>
      <c r="L93">
        <f>(Table2[[#This Row],[6M Return vs Nifty]]-AVERAGE(Table2[6M Return vs Nifty]))/_xlfn.STDEV.P(Table2[6M Return vs Nifty])</f>
        <v>2.1159895722334139</v>
      </c>
      <c r="M93">
        <v>-4.0168328707521299</v>
      </c>
      <c r="N93">
        <f>(Table2[[#This Row],[1W Return vs Nifty]]-AVERAGE(Table2[1W Return vs Nifty]))/_xlfn.STDEV.P(Table2[1W Return vs Nifty])</f>
        <v>-0.72394924047935771</v>
      </c>
      <c r="O93">
        <v>1696.59</v>
      </c>
      <c r="P93">
        <v>1537.5222565578399</v>
      </c>
      <c r="Q93">
        <v>1162.52058278968</v>
      </c>
      <c r="R93">
        <v>42.177835229731599</v>
      </c>
      <c r="S93" s="2">
        <f>(Table2[[#This Row],[Close Price]]-Table2[[#This Row],[20D EMA]])/Table2[[#This Row],[20D EMA]]</f>
        <v>2.3635645618564245E-3</v>
      </c>
      <c r="T93" s="2">
        <f>(Table2[[#This Row],[Close Price]]-Table2[[#This Row],[50D EMA]])/Table2[[#This Row],[50D EMA]]</f>
        <v>0.10606528962205315</v>
      </c>
      <c r="U93" s="2">
        <f>(Table2[[#This Row],[Close Price]]-Table2[[#This Row],[200D EMA]])/Table2[[#This Row],[200D EMA]]</f>
        <v>0.46285581965275852</v>
      </c>
      <c r="V93">
        <v>0.47797671373522699</v>
      </c>
      <c r="W93">
        <v>1677.5</v>
      </c>
      <c r="X93">
        <v>1795.6</v>
      </c>
      <c r="Y93">
        <v>1671</v>
      </c>
      <c r="Z93">
        <v>1798</v>
      </c>
      <c r="AA93">
        <v>1671</v>
      </c>
      <c r="AB93">
        <v>1802</v>
      </c>
      <c r="AC93" s="2">
        <f>(Table2[[#This Row],[Close Price]]/Table2[[#This Row],[Day Low]])-1</f>
        <v>1.3770491803278606E-2</v>
      </c>
      <c r="AD93" s="2">
        <f>(Table2[[#This Row],[Day High]]/Table2[[#This Row],[Close Price]])-1</f>
        <v>5.5862636716452974E-2</v>
      </c>
      <c r="AE93" s="2">
        <f>(Table2[[#This Row],[Close Price]]/Table2[[#This Row],[Current Week Low]])-1</f>
        <v>1.7713943746259675E-2</v>
      </c>
      <c r="AF93" s="2">
        <f>(Table2[[#This Row],[Current Week High]]/Table2[[#This Row],[Close Price]])-1</f>
        <v>5.727390332823723E-2</v>
      </c>
      <c r="AG93" s="2">
        <f>(Table2[[#This Row],[Close Price]]/Table2[[#This Row],[Current Month Low]])-1</f>
        <v>1.7713943746259675E-2</v>
      </c>
      <c r="AH93" s="2">
        <f>(Table2[[#This Row],[Current Month High]]/Table2[[#This Row],[Close Price]])-1</f>
        <v>5.9626014347877287E-2</v>
      </c>
      <c r="AI93">
        <v>9.9553098906268502</v>
      </c>
      <c r="AJ93">
        <v>111.228418829959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0.49</v>
      </c>
      <c r="AM93" t="s">
        <v>10198</v>
      </c>
      <c r="AN93">
        <v>-0.6</v>
      </c>
      <c r="AO93" t="s">
        <v>10199</v>
      </c>
      <c r="AP93">
        <v>0.13660244665823101</v>
      </c>
      <c r="AQ93">
        <f>(Table2[[#This Row],[Sharpe Ratio]]-AVERAGE(Table2[Sharpe Ratio]))/_xlfn.STDEV.P(Table2[Sharpe Ratio])</f>
        <v>0.925895918644563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2.5177326599673799</v>
      </c>
      <c r="AS93">
        <f>_xlfn.RANK.AVG(Table2[[#This Row],[1Y Return vs Nifty Z-Score]],Table2[1Y Return vs Nifty Z-Score])</f>
        <v>209</v>
      </c>
      <c r="AT93">
        <f>_xlfn.RANK.AVG(Table2[[#This Row],[6M Return vs Nifty Z-Score]],Table2[6M Return vs Nifty Z-Score])</f>
        <v>25</v>
      </c>
      <c r="AU93">
        <f>_xlfn.RANK.AVG(Table2[[#This Row],[Sharpe Ratio Z-Score]],Table2[Sharpe Ratio Z-Score])</f>
        <v>137</v>
      </c>
      <c r="AV93">
        <f>(Table2[[#This Row],[Rank 1Y]]+Table2[[#This Row],[Rank 6M]]+Table2[[#This Row],[Rank Sharpe]])/3</f>
        <v>123.66666666666667</v>
      </c>
    </row>
    <row r="94" spans="1:48" x14ac:dyDescent="0.3">
      <c r="A94" t="s">
        <v>1036</v>
      </c>
      <c r="B94" t="s">
        <v>1037</v>
      </c>
      <c r="C94" t="s">
        <v>10163</v>
      </c>
      <c r="D94" t="s">
        <v>388</v>
      </c>
      <c r="E94">
        <v>12644.11412645</v>
      </c>
      <c r="F94">
        <v>268.55</v>
      </c>
      <c r="G94">
        <v>145.68577294821301</v>
      </c>
      <c r="H94">
        <f>(Table2[[#This Row],[1Y Return vs Nifty]]-AVERAGE(Table2[1Y Return vs Nifty]))/_xlfn.STDEV.P(Table2[1Y Return vs Nifty])</f>
        <v>1.1355350050644106</v>
      </c>
      <c r="I94">
        <v>4.4312052394402999</v>
      </c>
      <c r="J94">
        <f>(Table2[[#This Row],[1M Return vs Nifty]]-AVERAGE(Table2[1M Return vs Nifty]))/_xlfn.STDEV.P(Table2[1M Return vs Nifty])</f>
        <v>5.5518132959534332E-2</v>
      </c>
      <c r="K94">
        <v>41.630304352251201</v>
      </c>
      <c r="L94">
        <f>(Table2[[#This Row],[6M Return vs Nifty]]-AVERAGE(Table2[6M Return vs Nifty]))/_xlfn.STDEV.P(Table2[6M Return vs Nifty])</f>
        <v>0.89998608457730556</v>
      </c>
      <c r="M94">
        <v>3.99195832018223</v>
      </c>
      <c r="N94">
        <f>(Table2[[#This Row],[1W Return vs Nifty]]-AVERAGE(Table2[1W Return vs Nifty]))/_xlfn.STDEV.P(Table2[1W Return vs Nifty])</f>
        <v>0.7220391652351883</v>
      </c>
      <c r="O94">
        <v>260.51</v>
      </c>
      <c r="P94">
        <v>248.246483280929</v>
      </c>
      <c r="Q94">
        <v>203.30997297120999</v>
      </c>
      <c r="R94">
        <v>64.621632470966105</v>
      </c>
      <c r="S94" s="2">
        <f>(Table2[[#This Row],[Close Price]]-Table2[[#This Row],[20D EMA]])/Table2[[#This Row],[20D EMA]]</f>
        <v>3.0862538866070481E-2</v>
      </c>
      <c r="T94" s="2">
        <f>(Table2[[#This Row],[Close Price]]-Table2[[#This Row],[50D EMA]])/Table2[[#This Row],[50D EMA]]</f>
        <v>8.1787731494647062E-2</v>
      </c>
      <c r="U94" s="2">
        <f>(Table2[[#This Row],[Close Price]]-Table2[[#This Row],[200D EMA]])/Table2[[#This Row],[200D EMA]]</f>
        <v>0.32088945798063945</v>
      </c>
      <c r="V94">
        <v>0.81777191900670798</v>
      </c>
      <c r="W94">
        <v>256.05</v>
      </c>
      <c r="X94">
        <v>271.10000000000002</v>
      </c>
      <c r="Y94">
        <v>266.64999999999998</v>
      </c>
      <c r="Z94">
        <v>279</v>
      </c>
      <c r="AA94">
        <v>246.65</v>
      </c>
      <c r="AB94">
        <v>279</v>
      </c>
      <c r="AC94" s="2">
        <f>(Table2[[#This Row],[Close Price]]/Table2[[#This Row],[Day Low]])-1</f>
        <v>4.8818590119117378E-2</v>
      </c>
      <c r="AD94" s="2">
        <f>(Table2[[#This Row],[Day High]]/Table2[[#This Row],[Close Price]])-1</f>
        <v>9.4954384658350044E-3</v>
      </c>
      <c r="AE94" s="2">
        <f>(Table2[[#This Row],[Close Price]]/Table2[[#This Row],[Current Week Low]])-1</f>
        <v>7.1254453403339912E-3</v>
      </c>
      <c r="AF94" s="2">
        <f>(Table2[[#This Row],[Current Week High]]/Table2[[#This Row],[Close Price]])-1</f>
        <v>3.8912679203127798E-2</v>
      </c>
      <c r="AG94" s="2">
        <f>(Table2[[#This Row],[Close Price]]/Table2[[#This Row],[Current Month Low]])-1</f>
        <v>8.8789783093452312E-2</v>
      </c>
      <c r="AH94" s="2">
        <f>(Table2[[#This Row],[Current Month High]]/Table2[[#This Row],[Close Price]])-1</f>
        <v>3.8912679203127798E-2</v>
      </c>
      <c r="AI94">
        <v>8.2666170173152107</v>
      </c>
      <c r="AJ94">
        <v>177.42768595041301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0.15</v>
      </c>
      <c r="AM94" t="s">
        <v>10198</v>
      </c>
      <c r="AN94">
        <v>1.28</v>
      </c>
      <c r="AO94" t="s">
        <v>10198</v>
      </c>
      <c r="AP94">
        <v>0.107042203359567</v>
      </c>
      <c r="AQ94">
        <f>(Table2[[#This Row],[Sharpe Ratio]]-AVERAGE(Table2[Sharpe Ratio]))/_xlfn.STDEV.P(Table2[Sharpe Ratio])</f>
        <v>0.59262504491445855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3.4057034327508973</v>
      </c>
      <c r="AS94">
        <f>_xlfn.RANK.AVG(Table2[[#This Row],[1Y Return vs Nifty Z-Score]],Table2[1Y Return vs Nifty Z-Score])</f>
        <v>77</v>
      </c>
      <c r="AT94">
        <f>_xlfn.RANK.AVG(Table2[[#This Row],[6M Return vs Nifty Z-Score]],Table2[6M Return vs Nifty Z-Score])</f>
        <v>99</v>
      </c>
      <c r="AU94">
        <f>_xlfn.RANK.AVG(Table2[[#This Row],[Sharpe Ratio Z-Score]],Table2[Sharpe Ratio Z-Score])</f>
        <v>196</v>
      </c>
      <c r="AV94">
        <f>(Table2[[#This Row],[Rank 1Y]]+Table2[[#This Row],[Rank 6M]]+Table2[[#This Row],[Rank Sharpe]])/3</f>
        <v>124</v>
      </c>
    </row>
    <row r="95" spans="1:48" x14ac:dyDescent="0.3">
      <c r="A95" t="s">
        <v>662</v>
      </c>
      <c r="B95" t="s">
        <v>663</v>
      </c>
      <c r="C95" t="s">
        <v>10164</v>
      </c>
      <c r="D95" t="s">
        <v>304</v>
      </c>
      <c r="E95">
        <v>27043.874050589999</v>
      </c>
      <c r="F95">
        <v>430.45</v>
      </c>
      <c r="G95">
        <v>82.691916401688502</v>
      </c>
      <c r="H95">
        <f>(Table2[[#This Row],[1Y Return vs Nifty]]-AVERAGE(Table2[1Y Return vs Nifty]))/_xlfn.STDEV.P(Table2[1Y Return vs Nifty])</f>
        <v>0.40800014664542056</v>
      </c>
      <c r="I95">
        <v>-9.5650953991015495</v>
      </c>
      <c r="J95">
        <f>(Table2[[#This Row],[1M Return vs Nifty]]-AVERAGE(Table2[1M Return vs Nifty]))/_xlfn.STDEV.P(Table2[1M Return vs Nifty])</f>
        <v>-1.0971640840587609</v>
      </c>
      <c r="K95">
        <v>43.109752324762503</v>
      </c>
      <c r="L95">
        <f>(Table2[[#This Row],[6M Return vs Nifty]]-AVERAGE(Table2[6M Return vs Nifty]))/_xlfn.STDEV.P(Table2[6M Return vs Nifty])</f>
        <v>0.94287491491693731</v>
      </c>
      <c r="M95">
        <v>-1.5528173970713399</v>
      </c>
      <c r="N95">
        <f>(Table2[[#This Row],[1W Return vs Nifty]]-AVERAGE(Table2[1W Return vs Nifty]))/_xlfn.STDEV.P(Table2[1W Return vs Nifty])</f>
        <v>-0.27907089098801818</v>
      </c>
      <c r="O95">
        <v>434.17</v>
      </c>
      <c r="P95">
        <v>439.08241883194</v>
      </c>
      <c r="Q95">
        <v>369.29057295196998</v>
      </c>
      <c r="R95">
        <v>50.156953667700698</v>
      </c>
      <c r="S95" s="2">
        <f>(Table2[[#This Row],[Close Price]]-Table2[[#This Row],[20D EMA]])/Table2[[#This Row],[20D EMA]]</f>
        <v>-8.5680724140314319E-3</v>
      </c>
      <c r="T95" s="2">
        <f>(Table2[[#This Row],[Close Price]]-Table2[[#This Row],[50D EMA]])/Table2[[#This Row],[50D EMA]]</f>
        <v>-1.9660133181611392E-2</v>
      </c>
      <c r="U95" s="2">
        <f>(Table2[[#This Row],[Close Price]]-Table2[[#This Row],[200D EMA]])/Table2[[#This Row],[200D EMA]]</f>
        <v>0.16561329080009962</v>
      </c>
      <c r="V95">
        <v>0.78608867117889702</v>
      </c>
      <c r="W95">
        <v>415.25</v>
      </c>
      <c r="X95">
        <v>432.6</v>
      </c>
      <c r="Y95">
        <v>424.55</v>
      </c>
      <c r="Z95">
        <v>437.5</v>
      </c>
      <c r="AA95">
        <v>418.2</v>
      </c>
      <c r="AB95">
        <v>437.5</v>
      </c>
      <c r="AC95" s="2">
        <f>(Table2[[#This Row],[Close Price]]/Table2[[#This Row],[Day Low]])-1</f>
        <v>3.6604455147501547E-2</v>
      </c>
      <c r="AD95" s="2">
        <f>(Table2[[#This Row],[Day High]]/Table2[[#This Row],[Close Price]])-1</f>
        <v>4.9947729120687345E-3</v>
      </c>
      <c r="AE95" s="2">
        <f>(Table2[[#This Row],[Close Price]]/Table2[[#This Row],[Current Week Low]])-1</f>
        <v>1.3897067483217507E-2</v>
      </c>
      <c r="AF95" s="2">
        <f>(Table2[[#This Row],[Current Week High]]/Table2[[#This Row],[Close Price]])-1</f>
        <v>1.6378208851202336E-2</v>
      </c>
      <c r="AG95" s="2">
        <f>(Table2[[#This Row],[Close Price]]/Table2[[#This Row],[Current Month Low]])-1</f>
        <v>2.9292204686752754E-2</v>
      </c>
      <c r="AH95" s="2">
        <f>(Table2[[#This Row],[Current Month High]]/Table2[[#This Row],[Close Price]])-1</f>
        <v>1.6378208851202336E-2</v>
      </c>
      <c r="AI95">
        <v>16.6686026251597</v>
      </c>
      <c r="AJ95">
        <v>111.62733529990101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-0.14000000000000001</v>
      </c>
      <c r="AM95" t="s">
        <v>10199</v>
      </c>
      <c r="AN95">
        <v>-3.48</v>
      </c>
      <c r="AO95" t="s">
        <v>10199</v>
      </c>
      <c r="AP95">
        <v>0.14285561584725801</v>
      </c>
      <c r="AQ95">
        <f>(Table2[[#This Row],[Sharpe Ratio]]-AVERAGE(Table2[Sharpe Ratio]))/_xlfn.STDEV.P(Table2[Sharpe Ratio])</f>
        <v>0.99639598652808348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162</v>
      </c>
      <c r="AT95">
        <f>_xlfn.RANK.AVG(Table2[[#This Row],[6M Return vs Nifty Z-Score]],Table2[6M Return vs Nifty Z-Score])</f>
        <v>96</v>
      </c>
      <c r="AU95">
        <f>_xlfn.RANK.AVG(Table2[[#This Row],[Sharpe Ratio Z-Score]],Table2[Sharpe Ratio Z-Score])</f>
        <v>119</v>
      </c>
      <c r="AV95">
        <f>(Table2[[#This Row],[Rank 1Y]]+Table2[[#This Row],[Rank 6M]]+Table2[[#This Row],[Rank Sharpe]])/3</f>
        <v>125.66666666666667</v>
      </c>
    </row>
    <row r="96" spans="1:48" x14ac:dyDescent="0.3">
      <c r="A96" t="s">
        <v>1587</v>
      </c>
      <c r="B96" t="s">
        <v>1588</v>
      </c>
      <c r="C96" t="s">
        <v>10158</v>
      </c>
      <c r="D96" t="s">
        <v>62</v>
      </c>
      <c r="E96">
        <v>5687.7688962399998</v>
      </c>
      <c r="F96">
        <v>1471.05</v>
      </c>
      <c r="G96">
        <v>107.336498139209</v>
      </c>
      <c r="H96">
        <f>(Table2[[#This Row],[1Y Return vs Nifty]]-AVERAGE(Table2[1Y Return vs Nifty]))/_xlfn.STDEV.P(Table2[1Y Return vs Nifty])</f>
        <v>0.69262777969024047</v>
      </c>
      <c r="I96">
        <v>54.5660146070339</v>
      </c>
      <c r="J96">
        <f>(Table2[[#This Row],[1M Return vs Nifty]]-AVERAGE(Table2[1M Return vs Nifty]))/_xlfn.STDEV.P(Table2[1M Return vs Nifty])</f>
        <v>4.1844308152501286</v>
      </c>
      <c r="K96">
        <v>78.735966676810193</v>
      </c>
      <c r="L96">
        <f>(Table2[[#This Row],[6M Return vs Nifty]]-AVERAGE(Table2[6M Return vs Nifty]))/_xlfn.STDEV.P(Table2[6M Return vs Nifty])</f>
        <v>1.975670046194631</v>
      </c>
      <c r="M96">
        <v>-0.34918931105248402</v>
      </c>
      <c r="N96">
        <f>(Table2[[#This Row],[1W Return vs Nifty]]-AVERAGE(Table2[1W Return vs Nifty]))/_xlfn.STDEV.P(Table2[1W Return vs Nifty])</f>
        <v>-6.1755666295213403E-2</v>
      </c>
      <c r="O96">
        <v>1345.32</v>
      </c>
      <c r="P96">
        <v>1114.72531748745</v>
      </c>
      <c r="Q96">
        <v>838.836085695154</v>
      </c>
      <c r="R96">
        <v>59.942678810684001</v>
      </c>
      <c r="S96" s="2">
        <f>(Table2[[#This Row],[Close Price]]-Table2[[#This Row],[20D EMA]])/Table2[[#This Row],[20D EMA]]</f>
        <v>9.3457318704843473E-2</v>
      </c>
      <c r="T96" s="2">
        <f>(Table2[[#This Row],[Close Price]]-Table2[[#This Row],[50D EMA]])/Table2[[#This Row],[50D EMA]]</f>
        <v>0.31965245331979431</v>
      </c>
      <c r="U96" s="2">
        <f>(Table2[[#This Row],[Close Price]]-Table2[[#This Row],[200D EMA]])/Table2[[#This Row],[200D EMA]]</f>
        <v>0.75367992041129506</v>
      </c>
      <c r="V96">
        <v>0.71077012653140603</v>
      </c>
      <c r="W96">
        <v>1401.15</v>
      </c>
      <c r="X96">
        <v>1484.9</v>
      </c>
      <c r="Y96">
        <v>1401.6</v>
      </c>
      <c r="Z96">
        <v>1568.95</v>
      </c>
      <c r="AA96">
        <v>1392.1</v>
      </c>
      <c r="AB96">
        <v>1592.7</v>
      </c>
      <c r="AC96" s="2">
        <f>(Table2[[#This Row],[Close Price]]/Table2[[#This Row],[Day Low]])-1</f>
        <v>4.9887592334867614E-2</v>
      </c>
      <c r="AD96" s="2">
        <f>(Table2[[#This Row],[Day High]]/Table2[[#This Row],[Close Price]])-1</f>
        <v>9.4150436762856504E-3</v>
      </c>
      <c r="AE96" s="2">
        <f>(Table2[[#This Row],[Close Price]]/Table2[[#This Row],[Current Week Low]])-1</f>
        <v>4.9550513698630283E-2</v>
      </c>
      <c r="AF96" s="2">
        <f>(Table2[[#This Row],[Current Week High]]/Table2[[#This Row],[Close Price]])-1</f>
        <v>6.6551102953672503E-2</v>
      </c>
      <c r="AG96" s="2">
        <f>(Table2[[#This Row],[Close Price]]/Table2[[#This Row],[Current Month Low]])-1</f>
        <v>5.6712879821851914E-2</v>
      </c>
      <c r="AH96" s="2">
        <f>(Table2[[#This Row],[Current Month High]]/Table2[[#This Row],[Close Price]])-1</f>
        <v>8.2696033445498252E-2</v>
      </c>
      <c r="AI96">
        <v>8.2696033445498198</v>
      </c>
      <c r="AJ96">
        <v>143.37000579038701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</v>
      </c>
      <c r="AM96">
        <v>0</v>
      </c>
      <c r="AN96">
        <v>7.33</v>
      </c>
      <c r="AO96" t="s">
        <v>10198</v>
      </c>
      <c r="AP96">
        <v>9.6750919869041996E-2</v>
      </c>
      <c r="AQ96">
        <f>(Table2[[#This Row],[Sharpe Ratio]]-AVERAGE(Table2[Sharpe Ratio]))/_xlfn.STDEV.P(Table2[Sharpe Ratio])</f>
        <v>0.4765980891807593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7.2675710640205464</v>
      </c>
      <c r="AS96">
        <f>_xlfn.RANK.AVG(Table2[[#This Row],[1Y Return vs Nifty Z-Score]],Table2[1Y Return vs Nifty Z-Score])</f>
        <v>120</v>
      </c>
      <c r="AT96">
        <f>_xlfn.RANK.AVG(Table2[[#This Row],[6M Return vs Nifty Z-Score]],Table2[6M Return vs Nifty Z-Score])</f>
        <v>32</v>
      </c>
      <c r="AU96">
        <f>_xlfn.RANK.AVG(Table2[[#This Row],[Sharpe Ratio Z-Score]],Table2[Sharpe Ratio Z-Score])</f>
        <v>226</v>
      </c>
      <c r="AV96">
        <f>(Table2[[#This Row],[Rank 1Y]]+Table2[[#This Row],[Rank 6M]]+Table2[[#This Row],[Rank Sharpe]])/3</f>
        <v>126</v>
      </c>
    </row>
    <row r="97" spans="1:48" x14ac:dyDescent="0.3">
      <c r="A97" t="s">
        <v>690</v>
      </c>
      <c r="B97" t="s">
        <v>691</v>
      </c>
      <c r="C97" t="s">
        <v>10170</v>
      </c>
      <c r="D97" t="s">
        <v>692</v>
      </c>
      <c r="E97">
        <v>24594.596207999999</v>
      </c>
      <c r="F97">
        <v>2237.35</v>
      </c>
      <c r="G97">
        <v>122.23550548914</v>
      </c>
      <c r="H97">
        <f>(Table2[[#This Row],[1Y Return vs Nifty]]-AVERAGE(Table2[1Y Return vs Nifty]))/_xlfn.STDEV.P(Table2[1Y Return vs Nifty])</f>
        <v>0.86470086422841164</v>
      </c>
      <c r="I97">
        <v>-0.24343834124861799</v>
      </c>
      <c r="J97">
        <f>(Table2[[#This Row],[1M Return vs Nifty]]-AVERAGE(Table2[1M Return vs Nifty]))/_xlfn.STDEV.P(Table2[1M Return vs Nifty])</f>
        <v>-0.32946777621140577</v>
      </c>
      <c r="K97">
        <v>31.931413694770299</v>
      </c>
      <c r="L97">
        <f>(Table2[[#This Row],[6M Return vs Nifty]]-AVERAGE(Table2[6M Return vs Nifty]))/_xlfn.STDEV.P(Table2[6M Return vs Nifty])</f>
        <v>0.61881764633527703</v>
      </c>
      <c r="M97">
        <v>-4.5816752794704199</v>
      </c>
      <c r="N97">
        <f>(Table2[[#This Row],[1W Return vs Nifty]]-AVERAGE(Table2[1W Return vs Nifty]))/_xlfn.STDEV.P(Table2[1W Return vs Nifty])</f>
        <v>-0.82593161891707489</v>
      </c>
      <c r="O97">
        <v>2250.86</v>
      </c>
      <c r="P97">
        <v>2120.8785584049201</v>
      </c>
      <c r="Q97">
        <v>1643.8500464823301</v>
      </c>
      <c r="R97">
        <v>41.946428155033402</v>
      </c>
      <c r="S97" s="2">
        <f>(Table2[[#This Row],[Close Price]]-Table2[[#This Row],[20D EMA]])/Table2[[#This Row],[20D EMA]]</f>
        <v>-6.002150289222883E-3</v>
      </c>
      <c r="T97" s="2">
        <f>(Table2[[#This Row],[Close Price]]-Table2[[#This Row],[50D EMA]])/Table2[[#This Row],[50D EMA]]</f>
        <v>5.4916601015890396E-2</v>
      </c>
      <c r="U97" s="2">
        <f>(Table2[[#This Row],[Close Price]]-Table2[[#This Row],[200D EMA]])/Table2[[#This Row],[200D EMA]]</f>
        <v>0.36104263572440726</v>
      </c>
      <c r="V97">
        <v>0.46895062873708199</v>
      </c>
      <c r="W97">
        <v>2160</v>
      </c>
      <c r="X97">
        <v>2289.4</v>
      </c>
      <c r="Y97">
        <v>2212.0500000000002</v>
      </c>
      <c r="Z97">
        <v>2309.9499999999998</v>
      </c>
      <c r="AA97">
        <v>2212.0500000000002</v>
      </c>
      <c r="AB97">
        <v>2420</v>
      </c>
      <c r="AC97" s="2">
        <f>(Table2[[#This Row],[Close Price]]/Table2[[#This Row],[Day Low]])-1</f>
        <v>3.5810185185185084E-2</v>
      </c>
      <c r="AD97" s="2">
        <f>(Table2[[#This Row],[Day High]]/Table2[[#This Row],[Close Price]])-1</f>
        <v>2.3264129438845149E-2</v>
      </c>
      <c r="AE97" s="2">
        <f>(Table2[[#This Row],[Close Price]]/Table2[[#This Row],[Current Week Low]])-1</f>
        <v>1.1437354490178686E-2</v>
      </c>
      <c r="AF97" s="2">
        <f>(Table2[[#This Row],[Current Week High]]/Table2[[#This Row],[Close Price]])-1</f>
        <v>3.2449102733144164E-2</v>
      </c>
      <c r="AG97" s="2">
        <f>(Table2[[#This Row],[Close Price]]/Table2[[#This Row],[Current Month Low]])-1</f>
        <v>1.1437354490178686E-2</v>
      </c>
      <c r="AH97" s="2">
        <f>(Table2[[#This Row],[Current Month High]]/Table2[[#This Row],[Close Price]])-1</f>
        <v>8.1636757771470725E-2</v>
      </c>
      <c r="AI97">
        <v>8.1636757771470698</v>
      </c>
      <c r="AJ97">
        <v>153.03664329337201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0.08</v>
      </c>
      <c r="AM97" t="s">
        <v>10198</v>
      </c>
      <c r="AN97">
        <v>0.88</v>
      </c>
      <c r="AO97" t="s">
        <v>10198</v>
      </c>
      <c r="AP97">
        <v>0.12774880851553699</v>
      </c>
      <c r="AQ97">
        <f>(Table2[[#This Row],[Sharpe Ratio]]-AVERAGE(Table2[Sharpe Ratio]))/_xlfn.STDEV.P(Table2[Sharpe Ratio])</f>
        <v>0.82607739923341961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1.1541965146686277</v>
      </c>
      <c r="AS97">
        <f>_xlfn.RANK.AVG(Table2[[#This Row],[1Y Return vs Nifty Z-Score]],Table2[1Y Return vs Nifty Z-Score])</f>
        <v>93</v>
      </c>
      <c r="AT97">
        <f>_xlfn.RANK.AVG(Table2[[#This Row],[6M Return vs Nifty Z-Score]],Table2[6M Return vs Nifty Z-Score])</f>
        <v>143</v>
      </c>
      <c r="AU97">
        <f>_xlfn.RANK.AVG(Table2[[#This Row],[Sharpe Ratio Z-Score]],Table2[Sharpe Ratio Z-Score])</f>
        <v>151</v>
      </c>
      <c r="AV97">
        <f>(Table2[[#This Row],[Rank 1Y]]+Table2[[#This Row],[Rank 6M]]+Table2[[#This Row],[Rank Sharpe]])/3</f>
        <v>129</v>
      </c>
    </row>
    <row r="98" spans="1:48" x14ac:dyDescent="0.3">
      <c r="A98" t="s">
        <v>1198</v>
      </c>
      <c r="B98" t="s">
        <v>1199</v>
      </c>
      <c r="C98" t="s">
        <v>10161</v>
      </c>
      <c r="D98" t="s">
        <v>1200</v>
      </c>
      <c r="E98">
        <v>9430.7352595399898</v>
      </c>
      <c r="F98">
        <v>1378.65</v>
      </c>
      <c r="G98">
        <v>100.70266199277501</v>
      </c>
      <c r="H98">
        <f>(Table2[[#This Row],[1Y Return vs Nifty]]-AVERAGE(Table2[1Y Return vs Nifty]))/_xlfn.STDEV.P(Table2[1Y Return vs Nifty])</f>
        <v>0.61601162525609965</v>
      </c>
      <c r="I98">
        <v>16.737669754150499</v>
      </c>
      <c r="J98">
        <f>(Table2[[#This Row],[1M Return vs Nifty]]-AVERAGE(Table2[1M Return vs Nifty]))/_xlfn.STDEV.P(Table2[1M Return vs Nifty])</f>
        <v>1.0690318582513758</v>
      </c>
      <c r="K98">
        <v>17.705735716873399</v>
      </c>
      <c r="L98">
        <f>(Table2[[#This Row],[6M Return vs Nifty]]-AVERAGE(Table2[6M Return vs Nifty]))/_xlfn.STDEV.P(Table2[6M Return vs Nifty])</f>
        <v>0.20641876472770132</v>
      </c>
      <c r="M98">
        <v>-8.2147684399853809</v>
      </c>
      <c r="N98">
        <f>(Table2[[#This Row],[1W Return vs Nifty]]-AVERAGE(Table2[1W Return vs Nifty]))/_xlfn.STDEV.P(Table2[1W Return vs Nifty])</f>
        <v>-1.4818871135405465</v>
      </c>
      <c r="O98">
        <v>1373.94</v>
      </c>
      <c r="P98">
        <v>1232.70127771477</v>
      </c>
      <c r="Q98">
        <v>1008.00159861137</v>
      </c>
      <c r="R98">
        <v>43.756880601711401</v>
      </c>
      <c r="S98" s="2">
        <f>(Table2[[#This Row],[Close Price]]-Table2[[#This Row],[20D EMA]])/Table2[[#This Row],[20D EMA]]</f>
        <v>3.4280972968252152E-3</v>
      </c>
      <c r="T98" s="2">
        <f>(Table2[[#This Row],[Close Price]]-Table2[[#This Row],[50D EMA]])/Table2[[#This Row],[50D EMA]]</f>
        <v>0.11839747789975168</v>
      </c>
      <c r="U98" s="2">
        <f>(Table2[[#This Row],[Close Price]]-Table2[[#This Row],[200D EMA]])/Table2[[#This Row],[200D EMA]]</f>
        <v>0.36770616425533242</v>
      </c>
      <c r="V98">
        <v>0.50378117317600801</v>
      </c>
      <c r="W98">
        <v>1336.1</v>
      </c>
      <c r="X98">
        <v>1414.35</v>
      </c>
      <c r="Y98">
        <v>1367.95</v>
      </c>
      <c r="Z98">
        <v>1432</v>
      </c>
      <c r="AA98">
        <v>1367.95</v>
      </c>
      <c r="AB98">
        <v>1499.95</v>
      </c>
      <c r="AC98" s="2">
        <f>(Table2[[#This Row],[Close Price]]/Table2[[#This Row],[Day Low]])-1</f>
        <v>3.184641868123661E-2</v>
      </c>
      <c r="AD98" s="2">
        <f>(Table2[[#This Row],[Day High]]/Table2[[#This Row],[Close Price]])-1</f>
        <v>2.5894897182025867E-2</v>
      </c>
      <c r="AE98" s="2">
        <f>(Table2[[#This Row],[Close Price]]/Table2[[#This Row],[Current Week Low]])-1</f>
        <v>7.8219233159106949E-3</v>
      </c>
      <c r="AF98" s="2">
        <f>(Table2[[#This Row],[Current Week High]]/Table2[[#This Row],[Close Price]])-1</f>
        <v>3.8697276321038698E-2</v>
      </c>
      <c r="AG98" s="2">
        <f>(Table2[[#This Row],[Close Price]]/Table2[[#This Row],[Current Month Low]])-1</f>
        <v>7.8219233159106949E-3</v>
      </c>
      <c r="AH98" s="2">
        <f>(Table2[[#This Row],[Current Month High]]/Table2[[#This Row],[Close Price]])-1</f>
        <v>8.7984622638088039E-2</v>
      </c>
      <c r="AI98">
        <v>18.5942770101185</v>
      </c>
      <c r="AJ98">
        <v>127.349934036939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0.28000000000000003</v>
      </c>
      <c r="AM98" t="s">
        <v>10198</v>
      </c>
      <c r="AN98">
        <v>-10.09</v>
      </c>
      <c r="AO98" t="s">
        <v>10199</v>
      </c>
      <c r="AP98">
        <v>0.221172128759696</v>
      </c>
      <c r="AQ98">
        <f>(Table2[[#This Row],[Sharpe Ratio]]-AVERAGE(Table2[Sharpe Ratio]))/_xlfn.STDEV.P(Table2[Sharpe Ratio])</f>
        <v>1.87935937834167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2.2889345130362999</v>
      </c>
      <c r="AS98">
        <f>_xlfn.RANK.AVG(Table2[[#This Row],[1Y Return vs Nifty Z-Score]],Table2[1Y Return vs Nifty Z-Score])</f>
        <v>132</v>
      </c>
      <c r="AT98">
        <f>_xlfn.RANK.AVG(Table2[[#This Row],[6M Return vs Nifty Z-Score]],Table2[6M Return vs Nifty Z-Score])</f>
        <v>238</v>
      </c>
      <c r="AU98">
        <f>_xlfn.RANK.AVG(Table2[[#This Row],[Sharpe Ratio Z-Score]],Table2[Sharpe Ratio Z-Score])</f>
        <v>19</v>
      </c>
      <c r="AV98">
        <f>(Table2[[#This Row],[Rank 1Y]]+Table2[[#This Row],[Rank 6M]]+Table2[[#This Row],[Rank Sharpe]])/3</f>
        <v>129.66666666666666</v>
      </c>
    </row>
    <row r="99" spans="1:48" x14ac:dyDescent="0.3">
      <c r="A99" t="s">
        <v>625</v>
      </c>
      <c r="B99" t="s">
        <v>626</v>
      </c>
      <c r="C99" t="s">
        <v>10166</v>
      </c>
      <c r="D99" t="s">
        <v>140</v>
      </c>
      <c r="E99">
        <v>30007.205364825</v>
      </c>
      <c r="F99">
        <v>1295.3</v>
      </c>
      <c r="G99">
        <v>107.17098963435799</v>
      </c>
      <c r="H99">
        <f>(Table2[[#This Row],[1Y Return vs Nifty]]-AVERAGE(Table2[1Y Return vs Nifty]))/_xlfn.STDEV.P(Table2[1Y Return vs Nifty])</f>
        <v>0.69071627254898482</v>
      </c>
      <c r="I99">
        <v>-12.774710919324701</v>
      </c>
      <c r="J99">
        <f>(Table2[[#This Row],[1M Return vs Nifty]]-AVERAGE(Table2[1M Return vs Nifty]))/_xlfn.STDEV.P(Table2[1M Return vs Nifty])</f>
        <v>-1.3614958406544513</v>
      </c>
      <c r="K99">
        <v>23.707591505930001</v>
      </c>
      <c r="L99">
        <f>(Table2[[#This Row],[6M Return vs Nifty]]-AVERAGE(Table2[6M Return vs Nifty]))/_xlfn.STDEV.P(Table2[6M Return vs Nifty])</f>
        <v>0.38041107770024757</v>
      </c>
      <c r="M99">
        <v>-5.7820552540398502</v>
      </c>
      <c r="N99">
        <f>(Table2[[#This Row],[1W Return vs Nifty]]-AVERAGE(Table2[1W Return vs Nifty]))/_xlfn.STDEV.P(Table2[1W Return vs Nifty])</f>
        <v>-1.0426603966187713</v>
      </c>
      <c r="O99">
        <v>1334.39</v>
      </c>
      <c r="P99">
        <v>1255.14678510414</v>
      </c>
      <c r="Q99">
        <v>992.66303149641601</v>
      </c>
      <c r="R99">
        <v>35.022565033493301</v>
      </c>
      <c r="S99" s="2">
        <f>(Table2[[#This Row],[Close Price]]-Table2[[#This Row],[20D EMA]])/Table2[[#This Row],[20D EMA]]</f>
        <v>-2.9294284279708437E-2</v>
      </c>
      <c r="T99" s="2">
        <f>(Table2[[#This Row],[Close Price]]-Table2[[#This Row],[50D EMA]])/Table2[[#This Row],[50D EMA]]</f>
        <v>3.1990851884728701E-2</v>
      </c>
      <c r="U99" s="2">
        <f>(Table2[[#This Row],[Close Price]]-Table2[[#This Row],[200D EMA]])/Table2[[#This Row],[200D EMA]]</f>
        <v>0.30487381810458469</v>
      </c>
      <c r="V99">
        <v>0.63189585353823297</v>
      </c>
      <c r="W99">
        <v>1301.95</v>
      </c>
      <c r="X99">
        <v>1344.75</v>
      </c>
      <c r="Y99">
        <v>1291.3</v>
      </c>
      <c r="Z99">
        <v>1350</v>
      </c>
      <c r="AA99">
        <v>1291.3</v>
      </c>
      <c r="AB99">
        <v>1429</v>
      </c>
      <c r="AC99" s="2">
        <f>(Table2[[#This Row],[Close Price]]/Table2[[#This Row],[Day Low]])-1</f>
        <v>-5.1077230308383959E-3</v>
      </c>
      <c r="AD99" s="2">
        <f>(Table2[[#This Row],[Day High]]/Table2[[#This Row],[Close Price]])-1</f>
        <v>3.8176484212151696E-2</v>
      </c>
      <c r="AE99" s="2">
        <f>(Table2[[#This Row],[Close Price]]/Table2[[#This Row],[Current Week Low]])-1</f>
        <v>3.0976535274529482E-3</v>
      </c>
      <c r="AF99" s="2">
        <f>(Table2[[#This Row],[Current Week High]]/Table2[[#This Row],[Close Price]])-1</f>
        <v>4.2229599320620759E-2</v>
      </c>
      <c r="AG99" s="2">
        <f>(Table2[[#This Row],[Close Price]]/Table2[[#This Row],[Current Month Low]])-1</f>
        <v>3.0976535274529482E-3</v>
      </c>
      <c r="AH99" s="2">
        <f>(Table2[[#This Row],[Current Month High]]/Table2[[#This Row],[Close Price]])-1</f>
        <v>0.10321933142901263</v>
      </c>
      <c r="AI99">
        <v>12.1825059831699</v>
      </c>
      <c r="AJ99">
        <v>134.35860322055299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0.05</v>
      </c>
      <c r="AM99" t="s">
        <v>10198</v>
      </c>
      <c r="AN99">
        <v>-4.7</v>
      </c>
      <c r="AO99" t="s">
        <v>10199</v>
      </c>
      <c r="AP99">
        <v>0.16462059564172499</v>
      </c>
      <c r="AQ99">
        <f>(Table2[[#This Row],[Sharpe Ratio]]-AVERAGE(Table2[Sharpe Ratio]))/_xlfn.STDEV.P(Table2[Sharpe Ratio])</f>
        <v>1.2417807676860895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-9.1248119337900668E-2</v>
      </c>
      <c r="AS99">
        <f>_xlfn.RANK.AVG(Table2[[#This Row],[1Y Return vs Nifty Z-Score]],Table2[1Y Return vs Nifty Z-Score])</f>
        <v>121</v>
      </c>
      <c r="AT99">
        <f>_xlfn.RANK.AVG(Table2[[#This Row],[6M Return vs Nifty Z-Score]],Table2[6M Return vs Nifty Z-Score])</f>
        <v>192</v>
      </c>
      <c r="AU99">
        <f>_xlfn.RANK.AVG(Table2[[#This Row],[Sharpe Ratio Z-Score]],Table2[Sharpe Ratio Z-Score])</f>
        <v>79</v>
      </c>
      <c r="AV99">
        <f>(Table2[[#This Row],[Rank 1Y]]+Table2[[#This Row],[Rank 6M]]+Table2[[#This Row],[Rank Sharpe]])/3</f>
        <v>130.66666666666666</v>
      </c>
    </row>
    <row r="100" spans="1:48" x14ac:dyDescent="0.3">
      <c r="A100" t="s">
        <v>328</v>
      </c>
      <c r="B100" t="s">
        <v>329</v>
      </c>
      <c r="C100" t="s">
        <v>10158</v>
      </c>
      <c r="D100" t="s">
        <v>330</v>
      </c>
      <c r="E100">
        <v>75262.595440089994</v>
      </c>
      <c r="F100">
        <v>55.37</v>
      </c>
      <c r="G100">
        <v>192.714034837643</v>
      </c>
      <c r="H100">
        <f>(Table2[[#This Row],[1Y Return vs Nifty]]-AVERAGE(Table2[1Y Return vs Nifty]))/_xlfn.STDEV.P(Table2[1Y Return vs Nifty])</f>
        <v>1.6786784436654134</v>
      </c>
      <c r="I100">
        <v>9.9215298707358706</v>
      </c>
      <c r="J100">
        <f>(Table2[[#This Row],[1M Return vs Nifty]]-AVERAGE(Table2[1M Return vs Nifty]))/_xlfn.STDEV.P(Table2[1M Return vs Nifty])</f>
        <v>0.50768043867085644</v>
      </c>
      <c r="K100">
        <v>13.80902855714</v>
      </c>
      <c r="L100">
        <f>(Table2[[#This Row],[6M Return vs Nifty]]-AVERAGE(Table2[6M Return vs Nifty]))/_xlfn.STDEV.P(Table2[6M Return vs Nifty])</f>
        <v>9.3454189181765721E-2</v>
      </c>
      <c r="M100">
        <v>2.8896819043209501</v>
      </c>
      <c r="N100">
        <f>(Table2[[#This Row],[1W Return vs Nifty]]-AVERAGE(Table2[1W Return vs Nifty]))/_xlfn.STDEV.P(Table2[1W Return vs Nifty])</f>
        <v>0.52302299922099571</v>
      </c>
      <c r="O100">
        <v>52.41</v>
      </c>
      <c r="P100">
        <v>48.8171843439263</v>
      </c>
      <c r="Q100">
        <v>39.762820828222999</v>
      </c>
      <c r="R100">
        <v>71.593121414587102</v>
      </c>
      <c r="S100" s="2">
        <f>(Table2[[#This Row],[Close Price]]-Table2[[#This Row],[20D EMA]])/Table2[[#This Row],[20D EMA]]</f>
        <v>5.6477771417668403E-2</v>
      </c>
      <c r="T100" s="2">
        <f>(Table2[[#This Row],[Close Price]]-Table2[[#This Row],[50D EMA]])/Table2[[#This Row],[50D EMA]]</f>
        <v>0.13423174122267831</v>
      </c>
      <c r="U100" s="2">
        <f>(Table2[[#This Row],[Close Price]]-Table2[[#This Row],[200D EMA]])/Table2[[#This Row],[200D EMA]]</f>
        <v>0.3925068404779592</v>
      </c>
      <c r="V100">
        <v>1.0049406387848701</v>
      </c>
      <c r="W100">
        <v>53.9</v>
      </c>
      <c r="X100">
        <v>56</v>
      </c>
      <c r="Y100">
        <v>53.86</v>
      </c>
      <c r="Z100">
        <v>56</v>
      </c>
      <c r="AA100">
        <v>52.43</v>
      </c>
      <c r="AB100">
        <v>56.49</v>
      </c>
      <c r="AC100" s="2">
        <f>(Table2[[#This Row],[Close Price]]/Table2[[#This Row],[Day Low]])-1</f>
        <v>2.7272727272727337E-2</v>
      </c>
      <c r="AD100" s="2">
        <f>(Table2[[#This Row],[Day High]]/Table2[[#This Row],[Close Price]])-1</f>
        <v>1.1378002528445119E-2</v>
      </c>
      <c r="AE100" s="2">
        <f>(Table2[[#This Row],[Close Price]]/Table2[[#This Row],[Current Week Low]])-1</f>
        <v>2.8035647976234701E-2</v>
      </c>
      <c r="AF100" s="2">
        <f>(Table2[[#This Row],[Current Week High]]/Table2[[#This Row],[Close Price]])-1</f>
        <v>1.1378002528445119E-2</v>
      </c>
      <c r="AG100" s="2">
        <f>(Table2[[#This Row],[Close Price]]/Table2[[#This Row],[Current Month Low]])-1</f>
        <v>5.6074766355140193E-2</v>
      </c>
      <c r="AH100" s="2">
        <f>(Table2[[#This Row],[Current Month High]]/Table2[[#This Row],[Close Price]])-1</f>
        <v>2.0227560050569027E-2</v>
      </c>
      <c r="AI100">
        <v>2.0227560050569</v>
      </c>
      <c r="AJ100">
        <v>224.750733137829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0.27</v>
      </c>
      <c r="AM100" t="s">
        <v>10198</v>
      </c>
      <c r="AN100">
        <v>4.37</v>
      </c>
      <c r="AO100" t="s">
        <v>10198</v>
      </c>
      <c r="AP100">
        <v>0.17153049333649101</v>
      </c>
      <c r="AQ100">
        <f>(Table2[[#This Row],[Sharpe Ratio]]-AVERAGE(Table2[Sharpe Ratio]))/_xlfn.STDEV.P(Table2[Sharpe Ratio])</f>
        <v>1.3196849858230351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4.1225210565620669</v>
      </c>
      <c r="AS100">
        <f>_xlfn.RANK.AVG(Table2[[#This Row],[1Y Return vs Nifty Z-Score]],Table2[1Y Return vs Nifty Z-Score])</f>
        <v>42</v>
      </c>
      <c r="AT100">
        <f>_xlfn.RANK.AVG(Table2[[#This Row],[6M Return vs Nifty Z-Score]],Table2[6M Return vs Nifty Z-Score])</f>
        <v>281</v>
      </c>
      <c r="AU100">
        <f>_xlfn.RANK.AVG(Table2[[#This Row],[Sharpe Ratio Z-Score]],Table2[Sharpe Ratio Z-Score])</f>
        <v>70</v>
      </c>
      <c r="AV100">
        <f>(Table2[[#This Row],[Rank 1Y]]+Table2[[#This Row],[Rank 6M]]+Table2[[#This Row],[Rank Sharpe]])/3</f>
        <v>131</v>
      </c>
    </row>
    <row r="101" spans="1:48" x14ac:dyDescent="0.3">
      <c r="A101" t="s">
        <v>508</v>
      </c>
      <c r="B101" t="s">
        <v>509</v>
      </c>
      <c r="C101" t="s">
        <v>10156</v>
      </c>
      <c r="D101" t="s">
        <v>46</v>
      </c>
      <c r="E101">
        <v>40551.885000000002</v>
      </c>
      <c r="F101">
        <v>67.62</v>
      </c>
      <c r="G101">
        <v>127.352398512346</v>
      </c>
      <c r="H101">
        <f>(Table2[[#This Row],[1Y Return vs Nifty]]-AVERAGE(Table2[1Y Return vs Nifty]))/_xlfn.STDEV.P(Table2[1Y Return vs Nifty])</f>
        <v>0.92379738959249791</v>
      </c>
      <c r="I101">
        <v>-15.3060515568455</v>
      </c>
      <c r="J101">
        <f>(Table2[[#This Row],[1M Return vs Nifty]]-AVERAGE(Table2[1M Return vs Nifty]))/_xlfn.STDEV.P(Table2[1M Return vs Nifty])</f>
        <v>-1.5699674513635766</v>
      </c>
      <c r="K101">
        <v>33.667811565176798</v>
      </c>
      <c r="L101">
        <f>(Table2[[#This Row],[6M Return vs Nifty]]-AVERAGE(Table2[6M Return vs Nifty]))/_xlfn.STDEV.P(Table2[6M Return vs Nifty])</f>
        <v>0.66915539058156437</v>
      </c>
      <c r="M101">
        <v>1.6072142269184</v>
      </c>
      <c r="N101">
        <f>(Table2[[#This Row],[1W Return vs Nifty]]-AVERAGE(Table2[1W Return vs Nifty]))/_xlfn.STDEV.P(Table2[1W Return vs Nifty])</f>
        <v>0.29147327492216557</v>
      </c>
      <c r="O101">
        <v>66.760000000000005</v>
      </c>
      <c r="P101">
        <v>66.639565021334604</v>
      </c>
      <c r="Q101">
        <v>55.616354414979902</v>
      </c>
      <c r="R101">
        <v>56.039466464800398</v>
      </c>
      <c r="S101" s="2">
        <f>(Table2[[#This Row],[Close Price]]-Table2[[#This Row],[20D EMA]])/Table2[[#This Row],[20D EMA]]</f>
        <v>1.2881965248651877E-2</v>
      </c>
      <c r="T101" s="2">
        <f>(Table2[[#This Row],[Close Price]]-Table2[[#This Row],[50D EMA]])/Table2[[#This Row],[50D EMA]]</f>
        <v>1.4712505676642916E-2</v>
      </c>
      <c r="U101" s="2">
        <f>(Table2[[#This Row],[Close Price]]-Table2[[#This Row],[200D EMA]])/Table2[[#This Row],[200D EMA]]</f>
        <v>0.21582942124280979</v>
      </c>
      <c r="V101">
        <v>0.50248209517647902</v>
      </c>
      <c r="W101">
        <v>64.900000000000006</v>
      </c>
      <c r="X101">
        <v>69.45</v>
      </c>
      <c r="Y101">
        <v>66.709999999999994</v>
      </c>
      <c r="Z101">
        <v>68.599999999999994</v>
      </c>
      <c r="AA101">
        <v>64.349999999999994</v>
      </c>
      <c r="AB101">
        <v>68.599999999999994</v>
      </c>
      <c r="AC101" s="2">
        <f>(Table2[[#This Row],[Close Price]]/Table2[[#This Row],[Day Low]])-1</f>
        <v>4.1910631741140181E-2</v>
      </c>
      <c r="AD101" s="2">
        <f>(Table2[[#This Row],[Day High]]/Table2[[#This Row],[Close Price]])-1</f>
        <v>2.7062999112688502E-2</v>
      </c>
      <c r="AE101" s="2">
        <f>(Table2[[#This Row],[Close Price]]/Table2[[#This Row],[Current Week Low]])-1</f>
        <v>1.3641133263379013E-2</v>
      </c>
      <c r="AF101" s="2">
        <f>(Table2[[#This Row],[Current Week High]]/Table2[[#This Row],[Close Price]])-1</f>
        <v>1.4492753623188248E-2</v>
      </c>
      <c r="AG101" s="2">
        <f>(Table2[[#This Row],[Close Price]]/Table2[[#This Row],[Current Month Low]])-1</f>
        <v>5.0815850815850938E-2</v>
      </c>
      <c r="AH101" s="2">
        <f>(Table2[[#This Row],[Current Month High]]/Table2[[#This Row],[Close Price]])-1</f>
        <v>1.4492753623188248E-2</v>
      </c>
      <c r="AI101">
        <v>15.572315882874801</v>
      </c>
      <c r="AJ101">
        <v>171.02204408817599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-0.08</v>
      </c>
      <c r="AM101" t="s">
        <v>10199</v>
      </c>
      <c r="AN101">
        <v>2.04</v>
      </c>
      <c r="AO101" t="s">
        <v>10198</v>
      </c>
      <c r="AP101">
        <v>0.11813108386738801</v>
      </c>
      <c r="AQ101">
        <f>(Table2[[#This Row],[Sharpe Ratio]]-AVERAGE(Table2[Sharpe Ratio]))/_xlfn.STDEV.P(Table2[Sharpe Ratio])</f>
        <v>0.71764434391654952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1.0321029476492007</v>
      </c>
      <c r="AS101">
        <f>_xlfn.RANK.AVG(Table2[[#This Row],[1Y Return vs Nifty Z-Score]],Table2[1Y Return vs Nifty Z-Score])</f>
        <v>90</v>
      </c>
      <c r="AT101">
        <f>_xlfn.RANK.AVG(Table2[[#This Row],[6M Return vs Nifty Z-Score]],Table2[6M Return vs Nifty Z-Score])</f>
        <v>136</v>
      </c>
      <c r="AU101">
        <f>_xlfn.RANK.AVG(Table2[[#This Row],[Sharpe Ratio Z-Score]],Table2[Sharpe Ratio Z-Score])</f>
        <v>171</v>
      </c>
      <c r="AV101">
        <f>(Table2[[#This Row],[Rank 1Y]]+Table2[[#This Row],[Rank 6M]]+Table2[[#This Row],[Rank Sharpe]])/3</f>
        <v>132.33333333333334</v>
      </c>
    </row>
    <row r="102" spans="1:48" x14ac:dyDescent="0.3">
      <c r="A102" t="s">
        <v>368</v>
      </c>
      <c r="B102" t="s">
        <v>369</v>
      </c>
      <c r="C102" t="s">
        <v>10161</v>
      </c>
      <c r="D102" t="s">
        <v>130</v>
      </c>
      <c r="E102">
        <v>67538.104907760004</v>
      </c>
      <c r="F102">
        <v>810.45</v>
      </c>
      <c r="G102">
        <v>101.863272367391</v>
      </c>
      <c r="H102">
        <f>(Table2[[#This Row],[1Y Return vs Nifty]]-AVERAGE(Table2[1Y Return vs Nifty]))/_xlfn.STDEV.P(Table2[1Y Return vs Nifty])</f>
        <v>0.62941586101601432</v>
      </c>
      <c r="I102">
        <v>-5.0644320284308</v>
      </c>
      <c r="J102">
        <f>(Table2[[#This Row],[1M Return vs Nifty]]-AVERAGE(Table2[1M Return vs Nifty]))/_xlfn.STDEV.P(Table2[1M Return vs Nifty])</f>
        <v>-0.72650652488401968</v>
      </c>
      <c r="K102">
        <v>17.9466647278884</v>
      </c>
      <c r="L102">
        <f>(Table2[[#This Row],[6M Return vs Nifty]]-AVERAGE(Table2[6M Return vs Nifty]))/_xlfn.STDEV.P(Table2[6M Return vs Nifty])</f>
        <v>0.21340323709125295</v>
      </c>
      <c r="M102">
        <v>1.76451816899976E-2</v>
      </c>
      <c r="N102">
        <f>(Table2[[#This Row],[1W Return vs Nifty]]-AVERAGE(Table2[1W Return vs Nifty]))/_xlfn.STDEV.P(Table2[1W Return vs Nifty])</f>
        <v>4.4763543276042858E-3</v>
      </c>
      <c r="O102">
        <v>806.48</v>
      </c>
      <c r="P102">
        <v>769.944703004453</v>
      </c>
      <c r="Q102">
        <v>632.26027845178396</v>
      </c>
      <c r="R102">
        <v>54.968093936664602</v>
      </c>
      <c r="S102" s="2">
        <f>(Table2[[#This Row],[Close Price]]-Table2[[#This Row],[20D EMA]])/Table2[[#This Row],[20D EMA]]</f>
        <v>4.922626723539365E-3</v>
      </c>
      <c r="T102" s="2">
        <f>(Table2[[#This Row],[Close Price]]-Table2[[#This Row],[50D EMA]])/Table2[[#This Row],[50D EMA]]</f>
        <v>5.2608059822333471E-2</v>
      </c>
      <c r="U102" s="2">
        <f>(Table2[[#This Row],[Close Price]]-Table2[[#This Row],[200D EMA]])/Table2[[#This Row],[200D EMA]]</f>
        <v>0.28182969517640638</v>
      </c>
      <c r="V102">
        <v>0.29564627517303299</v>
      </c>
      <c r="W102">
        <v>778.05</v>
      </c>
      <c r="X102">
        <v>818.3</v>
      </c>
      <c r="Y102">
        <v>808.8</v>
      </c>
      <c r="Z102">
        <v>848</v>
      </c>
      <c r="AA102">
        <v>804.95</v>
      </c>
      <c r="AB102">
        <v>848</v>
      </c>
      <c r="AC102" s="2">
        <f>(Table2[[#This Row],[Close Price]]/Table2[[#This Row],[Day Low]])-1</f>
        <v>4.1642567958357635E-2</v>
      </c>
      <c r="AD102" s="2">
        <f>(Table2[[#This Row],[Day High]]/Table2[[#This Row],[Close Price]])-1</f>
        <v>9.6859769263988316E-3</v>
      </c>
      <c r="AE102" s="2">
        <f>(Table2[[#This Row],[Close Price]]/Table2[[#This Row],[Current Week Low]])-1</f>
        <v>2.0400593471812112E-3</v>
      </c>
      <c r="AF102" s="2">
        <f>(Table2[[#This Row],[Current Week High]]/Table2[[#This Row],[Close Price]])-1</f>
        <v>4.6332284533283863E-2</v>
      </c>
      <c r="AG102" s="2">
        <f>(Table2[[#This Row],[Close Price]]/Table2[[#This Row],[Current Month Low]])-1</f>
        <v>6.832722529349633E-3</v>
      </c>
      <c r="AH102" s="2">
        <f>(Table2[[#This Row],[Current Month High]]/Table2[[#This Row],[Close Price]])-1</f>
        <v>4.6332284533283863E-2</v>
      </c>
      <c r="AI102">
        <v>4.6332284533283801</v>
      </c>
      <c r="AJ102">
        <v>135.90452626982901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0.05</v>
      </c>
      <c r="AM102" t="s">
        <v>10198</v>
      </c>
      <c r="AN102">
        <v>2.4500000000000002</v>
      </c>
      <c r="AO102" t="s">
        <v>10198</v>
      </c>
      <c r="AP102">
        <v>0.197937983350254</v>
      </c>
      <c r="AQ102">
        <f>(Table2[[#This Row],[Sharpe Ratio]]-AVERAGE(Table2[Sharpe Ratio]))/_xlfn.STDEV.P(Table2[Sharpe Ratio])</f>
        <v>1.6174107921022942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1.7381997196531458</v>
      </c>
      <c r="AS102">
        <f>_xlfn.RANK.AVG(Table2[[#This Row],[1Y Return vs Nifty Z-Score]],Table2[1Y Return vs Nifty Z-Score])</f>
        <v>130</v>
      </c>
      <c r="AT102">
        <f>_xlfn.RANK.AVG(Table2[[#This Row],[6M Return vs Nifty Z-Score]],Table2[6M Return vs Nifty Z-Score])</f>
        <v>235</v>
      </c>
      <c r="AU102">
        <f>_xlfn.RANK.AVG(Table2[[#This Row],[Sharpe Ratio Z-Score]],Table2[Sharpe Ratio Z-Score])</f>
        <v>37</v>
      </c>
      <c r="AV102">
        <f>(Table2[[#This Row],[Rank 1Y]]+Table2[[#This Row],[Rank 6M]]+Table2[[#This Row],[Rank Sharpe]])/3</f>
        <v>134</v>
      </c>
    </row>
    <row r="103" spans="1:48" x14ac:dyDescent="0.3">
      <c r="A103" t="s">
        <v>1250</v>
      </c>
      <c r="B103" t="s">
        <v>1251</v>
      </c>
      <c r="C103" t="s">
        <v>10160</v>
      </c>
      <c r="D103" t="s">
        <v>72</v>
      </c>
      <c r="E103">
        <v>8790.8632928200004</v>
      </c>
      <c r="F103">
        <v>17.14</v>
      </c>
      <c r="G103">
        <v>213.89188172895999</v>
      </c>
      <c r="H103">
        <f>(Table2[[#This Row],[1Y Return vs Nifty]]-AVERAGE(Table2[1Y Return vs Nifty]))/_xlfn.STDEV.P(Table2[1Y Return vs Nifty])</f>
        <v>1.923267720848562</v>
      </c>
      <c r="I103">
        <v>-9.3874898464470906</v>
      </c>
      <c r="J103">
        <f>(Table2[[#This Row],[1M Return vs Nifty]]-AVERAGE(Table2[1M Return vs Nifty]))/_xlfn.STDEV.P(Table2[1M Return vs Nifty])</f>
        <v>-1.0825371645980033</v>
      </c>
      <c r="K103">
        <v>43.915517987195102</v>
      </c>
      <c r="L103">
        <f>(Table2[[#This Row],[6M Return vs Nifty]]-AVERAGE(Table2[6M Return vs Nifty]))/_xlfn.STDEV.P(Table2[6M Return vs Nifty])</f>
        <v>0.96623386192398297</v>
      </c>
      <c r="M103">
        <v>-8.7557383713545693</v>
      </c>
      <c r="N103">
        <f>(Table2[[#This Row],[1W Return vs Nifty]]-AVERAGE(Table2[1W Return vs Nifty]))/_xlfn.STDEV.P(Table2[1W Return vs Nifty])</f>
        <v>-1.5795593127465266</v>
      </c>
      <c r="O103">
        <v>17.23</v>
      </c>
      <c r="P103">
        <v>15.6670841254194</v>
      </c>
      <c r="Q103">
        <v>11.201229761333501</v>
      </c>
      <c r="R103">
        <v>30.796540709808301</v>
      </c>
      <c r="S103" s="2">
        <f>(Table2[[#This Row],[Close Price]]-Table2[[#This Row],[20D EMA]])/Table2[[#This Row],[20D EMA]]</f>
        <v>-5.2234474753337116E-3</v>
      </c>
      <c r="T103" s="2">
        <f>(Table2[[#This Row],[Close Price]]-Table2[[#This Row],[50D EMA]])/Table2[[#This Row],[50D EMA]]</f>
        <v>9.4013401778499164E-2</v>
      </c>
      <c r="U103" s="2">
        <f>(Table2[[#This Row],[Close Price]]-Table2[[#This Row],[200D EMA]])/Table2[[#This Row],[200D EMA]]</f>
        <v>0.53018912790871031</v>
      </c>
      <c r="V103">
        <v>0.71981487820743795</v>
      </c>
      <c r="W103">
        <v>16.399999999999999</v>
      </c>
      <c r="X103">
        <v>17.37</v>
      </c>
      <c r="Y103">
        <v>16.25</v>
      </c>
      <c r="Z103">
        <v>17.2</v>
      </c>
      <c r="AA103">
        <v>16.25</v>
      </c>
      <c r="AB103">
        <v>18.25</v>
      </c>
      <c r="AC103" s="2">
        <f>(Table2[[#This Row],[Close Price]]/Table2[[#This Row],[Day Low]])-1</f>
        <v>4.5121951219512235E-2</v>
      </c>
      <c r="AD103" s="2">
        <f>(Table2[[#This Row],[Day High]]/Table2[[#This Row],[Close Price]])-1</f>
        <v>1.3418903150525185E-2</v>
      </c>
      <c r="AE103" s="2">
        <f>(Table2[[#This Row],[Close Price]]/Table2[[#This Row],[Current Week Low]])-1</f>
        <v>5.4769230769230903E-2</v>
      </c>
      <c r="AF103" s="2">
        <f>(Table2[[#This Row],[Current Week High]]/Table2[[#This Row],[Close Price]])-1</f>
        <v>3.500583430571691E-3</v>
      </c>
      <c r="AG103" s="2">
        <f>(Table2[[#This Row],[Close Price]]/Table2[[#This Row],[Current Month Low]])-1</f>
        <v>5.4769230769230903E-2</v>
      </c>
      <c r="AH103" s="2">
        <f>(Table2[[#This Row],[Current Month High]]/Table2[[#This Row],[Close Price]])-1</f>
        <v>6.4760793465577615E-2</v>
      </c>
      <c r="AI103">
        <v>23.103850641773601</v>
      </c>
      <c r="AJ103">
        <v>298.60465116278999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0.85</v>
      </c>
      <c r="AM103" t="s">
        <v>10198</v>
      </c>
      <c r="AN103">
        <v>-5.77</v>
      </c>
      <c r="AO103" t="s">
        <v>10199</v>
      </c>
      <c r="AP103">
        <v>6.8809460543457004E-2</v>
      </c>
      <c r="AQ103">
        <f>(Table2[[#This Row],[Sharpe Ratio]]-AVERAGE(Table2[Sharpe Ratio]))/_xlfn.STDEV.P(Table2[Sharpe Ratio])</f>
        <v>0.16157786188943829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0.38898296731745319</v>
      </c>
      <c r="AS103">
        <f>_xlfn.RANK.AVG(Table2[[#This Row],[1Y Return vs Nifty Z-Score]],Table2[1Y Return vs Nifty Z-Score])</f>
        <v>29</v>
      </c>
      <c r="AT103">
        <f>_xlfn.RANK.AVG(Table2[[#This Row],[6M Return vs Nifty Z-Score]],Table2[6M Return vs Nifty Z-Score])</f>
        <v>91</v>
      </c>
      <c r="AU103">
        <f>_xlfn.RANK.AVG(Table2[[#This Row],[Sharpe Ratio Z-Score]],Table2[Sharpe Ratio Z-Score])</f>
        <v>284</v>
      </c>
      <c r="AV103">
        <f>(Table2[[#This Row],[Rank 1Y]]+Table2[[#This Row],[Rank 6M]]+Table2[[#This Row],[Rank Sharpe]])/3</f>
        <v>134.66666666666666</v>
      </c>
    </row>
    <row r="104" spans="1:48" x14ac:dyDescent="0.3">
      <c r="A104" t="s">
        <v>1180</v>
      </c>
      <c r="B104" t="s">
        <v>1181</v>
      </c>
      <c r="C104" t="s">
        <v>10159</v>
      </c>
      <c r="D104" t="s">
        <v>65</v>
      </c>
      <c r="E104">
        <v>9884.1464856000002</v>
      </c>
      <c r="F104">
        <v>7828.7</v>
      </c>
      <c r="G104">
        <v>142.834675024593</v>
      </c>
      <c r="H104">
        <f>(Table2[[#This Row],[1Y Return vs Nifty]]-AVERAGE(Table2[1Y Return vs Nifty]))/_xlfn.STDEV.P(Table2[1Y Return vs Nifty])</f>
        <v>1.1026068238429989</v>
      </c>
      <c r="I104">
        <v>15.9508314785887</v>
      </c>
      <c r="J104">
        <f>(Table2[[#This Row],[1M Return vs Nifty]]-AVERAGE(Table2[1M Return vs Nifty]))/_xlfn.STDEV.P(Table2[1M Return vs Nifty])</f>
        <v>1.0042308432308871</v>
      </c>
      <c r="K104">
        <v>32.135363941262597</v>
      </c>
      <c r="L104">
        <f>(Table2[[#This Row],[6M Return vs Nifty]]-AVERAGE(Table2[6M Return vs Nifty]))/_xlfn.STDEV.P(Table2[6M Return vs Nifty])</f>
        <v>0.62473011347306107</v>
      </c>
      <c r="M104">
        <v>-2.4850444070142101</v>
      </c>
      <c r="N104">
        <f>(Table2[[#This Row],[1W Return vs Nifty]]-AVERAGE(Table2[1W Return vs Nifty]))/_xlfn.STDEV.P(Table2[1W Return vs Nifty])</f>
        <v>-0.4473846122144125</v>
      </c>
      <c r="O104">
        <v>7251.4</v>
      </c>
      <c r="P104">
        <v>6896.51706570028</v>
      </c>
      <c r="Q104">
        <v>5849.3074150352704</v>
      </c>
      <c r="R104">
        <v>74.310082297528396</v>
      </c>
      <c r="S104" s="2">
        <f>(Table2[[#This Row],[Close Price]]-Table2[[#This Row],[20D EMA]])/Table2[[#This Row],[20D EMA]]</f>
        <v>7.9612212814077307E-2</v>
      </c>
      <c r="T104" s="2">
        <f>(Table2[[#This Row],[Close Price]]-Table2[[#This Row],[50D EMA]])/Table2[[#This Row],[50D EMA]]</f>
        <v>0.13516720475265945</v>
      </c>
      <c r="U104" s="2">
        <f>(Table2[[#This Row],[Close Price]]-Table2[[#This Row],[200D EMA]])/Table2[[#This Row],[200D EMA]]</f>
        <v>0.3383977699439813</v>
      </c>
      <c r="V104">
        <v>1.0689922109341801</v>
      </c>
      <c r="W104">
        <v>7753.2</v>
      </c>
      <c r="X104">
        <v>8198.9500000000007</v>
      </c>
      <c r="Y104">
        <v>7651.55</v>
      </c>
      <c r="Z104">
        <v>7895</v>
      </c>
      <c r="AA104">
        <v>7496.05</v>
      </c>
      <c r="AB104">
        <v>8079</v>
      </c>
      <c r="AC104" s="2">
        <f>(Table2[[#This Row],[Close Price]]/Table2[[#This Row],[Day Low]])-1</f>
        <v>9.7379146674920758E-3</v>
      </c>
      <c r="AD104" s="2">
        <f>(Table2[[#This Row],[Day High]]/Table2[[#This Row],[Close Price]])-1</f>
        <v>4.7293931304048131E-2</v>
      </c>
      <c r="AE104" s="2">
        <f>(Table2[[#This Row],[Close Price]]/Table2[[#This Row],[Current Week Low]])-1</f>
        <v>2.3152171782187869E-2</v>
      </c>
      <c r="AF104" s="2">
        <f>(Table2[[#This Row],[Current Week High]]/Table2[[#This Row],[Close Price]])-1</f>
        <v>8.4688390154177284E-3</v>
      </c>
      <c r="AG104" s="2">
        <f>(Table2[[#This Row],[Close Price]]/Table2[[#This Row],[Current Month Low]])-1</f>
        <v>4.4376705064667288E-2</v>
      </c>
      <c r="AH104" s="2">
        <f>(Table2[[#This Row],[Current Month High]]/Table2[[#This Row],[Close Price]])-1</f>
        <v>3.1972102647949141E-2</v>
      </c>
      <c r="AI104">
        <v>3.1972102647949101</v>
      </c>
      <c r="AJ104">
        <v>172.76749939026499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-0.05</v>
      </c>
      <c r="AM104" t="s">
        <v>10199</v>
      </c>
      <c r="AN104">
        <v>19.13</v>
      </c>
      <c r="AO104" t="s">
        <v>10198</v>
      </c>
      <c r="AP104">
        <v>0.10764643875136</v>
      </c>
      <c r="AQ104">
        <f>(Table2[[#This Row],[Sharpe Ratio]]-AVERAGE(Table2[Sharpe Ratio]))/_xlfn.STDEV.P(Table2[Sharpe Ratio])</f>
        <v>0.59943737236815731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2.8836205407006918</v>
      </c>
      <c r="AS104">
        <f>_xlfn.RANK.AVG(Table2[[#This Row],[1Y Return vs Nifty Z-Score]],Table2[1Y Return vs Nifty Z-Score])</f>
        <v>79</v>
      </c>
      <c r="AT104">
        <f>_xlfn.RANK.AVG(Table2[[#This Row],[6M Return vs Nifty Z-Score]],Table2[6M Return vs Nifty Z-Score])</f>
        <v>142</v>
      </c>
      <c r="AU104">
        <f>_xlfn.RANK.AVG(Table2[[#This Row],[Sharpe Ratio Z-Score]],Table2[Sharpe Ratio Z-Score])</f>
        <v>195</v>
      </c>
      <c r="AV104">
        <f>(Table2[[#This Row],[Rank 1Y]]+Table2[[#This Row],[Rank 6M]]+Table2[[#This Row],[Rank Sharpe]])/3</f>
        <v>138.66666666666666</v>
      </c>
    </row>
    <row r="105" spans="1:48" x14ac:dyDescent="0.3">
      <c r="A105" t="s">
        <v>729</v>
      </c>
      <c r="B105" t="s">
        <v>730</v>
      </c>
      <c r="C105" t="s">
        <v>10168</v>
      </c>
      <c r="D105" t="s">
        <v>629</v>
      </c>
      <c r="E105">
        <v>21710.023924360001</v>
      </c>
      <c r="F105">
        <v>727.2</v>
      </c>
      <c r="G105">
        <v>150.406190694103</v>
      </c>
      <c r="H105">
        <f>(Table2[[#This Row],[1Y Return vs Nifty]]-AVERAGE(Table2[1Y Return vs Nifty]))/_xlfn.STDEV.P(Table2[1Y Return vs Nifty])</f>
        <v>1.1900525190683064</v>
      </c>
      <c r="I105">
        <v>13.200666238922</v>
      </c>
      <c r="J105">
        <f>(Table2[[#This Row],[1M Return vs Nifty]]-AVERAGE(Table2[1M Return vs Nifty]))/_xlfn.STDEV.P(Table2[1M Return vs Nifty])</f>
        <v>0.77773766853469661</v>
      </c>
      <c r="K105">
        <v>21.122836063651398</v>
      </c>
      <c r="L105">
        <f>(Table2[[#This Row],[6M Return vs Nifty]]-AVERAGE(Table2[6M Return vs Nifty]))/_xlfn.STDEV.P(Table2[6M Return vs Nifty])</f>
        <v>0.30547965754009726</v>
      </c>
      <c r="M105">
        <v>9.6364776538003003</v>
      </c>
      <c r="N105">
        <f>(Table2[[#This Row],[1W Return vs Nifty]]-AVERAGE(Table2[1W Return vs Nifty]))/_xlfn.STDEV.P(Table2[1W Return vs Nifty])</f>
        <v>1.7411579457925199</v>
      </c>
      <c r="O105">
        <v>637.05999999999995</v>
      </c>
      <c r="P105">
        <v>622.37711653372605</v>
      </c>
      <c r="Q105">
        <v>544.78144356668804</v>
      </c>
      <c r="R105">
        <v>76.226647812873296</v>
      </c>
      <c r="S105" s="2">
        <f>(Table2[[#This Row],[Close Price]]-Table2[[#This Row],[20D EMA]])/Table2[[#This Row],[20D EMA]]</f>
        <v>0.14149373685367173</v>
      </c>
      <c r="T105" s="2">
        <f>(Table2[[#This Row],[Close Price]]-Table2[[#This Row],[50D EMA]])/Table2[[#This Row],[50D EMA]]</f>
        <v>0.16842342155842058</v>
      </c>
      <c r="U105" s="2">
        <f>(Table2[[#This Row],[Close Price]]-Table2[[#This Row],[200D EMA]])/Table2[[#This Row],[200D EMA]]</f>
        <v>0.33484722834723663</v>
      </c>
      <c r="V105">
        <v>0.72773217905897702</v>
      </c>
      <c r="W105">
        <v>696.75</v>
      </c>
      <c r="X105">
        <v>747.7</v>
      </c>
      <c r="Y105">
        <v>692.6</v>
      </c>
      <c r="Z105">
        <v>727.2</v>
      </c>
      <c r="AA105">
        <v>587.5</v>
      </c>
      <c r="AB105">
        <v>727.2</v>
      </c>
      <c r="AC105" s="2">
        <f>(Table2[[#This Row],[Close Price]]/Table2[[#This Row],[Day Low]])-1</f>
        <v>4.3702906350915116E-2</v>
      </c>
      <c r="AD105" s="2">
        <f>(Table2[[#This Row],[Day High]]/Table2[[#This Row],[Close Price]])-1</f>
        <v>2.8190319031903277E-2</v>
      </c>
      <c r="AE105" s="2">
        <f>(Table2[[#This Row],[Close Price]]/Table2[[#This Row],[Current Week Low]])-1</f>
        <v>4.9956684955241082E-2</v>
      </c>
      <c r="AF105" s="2">
        <f>(Table2[[#This Row],[Current Week High]]/Table2[[#This Row],[Close Price]])-1</f>
        <v>0</v>
      </c>
      <c r="AG105" s="2">
        <f>(Table2[[#This Row],[Close Price]]/Table2[[#This Row],[Current Month Low]])-1</f>
        <v>0.23778723404255331</v>
      </c>
      <c r="AH105" s="2">
        <f>(Table2[[#This Row],[Current Month High]]/Table2[[#This Row],[Close Price]])-1</f>
        <v>0</v>
      </c>
      <c r="AI105">
        <v>7.5701320132013104</v>
      </c>
      <c r="AJ105">
        <v>239.41656942823801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0.05</v>
      </c>
      <c r="AM105" t="s">
        <v>10198</v>
      </c>
      <c r="AN105">
        <v>10.71</v>
      </c>
      <c r="AO105" t="s">
        <v>10198</v>
      </c>
      <c r="AP105">
        <v>0.13183973834687801</v>
      </c>
      <c r="AQ105">
        <f>(Table2[[#This Row],[Sharpe Ratio]]-AVERAGE(Table2[Sharpe Ratio]))/_xlfn.STDEV.P(Table2[Sharpe Ratio])</f>
        <v>0.87219974489493823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4.8866275358305584</v>
      </c>
      <c r="AS105">
        <f>_xlfn.RANK.AVG(Table2[[#This Row],[1Y Return vs Nifty Z-Score]],Table2[1Y Return vs Nifty Z-Score])</f>
        <v>71</v>
      </c>
      <c r="AT105">
        <f>_xlfn.RANK.AVG(Table2[[#This Row],[6M Return vs Nifty Z-Score]],Table2[6M Return vs Nifty Z-Score])</f>
        <v>211</v>
      </c>
      <c r="AU105">
        <f>_xlfn.RANK.AVG(Table2[[#This Row],[Sharpe Ratio Z-Score]],Table2[Sharpe Ratio Z-Score])</f>
        <v>144</v>
      </c>
      <c r="AV105">
        <f>(Table2[[#This Row],[Rank 1Y]]+Table2[[#This Row],[Rank 6M]]+Table2[[#This Row],[Rank Sharpe]])/3</f>
        <v>142</v>
      </c>
    </row>
    <row r="106" spans="1:48" x14ac:dyDescent="0.3">
      <c r="A106" t="s">
        <v>834</v>
      </c>
      <c r="B106" t="s">
        <v>835</v>
      </c>
      <c r="C106" t="s">
        <v>10158</v>
      </c>
      <c r="D106" t="s">
        <v>62</v>
      </c>
      <c r="E106">
        <v>18755.469374535001</v>
      </c>
      <c r="F106">
        <v>3269.7</v>
      </c>
      <c r="G106">
        <v>43.7172811307274</v>
      </c>
      <c r="H106">
        <f>(Table2[[#This Row],[1Y Return vs Nifty]]-AVERAGE(Table2[1Y Return vs Nifty]))/_xlfn.STDEV.P(Table2[1Y Return vs Nifty])</f>
        <v>-4.2129553428560375E-2</v>
      </c>
      <c r="I106">
        <v>20.617952163016302</v>
      </c>
      <c r="J106">
        <f>(Table2[[#This Row],[1M Return vs Nifty]]-AVERAGE(Table2[1M Return vs Nifty]))/_xlfn.STDEV.P(Table2[1M Return vs Nifty])</f>
        <v>1.3885971952084775</v>
      </c>
      <c r="K106">
        <v>53.399919364569897</v>
      </c>
      <c r="L106">
        <f>(Table2[[#This Row],[6M Return vs Nifty]]-AVERAGE(Table2[6M Return vs Nifty]))/_xlfn.STDEV.P(Table2[6M Return vs Nifty])</f>
        <v>1.2411843090537418</v>
      </c>
      <c r="M106">
        <v>8.22610256077866</v>
      </c>
      <c r="N106">
        <f>(Table2[[#This Row],[1W Return vs Nifty]]-AVERAGE(Table2[1W Return vs Nifty]))/_xlfn.STDEV.P(Table2[1W Return vs Nifty])</f>
        <v>1.4865145191382738</v>
      </c>
      <c r="O106">
        <v>3074.95</v>
      </c>
      <c r="P106">
        <v>2929.6600288640998</v>
      </c>
      <c r="Q106">
        <v>2451.4172754688502</v>
      </c>
      <c r="R106">
        <v>78.810377451501907</v>
      </c>
      <c r="S106" s="2">
        <f>(Table2[[#This Row],[Close Price]]-Table2[[#This Row],[20D EMA]])/Table2[[#This Row],[20D EMA]]</f>
        <v>6.3334363160376592E-2</v>
      </c>
      <c r="T106" s="2">
        <f>(Table2[[#This Row],[Close Price]]-Table2[[#This Row],[50D EMA]])/Table2[[#This Row],[50D EMA]]</f>
        <v>0.11606806516309054</v>
      </c>
      <c r="U106" s="2">
        <f>(Table2[[#This Row],[Close Price]]-Table2[[#This Row],[200D EMA]])/Table2[[#This Row],[200D EMA]]</f>
        <v>0.33379985232201947</v>
      </c>
      <c r="V106">
        <v>1.5046023739877199</v>
      </c>
      <c r="W106">
        <v>3151.1</v>
      </c>
      <c r="X106">
        <v>3320</v>
      </c>
      <c r="Y106">
        <v>3176.25</v>
      </c>
      <c r="Z106">
        <v>3525</v>
      </c>
      <c r="AA106">
        <v>2984</v>
      </c>
      <c r="AB106">
        <v>3655</v>
      </c>
      <c r="AC106" s="2">
        <f>(Table2[[#This Row],[Close Price]]/Table2[[#This Row],[Day Low]])-1</f>
        <v>3.7637650344324092E-2</v>
      </c>
      <c r="AD106" s="2">
        <f>(Table2[[#This Row],[Day High]]/Table2[[#This Row],[Close Price]])-1</f>
        <v>1.5383674343211862E-2</v>
      </c>
      <c r="AE106" s="2">
        <f>(Table2[[#This Row],[Close Price]]/Table2[[#This Row],[Current Week Low]])-1</f>
        <v>2.9421487603305652E-2</v>
      </c>
      <c r="AF106" s="2">
        <f>(Table2[[#This Row],[Current Week High]]/Table2[[#This Row],[Close Price]])-1</f>
        <v>7.8080557849343979E-2</v>
      </c>
      <c r="AG106" s="2">
        <f>(Table2[[#This Row],[Close Price]]/Table2[[#This Row],[Current Month Low]])-1</f>
        <v>9.5743967828418208E-2</v>
      </c>
      <c r="AH106" s="2">
        <f>(Table2[[#This Row],[Current Month High]]/Table2[[#This Row],[Close Price]])-1</f>
        <v>0.11783955714591565</v>
      </c>
      <c r="AI106">
        <v>11.783955714591499</v>
      </c>
      <c r="AJ106">
        <v>88.455331412103703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</v>
      </c>
      <c r="AM106">
        <v>0</v>
      </c>
      <c r="AN106">
        <v>10.97</v>
      </c>
      <c r="AO106" t="s">
        <v>10198</v>
      </c>
      <c r="AP106">
        <v>0.17349536084082601</v>
      </c>
      <c r="AQ106">
        <f>(Table2[[#This Row],[Sharpe Ratio]]-AVERAGE(Table2[Sharpe Ratio]))/_xlfn.STDEV.P(Table2[Sharpe Ratio])</f>
        <v>1.3418374797425696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5.4160039497145025</v>
      </c>
      <c r="AS106">
        <f>_xlfn.RANK.AVG(Table2[[#This Row],[1Y Return vs Nifty Z-Score]],Table2[1Y Return vs Nifty Z-Score])</f>
        <v>288</v>
      </c>
      <c r="AT106">
        <f>_xlfn.RANK.AVG(Table2[[#This Row],[6M Return vs Nifty Z-Score]],Table2[6M Return vs Nifty Z-Score])</f>
        <v>69</v>
      </c>
      <c r="AU106">
        <f>_xlfn.RANK.AVG(Table2[[#This Row],[Sharpe Ratio Z-Score]],Table2[Sharpe Ratio Z-Score])</f>
        <v>69</v>
      </c>
      <c r="AV106">
        <f>(Table2[[#This Row],[Rank 1Y]]+Table2[[#This Row],[Rank 6M]]+Table2[[#This Row],[Rank Sharpe]])/3</f>
        <v>142</v>
      </c>
    </row>
    <row r="107" spans="1:48" x14ac:dyDescent="0.3">
      <c r="A107" t="s">
        <v>344</v>
      </c>
      <c r="B107" t="s">
        <v>345</v>
      </c>
      <c r="C107" t="s">
        <v>10167</v>
      </c>
      <c r="D107" t="s">
        <v>346</v>
      </c>
      <c r="E107">
        <v>71896.167031139994</v>
      </c>
      <c r="F107">
        <v>1105.3499999999999</v>
      </c>
      <c r="G107">
        <v>113.13202718540199</v>
      </c>
      <c r="H107">
        <f>(Table2[[#This Row],[1Y Return vs Nifty]]-AVERAGE(Table2[1Y Return vs Nifty]))/_xlfn.STDEV.P(Table2[1Y Return vs Nifty])</f>
        <v>0.75956207511587581</v>
      </c>
      <c r="I107">
        <v>53.877849593072298</v>
      </c>
      <c r="J107">
        <f>(Table2[[#This Row],[1M Return vs Nifty]]-AVERAGE(Table2[1M Return vs Nifty]))/_xlfn.STDEV.P(Table2[1M Return vs Nifty])</f>
        <v>4.1277561556773454</v>
      </c>
      <c r="K107">
        <v>22.8365827385676</v>
      </c>
      <c r="L107">
        <f>(Table2[[#This Row],[6M Return vs Nifty]]-AVERAGE(Table2[6M Return vs Nifty]))/_xlfn.STDEV.P(Table2[6M Return vs Nifty])</f>
        <v>0.35516074923866159</v>
      </c>
      <c r="M107">
        <v>6.95255311654922</v>
      </c>
      <c r="N107">
        <f>(Table2[[#This Row],[1W Return vs Nifty]]-AVERAGE(Table2[1W Return vs Nifty]))/_xlfn.STDEV.P(Table2[1W Return vs Nifty])</f>
        <v>1.256574983126332</v>
      </c>
      <c r="O107">
        <v>968.02</v>
      </c>
      <c r="P107">
        <v>856.03869160075601</v>
      </c>
      <c r="Q107">
        <v>713.85193657008006</v>
      </c>
      <c r="R107">
        <v>75.245083775695406</v>
      </c>
      <c r="S107" s="2">
        <f>(Table2[[#This Row],[Close Price]]-Table2[[#This Row],[20D EMA]])/Table2[[#This Row],[20D EMA]]</f>
        <v>0.14186690357637233</v>
      </c>
      <c r="T107" s="2">
        <f>(Table2[[#This Row],[Close Price]]-Table2[[#This Row],[50D EMA]])/Table2[[#This Row],[50D EMA]]</f>
        <v>0.29123836439336909</v>
      </c>
      <c r="U107" s="2">
        <f>(Table2[[#This Row],[Close Price]]-Table2[[#This Row],[200D EMA]])/Table2[[#This Row],[200D EMA]]</f>
        <v>0.54843034440866267</v>
      </c>
      <c r="V107">
        <v>1.1128805193559601</v>
      </c>
      <c r="W107">
        <v>1022.9</v>
      </c>
      <c r="X107">
        <v>1094</v>
      </c>
      <c r="Y107">
        <v>1020</v>
      </c>
      <c r="Z107">
        <v>1171</v>
      </c>
      <c r="AA107">
        <v>981</v>
      </c>
      <c r="AB107">
        <v>1171</v>
      </c>
      <c r="AC107" s="2">
        <f>(Table2[[#This Row],[Close Price]]/Table2[[#This Row],[Day Low]])-1</f>
        <v>8.0604164629973551E-2</v>
      </c>
      <c r="AD107" s="2">
        <f>(Table2[[#This Row],[Day High]]/Table2[[#This Row],[Close Price]])-1</f>
        <v>-1.0268240828696706E-2</v>
      </c>
      <c r="AE107" s="2">
        <f>(Table2[[#This Row],[Close Price]]/Table2[[#This Row],[Current Week Low]])-1</f>
        <v>8.367647058823513E-2</v>
      </c>
      <c r="AF107" s="2">
        <f>(Table2[[#This Row],[Current Week High]]/Table2[[#This Row],[Close Price]])-1</f>
        <v>5.9392952458497295E-2</v>
      </c>
      <c r="AG107" s="2">
        <f>(Table2[[#This Row],[Close Price]]/Table2[[#This Row],[Current Month Low]])-1</f>
        <v>0.12675840978593267</v>
      </c>
      <c r="AH107" s="2">
        <f>(Table2[[#This Row],[Current Month High]]/Table2[[#This Row],[Close Price]])-1</f>
        <v>5.9392952458497295E-2</v>
      </c>
      <c r="AI107">
        <v>7.3868005609083198</v>
      </c>
      <c r="AJ107">
        <v>167.54205494372499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0.56999999999999995</v>
      </c>
      <c r="AM107" t="s">
        <v>10198</v>
      </c>
      <c r="AN107">
        <v>-2.57</v>
      </c>
      <c r="AO107" t="s">
        <v>10199</v>
      </c>
      <c r="AP107">
        <v>0.14198763915783499</v>
      </c>
      <c r="AQ107">
        <f>(Table2[[#This Row],[Sharpe Ratio]]-AVERAGE(Table2[Sharpe Ratio]))/_xlfn.STDEV.P(Table2[Sharpe Ratio])</f>
        <v>0.98661016214434294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7.4856641253025584</v>
      </c>
      <c r="AS107">
        <f>_xlfn.RANK.AVG(Table2[[#This Row],[1Y Return vs Nifty Z-Score]],Table2[1Y Return vs Nifty Z-Score])</f>
        <v>110</v>
      </c>
      <c r="AT107">
        <f>_xlfn.RANK.AVG(Table2[[#This Row],[6M Return vs Nifty Z-Score]],Table2[6M Return vs Nifty Z-Score])</f>
        <v>198</v>
      </c>
      <c r="AU107">
        <f>_xlfn.RANK.AVG(Table2[[#This Row],[Sharpe Ratio Z-Score]],Table2[Sharpe Ratio Z-Score])</f>
        <v>122</v>
      </c>
      <c r="AV107">
        <f>(Table2[[#This Row],[Rank 1Y]]+Table2[[#This Row],[Rank 6M]]+Table2[[#This Row],[Rank Sharpe]])/3</f>
        <v>143.33333333333334</v>
      </c>
    </row>
    <row r="108" spans="1:48" x14ac:dyDescent="0.3">
      <c r="A108" t="s">
        <v>990</v>
      </c>
      <c r="B108" t="s">
        <v>991</v>
      </c>
      <c r="C108" t="s">
        <v>10159</v>
      </c>
      <c r="D108" t="s">
        <v>65</v>
      </c>
      <c r="E108">
        <v>13503.88439608</v>
      </c>
      <c r="F108">
        <v>851</v>
      </c>
      <c r="G108">
        <v>221.392777860709</v>
      </c>
      <c r="H108">
        <f>(Table2[[#This Row],[1Y Return vs Nifty]]-AVERAGE(Table2[1Y Return vs Nifty]))/_xlfn.STDEV.P(Table2[1Y Return vs Nifty])</f>
        <v>2.0098978099461733</v>
      </c>
      <c r="I108">
        <v>46.375937621201302</v>
      </c>
      <c r="J108">
        <f>(Table2[[#This Row],[1M Return vs Nifty]]-AVERAGE(Table2[1M Return vs Nifty]))/_xlfn.STDEV.P(Table2[1M Return vs Nifty])</f>
        <v>3.50992714878962</v>
      </c>
      <c r="K108">
        <v>68.021034793732994</v>
      </c>
      <c r="L108">
        <f>(Table2[[#This Row],[6M Return vs Nifty]]-AVERAGE(Table2[6M Return vs Nifty]))/_xlfn.STDEV.P(Table2[6M Return vs Nifty])</f>
        <v>1.665046824443926</v>
      </c>
      <c r="M108">
        <v>4.0511315716143903</v>
      </c>
      <c r="N108">
        <f>(Table2[[#This Row],[1W Return vs Nifty]]-AVERAGE(Table2[1W Return vs Nifty]))/_xlfn.STDEV.P(Table2[1W Return vs Nifty])</f>
        <v>0.73272290432382747</v>
      </c>
      <c r="O108">
        <v>737.44</v>
      </c>
      <c r="P108">
        <v>644.22282980269597</v>
      </c>
      <c r="Q108">
        <v>490.87349404864602</v>
      </c>
      <c r="R108">
        <v>77.273304772408096</v>
      </c>
      <c r="S108" s="2">
        <f>(Table2[[#This Row],[Close Price]]-Table2[[#This Row],[20D EMA]])/Table2[[#This Row],[20D EMA]]</f>
        <v>0.15399218919505306</v>
      </c>
      <c r="T108" s="2">
        <f>(Table2[[#This Row],[Close Price]]-Table2[[#This Row],[50D EMA]])/Table2[[#This Row],[50D EMA]]</f>
        <v>0.32097150338592162</v>
      </c>
      <c r="U108" s="2">
        <f>(Table2[[#This Row],[Close Price]]-Table2[[#This Row],[200D EMA]])/Table2[[#This Row],[200D EMA]]</f>
        <v>0.73364422874229407</v>
      </c>
      <c r="V108">
        <v>3.41875508938978</v>
      </c>
      <c r="W108">
        <v>820.55</v>
      </c>
      <c r="X108">
        <v>877.9</v>
      </c>
      <c r="Y108">
        <v>845.5</v>
      </c>
      <c r="Z108">
        <v>940</v>
      </c>
      <c r="AA108">
        <v>730.5</v>
      </c>
      <c r="AB108">
        <v>995</v>
      </c>
      <c r="AC108" s="2">
        <f>(Table2[[#This Row],[Close Price]]/Table2[[#This Row],[Day Low]])-1</f>
        <v>3.710925598683823E-2</v>
      </c>
      <c r="AD108" s="2">
        <f>(Table2[[#This Row],[Day High]]/Table2[[#This Row],[Close Price]])-1</f>
        <v>3.1609870740305412E-2</v>
      </c>
      <c r="AE108" s="2">
        <f>(Table2[[#This Row],[Close Price]]/Table2[[#This Row],[Current Week Low]])-1</f>
        <v>6.5050266114725641E-3</v>
      </c>
      <c r="AF108" s="2">
        <f>(Table2[[#This Row],[Current Week High]]/Table2[[#This Row],[Close Price]])-1</f>
        <v>0.10458284371327853</v>
      </c>
      <c r="AG108" s="2">
        <f>(Table2[[#This Row],[Close Price]]/Table2[[#This Row],[Current Month Low]])-1</f>
        <v>0.16495550992470909</v>
      </c>
      <c r="AH108" s="2">
        <f>(Table2[[#This Row],[Current Month High]]/Table2[[#This Row],[Close Price]])-1</f>
        <v>0.16921269095182145</v>
      </c>
      <c r="AI108">
        <v>16.921269095182101</v>
      </c>
      <c r="AJ108">
        <v>299.06213364595499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0.3</v>
      </c>
      <c r="AM108" t="s">
        <v>10198</v>
      </c>
      <c r="AN108">
        <v>47.41</v>
      </c>
      <c r="AO108" t="s">
        <v>10198</v>
      </c>
      <c r="AP108">
        <v>4.5798819907216001E-2</v>
      </c>
      <c r="AQ108">
        <f>(Table2[[#This Row],[Sharpe Ratio]]-AVERAGE(Table2[Sharpe Ratio]))/_xlfn.STDEV.P(Table2[Sharpe Ratio])</f>
        <v>-9.7850865825941533E-2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7.819743821677605</v>
      </c>
      <c r="AS108">
        <f>_xlfn.RANK.AVG(Table2[[#This Row],[1Y Return vs Nifty Z-Score]],Table2[1Y Return vs Nifty Z-Score])</f>
        <v>27</v>
      </c>
      <c r="AT108">
        <f>_xlfn.RANK.AVG(Table2[[#This Row],[6M Return vs Nifty Z-Score]],Table2[6M Return vs Nifty Z-Score])</f>
        <v>43</v>
      </c>
      <c r="AU108">
        <f>_xlfn.RANK.AVG(Table2[[#This Row],[Sharpe Ratio Z-Score]],Table2[Sharpe Ratio Z-Score])</f>
        <v>362</v>
      </c>
      <c r="AV108">
        <f>(Table2[[#This Row],[Rank 1Y]]+Table2[[#This Row],[Rank 6M]]+Table2[[#This Row],[Rank Sharpe]])/3</f>
        <v>144</v>
      </c>
    </row>
    <row r="109" spans="1:48" x14ac:dyDescent="0.3">
      <c r="A109" t="s">
        <v>1671</v>
      </c>
      <c r="B109" t="s">
        <v>1672</v>
      </c>
      <c r="C109" t="s">
        <v>10155</v>
      </c>
      <c r="D109" t="s">
        <v>120</v>
      </c>
      <c r="E109">
        <v>4836.0635400000001</v>
      </c>
      <c r="F109">
        <v>547.20000000000005</v>
      </c>
      <c r="G109">
        <v>118.307183339586</v>
      </c>
      <c r="H109">
        <f>(Table2[[#This Row],[1Y Return vs Nifty]]-AVERAGE(Table2[1Y Return vs Nifty]))/_xlfn.STDEV.P(Table2[1Y Return vs Nifty])</f>
        <v>0.81933149877625588</v>
      </c>
      <c r="I109">
        <v>-33.188872757093002</v>
      </c>
      <c r="J109">
        <f>(Table2[[#This Row],[1M Return vs Nifty]]-AVERAGE(Table2[1M Return vs Nifty]))/_xlfn.STDEV.P(Table2[1M Return vs Nifty])</f>
        <v>-3.0427287559385952</v>
      </c>
      <c r="K109">
        <v>67.261870971117403</v>
      </c>
      <c r="L109">
        <f>(Table2[[#This Row],[6M Return vs Nifty]]-AVERAGE(Table2[6M Return vs Nifty]))/_xlfn.STDEV.P(Table2[6M Return vs Nifty])</f>
        <v>1.643038853232287</v>
      </c>
      <c r="M109">
        <v>-8.5350410988269392</v>
      </c>
      <c r="N109">
        <f>(Table2[[#This Row],[1W Return vs Nifty]]-AVERAGE(Table2[1W Return vs Nifty]))/_xlfn.STDEV.P(Table2[1W Return vs Nifty])</f>
        <v>-1.5397123883306405</v>
      </c>
      <c r="O109">
        <v>546.4</v>
      </c>
      <c r="P109">
        <v>488.80445284576001</v>
      </c>
      <c r="Q109">
        <v>357.97074545618301</v>
      </c>
      <c r="R109">
        <v>30.228870733627399</v>
      </c>
      <c r="S109" s="2">
        <f>(Table2[[#This Row],[Close Price]]-Table2[[#This Row],[20D EMA]])/Table2[[#This Row],[20D EMA]]</f>
        <v>1.4641288433383387E-3</v>
      </c>
      <c r="T109" s="2">
        <f>(Table2[[#This Row],[Close Price]]-Table2[[#This Row],[50D EMA]])/Table2[[#This Row],[50D EMA]]</f>
        <v>0.11946607035649587</v>
      </c>
      <c r="U109" s="2">
        <f>(Table2[[#This Row],[Close Price]]-Table2[[#This Row],[200D EMA]])/Table2[[#This Row],[200D EMA]]</f>
        <v>0.52861653346189263</v>
      </c>
      <c r="V109">
        <v>0.41833209636873803</v>
      </c>
      <c r="W109">
        <v>530.04999999999995</v>
      </c>
      <c r="X109">
        <v>570</v>
      </c>
      <c r="Y109">
        <v>518.70000000000005</v>
      </c>
      <c r="Z109">
        <v>547.20000000000005</v>
      </c>
      <c r="AA109">
        <v>518.70000000000005</v>
      </c>
      <c r="AB109">
        <v>576.1</v>
      </c>
      <c r="AC109" s="2">
        <f>(Table2[[#This Row],[Close Price]]/Table2[[#This Row],[Day Low]])-1</f>
        <v>3.2355438166211004E-2</v>
      </c>
      <c r="AD109" s="2">
        <f>(Table2[[#This Row],[Day High]]/Table2[[#This Row],[Close Price]])-1</f>
        <v>4.1666666666666519E-2</v>
      </c>
      <c r="AE109" s="2">
        <f>(Table2[[#This Row],[Close Price]]/Table2[[#This Row],[Current Week Low]])-1</f>
        <v>5.4945054945054972E-2</v>
      </c>
      <c r="AF109" s="2">
        <f>(Table2[[#This Row],[Current Week High]]/Table2[[#This Row],[Close Price]])-1</f>
        <v>0</v>
      </c>
      <c r="AG109" s="2">
        <f>(Table2[[#This Row],[Close Price]]/Table2[[#This Row],[Current Month Low]])-1</f>
        <v>5.4945054945054972E-2</v>
      </c>
      <c r="AH109" s="2">
        <f>(Table2[[#This Row],[Current Month High]]/Table2[[#This Row],[Close Price]])-1</f>
        <v>5.2814327485380064E-2</v>
      </c>
      <c r="AI109">
        <v>32.922149122806999</v>
      </c>
      <c r="AJ109">
        <v>161.442904921165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0.56000000000000005</v>
      </c>
      <c r="AM109" t="s">
        <v>10198</v>
      </c>
      <c r="AN109">
        <v>-3.18</v>
      </c>
      <c r="AO109" t="s">
        <v>10199</v>
      </c>
      <c r="AP109">
        <v>6.5389864865273997E-2</v>
      </c>
      <c r="AQ109">
        <f>(Table2[[#This Row],[Sharpe Ratio]]-AVERAGE(Table2[Sharpe Ratio]))/_xlfn.STDEV.P(Table2[Sharpe Ratio])</f>
        <v>0.1230243348444411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-1.9970464574162516</v>
      </c>
      <c r="AS109">
        <f>_xlfn.RANK.AVG(Table2[[#This Row],[1Y Return vs Nifty Z-Score]],Table2[1Y Return vs Nifty Z-Score])</f>
        <v>100</v>
      </c>
      <c r="AT109">
        <f>_xlfn.RANK.AVG(Table2[[#This Row],[6M Return vs Nifty Z-Score]],Table2[6M Return vs Nifty Z-Score])</f>
        <v>45</v>
      </c>
      <c r="AU109">
        <f>_xlfn.RANK.AVG(Table2[[#This Row],[Sharpe Ratio Z-Score]],Table2[Sharpe Ratio Z-Score])</f>
        <v>299</v>
      </c>
      <c r="AV109">
        <f>(Table2[[#This Row],[Rank 1Y]]+Table2[[#This Row],[Rank 6M]]+Table2[[#This Row],[Rank Sharpe]])/3</f>
        <v>148</v>
      </c>
    </row>
    <row r="110" spans="1:48" x14ac:dyDescent="0.3">
      <c r="A110" t="s">
        <v>522</v>
      </c>
      <c r="B110" t="s">
        <v>523</v>
      </c>
      <c r="C110" t="s">
        <v>10161</v>
      </c>
      <c r="D110" t="s">
        <v>171</v>
      </c>
      <c r="E110">
        <v>37891.550397596999</v>
      </c>
      <c r="F110">
        <v>203.93</v>
      </c>
      <c r="G110">
        <v>117.245151669032</v>
      </c>
      <c r="H110">
        <f>(Table2[[#This Row],[1Y Return vs Nifty]]-AVERAGE(Table2[1Y Return vs Nifty]))/_xlfn.STDEV.P(Table2[1Y Return vs Nifty])</f>
        <v>0.80706577790389844</v>
      </c>
      <c r="I110">
        <v>7.5360168201539102</v>
      </c>
      <c r="J110">
        <f>(Table2[[#This Row],[1M Return vs Nifty]]-AVERAGE(Table2[1M Return vs Nifty]))/_xlfn.STDEV.P(Table2[1M Return vs Nifty])</f>
        <v>0.31121863473540157</v>
      </c>
      <c r="K110">
        <v>45.429975831428301</v>
      </c>
      <c r="L110">
        <f>(Table2[[#This Row],[6M Return vs Nifty]]-AVERAGE(Table2[6M Return vs Nifty]))/_xlfn.STDEV.P(Table2[6M Return vs Nifty])</f>
        <v>1.010137619774681</v>
      </c>
      <c r="M110">
        <v>6.2059146969737302</v>
      </c>
      <c r="N110">
        <f>(Table2[[#This Row],[1W Return vs Nifty]]-AVERAGE(Table2[1W Return vs Nifty]))/_xlfn.STDEV.P(Table2[1W Return vs Nifty])</f>
        <v>1.121769308683316</v>
      </c>
      <c r="O110">
        <v>192.87</v>
      </c>
      <c r="P110">
        <v>186.661319172596</v>
      </c>
      <c r="Q110">
        <v>152.23729720625099</v>
      </c>
      <c r="R110">
        <v>79.090742930584099</v>
      </c>
      <c r="S110" s="2">
        <f>(Table2[[#This Row],[Close Price]]-Table2[[#This Row],[20D EMA]])/Table2[[#This Row],[20D EMA]]</f>
        <v>5.734432519313528E-2</v>
      </c>
      <c r="T110" s="2">
        <f>(Table2[[#This Row],[Close Price]]-Table2[[#This Row],[50D EMA]])/Table2[[#This Row],[50D EMA]]</f>
        <v>9.2513440406132366E-2</v>
      </c>
      <c r="U110" s="2">
        <f>(Table2[[#This Row],[Close Price]]-Table2[[#This Row],[200D EMA]])/Table2[[#This Row],[200D EMA]]</f>
        <v>0.33955347173377481</v>
      </c>
      <c r="V110">
        <v>0.67956582126898302</v>
      </c>
      <c r="W110">
        <v>192.2</v>
      </c>
      <c r="X110">
        <v>204</v>
      </c>
      <c r="Y110">
        <v>198.63</v>
      </c>
      <c r="Z110">
        <v>209</v>
      </c>
      <c r="AA110">
        <v>187.41</v>
      </c>
      <c r="AB110">
        <v>209</v>
      </c>
      <c r="AC110" s="2">
        <f>(Table2[[#This Row],[Close Price]]/Table2[[#This Row],[Day Low]])-1</f>
        <v>6.1030176899063537E-2</v>
      </c>
      <c r="AD110" s="2">
        <f>(Table2[[#This Row],[Day High]]/Table2[[#This Row],[Close Price]])-1</f>
        <v>3.4325503849363947E-4</v>
      </c>
      <c r="AE110" s="2">
        <f>(Table2[[#This Row],[Close Price]]/Table2[[#This Row],[Current Week Low]])-1</f>
        <v>2.6682777022604798E-2</v>
      </c>
      <c r="AF110" s="2">
        <f>(Table2[[#This Row],[Current Week High]]/Table2[[#This Row],[Close Price]])-1</f>
        <v>2.4861472073750779E-2</v>
      </c>
      <c r="AG110" s="2">
        <f>(Table2[[#This Row],[Close Price]]/Table2[[#This Row],[Current Month Low]])-1</f>
        <v>8.8148978176191273E-2</v>
      </c>
      <c r="AH110" s="2">
        <f>(Table2[[#This Row],[Current Month High]]/Table2[[#This Row],[Close Price]])-1</f>
        <v>2.4861472073750779E-2</v>
      </c>
      <c r="AI110">
        <v>2.4861472073750699</v>
      </c>
      <c r="AJ110">
        <v>146.73926194797301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-0.01</v>
      </c>
      <c r="AM110" t="s">
        <v>10199</v>
      </c>
      <c r="AN110">
        <v>5.13</v>
      </c>
      <c r="AO110" t="s">
        <v>10198</v>
      </c>
      <c r="AP110">
        <v>7.7572938634340005E-2</v>
      </c>
      <c r="AQ110">
        <f>(Table2[[#This Row],[Sharpe Ratio]]-AVERAGE(Table2[Sharpe Ratio]))/_xlfn.STDEV.P(Table2[Sharpe Ratio])</f>
        <v>0.26037989036919723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3.5105712314664945</v>
      </c>
      <c r="AS110">
        <f>_xlfn.RANK.AVG(Table2[[#This Row],[1Y Return vs Nifty Z-Score]],Table2[1Y Return vs Nifty Z-Score])</f>
        <v>104</v>
      </c>
      <c r="AT110">
        <f>_xlfn.RANK.AVG(Table2[[#This Row],[6M Return vs Nifty Z-Score]],Table2[6M Return vs Nifty Z-Score])</f>
        <v>85</v>
      </c>
      <c r="AU110">
        <f>_xlfn.RANK.AVG(Table2[[#This Row],[Sharpe Ratio Z-Score]],Table2[Sharpe Ratio Z-Score])</f>
        <v>256</v>
      </c>
      <c r="AV110">
        <f>(Table2[[#This Row],[Rank 1Y]]+Table2[[#This Row],[Rank 6M]]+Table2[[#This Row],[Rank Sharpe]])/3</f>
        <v>148.33333333333334</v>
      </c>
    </row>
    <row r="111" spans="1:48" x14ac:dyDescent="0.3">
      <c r="A111" t="s">
        <v>959</v>
      </c>
      <c r="B111" t="s">
        <v>960</v>
      </c>
      <c r="C111" t="s">
        <v>10158</v>
      </c>
      <c r="D111" t="s">
        <v>130</v>
      </c>
      <c r="E111">
        <v>14828.1995661</v>
      </c>
      <c r="F111">
        <v>1155.5999999999999</v>
      </c>
      <c r="G111">
        <v>96.574892101879499</v>
      </c>
      <c r="H111">
        <f>(Table2[[#This Row],[1Y Return vs Nifty]]-AVERAGE(Table2[1Y Return vs Nifty]))/_xlfn.STDEV.P(Table2[1Y Return vs Nifty])</f>
        <v>0.56833877828663559</v>
      </c>
      <c r="I111">
        <v>0.55727179162610696</v>
      </c>
      <c r="J111">
        <f>(Table2[[#This Row],[1M Return vs Nifty]]-AVERAGE(Table2[1M Return vs Nifty]))/_xlfn.STDEV.P(Table2[1M Return vs Nifty])</f>
        <v>-0.26352432765404421</v>
      </c>
      <c r="K111">
        <v>38.102748008631103</v>
      </c>
      <c r="L111">
        <f>(Table2[[#This Row],[6M Return vs Nifty]]-AVERAGE(Table2[6M Return vs Nifty]))/_xlfn.STDEV.P(Table2[6M Return vs Nifty])</f>
        <v>0.79772309977074896</v>
      </c>
      <c r="M111">
        <v>-1.2370298655953</v>
      </c>
      <c r="N111">
        <f>(Table2[[#This Row],[1W Return vs Nifty]]-AVERAGE(Table2[1W Return vs Nifty]))/_xlfn.STDEV.P(Table2[1W Return vs Nifty])</f>
        <v>-0.22205540659126516</v>
      </c>
      <c r="O111">
        <v>1080.1500000000001</v>
      </c>
      <c r="P111">
        <v>1002.54446006725</v>
      </c>
      <c r="Q111">
        <v>802.43948679863797</v>
      </c>
      <c r="R111">
        <v>52.063998167637202</v>
      </c>
      <c r="S111" s="2">
        <f>(Table2[[#This Row],[Close Price]]-Table2[[#This Row],[20D EMA]])/Table2[[#This Row],[20D EMA]]</f>
        <v>6.985140952645448E-2</v>
      </c>
      <c r="T111" s="2">
        <f>(Table2[[#This Row],[Close Price]]-Table2[[#This Row],[50D EMA]])/Table2[[#This Row],[50D EMA]]</f>
        <v>0.15266708463231946</v>
      </c>
      <c r="U111" s="2">
        <f>(Table2[[#This Row],[Close Price]]-Table2[[#This Row],[200D EMA]])/Table2[[#This Row],[200D EMA]]</f>
        <v>0.44010859262460883</v>
      </c>
      <c r="V111">
        <v>0.67022867292457</v>
      </c>
      <c r="W111">
        <v>1108.0999999999999</v>
      </c>
      <c r="X111">
        <v>1168</v>
      </c>
      <c r="Y111">
        <v>1066.55</v>
      </c>
      <c r="Z111">
        <v>1195.7</v>
      </c>
      <c r="AA111">
        <v>1066</v>
      </c>
      <c r="AB111">
        <v>1195.7</v>
      </c>
      <c r="AC111" s="2">
        <f>(Table2[[#This Row],[Close Price]]/Table2[[#This Row],[Day Low]])-1</f>
        <v>4.2866167313419412E-2</v>
      </c>
      <c r="AD111" s="2">
        <f>(Table2[[#This Row],[Day High]]/Table2[[#This Row],[Close Price]])-1</f>
        <v>1.0730356524749185E-2</v>
      </c>
      <c r="AE111" s="2">
        <f>(Table2[[#This Row],[Close Price]]/Table2[[#This Row],[Current Week Low]])-1</f>
        <v>8.3493507102339271E-2</v>
      </c>
      <c r="AF111" s="2">
        <f>(Table2[[#This Row],[Current Week High]]/Table2[[#This Row],[Close Price]])-1</f>
        <v>3.4700588438906221E-2</v>
      </c>
      <c r="AG111" s="2">
        <f>(Table2[[#This Row],[Close Price]]/Table2[[#This Row],[Current Month Low]])-1</f>
        <v>8.405253283302061E-2</v>
      </c>
      <c r="AH111" s="2">
        <f>(Table2[[#This Row],[Current Month High]]/Table2[[#This Row],[Close Price]])-1</f>
        <v>3.4700588438906221E-2</v>
      </c>
      <c r="AI111">
        <v>3.4700588438906199</v>
      </c>
      <c r="AJ111">
        <v>126.012125953451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0.2</v>
      </c>
      <c r="AM111" t="s">
        <v>10198</v>
      </c>
      <c r="AN111">
        <v>1.77</v>
      </c>
      <c r="AO111" t="s">
        <v>10198</v>
      </c>
      <c r="AP111">
        <v>0.10554467570960301</v>
      </c>
      <c r="AQ111">
        <f>(Table2[[#This Row],[Sharpe Ratio]]-AVERAGE(Table2[Sharpe Ratio]))/_xlfn.STDEV.P(Table2[Sharpe Ratio])</f>
        <v>0.57574147791211772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1.4562236217241928</v>
      </c>
      <c r="AS111">
        <f>_xlfn.RANK.AVG(Table2[[#This Row],[1Y Return vs Nifty Z-Score]],Table2[1Y Return vs Nifty Z-Score])</f>
        <v>137</v>
      </c>
      <c r="AT111">
        <f>_xlfn.RANK.AVG(Table2[[#This Row],[6M Return vs Nifty Z-Score]],Table2[6M Return vs Nifty Z-Score])</f>
        <v>113</v>
      </c>
      <c r="AU111">
        <f>_xlfn.RANK.AVG(Table2[[#This Row],[Sharpe Ratio Z-Score]],Table2[Sharpe Ratio Z-Score])</f>
        <v>199</v>
      </c>
      <c r="AV111">
        <f>(Table2[[#This Row],[Rank 1Y]]+Table2[[#This Row],[Rank 6M]]+Table2[[#This Row],[Rank Sharpe]])/3</f>
        <v>149.66666666666666</v>
      </c>
    </row>
    <row r="112" spans="1:48" x14ac:dyDescent="0.3">
      <c r="A112" t="s">
        <v>382</v>
      </c>
      <c r="B112" t="s">
        <v>383</v>
      </c>
      <c r="C112" t="s">
        <v>10157</v>
      </c>
      <c r="D112" t="s">
        <v>189</v>
      </c>
      <c r="E112">
        <v>64561.853551025</v>
      </c>
      <c r="F112">
        <v>1110.0999999999999</v>
      </c>
      <c r="G112">
        <v>66.121788290300998</v>
      </c>
      <c r="H112">
        <f>(Table2[[#This Row],[1Y Return vs Nifty]]-AVERAGE(Table2[1Y Return vs Nifty]))/_xlfn.STDEV.P(Table2[1Y Return vs Nifty])</f>
        <v>0.2166267894578148</v>
      </c>
      <c r="I112">
        <v>10.577602536046401</v>
      </c>
      <c r="J112">
        <f>(Table2[[#This Row],[1M Return vs Nifty]]-AVERAGE(Table2[1M Return vs Nifty]))/_xlfn.STDEV.P(Table2[1M Return vs Nifty])</f>
        <v>0.5617120941707936</v>
      </c>
      <c r="K112">
        <v>42.394822857875099</v>
      </c>
      <c r="L112">
        <f>(Table2[[#This Row],[6M Return vs Nifty]]-AVERAGE(Table2[6M Return vs Nifty]))/_xlfn.STDEV.P(Table2[6M Return vs Nifty])</f>
        <v>0.92214928672327467</v>
      </c>
      <c r="M112">
        <v>-3.5398154851633201</v>
      </c>
      <c r="N112">
        <f>(Table2[[#This Row],[1W Return vs Nifty]]-AVERAGE(Table2[1W Return vs Nifty]))/_xlfn.STDEV.P(Table2[1W Return vs Nifty])</f>
        <v>-0.63782368264655165</v>
      </c>
      <c r="O112">
        <v>1072.92</v>
      </c>
      <c r="P112">
        <v>942.83199091490098</v>
      </c>
      <c r="Q112">
        <v>749.81262116008395</v>
      </c>
      <c r="R112">
        <v>59.934577581509302</v>
      </c>
      <c r="S112" s="2">
        <f>(Table2[[#This Row],[Close Price]]-Table2[[#This Row],[20D EMA]])/Table2[[#This Row],[20D EMA]]</f>
        <v>3.4653096223390217E-2</v>
      </c>
      <c r="T112" s="2">
        <f>(Table2[[#This Row],[Close Price]]-Table2[[#This Row],[50D EMA]])/Table2[[#This Row],[50D EMA]]</f>
        <v>0.17741019682922105</v>
      </c>
      <c r="U112" s="2">
        <f>(Table2[[#This Row],[Close Price]]-Table2[[#This Row],[200D EMA]])/Table2[[#This Row],[200D EMA]]</f>
        <v>0.48050321996779927</v>
      </c>
      <c r="V112">
        <v>1.2027326300980301</v>
      </c>
      <c r="W112">
        <v>1061</v>
      </c>
      <c r="X112">
        <v>1130.05</v>
      </c>
      <c r="Y112">
        <v>1081.3499999999999</v>
      </c>
      <c r="Z112">
        <v>1198.8</v>
      </c>
      <c r="AA112">
        <v>1081.3499999999999</v>
      </c>
      <c r="AB112">
        <v>1207.3</v>
      </c>
      <c r="AC112" s="2">
        <f>(Table2[[#This Row],[Close Price]]/Table2[[#This Row],[Day Low]])-1</f>
        <v>4.6277097078228024E-2</v>
      </c>
      <c r="AD112" s="2">
        <f>(Table2[[#This Row],[Day High]]/Table2[[#This Row],[Close Price]])-1</f>
        <v>1.7971353932078271E-2</v>
      </c>
      <c r="AE112" s="2">
        <f>(Table2[[#This Row],[Close Price]]/Table2[[#This Row],[Current Week Low]])-1</f>
        <v>2.6587136449808035E-2</v>
      </c>
      <c r="AF112" s="2">
        <f>(Table2[[#This Row],[Current Week High]]/Table2[[#This Row],[Close Price]])-1</f>
        <v>7.9902711467435328E-2</v>
      </c>
      <c r="AG112" s="2">
        <f>(Table2[[#This Row],[Close Price]]/Table2[[#This Row],[Current Month Low]])-1</f>
        <v>2.6587136449808035E-2</v>
      </c>
      <c r="AH112" s="2">
        <f>(Table2[[#This Row],[Current Month High]]/Table2[[#This Row],[Close Price]])-1</f>
        <v>8.7559679308170546E-2</v>
      </c>
      <c r="AI112">
        <v>8.7559679308170502</v>
      </c>
      <c r="AJ112">
        <v>102.351440029165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0.28000000000000003</v>
      </c>
      <c r="AM112" t="s">
        <v>10198</v>
      </c>
      <c r="AN112">
        <v>2.69</v>
      </c>
      <c r="AO112" t="s">
        <v>10198</v>
      </c>
      <c r="AP112">
        <v>0.13186505992417299</v>
      </c>
      <c r="AQ112">
        <f>(Table2[[#This Row],[Sharpe Ratio]]-AVERAGE(Table2[Sharpe Ratio]))/_xlfn.STDEV.P(Table2[Sharpe Ratio])</f>
        <v>0.87248522780196502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1.9351497155072965</v>
      </c>
      <c r="AS112">
        <f>_xlfn.RANK.AVG(Table2[[#This Row],[1Y Return vs Nifty Z-Score]],Table2[1Y Return vs Nifty Z-Score])</f>
        <v>212</v>
      </c>
      <c r="AT112">
        <f>_xlfn.RANK.AVG(Table2[[#This Row],[6M Return vs Nifty Z-Score]],Table2[6M Return vs Nifty Z-Score])</f>
        <v>97</v>
      </c>
      <c r="AU112">
        <f>_xlfn.RANK.AVG(Table2[[#This Row],[Sharpe Ratio Z-Score]],Table2[Sharpe Ratio Z-Score])</f>
        <v>143</v>
      </c>
      <c r="AV112">
        <f>(Table2[[#This Row],[Rank 1Y]]+Table2[[#This Row],[Rank 6M]]+Table2[[#This Row],[Rank Sharpe]])/3</f>
        <v>150.66666666666666</v>
      </c>
    </row>
    <row r="113" spans="1:48" x14ac:dyDescent="0.3">
      <c r="A113" t="s">
        <v>1550</v>
      </c>
      <c r="B113" t="s">
        <v>1551</v>
      </c>
      <c r="C113" t="s">
        <v>10157</v>
      </c>
      <c r="D113" t="s">
        <v>189</v>
      </c>
      <c r="E113">
        <v>6070.3080078900002</v>
      </c>
      <c r="F113">
        <v>498.1</v>
      </c>
      <c r="G113">
        <v>95.8888206599716</v>
      </c>
      <c r="H113">
        <f>(Table2[[#This Row],[1Y Return vs Nifty]]-AVERAGE(Table2[1Y Return vs Nifty]))/_xlfn.STDEV.P(Table2[1Y Return vs Nifty])</f>
        <v>0.56041513435184764</v>
      </c>
      <c r="I113">
        <v>7.3593085092354</v>
      </c>
      <c r="J113">
        <f>(Table2[[#This Row],[1M Return vs Nifty]]-AVERAGE(Table2[1M Return vs Nifty]))/_xlfn.STDEV.P(Table2[1M Return vs Nifty])</f>
        <v>0.29666560869977854</v>
      </c>
      <c r="K113">
        <v>16.686083556823899</v>
      </c>
      <c r="L113">
        <f>(Table2[[#This Row],[6M Return vs Nifty]]-AVERAGE(Table2[6M Return vs Nifty]))/_xlfn.STDEV.P(Table2[6M Return vs Nifty])</f>
        <v>0.1768593011234697</v>
      </c>
      <c r="M113">
        <v>-3.4889153533298098</v>
      </c>
      <c r="N113">
        <f>(Table2[[#This Row],[1W Return vs Nifty]]-AVERAGE(Table2[1W Return vs Nifty]))/_xlfn.STDEV.P(Table2[1W Return vs Nifty])</f>
        <v>-0.62863365649579983</v>
      </c>
      <c r="O113">
        <v>483.64</v>
      </c>
      <c r="P113">
        <v>460.16970321270298</v>
      </c>
      <c r="Q113">
        <v>392.16028598876301</v>
      </c>
      <c r="R113">
        <v>60.807222375448497</v>
      </c>
      <c r="S113" s="2">
        <f>(Table2[[#This Row],[Close Price]]-Table2[[#This Row],[20D EMA]])/Table2[[#This Row],[20D EMA]]</f>
        <v>2.9898271441568185E-2</v>
      </c>
      <c r="T113" s="2">
        <f>(Table2[[#This Row],[Close Price]]-Table2[[#This Row],[50D EMA]])/Table2[[#This Row],[50D EMA]]</f>
        <v>8.2426758047051657E-2</v>
      </c>
      <c r="U113" s="2">
        <f>(Table2[[#This Row],[Close Price]]-Table2[[#This Row],[200D EMA]])/Table2[[#This Row],[200D EMA]]</f>
        <v>0.27014391256913917</v>
      </c>
      <c r="V113">
        <v>0.92485790841533499</v>
      </c>
      <c r="W113">
        <v>488.3</v>
      </c>
      <c r="X113">
        <v>506</v>
      </c>
      <c r="Y113">
        <v>492</v>
      </c>
      <c r="Z113">
        <v>504.85</v>
      </c>
      <c r="AA113">
        <v>483.95</v>
      </c>
      <c r="AB113">
        <v>514.95000000000005</v>
      </c>
      <c r="AC113" s="2">
        <f>(Table2[[#This Row],[Close Price]]/Table2[[#This Row],[Day Low]])-1</f>
        <v>2.0069629326233906E-2</v>
      </c>
      <c r="AD113" s="2">
        <f>(Table2[[#This Row],[Day High]]/Table2[[#This Row],[Close Price]])-1</f>
        <v>1.5860269022284657E-2</v>
      </c>
      <c r="AE113" s="2">
        <f>(Table2[[#This Row],[Close Price]]/Table2[[#This Row],[Current Week Low]])-1</f>
        <v>1.2398373983739885E-2</v>
      </c>
      <c r="AF113" s="2">
        <f>(Table2[[#This Row],[Current Week High]]/Table2[[#This Row],[Close Price]])-1</f>
        <v>1.3551495683597592E-2</v>
      </c>
      <c r="AG113" s="2">
        <f>(Table2[[#This Row],[Close Price]]/Table2[[#This Row],[Current Month Low]])-1</f>
        <v>2.9238557702242041E-2</v>
      </c>
      <c r="AH113" s="2">
        <f>(Table2[[#This Row],[Current Month High]]/Table2[[#This Row],[Close Price]])-1</f>
        <v>3.3828548484240217E-2</v>
      </c>
      <c r="AI113">
        <v>3.3928929933748102</v>
      </c>
      <c r="AJ113">
        <v>136.0663507109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-0.03</v>
      </c>
      <c r="AM113" t="s">
        <v>10199</v>
      </c>
      <c r="AN113">
        <v>0.33</v>
      </c>
      <c r="AO113" t="s">
        <v>10198</v>
      </c>
      <c r="AP113">
        <v>0.16971958303436699</v>
      </c>
      <c r="AQ113">
        <f>(Table2[[#This Row],[Sharpe Ratio]]-AVERAGE(Table2[Sharpe Ratio]))/_xlfn.STDEV.P(Table2[Sharpe Ratio])</f>
        <v>1.2992682506650064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1.7045746383443023</v>
      </c>
      <c r="AS113">
        <f>_xlfn.RANK.AVG(Table2[[#This Row],[1Y Return vs Nifty Z-Score]],Table2[1Y Return vs Nifty Z-Score])</f>
        <v>140</v>
      </c>
      <c r="AT113">
        <f>_xlfn.RANK.AVG(Table2[[#This Row],[6M Return vs Nifty Z-Score]],Table2[6M Return vs Nifty Z-Score])</f>
        <v>248</v>
      </c>
      <c r="AU113">
        <f>_xlfn.RANK.AVG(Table2[[#This Row],[Sharpe Ratio Z-Score]],Table2[Sharpe Ratio Z-Score])</f>
        <v>73</v>
      </c>
      <c r="AV113">
        <f>(Table2[[#This Row],[Rank 1Y]]+Table2[[#This Row],[Rank 6M]]+Table2[[#This Row],[Rank Sharpe]])/3</f>
        <v>153.66666666666666</v>
      </c>
    </row>
    <row r="114" spans="1:48" x14ac:dyDescent="0.3">
      <c r="A114" t="s">
        <v>682</v>
      </c>
      <c r="B114" t="s">
        <v>683</v>
      </c>
      <c r="C114" t="s">
        <v>10158</v>
      </c>
      <c r="D114" t="s">
        <v>505</v>
      </c>
      <c r="E114">
        <v>25014.759268199999</v>
      </c>
      <c r="F114">
        <v>1601.15</v>
      </c>
      <c r="G114">
        <v>72.090345334607903</v>
      </c>
      <c r="H114">
        <f>(Table2[[#This Row],[1Y Return vs Nifty]]-AVERAGE(Table2[1Y Return vs Nifty]))/_xlfn.STDEV.P(Table2[1Y Return vs Nifty])</f>
        <v>0.28555943689762397</v>
      </c>
      <c r="I114">
        <v>5.0799699485307803</v>
      </c>
      <c r="J114">
        <f>(Table2[[#This Row],[1M Return vs Nifty]]-AVERAGE(Table2[1M Return vs Nifty]))/_xlfn.STDEV.P(Table2[1M Return vs Nifty])</f>
        <v>0.10894793291241338</v>
      </c>
      <c r="K114">
        <v>41.159320635034</v>
      </c>
      <c r="L114">
        <f>(Table2[[#This Row],[6M Return vs Nifty]]-AVERAGE(Table2[6M Return vs Nifty]))/_xlfn.STDEV.P(Table2[6M Return vs Nifty])</f>
        <v>0.8863323832537171</v>
      </c>
      <c r="M114">
        <v>-1.7828120100715501</v>
      </c>
      <c r="N114">
        <f>(Table2[[#This Row],[1W Return vs Nifty]]-AVERAGE(Table2[1W Return vs Nifty]))/_xlfn.STDEV.P(Table2[1W Return vs Nifty])</f>
        <v>-0.3205964515684418</v>
      </c>
      <c r="O114">
        <v>1578.48</v>
      </c>
      <c r="P114">
        <v>1418.0264106622401</v>
      </c>
      <c r="Q114">
        <v>1133.08303786855</v>
      </c>
      <c r="R114">
        <v>57.418362005069703</v>
      </c>
      <c r="S114" s="2">
        <f>(Table2[[#This Row],[Close Price]]-Table2[[#This Row],[20D EMA]])/Table2[[#This Row],[20D EMA]]</f>
        <v>1.4361917794333835E-2</v>
      </c>
      <c r="T114" s="2">
        <f>(Table2[[#This Row],[Close Price]]-Table2[[#This Row],[50D EMA]])/Table2[[#This Row],[50D EMA]]</f>
        <v>0.12913975928857241</v>
      </c>
      <c r="U114" s="2">
        <f>(Table2[[#This Row],[Close Price]]-Table2[[#This Row],[200D EMA]])/Table2[[#This Row],[200D EMA]]</f>
        <v>0.41309149152204583</v>
      </c>
      <c r="V114">
        <v>0.27325335287723201</v>
      </c>
      <c r="W114">
        <v>1556</v>
      </c>
      <c r="X114">
        <v>1622.9</v>
      </c>
      <c r="Y114">
        <v>1585</v>
      </c>
      <c r="Z114">
        <v>1683.35</v>
      </c>
      <c r="AA114">
        <v>1560.05</v>
      </c>
      <c r="AB114">
        <v>1697.95</v>
      </c>
      <c r="AC114" s="2">
        <f>(Table2[[#This Row],[Close Price]]/Table2[[#This Row],[Day Low]])-1</f>
        <v>2.9016709511568095E-2</v>
      </c>
      <c r="AD114" s="2">
        <f>(Table2[[#This Row],[Day High]]/Table2[[#This Row],[Close Price]])-1</f>
        <v>1.3583986509696055E-2</v>
      </c>
      <c r="AE114" s="2">
        <f>(Table2[[#This Row],[Close Price]]/Table2[[#This Row],[Current Week Low]])-1</f>
        <v>1.0189274447949481E-2</v>
      </c>
      <c r="AF114" s="2">
        <f>(Table2[[#This Row],[Current Week High]]/Table2[[#This Row],[Close Price]])-1</f>
        <v>5.133810074009304E-2</v>
      </c>
      <c r="AG114" s="2">
        <f>(Table2[[#This Row],[Close Price]]/Table2[[#This Row],[Current Month Low]])-1</f>
        <v>2.6345309445210185E-2</v>
      </c>
      <c r="AH114" s="2">
        <f>(Table2[[#This Row],[Current Month High]]/Table2[[#This Row],[Close Price]])-1</f>
        <v>6.0456546856946458E-2</v>
      </c>
      <c r="AI114">
        <v>6.17368766199293</v>
      </c>
      <c r="AJ114">
        <v>98.9747732074064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0.47</v>
      </c>
      <c r="AM114" t="s">
        <v>10198</v>
      </c>
      <c r="AN114">
        <v>2.09</v>
      </c>
      <c r="AO114" t="s">
        <v>10198</v>
      </c>
      <c r="AP114">
        <v>0.11926171515574401</v>
      </c>
      <c r="AQ114">
        <f>(Table2[[#This Row],[Sharpe Ratio]]-AVERAGE(Table2[Sharpe Ratio]))/_xlfn.STDEV.P(Table2[Sharpe Ratio])</f>
        <v>0.73039141346972958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1.6906347149650425</v>
      </c>
      <c r="AS114">
        <f>_xlfn.RANK.AVG(Table2[[#This Row],[1Y Return vs Nifty Z-Score]],Table2[1Y Return vs Nifty Z-Score])</f>
        <v>192</v>
      </c>
      <c r="AT114">
        <f>_xlfn.RANK.AVG(Table2[[#This Row],[6M Return vs Nifty Z-Score]],Table2[6M Return vs Nifty Z-Score])</f>
        <v>102</v>
      </c>
      <c r="AU114">
        <f>_xlfn.RANK.AVG(Table2[[#This Row],[Sharpe Ratio Z-Score]],Table2[Sharpe Ratio Z-Score])</f>
        <v>168</v>
      </c>
      <c r="AV114">
        <f>(Table2[[#This Row],[Rank 1Y]]+Table2[[#This Row],[Rank 6M]]+Table2[[#This Row],[Rank Sharpe]])/3</f>
        <v>154</v>
      </c>
    </row>
    <row r="115" spans="1:48" x14ac:dyDescent="0.3">
      <c r="A115" t="s">
        <v>965</v>
      </c>
      <c r="B115" t="s">
        <v>966</v>
      </c>
      <c r="C115" t="s">
        <v>10158</v>
      </c>
      <c r="D115" t="s">
        <v>150</v>
      </c>
      <c r="E115">
        <v>14478.2834836</v>
      </c>
      <c r="F115">
        <v>1292.95</v>
      </c>
      <c r="G115">
        <v>77.388793239154694</v>
      </c>
      <c r="H115">
        <f>(Table2[[#This Row],[1Y Return vs Nifty]]-AVERAGE(Table2[1Y Return vs Nifty]))/_xlfn.STDEV.P(Table2[1Y Return vs Nifty])</f>
        <v>0.34675279379628998</v>
      </c>
      <c r="I115">
        <v>11.4181041859056</v>
      </c>
      <c r="J115">
        <f>(Table2[[#This Row],[1M Return vs Nifty]]-AVERAGE(Table2[1M Return vs Nifty]))/_xlfn.STDEV.P(Table2[1M Return vs Nifty])</f>
        <v>0.63093262109341131</v>
      </c>
      <c r="K115">
        <v>15.3259537613059</v>
      </c>
      <c r="L115">
        <f>(Table2[[#This Row],[6M Return vs Nifty]]-AVERAGE(Table2[6M Return vs Nifty]))/_xlfn.STDEV.P(Table2[6M Return vs Nifty])</f>
        <v>0.13742947518587401</v>
      </c>
      <c r="M115">
        <v>-4.7991626575393598</v>
      </c>
      <c r="N115">
        <f>(Table2[[#This Row],[1W Return vs Nifty]]-AVERAGE(Table2[1W Return vs Nifty]))/_xlfn.STDEV.P(Table2[1W Return vs Nifty])</f>
        <v>-0.86519899642504727</v>
      </c>
      <c r="O115">
        <v>1291.96</v>
      </c>
      <c r="P115">
        <v>1208.4173448668701</v>
      </c>
      <c r="Q115">
        <v>1005.1860586841</v>
      </c>
      <c r="R115">
        <v>43.223773403744602</v>
      </c>
      <c r="S115" s="2">
        <f>(Table2[[#This Row],[Close Price]]-Table2[[#This Row],[20D EMA]])/Table2[[#This Row],[20D EMA]]</f>
        <v>7.6627759373355917E-4</v>
      </c>
      <c r="T115" s="2">
        <f>(Table2[[#This Row],[Close Price]]-Table2[[#This Row],[50D EMA]])/Table2[[#This Row],[50D EMA]]</f>
        <v>6.9953195799620754E-2</v>
      </c>
      <c r="U115" s="2">
        <f>(Table2[[#This Row],[Close Price]]-Table2[[#This Row],[200D EMA]])/Table2[[#This Row],[200D EMA]]</f>
        <v>0.28627928016890225</v>
      </c>
      <c r="V115">
        <v>0.91113522645604506</v>
      </c>
      <c r="W115">
        <v>1216.55</v>
      </c>
      <c r="X115">
        <v>1301.25</v>
      </c>
      <c r="Y115">
        <v>1252.3499999999999</v>
      </c>
      <c r="Z115">
        <v>1409</v>
      </c>
      <c r="AA115">
        <v>1252.3499999999999</v>
      </c>
      <c r="AB115">
        <v>1409</v>
      </c>
      <c r="AC115" s="2">
        <f>(Table2[[#This Row],[Close Price]]/Table2[[#This Row],[Day Low]])-1</f>
        <v>6.2800542517775781E-2</v>
      </c>
      <c r="AD115" s="2">
        <f>(Table2[[#This Row],[Day High]]/Table2[[#This Row],[Close Price]])-1</f>
        <v>6.419428438841468E-3</v>
      </c>
      <c r="AE115" s="2">
        <f>(Table2[[#This Row],[Close Price]]/Table2[[#This Row],[Current Week Low]])-1</f>
        <v>3.2419052181898111E-2</v>
      </c>
      <c r="AF115" s="2">
        <f>(Table2[[#This Row],[Current Week High]]/Table2[[#This Row],[Close Price]])-1</f>
        <v>8.9755984376812759E-2</v>
      </c>
      <c r="AG115" s="2">
        <f>(Table2[[#This Row],[Close Price]]/Table2[[#This Row],[Current Month Low]])-1</f>
        <v>3.2419052181898111E-2</v>
      </c>
      <c r="AH115" s="2">
        <f>(Table2[[#This Row],[Current Month High]]/Table2[[#This Row],[Close Price]])-1</f>
        <v>8.9755984376812759E-2</v>
      </c>
      <c r="AI115">
        <v>8.9755984376812705</v>
      </c>
      <c r="AJ115">
        <v>106.212121212121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</v>
      </c>
      <c r="AM115" t="s">
        <v>10197</v>
      </c>
      <c r="AN115">
        <v>-1.18</v>
      </c>
      <c r="AO115" t="s">
        <v>10199</v>
      </c>
      <c r="AP115">
        <v>0.221077815613093</v>
      </c>
      <c r="AQ115">
        <f>(Table2[[#This Row],[Sharpe Ratio]]-AVERAGE(Table2[Sharpe Ratio]))/_xlfn.STDEV.P(Table2[Sharpe Ratio])</f>
        <v>1.8782960641985815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2.1282119578491101</v>
      </c>
      <c r="AS115">
        <f>_xlfn.RANK.AVG(Table2[[#This Row],[1Y Return vs Nifty Z-Score]],Table2[1Y Return vs Nifty Z-Score])</f>
        <v>180</v>
      </c>
      <c r="AT115">
        <f>_xlfn.RANK.AVG(Table2[[#This Row],[6M Return vs Nifty Z-Score]],Table2[6M Return vs Nifty Z-Score])</f>
        <v>264</v>
      </c>
      <c r="AU115">
        <f>_xlfn.RANK.AVG(Table2[[#This Row],[Sharpe Ratio Z-Score]],Table2[Sharpe Ratio Z-Score])</f>
        <v>20</v>
      </c>
      <c r="AV115">
        <f>(Table2[[#This Row],[Rank 1Y]]+Table2[[#This Row],[Rank 6M]]+Table2[[#This Row],[Rank Sharpe]])/3</f>
        <v>154.66666666666666</v>
      </c>
    </row>
    <row r="116" spans="1:48" x14ac:dyDescent="0.3">
      <c r="A116" t="s">
        <v>928</v>
      </c>
      <c r="B116" t="s">
        <v>929</v>
      </c>
      <c r="C116" t="s">
        <v>10156</v>
      </c>
      <c r="D116" t="s">
        <v>330</v>
      </c>
      <c r="E116">
        <v>15962.023953925</v>
      </c>
      <c r="F116">
        <v>693.1</v>
      </c>
      <c r="G116">
        <v>110.910017239859</v>
      </c>
      <c r="H116">
        <f>(Table2[[#This Row],[1Y Return vs Nifty]]-AVERAGE(Table2[1Y Return vs Nifty]))/_xlfn.STDEV.P(Table2[1Y Return vs Nifty])</f>
        <v>0.73389941879093301</v>
      </c>
      <c r="I116">
        <v>-12.9629162765501</v>
      </c>
      <c r="J116">
        <f>(Table2[[#This Row],[1M Return vs Nifty]]-AVERAGE(Table2[1M Return vs Nifty]))/_xlfn.STDEV.P(Table2[1M Return vs Nifty])</f>
        <v>-1.3769957198027958</v>
      </c>
      <c r="K116">
        <v>41.498594542949597</v>
      </c>
      <c r="L116">
        <f>(Table2[[#This Row],[6M Return vs Nifty]]-AVERAGE(Table2[6M Return vs Nifty]))/_xlfn.STDEV.P(Table2[6M Return vs Nifty])</f>
        <v>0.89616784982342423</v>
      </c>
      <c r="M116">
        <v>-5.2738721420853896</v>
      </c>
      <c r="N116">
        <f>(Table2[[#This Row],[1W Return vs Nifty]]-AVERAGE(Table2[1W Return vs Nifty]))/_xlfn.STDEV.P(Table2[1W Return vs Nifty])</f>
        <v>-0.95090786239139857</v>
      </c>
      <c r="O116">
        <v>715.55</v>
      </c>
      <c r="P116">
        <v>701.55023347125598</v>
      </c>
      <c r="Q116">
        <v>560.42478508711599</v>
      </c>
      <c r="R116">
        <v>34.851350848331997</v>
      </c>
      <c r="S116" s="2">
        <f>(Table2[[#This Row],[Close Price]]-Table2[[#This Row],[20D EMA]])/Table2[[#This Row],[20D EMA]]</f>
        <v>-3.1374467193068176E-2</v>
      </c>
      <c r="T116" s="2">
        <f>(Table2[[#This Row],[Close Price]]-Table2[[#This Row],[50D EMA]])/Table2[[#This Row],[50D EMA]]</f>
        <v>-1.2045086820717565E-2</v>
      </c>
      <c r="U116" s="2">
        <f>(Table2[[#This Row],[Close Price]]-Table2[[#This Row],[200D EMA]])/Table2[[#This Row],[200D EMA]]</f>
        <v>0.2367404483944445</v>
      </c>
      <c r="V116">
        <v>0.50841726095537898</v>
      </c>
      <c r="W116">
        <v>659</v>
      </c>
      <c r="X116">
        <v>700</v>
      </c>
      <c r="Y116">
        <v>674</v>
      </c>
      <c r="Z116">
        <v>712.8</v>
      </c>
      <c r="AA116">
        <v>674</v>
      </c>
      <c r="AB116">
        <v>734</v>
      </c>
      <c r="AC116" s="2">
        <f>(Table2[[#This Row],[Close Price]]/Table2[[#This Row],[Day Low]])-1</f>
        <v>5.1745068285280693E-2</v>
      </c>
      <c r="AD116" s="2">
        <f>(Table2[[#This Row],[Day High]]/Table2[[#This Row],[Close Price]])-1</f>
        <v>9.9552734093204531E-3</v>
      </c>
      <c r="AE116" s="2">
        <f>(Table2[[#This Row],[Close Price]]/Table2[[#This Row],[Current Week Low]])-1</f>
        <v>2.8338278931750782E-2</v>
      </c>
      <c r="AF116" s="2">
        <f>(Table2[[#This Row],[Current Week High]]/Table2[[#This Row],[Close Price]])-1</f>
        <v>2.842302698023369E-2</v>
      </c>
      <c r="AG116" s="2">
        <f>(Table2[[#This Row],[Close Price]]/Table2[[#This Row],[Current Month Low]])-1</f>
        <v>2.8338278931750782E-2</v>
      </c>
      <c r="AH116" s="2">
        <f>(Table2[[#This Row],[Current Month High]]/Table2[[#This Row],[Close Price]])-1</f>
        <v>5.9010243832058773E-2</v>
      </c>
      <c r="AI116">
        <v>19.463280911845299</v>
      </c>
      <c r="AJ116">
        <v>173.95256916995999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0.11</v>
      </c>
      <c r="AM116" t="s">
        <v>10198</v>
      </c>
      <c r="AN116">
        <v>-7.31</v>
      </c>
      <c r="AO116" t="s">
        <v>10199</v>
      </c>
      <c r="AP116">
        <v>7.9741853446359007E-2</v>
      </c>
      <c r="AQ116">
        <f>(Table2[[#This Row],[Sharpe Ratio]]-AVERAGE(Table2[Sharpe Ratio]))/_xlfn.STDEV.P(Table2[Sharpe Ratio])</f>
        <v>0.28483287362594895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-0.41300343995388811</v>
      </c>
      <c r="AS116">
        <f>_xlfn.RANK.AVG(Table2[[#This Row],[1Y Return vs Nifty Z-Score]],Table2[1Y Return vs Nifty Z-Score])</f>
        <v>114</v>
      </c>
      <c r="AT116">
        <f>_xlfn.RANK.AVG(Table2[[#This Row],[6M Return vs Nifty Z-Score]],Table2[6M Return vs Nifty Z-Score])</f>
        <v>101</v>
      </c>
      <c r="AU116">
        <f>_xlfn.RANK.AVG(Table2[[#This Row],[Sharpe Ratio Z-Score]],Table2[Sharpe Ratio Z-Score])</f>
        <v>250</v>
      </c>
      <c r="AV116">
        <f>(Table2[[#This Row],[Rank 1Y]]+Table2[[#This Row],[Rank 6M]]+Table2[[#This Row],[Rank Sharpe]])/3</f>
        <v>155</v>
      </c>
    </row>
    <row r="117" spans="1:48" x14ac:dyDescent="0.3">
      <c r="A117" t="s">
        <v>219</v>
      </c>
      <c r="B117" t="s">
        <v>220</v>
      </c>
      <c r="C117" t="s">
        <v>10153</v>
      </c>
      <c r="D117" t="s">
        <v>32</v>
      </c>
      <c r="E117">
        <v>117251.663223967</v>
      </c>
      <c r="F117">
        <v>64.540000000000006</v>
      </c>
      <c r="G117">
        <v>119.50518268169699</v>
      </c>
      <c r="H117">
        <f>(Table2[[#This Row],[1Y Return vs Nifty]]-AVERAGE(Table2[1Y Return vs Nifty]))/_xlfn.STDEV.P(Table2[1Y Return vs Nifty])</f>
        <v>0.83316755088563965</v>
      </c>
      <c r="I117">
        <v>-13.2145695282881</v>
      </c>
      <c r="J117">
        <f>(Table2[[#This Row],[1M Return vs Nifty]]-AVERAGE(Table2[1M Return vs Nifty]))/_xlfn.STDEV.P(Table2[1M Return vs Nifty])</f>
        <v>-1.3977209268145994</v>
      </c>
      <c r="K117">
        <v>36.760834820990702</v>
      </c>
      <c r="L117">
        <f>(Table2[[#This Row],[6M Return vs Nifty]]-AVERAGE(Table2[6M Return vs Nifty]))/_xlfn.STDEV.P(Table2[6M Return vs Nifty])</f>
        <v>0.75882136878420425</v>
      </c>
      <c r="M117">
        <v>-4.0920447745152302</v>
      </c>
      <c r="N117">
        <f>(Table2[[#This Row],[1W Return vs Nifty]]-AVERAGE(Table2[1W Return vs Nifty]))/_xlfn.STDEV.P(Table2[1W Return vs Nifty])</f>
        <v>-0.73752876056177263</v>
      </c>
      <c r="O117">
        <v>64.56</v>
      </c>
      <c r="P117">
        <v>64.792075940801595</v>
      </c>
      <c r="Q117">
        <v>55.229712067186298</v>
      </c>
      <c r="R117">
        <v>24.689991109429101</v>
      </c>
      <c r="S117" s="2">
        <f>(Table2[[#This Row],[Close Price]]-Table2[[#This Row],[20D EMA]])/Table2[[#This Row],[20D EMA]]</f>
        <v>-3.0978934324653068E-4</v>
      </c>
      <c r="T117" s="2">
        <f>(Table2[[#This Row],[Close Price]]-Table2[[#This Row],[50D EMA]])/Table2[[#This Row],[50D EMA]]</f>
        <v>-3.8905365685751865E-3</v>
      </c>
      <c r="U117" s="2">
        <f>(Table2[[#This Row],[Close Price]]-Table2[[#This Row],[200D EMA]])/Table2[[#This Row],[200D EMA]]</f>
        <v>0.16857389952509352</v>
      </c>
      <c r="V117">
        <v>0.62749157412788403</v>
      </c>
      <c r="W117">
        <v>62.92</v>
      </c>
      <c r="X117">
        <v>65.47</v>
      </c>
      <c r="Y117">
        <v>62</v>
      </c>
      <c r="Z117">
        <v>67.900000000000006</v>
      </c>
      <c r="AA117">
        <v>62</v>
      </c>
      <c r="AB117">
        <v>67.900000000000006</v>
      </c>
      <c r="AC117" s="2">
        <f>(Table2[[#This Row],[Close Price]]/Table2[[#This Row],[Day Low]])-1</f>
        <v>2.5746980292434829E-2</v>
      </c>
      <c r="AD117" s="2">
        <f>(Table2[[#This Row],[Day High]]/Table2[[#This Row],[Close Price]])-1</f>
        <v>1.4409668422683541E-2</v>
      </c>
      <c r="AE117" s="2">
        <f>(Table2[[#This Row],[Close Price]]/Table2[[#This Row],[Current Week Low]])-1</f>
        <v>4.0967741935483915E-2</v>
      </c>
      <c r="AF117" s="2">
        <f>(Table2[[#This Row],[Current Week High]]/Table2[[#This Row],[Close Price]])-1</f>
        <v>5.2060737527114931E-2</v>
      </c>
      <c r="AG117" s="2">
        <f>(Table2[[#This Row],[Close Price]]/Table2[[#This Row],[Current Month Low]])-1</f>
        <v>4.0967741935483915E-2</v>
      </c>
      <c r="AH117" s="2">
        <f>(Table2[[#This Row],[Current Month High]]/Table2[[#This Row],[Close Price]])-1</f>
        <v>5.2060737527114931E-2</v>
      </c>
      <c r="AI117">
        <v>29.764487139758199</v>
      </c>
      <c r="AJ117">
        <v>152.60273972602701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-0.05</v>
      </c>
      <c r="AM117" t="s">
        <v>10199</v>
      </c>
      <c r="AN117">
        <v>-2.4</v>
      </c>
      <c r="AO117" t="s">
        <v>10199</v>
      </c>
      <c r="AP117">
        <v>8.0336369838322E-2</v>
      </c>
      <c r="AQ117">
        <f>(Table2[[#This Row],[Sharpe Ratio]]-AVERAGE(Table2[Sharpe Ratio]))/_xlfn.STDEV.P(Table2[Sharpe Ratio])</f>
        <v>0.29153562621815549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98</v>
      </c>
      <c r="AT117">
        <f>_xlfn.RANK.AVG(Table2[[#This Row],[6M Return vs Nifty Z-Score]],Table2[6M Return vs Nifty Z-Score])</f>
        <v>120</v>
      </c>
      <c r="AU117">
        <f>_xlfn.RANK.AVG(Table2[[#This Row],[Sharpe Ratio Z-Score]],Table2[Sharpe Ratio Z-Score])</f>
        <v>249</v>
      </c>
      <c r="AV117">
        <f>(Table2[[#This Row],[Rank 1Y]]+Table2[[#This Row],[Rank 6M]]+Table2[[#This Row],[Rank Sharpe]])/3</f>
        <v>155.66666666666666</v>
      </c>
    </row>
    <row r="118" spans="1:48" x14ac:dyDescent="0.3">
      <c r="A118" t="s">
        <v>537</v>
      </c>
      <c r="B118" t="s">
        <v>538</v>
      </c>
      <c r="C118" t="s">
        <v>10153</v>
      </c>
      <c r="D118" t="s">
        <v>539</v>
      </c>
      <c r="E118">
        <v>35611.748537120002</v>
      </c>
      <c r="F118">
        <v>996.85</v>
      </c>
      <c r="G118">
        <v>79.321567554685998</v>
      </c>
      <c r="H118">
        <f>(Table2[[#This Row],[1Y Return vs Nifty]]-AVERAGE(Table2[1Y Return vs Nifty]))/_xlfn.STDEV.P(Table2[1Y Return vs Nifty])</f>
        <v>0.36907498146815287</v>
      </c>
      <c r="I118">
        <v>16.771519694703301</v>
      </c>
      <c r="J118">
        <f>(Table2[[#This Row],[1M Return vs Nifty]]-AVERAGE(Table2[1M Return vs Nifty]))/_xlfn.STDEV.P(Table2[1M Return vs Nifty])</f>
        <v>1.0718196109247426</v>
      </c>
      <c r="K118">
        <v>34.404010157247903</v>
      </c>
      <c r="L118">
        <f>(Table2[[#This Row],[6M Return vs Nifty]]-AVERAGE(Table2[6M Return vs Nifty]))/_xlfn.STDEV.P(Table2[6M Return vs Nifty])</f>
        <v>0.69049760544702987</v>
      </c>
      <c r="M118">
        <v>-7.6785709359808996E-2</v>
      </c>
      <c r="N118">
        <f>(Table2[[#This Row],[1W Return vs Nifty]]-AVERAGE(Table2[1W Return vs Nifty]))/_xlfn.STDEV.P(Table2[1W Return vs Nifty])</f>
        <v>-1.2573156683979904E-2</v>
      </c>
      <c r="O118">
        <v>904.29</v>
      </c>
      <c r="P118">
        <v>839.52786222320003</v>
      </c>
      <c r="Q118">
        <v>703.17688777129797</v>
      </c>
      <c r="R118">
        <v>72.933148038482699</v>
      </c>
      <c r="S118" s="2">
        <f>(Table2[[#This Row],[Close Price]]-Table2[[#This Row],[20D EMA]])/Table2[[#This Row],[20D EMA]]</f>
        <v>0.10235654491368926</v>
      </c>
      <c r="T118" s="2">
        <f>(Table2[[#This Row],[Close Price]]-Table2[[#This Row],[50D EMA]])/Table2[[#This Row],[50D EMA]]</f>
        <v>0.18739358734347014</v>
      </c>
      <c r="U118" s="2">
        <f>(Table2[[#This Row],[Close Price]]-Table2[[#This Row],[200D EMA]])/Table2[[#This Row],[200D EMA]]</f>
        <v>0.41763760632049757</v>
      </c>
      <c r="V118">
        <v>1.5442168771988301</v>
      </c>
      <c r="W118">
        <v>996</v>
      </c>
      <c r="X118">
        <v>1022.25</v>
      </c>
      <c r="Y118">
        <v>970</v>
      </c>
      <c r="Z118">
        <v>1034.95</v>
      </c>
      <c r="AA118">
        <v>920.2</v>
      </c>
      <c r="AB118">
        <v>1034.95</v>
      </c>
      <c r="AC118" s="2">
        <f>(Table2[[#This Row],[Close Price]]/Table2[[#This Row],[Day Low]])-1</f>
        <v>8.5341365461855112E-4</v>
      </c>
      <c r="AD118" s="2">
        <f>(Table2[[#This Row],[Day High]]/Table2[[#This Row],[Close Price]])-1</f>
        <v>2.5480262827907829E-2</v>
      </c>
      <c r="AE118" s="2">
        <f>(Table2[[#This Row],[Close Price]]/Table2[[#This Row],[Current Week Low]])-1</f>
        <v>2.7680412371134056E-2</v>
      </c>
      <c r="AF118" s="2">
        <f>(Table2[[#This Row],[Current Week High]]/Table2[[#This Row],[Close Price]])-1</f>
        <v>3.8220394241861966E-2</v>
      </c>
      <c r="AG118" s="2">
        <f>(Table2[[#This Row],[Close Price]]/Table2[[#This Row],[Current Month Low]])-1</f>
        <v>8.3297109324059981E-2</v>
      </c>
      <c r="AH118" s="2">
        <f>(Table2[[#This Row],[Current Month High]]/Table2[[#This Row],[Close Price]])-1</f>
        <v>3.8220394241861966E-2</v>
      </c>
      <c r="AI118">
        <v>6.8365350855193796</v>
      </c>
      <c r="AJ118">
        <v>109.86315789473601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0.13</v>
      </c>
      <c r="AM118" t="s">
        <v>10198</v>
      </c>
      <c r="AN118">
        <v>19.010000000000002</v>
      </c>
      <c r="AO118" t="s">
        <v>10198</v>
      </c>
      <c r="AP118">
        <v>0.12139174181252101</v>
      </c>
      <c r="AQ118">
        <f>(Table2[[#This Row],[Sharpe Ratio]]-AVERAGE(Table2[Sharpe Ratio]))/_xlfn.STDEV.P(Table2[Sharpe Ratio])</f>
        <v>0.75440596023107398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2.8732250013870195</v>
      </c>
      <c r="AS118">
        <f>_xlfn.RANK.AVG(Table2[[#This Row],[1Y Return vs Nifty Z-Score]],Table2[1Y Return vs Nifty Z-Score])</f>
        <v>172</v>
      </c>
      <c r="AT118">
        <f>_xlfn.RANK.AVG(Table2[[#This Row],[6M Return vs Nifty Z-Score]],Table2[6M Return vs Nifty Z-Score])</f>
        <v>133</v>
      </c>
      <c r="AU118">
        <f>_xlfn.RANK.AVG(Table2[[#This Row],[Sharpe Ratio Z-Score]],Table2[Sharpe Ratio Z-Score])</f>
        <v>164</v>
      </c>
      <c r="AV118">
        <f>(Table2[[#This Row],[Rank 1Y]]+Table2[[#This Row],[Rank 6M]]+Table2[[#This Row],[Rank Sharpe]])/3</f>
        <v>156.33333333333334</v>
      </c>
    </row>
    <row r="119" spans="1:48" x14ac:dyDescent="0.3">
      <c r="A119" t="s">
        <v>1523</v>
      </c>
      <c r="B119" t="s">
        <v>1524</v>
      </c>
      <c r="C119" t="s">
        <v>10158</v>
      </c>
      <c r="D119" t="s">
        <v>150</v>
      </c>
      <c r="E119">
        <v>6291.0758913600002</v>
      </c>
      <c r="F119">
        <v>405.95</v>
      </c>
      <c r="G119">
        <v>41.632156694543397</v>
      </c>
      <c r="H119">
        <f>(Table2[[#This Row],[1Y Return vs Nifty]]-AVERAGE(Table2[1Y Return vs Nifty]))/_xlfn.STDEV.P(Table2[1Y Return vs Nifty])</f>
        <v>-6.6211278133646731E-2</v>
      </c>
      <c r="I119">
        <v>14.970252230582499</v>
      </c>
      <c r="J119">
        <f>(Table2[[#This Row],[1M Return vs Nifty]]-AVERAGE(Table2[1M Return vs Nifty]))/_xlfn.STDEV.P(Table2[1M Return vs Nifty])</f>
        <v>0.92347405679537686</v>
      </c>
      <c r="K119">
        <v>30.341497638438099</v>
      </c>
      <c r="L119">
        <f>(Table2[[#This Row],[6M Return vs Nifty]]-AVERAGE(Table2[6M Return vs Nifty]))/_xlfn.STDEV.P(Table2[6M Return vs Nifty])</f>
        <v>0.57272637360296252</v>
      </c>
      <c r="M119">
        <v>10.260116026236901</v>
      </c>
      <c r="N119">
        <f>(Table2[[#This Row],[1W Return vs Nifty]]-AVERAGE(Table2[1W Return vs Nifty]))/_xlfn.STDEV.P(Table2[1W Return vs Nifty])</f>
        <v>1.8537559439676736</v>
      </c>
      <c r="O119">
        <v>372.42</v>
      </c>
      <c r="P119">
        <v>349.04786608972199</v>
      </c>
      <c r="Q119">
        <v>297.16987934503197</v>
      </c>
      <c r="R119">
        <v>70.172409931473197</v>
      </c>
      <c r="S119" s="2">
        <f>(Table2[[#This Row],[Close Price]]-Table2[[#This Row],[20D EMA]])/Table2[[#This Row],[20D EMA]]</f>
        <v>9.0032758713280633E-2</v>
      </c>
      <c r="T119" s="2">
        <f>(Table2[[#This Row],[Close Price]]-Table2[[#This Row],[50D EMA]])/Table2[[#This Row],[50D EMA]]</f>
        <v>0.16302100496340358</v>
      </c>
      <c r="U119" s="2">
        <f>(Table2[[#This Row],[Close Price]]-Table2[[#This Row],[200D EMA]])/Table2[[#This Row],[200D EMA]]</f>
        <v>0.36605365555459879</v>
      </c>
      <c r="V119">
        <v>0.99944327349244899</v>
      </c>
      <c r="W119">
        <v>403.25</v>
      </c>
      <c r="X119">
        <v>422.8</v>
      </c>
      <c r="Y119">
        <v>397.3</v>
      </c>
      <c r="Z119">
        <v>423.5</v>
      </c>
      <c r="AA119">
        <v>348.85</v>
      </c>
      <c r="AB119">
        <v>423.5</v>
      </c>
      <c r="AC119" s="2">
        <f>(Table2[[#This Row],[Close Price]]/Table2[[#This Row],[Day Low]])-1</f>
        <v>6.6955982641041523E-3</v>
      </c>
      <c r="AD119" s="2">
        <f>(Table2[[#This Row],[Day High]]/Table2[[#This Row],[Close Price]])-1</f>
        <v>4.1507574824485749E-2</v>
      </c>
      <c r="AE119" s="2">
        <f>(Table2[[#This Row],[Close Price]]/Table2[[#This Row],[Current Week Low]])-1</f>
        <v>2.1771960734960905E-2</v>
      </c>
      <c r="AF119" s="2">
        <f>(Table2[[#This Row],[Current Week High]]/Table2[[#This Row],[Close Price]])-1</f>
        <v>4.323192511393037E-2</v>
      </c>
      <c r="AG119" s="2">
        <f>(Table2[[#This Row],[Close Price]]/Table2[[#This Row],[Current Month Low]])-1</f>
        <v>0.16368066504228174</v>
      </c>
      <c r="AH119" s="2">
        <f>(Table2[[#This Row],[Current Month High]]/Table2[[#This Row],[Close Price]])-1</f>
        <v>4.323192511393037E-2</v>
      </c>
      <c r="AI119">
        <v>4.3231925113930298</v>
      </c>
      <c r="AJ119">
        <v>79.584162795841607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0.26</v>
      </c>
      <c r="AM119" t="s">
        <v>10198</v>
      </c>
      <c r="AN119">
        <v>8.73</v>
      </c>
      <c r="AO119" t="s">
        <v>10198</v>
      </c>
      <c r="AP119">
        <v>0.21514815098401799</v>
      </c>
      <c r="AQ119">
        <f>(Table2[[#This Row],[Sharpe Ratio]]-AVERAGE(Table2[Sharpe Ratio]))/_xlfn.STDEV.P(Table2[Sharpe Ratio])</f>
        <v>1.8114432818350601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5.0951883780674265</v>
      </c>
      <c r="AS119">
        <f>_xlfn.RANK.AVG(Table2[[#This Row],[1Y Return vs Nifty Z-Score]],Table2[1Y Return vs Nifty Z-Score])</f>
        <v>296</v>
      </c>
      <c r="AT119">
        <f>_xlfn.RANK.AVG(Table2[[#This Row],[6M Return vs Nifty Z-Score]],Table2[6M Return vs Nifty Z-Score])</f>
        <v>152</v>
      </c>
      <c r="AU119">
        <f>_xlfn.RANK.AVG(Table2[[#This Row],[Sharpe Ratio Z-Score]],Table2[Sharpe Ratio Z-Score])</f>
        <v>24</v>
      </c>
      <c r="AV119">
        <f>(Table2[[#This Row],[Rank 1Y]]+Table2[[#This Row],[Rank 6M]]+Table2[[#This Row],[Rank Sharpe]])/3</f>
        <v>157.33333333333334</v>
      </c>
    </row>
    <row r="120" spans="1:48" x14ac:dyDescent="0.3">
      <c r="A120" t="s">
        <v>910</v>
      </c>
      <c r="B120" t="s">
        <v>911</v>
      </c>
      <c r="C120" t="s">
        <v>10167</v>
      </c>
      <c r="D120" t="s">
        <v>542</v>
      </c>
      <c r="E120">
        <v>16286.26063062</v>
      </c>
      <c r="F120">
        <v>873.5</v>
      </c>
      <c r="G120">
        <v>80.499019520103602</v>
      </c>
      <c r="H120">
        <f>(Table2[[#This Row],[1Y Return vs Nifty]]-AVERAGE(Table2[1Y Return vs Nifty]))/_xlfn.STDEV.P(Table2[1Y Return vs Nifty])</f>
        <v>0.38267372578891984</v>
      </c>
      <c r="I120">
        <v>18.0465401949516</v>
      </c>
      <c r="J120">
        <f>(Table2[[#This Row],[1M Return vs Nifty]]-AVERAGE(Table2[1M Return vs Nifty]))/_xlfn.STDEV.P(Table2[1M Return vs Nifty])</f>
        <v>1.1768254617509866</v>
      </c>
      <c r="K120">
        <v>45.154611891766599</v>
      </c>
      <c r="L120">
        <f>(Table2[[#This Row],[6M Return vs Nifty]]-AVERAGE(Table2[6M Return vs Nifty]))/_xlfn.STDEV.P(Table2[6M Return vs Nifty])</f>
        <v>1.0021548873574291</v>
      </c>
      <c r="M120">
        <v>12.7189122382202</v>
      </c>
      <c r="N120">
        <f>(Table2[[#This Row],[1W Return vs Nifty]]-AVERAGE(Table2[1W Return vs Nifty]))/_xlfn.STDEV.P(Table2[1W Return vs Nifty])</f>
        <v>2.2976919550060511</v>
      </c>
      <c r="O120">
        <v>784.51</v>
      </c>
      <c r="P120">
        <v>736.05540575463897</v>
      </c>
      <c r="Q120">
        <v>631.78945089594299</v>
      </c>
      <c r="R120">
        <v>84.703219536779201</v>
      </c>
      <c r="S120" s="2">
        <f>(Table2[[#This Row],[Close Price]]-Table2[[#This Row],[20D EMA]])/Table2[[#This Row],[20D EMA]]</f>
        <v>0.11343386317574028</v>
      </c>
      <c r="T120" s="2">
        <f>(Table2[[#This Row],[Close Price]]-Table2[[#This Row],[50D EMA]])/Table2[[#This Row],[50D EMA]]</f>
        <v>0.18673131556509159</v>
      </c>
      <c r="U120" s="2">
        <f>(Table2[[#This Row],[Close Price]]-Table2[[#This Row],[200D EMA]])/Table2[[#This Row],[200D EMA]]</f>
        <v>0.38258085626672994</v>
      </c>
      <c r="V120">
        <v>1.22706803097026</v>
      </c>
      <c r="W120">
        <v>852.1</v>
      </c>
      <c r="X120">
        <v>875.4</v>
      </c>
      <c r="Y120">
        <v>850</v>
      </c>
      <c r="Z120">
        <v>888</v>
      </c>
      <c r="AA120">
        <v>749</v>
      </c>
      <c r="AB120">
        <v>888</v>
      </c>
      <c r="AC120" s="2">
        <f>(Table2[[#This Row],[Close Price]]/Table2[[#This Row],[Day Low]])-1</f>
        <v>2.5114423189766422E-2</v>
      </c>
      <c r="AD120" s="2">
        <f>(Table2[[#This Row],[Day High]]/Table2[[#This Row],[Close Price]])-1</f>
        <v>2.1751574127075735E-3</v>
      </c>
      <c r="AE120" s="2">
        <f>(Table2[[#This Row],[Close Price]]/Table2[[#This Row],[Current Week Low]])-1</f>
        <v>2.7647058823529358E-2</v>
      </c>
      <c r="AF120" s="2">
        <f>(Table2[[#This Row],[Current Week High]]/Table2[[#This Row],[Close Price]])-1</f>
        <v>1.6599885518030932E-2</v>
      </c>
      <c r="AG120" s="2">
        <f>(Table2[[#This Row],[Close Price]]/Table2[[#This Row],[Current Month Low]])-1</f>
        <v>0.16622162883845126</v>
      </c>
      <c r="AH120" s="2">
        <f>(Table2[[#This Row],[Current Month High]]/Table2[[#This Row],[Close Price]])-1</f>
        <v>1.6599885518030932E-2</v>
      </c>
      <c r="AI120">
        <v>1.6599885518030899</v>
      </c>
      <c r="AJ120">
        <v>113.56968215158901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0.24</v>
      </c>
      <c r="AM120" t="s">
        <v>10198</v>
      </c>
      <c r="AN120">
        <v>9.51</v>
      </c>
      <c r="AO120" t="s">
        <v>10198</v>
      </c>
      <c r="AP120">
        <v>9.7892833075866006E-2</v>
      </c>
      <c r="AQ120">
        <f>(Table2[[#This Row],[Sharpe Ratio]]-AVERAGE(Table2[Sharpe Ratio]))/_xlfn.STDEV.P(Table2[Sharpe Ratio])</f>
        <v>0.48947235439965836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5.3488183843030441</v>
      </c>
      <c r="AS120">
        <f>_xlfn.RANK.AVG(Table2[[#This Row],[1Y Return vs Nifty Z-Score]],Table2[1Y Return vs Nifty Z-Score])</f>
        <v>169</v>
      </c>
      <c r="AT120">
        <f>_xlfn.RANK.AVG(Table2[[#This Row],[6M Return vs Nifty Z-Score]],Table2[6M Return vs Nifty Z-Score])</f>
        <v>86</v>
      </c>
      <c r="AU120">
        <f>_xlfn.RANK.AVG(Table2[[#This Row],[Sharpe Ratio Z-Score]],Table2[Sharpe Ratio Z-Score])</f>
        <v>221</v>
      </c>
      <c r="AV120">
        <f>(Table2[[#This Row],[Rank 1Y]]+Table2[[#This Row],[Rank 6M]]+Table2[[#This Row],[Rank Sharpe]])/3</f>
        <v>158.66666666666666</v>
      </c>
    </row>
    <row r="121" spans="1:48" x14ac:dyDescent="0.3">
      <c r="A121" t="s">
        <v>172</v>
      </c>
      <c r="B121" t="s">
        <v>173</v>
      </c>
      <c r="C121" t="s">
        <v>10166</v>
      </c>
      <c r="D121" t="s">
        <v>140</v>
      </c>
      <c r="E121">
        <v>153186.62039666899</v>
      </c>
      <c r="F121">
        <v>1561.6</v>
      </c>
      <c r="G121">
        <v>104.548467920321</v>
      </c>
      <c r="H121">
        <f>(Table2[[#This Row],[1Y Return vs Nifty]]-AVERAGE(Table2[1Y Return vs Nifty]))/_xlfn.STDEV.P(Table2[1Y Return vs Nifty])</f>
        <v>0.66042798622199228</v>
      </c>
      <c r="I121">
        <v>1.29945421088275</v>
      </c>
      <c r="J121">
        <f>(Table2[[#This Row],[1M Return vs Nifty]]-AVERAGE(Table2[1M Return vs Nifty]))/_xlfn.STDEV.P(Table2[1M Return vs Nifty])</f>
        <v>-0.20240099952940083</v>
      </c>
      <c r="K121">
        <v>24.630529119731001</v>
      </c>
      <c r="L121">
        <f>(Table2[[#This Row],[6M Return vs Nifty]]-AVERAGE(Table2[6M Return vs Nifty]))/_xlfn.STDEV.P(Table2[6M Return vs Nifty])</f>
        <v>0.40716681055997361</v>
      </c>
      <c r="M121">
        <v>-0.61089512332089502</v>
      </c>
      <c r="N121">
        <f>(Table2[[#This Row],[1W Return vs Nifty]]-AVERAGE(Table2[1W Return vs Nifty]))/_xlfn.STDEV.P(Table2[1W Return vs Nifty])</f>
        <v>-0.10900668848150673</v>
      </c>
      <c r="O121">
        <v>1498.29</v>
      </c>
      <c r="P121">
        <v>1401.0187781094101</v>
      </c>
      <c r="Q121">
        <v>1125.4387779480701</v>
      </c>
      <c r="R121">
        <v>58.221705818886001</v>
      </c>
      <c r="S121" s="2">
        <f>(Table2[[#This Row],[Close Price]]-Table2[[#This Row],[20D EMA]])/Table2[[#This Row],[20D EMA]]</f>
        <v>4.225483718105303E-2</v>
      </c>
      <c r="T121" s="2">
        <f>(Table2[[#This Row],[Close Price]]-Table2[[#This Row],[50D EMA]])/Table2[[#This Row],[50D EMA]]</f>
        <v>0.11461746580390914</v>
      </c>
      <c r="U121" s="2">
        <f>(Table2[[#This Row],[Close Price]]-Table2[[#This Row],[200D EMA]])/Table2[[#This Row],[200D EMA]]</f>
        <v>0.38754771081120076</v>
      </c>
      <c r="V121">
        <v>0.64981922238481804</v>
      </c>
      <c r="W121">
        <v>1501</v>
      </c>
      <c r="X121">
        <v>1595</v>
      </c>
      <c r="Y121">
        <v>1530.1</v>
      </c>
      <c r="Z121">
        <v>1577.4</v>
      </c>
      <c r="AA121">
        <v>1468</v>
      </c>
      <c r="AB121">
        <v>1577.4</v>
      </c>
      <c r="AC121" s="2">
        <f>(Table2[[#This Row],[Close Price]]/Table2[[#This Row],[Day Low]])-1</f>
        <v>4.037308461025968E-2</v>
      </c>
      <c r="AD121" s="2">
        <f>(Table2[[#This Row],[Day High]]/Table2[[#This Row],[Close Price]])-1</f>
        <v>2.1388319672131173E-2</v>
      </c>
      <c r="AE121" s="2">
        <f>(Table2[[#This Row],[Close Price]]/Table2[[#This Row],[Current Week Low]])-1</f>
        <v>2.0586889745768167E-2</v>
      </c>
      <c r="AF121" s="2">
        <f>(Table2[[#This Row],[Current Week High]]/Table2[[#This Row],[Close Price]])-1</f>
        <v>1.0117827868852514E-2</v>
      </c>
      <c r="AG121" s="2">
        <f>(Table2[[#This Row],[Close Price]]/Table2[[#This Row],[Current Month Low]])-1</f>
        <v>6.3760217983651168E-2</v>
      </c>
      <c r="AH121" s="2">
        <f>(Table2[[#This Row],[Current Month High]]/Table2[[#This Row],[Close Price]])-1</f>
        <v>1.0117827868852514E-2</v>
      </c>
      <c r="AI121">
        <v>5.6576588114754101</v>
      </c>
      <c r="AJ121">
        <v>143.60034318695801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</v>
      </c>
      <c r="AM121" t="s">
        <v>10198</v>
      </c>
      <c r="AN121">
        <v>-2.08</v>
      </c>
      <c r="AO121" t="s">
        <v>10199</v>
      </c>
      <c r="AP121">
        <v>0.11822172521655901</v>
      </c>
      <c r="AQ121">
        <f>(Table2[[#This Row],[Sharpe Ratio]]-AVERAGE(Table2[Sharpe Ratio]))/_xlfn.STDEV.P(Table2[Sharpe Ratio])</f>
        <v>0.71866626113587295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1.4748533699069311</v>
      </c>
      <c r="AS121">
        <f>_xlfn.RANK.AVG(Table2[[#This Row],[1Y Return vs Nifty Z-Score]],Table2[1Y Return vs Nifty Z-Score])</f>
        <v>127</v>
      </c>
      <c r="AT121">
        <f>_xlfn.RANK.AVG(Table2[[#This Row],[6M Return vs Nifty Z-Score]],Table2[6M Return vs Nifty Z-Score])</f>
        <v>181</v>
      </c>
      <c r="AU121">
        <f>_xlfn.RANK.AVG(Table2[[#This Row],[Sharpe Ratio Z-Score]],Table2[Sharpe Ratio Z-Score])</f>
        <v>170</v>
      </c>
      <c r="AV121">
        <f>(Table2[[#This Row],[Rank 1Y]]+Table2[[#This Row],[Rank 6M]]+Table2[[#This Row],[Rank Sharpe]])/3</f>
        <v>159.33333333333334</v>
      </c>
    </row>
    <row r="122" spans="1:48" x14ac:dyDescent="0.3">
      <c r="A122" t="s">
        <v>573</v>
      </c>
      <c r="B122" t="s">
        <v>574</v>
      </c>
      <c r="C122" t="s">
        <v>10153</v>
      </c>
      <c r="D122" t="s">
        <v>403</v>
      </c>
      <c r="E122">
        <v>32768.738644620003</v>
      </c>
      <c r="F122">
        <v>543</v>
      </c>
      <c r="G122">
        <v>168.128478881668</v>
      </c>
      <c r="H122">
        <f>(Table2[[#This Row],[1Y Return vs Nifty]]-AVERAGE(Table2[1Y Return vs Nifty]))/_xlfn.STDEV.P(Table2[1Y Return vs Nifty])</f>
        <v>1.3947325169960092</v>
      </c>
      <c r="I122">
        <v>-28.296605446625399</v>
      </c>
      <c r="J122">
        <f>(Table2[[#This Row],[1M Return vs Nifty]]-AVERAGE(Table2[1M Return vs Nifty]))/_xlfn.STDEV.P(Table2[1M Return vs Nifty])</f>
        <v>-2.6398201820725062</v>
      </c>
      <c r="K122">
        <v>44.178961353058902</v>
      </c>
      <c r="L122">
        <f>(Table2[[#This Row],[6M Return vs Nifty]]-AVERAGE(Table2[6M Return vs Nifty]))/_xlfn.STDEV.P(Table2[6M Return vs Nifty])</f>
        <v>0.97387101985894908</v>
      </c>
      <c r="M122">
        <v>-7.10732027772361</v>
      </c>
      <c r="N122">
        <f>(Table2[[#This Row],[1W Return vs Nifty]]-AVERAGE(Table2[1W Return vs Nifty]))/_xlfn.STDEV.P(Table2[1W Return vs Nifty])</f>
        <v>-1.2819371879671246</v>
      </c>
      <c r="O122">
        <v>593.29999999999995</v>
      </c>
      <c r="P122">
        <v>581.24724452973305</v>
      </c>
      <c r="Q122">
        <v>445.281009452163</v>
      </c>
      <c r="R122">
        <v>21.9469756446424</v>
      </c>
      <c r="S122" s="2">
        <f>(Table2[[#This Row],[Close Price]]-Table2[[#This Row],[20D EMA]])/Table2[[#This Row],[20D EMA]]</f>
        <v>-8.4780043822686599E-2</v>
      </c>
      <c r="T122" s="2">
        <f>(Table2[[#This Row],[Close Price]]-Table2[[#This Row],[50D EMA]])/Table2[[#This Row],[50D EMA]]</f>
        <v>-6.5802022959571313E-2</v>
      </c>
      <c r="U122" s="2">
        <f>(Table2[[#This Row],[Close Price]]-Table2[[#This Row],[200D EMA]])/Table2[[#This Row],[200D EMA]]</f>
        <v>0.21945465554002039</v>
      </c>
      <c r="V122">
        <v>0.79036612238658399</v>
      </c>
      <c r="W122">
        <v>532.15</v>
      </c>
      <c r="X122">
        <v>547.79999999999995</v>
      </c>
      <c r="Y122">
        <v>540</v>
      </c>
      <c r="Z122">
        <v>561</v>
      </c>
      <c r="AA122">
        <v>540</v>
      </c>
      <c r="AB122">
        <v>614.54999999999995</v>
      </c>
      <c r="AC122" s="2">
        <f>(Table2[[#This Row],[Close Price]]/Table2[[#This Row],[Day Low]])-1</f>
        <v>2.0388988067274294E-2</v>
      </c>
      <c r="AD122" s="2">
        <f>(Table2[[#This Row],[Day High]]/Table2[[#This Row],[Close Price]])-1</f>
        <v>8.8397790055247949E-3</v>
      </c>
      <c r="AE122" s="2">
        <f>(Table2[[#This Row],[Close Price]]/Table2[[#This Row],[Current Week Low]])-1</f>
        <v>5.5555555555555358E-3</v>
      </c>
      <c r="AF122" s="2">
        <f>(Table2[[#This Row],[Current Week High]]/Table2[[#This Row],[Close Price]])-1</f>
        <v>3.3149171270718147E-2</v>
      </c>
      <c r="AG122" s="2">
        <f>(Table2[[#This Row],[Close Price]]/Table2[[#This Row],[Current Month Low]])-1</f>
        <v>5.5555555555555358E-3</v>
      </c>
      <c r="AH122" s="2">
        <f>(Table2[[#This Row],[Current Month High]]/Table2[[#This Row],[Close Price]])-1</f>
        <v>0.1317679558011049</v>
      </c>
      <c r="AI122">
        <v>32.965009208103098</v>
      </c>
      <c r="AJ122">
        <v>200.83102493074699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-0.13</v>
      </c>
      <c r="AM122" t="s">
        <v>10199</v>
      </c>
      <c r="AN122">
        <v>-19.71</v>
      </c>
      <c r="AO122" t="s">
        <v>10199</v>
      </c>
      <c r="AP122">
        <v>5.5936458178136E-2</v>
      </c>
      <c r="AQ122">
        <f>(Table2[[#This Row],[Sharpe Ratio]]-AVERAGE(Table2[Sharpe Ratio]))/_xlfn.STDEV.P(Table2[Sharpe Ratio])</f>
        <v>1.6443848529875373E-2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-1.5367099846547971</v>
      </c>
      <c r="AS122">
        <f>_xlfn.RANK.AVG(Table2[[#This Row],[1Y Return vs Nifty Z-Score]],Table2[1Y Return vs Nifty Z-Score])</f>
        <v>60</v>
      </c>
      <c r="AT122">
        <f>_xlfn.RANK.AVG(Table2[[#This Row],[6M Return vs Nifty Z-Score]],Table2[6M Return vs Nifty Z-Score])</f>
        <v>90</v>
      </c>
      <c r="AU122">
        <f>_xlfn.RANK.AVG(Table2[[#This Row],[Sharpe Ratio Z-Score]],Table2[Sharpe Ratio Z-Score])</f>
        <v>332</v>
      </c>
      <c r="AV122">
        <f>(Table2[[#This Row],[Rank 1Y]]+Table2[[#This Row],[Rank 6M]]+Table2[[#This Row],[Rank Sharpe]])/3</f>
        <v>160.66666666666666</v>
      </c>
    </row>
    <row r="123" spans="1:48" x14ac:dyDescent="0.3">
      <c r="A123" t="s">
        <v>1505</v>
      </c>
      <c r="B123" t="s">
        <v>1506</v>
      </c>
      <c r="C123" t="s">
        <v>10156</v>
      </c>
      <c r="D123" t="s">
        <v>46</v>
      </c>
      <c r="E123">
        <v>6443.4399998010003</v>
      </c>
      <c r="F123">
        <v>236.58</v>
      </c>
      <c r="G123">
        <v>146.56172113067299</v>
      </c>
      <c r="H123">
        <f>(Table2[[#This Row],[1Y Return vs Nifty]]-AVERAGE(Table2[1Y Return vs Nifty]))/_xlfn.STDEV.P(Table2[1Y Return vs Nifty])</f>
        <v>1.1456515921706107</v>
      </c>
      <c r="I123">
        <v>-1.6520085190226199</v>
      </c>
      <c r="J123">
        <f>(Table2[[#This Row],[1M Return vs Nifty]]-AVERAGE(Table2[1M Return vs Nifty]))/_xlfn.STDEV.P(Table2[1M Return vs Nifty])</f>
        <v>-0.44547227177585252</v>
      </c>
      <c r="K123">
        <v>32.840193400209202</v>
      </c>
      <c r="L123">
        <f>(Table2[[#This Row],[6M Return vs Nifty]]-AVERAGE(Table2[6M Return vs Nifty]))/_xlfn.STDEV.P(Table2[6M Return vs Nifty])</f>
        <v>0.64516294493777449</v>
      </c>
      <c r="M123">
        <v>-0.57497664938628801</v>
      </c>
      <c r="N123">
        <f>(Table2[[#This Row],[1W Return vs Nifty]]-AVERAGE(Table2[1W Return vs Nifty]))/_xlfn.STDEV.P(Table2[1W Return vs Nifty])</f>
        <v>-0.10252160282723304</v>
      </c>
      <c r="O123">
        <v>225.72</v>
      </c>
      <c r="P123">
        <v>207.48479763124499</v>
      </c>
      <c r="Q123">
        <v>167.137696596551</v>
      </c>
      <c r="R123">
        <v>51.504420078485403</v>
      </c>
      <c r="S123" s="2">
        <f>(Table2[[#This Row],[Close Price]]-Table2[[#This Row],[20D EMA]])/Table2[[#This Row],[20D EMA]]</f>
        <v>4.8112706007442912E-2</v>
      </c>
      <c r="T123" s="2">
        <f>(Table2[[#This Row],[Close Price]]-Table2[[#This Row],[50D EMA]])/Table2[[#This Row],[50D EMA]]</f>
        <v>0.14022811647369388</v>
      </c>
      <c r="U123" s="2">
        <f>(Table2[[#This Row],[Close Price]]-Table2[[#This Row],[200D EMA]])/Table2[[#This Row],[200D EMA]]</f>
        <v>0.41547960045826077</v>
      </c>
      <c r="V123">
        <v>0.75410093279792401</v>
      </c>
      <c r="W123">
        <v>230.59</v>
      </c>
      <c r="X123">
        <v>239.7</v>
      </c>
      <c r="Y123">
        <v>227.31</v>
      </c>
      <c r="Z123">
        <v>239.9</v>
      </c>
      <c r="AA123">
        <v>224.56</v>
      </c>
      <c r="AB123">
        <v>239.9</v>
      </c>
      <c r="AC123" s="2">
        <f>(Table2[[#This Row],[Close Price]]/Table2[[#This Row],[Day Low]])-1</f>
        <v>2.5976842013964108E-2</v>
      </c>
      <c r="AD123" s="2">
        <f>(Table2[[#This Row],[Day High]]/Table2[[#This Row],[Close Price]])-1</f>
        <v>1.3187927973624003E-2</v>
      </c>
      <c r="AE123" s="2">
        <f>(Table2[[#This Row],[Close Price]]/Table2[[#This Row],[Current Week Low]])-1</f>
        <v>4.078131186485412E-2</v>
      </c>
      <c r="AF123" s="2">
        <f>(Table2[[#This Row],[Current Week High]]/Table2[[#This Row],[Close Price]])-1</f>
        <v>1.4033307971933251E-2</v>
      </c>
      <c r="AG123" s="2">
        <f>(Table2[[#This Row],[Close Price]]/Table2[[#This Row],[Current Month Low]])-1</f>
        <v>5.3526897043106647E-2</v>
      </c>
      <c r="AH123" s="2">
        <f>(Table2[[#This Row],[Current Month High]]/Table2[[#This Row],[Close Price]])-1</f>
        <v>1.4033307971933251E-2</v>
      </c>
      <c r="AI123">
        <v>5.2498097895003797</v>
      </c>
      <c r="AJ123">
        <v>187.63525835866201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0.23</v>
      </c>
      <c r="AM123" t="s">
        <v>10198</v>
      </c>
      <c r="AN123">
        <v>-0.11</v>
      </c>
      <c r="AO123" t="s">
        <v>10199</v>
      </c>
      <c r="AP123">
        <v>7.1565781807968007E-2</v>
      </c>
      <c r="AQ123">
        <f>(Table2[[#This Row],[Sharpe Ratio]]-AVERAGE(Table2[Sharpe Ratio]))/_xlfn.STDEV.P(Table2[Sharpe Ratio])</f>
        <v>0.19265343819046166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1.4354741006957612</v>
      </c>
      <c r="AS123">
        <f>_xlfn.RANK.AVG(Table2[[#This Row],[1Y Return vs Nifty Z-Score]],Table2[1Y Return vs Nifty Z-Score])</f>
        <v>76</v>
      </c>
      <c r="AT123">
        <f>_xlfn.RANK.AVG(Table2[[#This Row],[6M Return vs Nifty Z-Score]],Table2[6M Return vs Nifty Z-Score])</f>
        <v>139</v>
      </c>
      <c r="AU123">
        <f>_xlfn.RANK.AVG(Table2[[#This Row],[Sharpe Ratio Z-Score]],Table2[Sharpe Ratio Z-Score])</f>
        <v>270</v>
      </c>
      <c r="AV123">
        <f>(Table2[[#This Row],[Rank 1Y]]+Table2[[#This Row],[Rank 6M]]+Table2[[#This Row],[Rank Sharpe]])/3</f>
        <v>161.66666666666666</v>
      </c>
    </row>
    <row r="124" spans="1:48" x14ac:dyDescent="0.3">
      <c r="A124" t="s">
        <v>1659</v>
      </c>
      <c r="B124" t="s">
        <v>1660</v>
      </c>
      <c r="C124" t="s">
        <v>10158</v>
      </c>
      <c r="D124" t="s">
        <v>624</v>
      </c>
      <c r="E124">
        <v>4895.6563599999999</v>
      </c>
      <c r="F124">
        <v>1104.9000000000001</v>
      </c>
      <c r="G124">
        <v>76.093349059501605</v>
      </c>
      <c r="H124">
        <f>(Table2[[#This Row],[1Y Return vs Nifty]]-AVERAGE(Table2[1Y Return vs Nifty]))/_xlfn.STDEV.P(Table2[1Y Return vs Nifty])</f>
        <v>0.33179132216234519</v>
      </c>
      <c r="I124">
        <v>-3.9742789815947099</v>
      </c>
      <c r="J124">
        <f>(Table2[[#This Row],[1M Return vs Nifty]]-AVERAGE(Table2[1M Return vs Nifty]))/_xlfn.STDEV.P(Table2[1M Return vs Nifty])</f>
        <v>-0.63672565611245635</v>
      </c>
      <c r="K124">
        <v>19.149825953665999</v>
      </c>
      <c r="L124">
        <f>(Table2[[#This Row],[6M Return vs Nifty]]-AVERAGE(Table2[6M Return vs Nifty]))/_xlfn.STDEV.P(Table2[6M Return vs Nifty])</f>
        <v>0.24828258306514772</v>
      </c>
      <c r="M124">
        <v>2.68689171180768</v>
      </c>
      <c r="N124">
        <f>(Table2[[#This Row],[1W Return vs Nifty]]-AVERAGE(Table2[1W Return vs Nifty]))/_xlfn.STDEV.P(Table2[1W Return vs Nifty])</f>
        <v>0.48640920068686277</v>
      </c>
      <c r="O124">
        <v>1105.9000000000001</v>
      </c>
      <c r="P124">
        <v>1135.72037403477</v>
      </c>
      <c r="Q124">
        <v>990.03131284759399</v>
      </c>
      <c r="R124">
        <v>64.048186921350506</v>
      </c>
      <c r="S124" s="2">
        <f>(Table2[[#This Row],[Close Price]]-Table2[[#This Row],[20D EMA]])/Table2[[#This Row],[20D EMA]]</f>
        <v>-9.0424088977303547E-4</v>
      </c>
      <c r="T124" s="2">
        <f>(Table2[[#This Row],[Close Price]]-Table2[[#This Row],[50D EMA]])/Table2[[#This Row],[50D EMA]]</f>
        <v>-2.7137290779839722E-2</v>
      </c>
      <c r="U124" s="2">
        <f>(Table2[[#This Row],[Close Price]]-Table2[[#This Row],[200D EMA]])/Table2[[#This Row],[200D EMA]]</f>
        <v>0.11602530714105712</v>
      </c>
      <c r="V124">
        <v>0.72914885092299697</v>
      </c>
      <c r="W124">
        <v>1078.7</v>
      </c>
      <c r="X124">
        <v>1117.8499999999999</v>
      </c>
      <c r="Y124">
        <v>1100.5</v>
      </c>
      <c r="Z124">
        <v>1148</v>
      </c>
      <c r="AA124">
        <v>1064.75</v>
      </c>
      <c r="AB124">
        <v>1148</v>
      </c>
      <c r="AC124" s="2">
        <f>(Table2[[#This Row],[Close Price]]/Table2[[#This Row],[Day Low]])-1</f>
        <v>2.4288495411143085E-2</v>
      </c>
      <c r="AD124" s="2">
        <f>(Table2[[#This Row],[Day High]]/Table2[[#This Row],[Close Price]])-1</f>
        <v>1.1720517693908805E-2</v>
      </c>
      <c r="AE124" s="2">
        <f>(Table2[[#This Row],[Close Price]]/Table2[[#This Row],[Current Week Low]])-1</f>
        <v>3.998182644252779E-3</v>
      </c>
      <c r="AF124" s="2">
        <f>(Table2[[#This Row],[Current Week High]]/Table2[[#This Row],[Close Price]])-1</f>
        <v>3.9008055027604183E-2</v>
      </c>
      <c r="AG124" s="2">
        <f>(Table2[[#This Row],[Close Price]]/Table2[[#This Row],[Current Month Low]])-1</f>
        <v>3.7708382249354466E-2</v>
      </c>
      <c r="AH124" s="2">
        <f>(Table2[[#This Row],[Current Month High]]/Table2[[#This Row],[Close Price]])-1</f>
        <v>3.9008055027604183E-2</v>
      </c>
      <c r="AI124">
        <v>35.301837270341103</v>
      </c>
      <c r="AJ124">
        <v>111.22156375454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-0.25</v>
      </c>
      <c r="AM124" t="s">
        <v>10199</v>
      </c>
      <c r="AN124">
        <v>3.63</v>
      </c>
      <c r="AO124" t="s">
        <v>10198</v>
      </c>
      <c r="AP124">
        <v>0.16876055680136401</v>
      </c>
      <c r="AQ124">
        <f>(Table2[[#This Row],[Sharpe Ratio]]-AVERAGE(Table2[Sharpe Ratio]))/_xlfn.STDEV.P(Table2[Sharpe Ratio])</f>
        <v>1.2884559069581656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182</v>
      </c>
      <c r="AT124">
        <f>_xlfn.RANK.AVG(Table2[[#This Row],[6M Return vs Nifty Z-Score]],Table2[6M Return vs Nifty Z-Score])</f>
        <v>230</v>
      </c>
      <c r="AU124">
        <f>_xlfn.RANK.AVG(Table2[[#This Row],[Sharpe Ratio Z-Score]],Table2[Sharpe Ratio Z-Score])</f>
        <v>74</v>
      </c>
      <c r="AV124">
        <f>(Table2[[#This Row],[Rank 1Y]]+Table2[[#This Row],[Rank 6M]]+Table2[[#This Row],[Rank Sharpe]])/3</f>
        <v>162</v>
      </c>
    </row>
    <row r="125" spans="1:48" x14ac:dyDescent="0.3">
      <c r="A125" t="s">
        <v>1529</v>
      </c>
      <c r="B125" t="s">
        <v>1530</v>
      </c>
      <c r="C125" t="s">
        <v>10151</v>
      </c>
      <c r="D125" t="s">
        <v>242</v>
      </c>
      <c r="E125">
        <v>6237.5529790199998</v>
      </c>
      <c r="F125">
        <v>1190.95</v>
      </c>
      <c r="G125">
        <v>124.319584926244</v>
      </c>
      <c r="H125">
        <f>(Table2[[#This Row],[1Y Return vs Nifty]]-AVERAGE(Table2[1Y Return vs Nifty]))/_xlfn.STDEV.P(Table2[1Y Return vs Nifty])</f>
        <v>0.88877051992709966</v>
      </c>
      <c r="I125">
        <v>25.295070616338599</v>
      </c>
      <c r="J125">
        <f>(Table2[[#This Row],[1M Return vs Nifty]]-AVERAGE(Table2[1M Return vs Nifty]))/_xlfn.STDEV.P(Table2[1M Return vs Nifty])</f>
        <v>1.7737869254995517</v>
      </c>
      <c r="K125">
        <v>53.292505514109997</v>
      </c>
      <c r="L125">
        <f>(Table2[[#This Row],[6M Return vs Nifty]]-AVERAGE(Table2[6M Return vs Nifty]))/_xlfn.STDEV.P(Table2[6M Return vs Nifty])</f>
        <v>1.2380704081298173</v>
      </c>
      <c r="M125">
        <v>0.68780147030435601</v>
      </c>
      <c r="N125">
        <f>(Table2[[#This Row],[1W Return vs Nifty]]-AVERAGE(Table2[1W Return vs Nifty]))/_xlfn.STDEV.P(Table2[1W Return vs Nifty])</f>
        <v>0.12547316898422398</v>
      </c>
      <c r="O125">
        <v>1159.57</v>
      </c>
      <c r="P125">
        <v>1067.0899534463699</v>
      </c>
      <c r="Q125">
        <v>871.63689868887298</v>
      </c>
      <c r="R125">
        <v>68.727788731743104</v>
      </c>
      <c r="S125" s="2">
        <f>(Table2[[#This Row],[Close Price]]-Table2[[#This Row],[20D EMA]])/Table2[[#This Row],[20D EMA]]</f>
        <v>2.7061755650801687E-2</v>
      </c>
      <c r="T125" s="2">
        <f>(Table2[[#This Row],[Close Price]]-Table2[[#This Row],[50D EMA]])/Table2[[#This Row],[50D EMA]]</f>
        <v>0.11607273234426072</v>
      </c>
      <c r="U125" s="2">
        <f>(Table2[[#This Row],[Close Price]]-Table2[[#This Row],[200D EMA]])/Table2[[#This Row],[200D EMA]]</f>
        <v>0.36633729227324108</v>
      </c>
      <c r="V125">
        <v>2.9498696742125801</v>
      </c>
      <c r="W125">
        <v>1170</v>
      </c>
      <c r="X125">
        <v>1246.7</v>
      </c>
      <c r="Y125">
        <v>1178.5</v>
      </c>
      <c r="Z125">
        <v>1302</v>
      </c>
      <c r="AA125">
        <v>1178.5</v>
      </c>
      <c r="AB125">
        <v>1349</v>
      </c>
      <c r="AC125" s="2">
        <f>(Table2[[#This Row],[Close Price]]/Table2[[#This Row],[Day Low]])-1</f>
        <v>1.7905982905982887E-2</v>
      </c>
      <c r="AD125" s="2">
        <f>(Table2[[#This Row],[Day High]]/Table2[[#This Row],[Close Price]])-1</f>
        <v>4.6811369075108189E-2</v>
      </c>
      <c r="AE125" s="2">
        <f>(Table2[[#This Row],[Close Price]]/Table2[[#This Row],[Current Week Low]])-1</f>
        <v>1.0564276622825775E-2</v>
      </c>
      <c r="AF125" s="2">
        <f>(Table2[[#This Row],[Current Week High]]/Table2[[#This Row],[Close Price]])-1</f>
        <v>9.3244888534363302E-2</v>
      </c>
      <c r="AG125" s="2">
        <f>(Table2[[#This Row],[Close Price]]/Table2[[#This Row],[Current Month Low]])-1</f>
        <v>1.0564276622825775E-2</v>
      </c>
      <c r="AH125" s="2">
        <f>(Table2[[#This Row],[Current Month High]]/Table2[[#This Row],[Close Price]])-1</f>
        <v>0.13270918174566515</v>
      </c>
      <c r="AI125">
        <v>13.2709181745665</v>
      </c>
      <c r="AJ125">
        <v>150.91119772463901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</v>
      </c>
      <c r="AM125" t="s">
        <v>10197</v>
      </c>
      <c r="AN125">
        <v>17.61</v>
      </c>
      <c r="AO125" t="s">
        <v>10198</v>
      </c>
      <c r="AP125">
        <v>5.5180388380857003E-2</v>
      </c>
      <c r="AQ125">
        <f>(Table2[[#This Row],[Sharpe Ratio]]-AVERAGE(Table2[Sharpe Ratio]))/_xlfn.STDEV.P(Table2[Sharpe Ratio])</f>
        <v>7.9196953490555527E-3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4.0340207178897485</v>
      </c>
      <c r="AS125">
        <f>_xlfn.RANK.AVG(Table2[[#This Row],[1Y Return vs Nifty Z-Score]],Table2[1Y Return vs Nifty Z-Score])</f>
        <v>92</v>
      </c>
      <c r="AT125">
        <f>_xlfn.RANK.AVG(Table2[[#This Row],[6M Return vs Nifty Z-Score]],Table2[6M Return vs Nifty Z-Score])</f>
        <v>71</v>
      </c>
      <c r="AU125">
        <f>_xlfn.RANK.AVG(Table2[[#This Row],[Sharpe Ratio Z-Score]],Table2[Sharpe Ratio Z-Score])</f>
        <v>334</v>
      </c>
      <c r="AV125">
        <f>(Table2[[#This Row],[Rank 1Y]]+Table2[[#This Row],[Rank 6M]]+Table2[[#This Row],[Rank Sharpe]])/3</f>
        <v>165.66666666666666</v>
      </c>
    </row>
    <row r="126" spans="1:48" x14ac:dyDescent="0.3">
      <c r="A126" t="s">
        <v>93</v>
      </c>
      <c r="B126" t="s">
        <v>94</v>
      </c>
      <c r="C126" t="s">
        <v>10161</v>
      </c>
      <c r="D126" t="s">
        <v>95</v>
      </c>
      <c r="E126">
        <v>289920.26318499999</v>
      </c>
      <c r="F126">
        <v>673.15</v>
      </c>
      <c r="G126">
        <v>80.007724974105599</v>
      </c>
      <c r="H126">
        <f>(Table2[[#This Row],[1Y Return vs Nifty]]-AVERAGE(Table2[1Y Return vs Nifty]))/_xlfn.STDEV.P(Table2[1Y Return vs Nifty])</f>
        <v>0.37699961838289536</v>
      </c>
      <c r="I126">
        <v>-3.24773549722656</v>
      </c>
      <c r="J126">
        <f>(Table2[[#This Row],[1M Return vs Nifty]]-AVERAGE(Table2[1M Return vs Nifty]))/_xlfn.STDEV.P(Table2[1M Return vs Nifty])</f>
        <v>-0.57689029132931435</v>
      </c>
      <c r="K126">
        <v>101.183426606604</v>
      </c>
      <c r="L126">
        <f>(Table2[[#This Row],[6M Return vs Nifty]]-AVERAGE(Table2[6M Return vs Nifty]))/_xlfn.STDEV.P(Table2[6M Return vs Nifty])</f>
        <v>2.6264163504735096</v>
      </c>
      <c r="M126">
        <v>2.7441402605378702</v>
      </c>
      <c r="N126">
        <f>(Table2[[#This Row],[1W Return vs Nifty]]-AVERAGE(Table2[1W Return vs Nifty]))/_xlfn.STDEV.P(Table2[1W Return vs Nifty])</f>
        <v>0.49674543442480112</v>
      </c>
      <c r="O126">
        <v>667.58</v>
      </c>
      <c r="P126">
        <v>614.40345656381498</v>
      </c>
      <c r="Q126">
        <v>446.65779488433702</v>
      </c>
      <c r="R126">
        <v>59.339589696594999</v>
      </c>
      <c r="S126" s="2">
        <f>(Table2[[#This Row],[Close Price]]-Table2[[#This Row],[20D EMA]])/Table2[[#This Row],[20D EMA]]</f>
        <v>8.3435693100451427E-3</v>
      </c>
      <c r="T126" s="2">
        <f>(Table2[[#This Row],[Close Price]]-Table2[[#This Row],[50D EMA]])/Table2[[#This Row],[50D EMA]]</f>
        <v>9.5615580948612861E-2</v>
      </c>
      <c r="U126" s="2">
        <f>(Table2[[#This Row],[Close Price]]-Table2[[#This Row],[200D EMA]])/Table2[[#This Row],[200D EMA]]</f>
        <v>0.507082172772365</v>
      </c>
      <c r="V126">
        <v>0.20661436547473899</v>
      </c>
      <c r="W126">
        <v>651</v>
      </c>
      <c r="X126">
        <v>677.55</v>
      </c>
      <c r="Y126">
        <v>669</v>
      </c>
      <c r="Z126">
        <v>717</v>
      </c>
      <c r="AA126">
        <v>650</v>
      </c>
      <c r="AB126">
        <v>717</v>
      </c>
      <c r="AC126" s="2">
        <f>(Table2[[#This Row],[Close Price]]/Table2[[#This Row],[Day Low]])-1</f>
        <v>3.402457757296462E-2</v>
      </c>
      <c r="AD126" s="2">
        <f>(Table2[[#This Row],[Day High]]/Table2[[#This Row],[Close Price]])-1</f>
        <v>6.5364331872539427E-3</v>
      </c>
      <c r="AE126" s="2">
        <f>(Table2[[#This Row],[Close Price]]/Table2[[#This Row],[Current Week Low]])-1</f>
        <v>6.2032884902840646E-3</v>
      </c>
      <c r="AF126" s="2">
        <f>(Table2[[#This Row],[Current Week High]]/Table2[[#This Row],[Close Price]])-1</f>
        <v>6.5141498922974161E-2</v>
      </c>
      <c r="AG126" s="2">
        <f>(Table2[[#This Row],[Close Price]]/Table2[[#This Row],[Current Month Low]])-1</f>
        <v>3.5615384615384604E-2</v>
      </c>
      <c r="AH126" s="2">
        <f>(Table2[[#This Row],[Current Month High]]/Table2[[#This Row],[Close Price]])-1</f>
        <v>6.5141498922974161E-2</v>
      </c>
      <c r="AI126">
        <v>19.988115576023102</v>
      </c>
      <c r="AJ126">
        <v>136.524947294448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0.52</v>
      </c>
      <c r="AM126" t="s">
        <v>10198</v>
      </c>
      <c r="AN126">
        <v>1.29</v>
      </c>
      <c r="AO126" t="s">
        <v>10198</v>
      </c>
      <c r="AP126">
        <v>5.9834236231914001E-2</v>
      </c>
      <c r="AQ126">
        <f>(Table2[[#This Row],[Sharpe Ratio]]-AVERAGE(Table2[Sharpe Ratio]))/_xlfn.STDEV.P(Table2[Sharpe Ratio])</f>
        <v>6.038854426407219E-2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2.9836596562159641</v>
      </c>
      <c r="AS126">
        <f>_xlfn.RANK.AVG(Table2[[#This Row],[1Y Return vs Nifty Z-Score]],Table2[1Y Return vs Nifty Z-Score])</f>
        <v>170</v>
      </c>
      <c r="AT126">
        <f>_xlfn.RANK.AVG(Table2[[#This Row],[6M Return vs Nifty Z-Score]],Table2[6M Return vs Nifty Z-Score])</f>
        <v>12</v>
      </c>
      <c r="AU126">
        <f>_xlfn.RANK.AVG(Table2[[#This Row],[Sharpe Ratio Z-Score]],Table2[Sharpe Ratio Z-Score])</f>
        <v>316</v>
      </c>
      <c r="AV126">
        <f>(Table2[[#This Row],[Rank 1Y]]+Table2[[#This Row],[Rank 6M]]+Table2[[#This Row],[Rank Sharpe]])/3</f>
        <v>166</v>
      </c>
    </row>
    <row r="127" spans="1:48" x14ac:dyDescent="0.3">
      <c r="A127" t="s">
        <v>976</v>
      </c>
      <c r="B127" t="s">
        <v>977</v>
      </c>
      <c r="C127" t="s">
        <v>10158</v>
      </c>
      <c r="D127" t="s">
        <v>239</v>
      </c>
      <c r="E127">
        <v>14187.13272</v>
      </c>
      <c r="F127">
        <v>4487.25</v>
      </c>
      <c r="G127">
        <v>39.850639181638101</v>
      </c>
      <c r="H127">
        <f>(Table2[[#This Row],[1Y Return vs Nifty]]-AVERAGE(Table2[1Y Return vs Nifty]))/_xlfn.STDEV.P(Table2[1Y Return vs Nifty])</f>
        <v>-8.678655582862721E-2</v>
      </c>
      <c r="I127">
        <v>-8.6543408014878498</v>
      </c>
      <c r="J127">
        <f>(Table2[[#This Row],[1M Return vs Nifty]]-AVERAGE(Table2[1M Return vs Nifty]))/_xlfn.STDEV.P(Table2[1M Return vs Nifty])</f>
        <v>-1.0221577909068345</v>
      </c>
      <c r="K127">
        <v>31.394468555984702</v>
      </c>
      <c r="L127">
        <f>(Table2[[#This Row],[6M Return vs Nifty]]-AVERAGE(Table2[6M Return vs Nifty]))/_xlfn.STDEV.P(Table2[6M Return vs Nifty])</f>
        <v>0.6032517397356858</v>
      </c>
      <c r="M127">
        <v>-4.5505997594290104</v>
      </c>
      <c r="N127">
        <f>(Table2[[#This Row],[1W Return vs Nifty]]-AVERAGE(Table2[1W Return vs Nifty]))/_xlfn.STDEV.P(Table2[1W Return vs Nifty])</f>
        <v>-0.82032092928737244</v>
      </c>
      <c r="O127">
        <v>4565.45</v>
      </c>
      <c r="P127">
        <v>4425.3324741005499</v>
      </c>
      <c r="Q127">
        <v>3715.5126565604101</v>
      </c>
      <c r="R127">
        <v>36.5390796731281</v>
      </c>
      <c r="S127" s="2">
        <f>(Table2[[#This Row],[Close Price]]-Table2[[#This Row],[20D EMA]])/Table2[[#This Row],[20D EMA]]</f>
        <v>-1.7128651063969557E-2</v>
      </c>
      <c r="T127" s="2">
        <f>(Table2[[#This Row],[Close Price]]-Table2[[#This Row],[50D EMA]])/Table2[[#This Row],[50D EMA]]</f>
        <v>1.3991609955144634E-2</v>
      </c>
      <c r="U127" s="2">
        <f>(Table2[[#This Row],[Close Price]]-Table2[[#This Row],[200D EMA]])/Table2[[#This Row],[200D EMA]]</f>
        <v>0.20770682669508553</v>
      </c>
      <c r="V127">
        <v>0.95773573328478101</v>
      </c>
      <c r="W127">
        <v>4412</v>
      </c>
      <c r="X127">
        <v>4554.55</v>
      </c>
      <c r="Y127">
        <v>4460</v>
      </c>
      <c r="Z127">
        <v>4654</v>
      </c>
      <c r="AA127">
        <v>4460</v>
      </c>
      <c r="AB127">
        <v>4683.3</v>
      </c>
      <c r="AC127" s="2">
        <f>(Table2[[#This Row],[Close Price]]/Table2[[#This Row],[Day Low]])-1</f>
        <v>1.7055757026291918E-2</v>
      </c>
      <c r="AD127" s="2">
        <f>(Table2[[#This Row],[Day High]]/Table2[[#This Row],[Close Price]])-1</f>
        <v>1.4998050030642363E-2</v>
      </c>
      <c r="AE127" s="2">
        <f>(Table2[[#This Row],[Close Price]]/Table2[[#This Row],[Current Week Low]])-1</f>
        <v>6.1098654708520161E-3</v>
      </c>
      <c r="AF127" s="2">
        <f>(Table2[[#This Row],[Current Week High]]/Table2[[#This Row],[Close Price]])-1</f>
        <v>3.7160844615298894E-2</v>
      </c>
      <c r="AG127" s="2">
        <f>(Table2[[#This Row],[Close Price]]/Table2[[#This Row],[Current Month Low]])-1</f>
        <v>6.1098654708520161E-3</v>
      </c>
      <c r="AH127" s="2">
        <f>(Table2[[#This Row],[Current Month High]]/Table2[[#This Row],[Close Price]])-1</f>
        <v>4.3690456292829749E-2</v>
      </c>
      <c r="AI127">
        <v>11.426820435678801</v>
      </c>
      <c r="AJ127">
        <v>65.090781994444498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0.03</v>
      </c>
      <c r="AM127" t="s">
        <v>10198</v>
      </c>
      <c r="AN127">
        <v>-6.43</v>
      </c>
      <c r="AO127" t="s">
        <v>10199</v>
      </c>
      <c r="AP127">
        <v>0.19116597331830401</v>
      </c>
      <c r="AQ127">
        <f>(Table2[[#This Row],[Sharpe Ratio]]-AVERAGE(Table2[Sharpe Ratio]))/_xlfn.STDEV.P(Table2[Sharpe Ratio])</f>
        <v>1.5410611600152333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0.21504762372808506</v>
      </c>
      <c r="AS127">
        <f>_xlfn.RANK.AVG(Table2[[#This Row],[1Y Return vs Nifty Z-Score]],Table2[1Y Return vs Nifty Z-Score])</f>
        <v>308</v>
      </c>
      <c r="AT127">
        <f>_xlfn.RANK.AVG(Table2[[#This Row],[6M Return vs Nifty Z-Score]],Table2[6M Return vs Nifty Z-Score])</f>
        <v>146</v>
      </c>
      <c r="AU127">
        <f>_xlfn.RANK.AVG(Table2[[#This Row],[Sharpe Ratio Z-Score]],Table2[Sharpe Ratio Z-Score])</f>
        <v>45</v>
      </c>
      <c r="AV127">
        <f>(Table2[[#This Row],[Rank 1Y]]+Table2[[#This Row],[Rank 6M]]+Table2[[#This Row],[Rank Sharpe]])/3</f>
        <v>166.33333333333334</v>
      </c>
    </row>
    <row r="128" spans="1:48" x14ac:dyDescent="0.3">
      <c r="A128" t="s">
        <v>1422</v>
      </c>
      <c r="B128" t="s">
        <v>1423</v>
      </c>
      <c r="C128" t="s">
        <v>10157</v>
      </c>
      <c r="D128" t="s">
        <v>189</v>
      </c>
      <c r="E128">
        <v>7158.4957499000002</v>
      </c>
      <c r="F128">
        <v>500.95</v>
      </c>
      <c r="G128">
        <v>121.40482455999199</v>
      </c>
      <c r="H128">
        <f>(Table2[[#This Row],[1Y Return vs Nifty]]-AVERAGE(Table2[1Y Return vs Nifty]))/_xlfn.STDEV.P(Table2[1Y Return vs Nifty])</f>
        <v>0.85510708214693676</v>
      </c>
      <c r="I128">
        <v>22.9426663918724</v>
      </c>
      <c r="J128">
        <f>(Table2[[#This Row],[1M Return vs Nifty]]-AVERAGE(Table2[1M Return vs Nifty]))/_xlfn.STDEV.P(Table2[1M Return vs Nifty])</f>
        <v>1.5800518388643023</v>
      </c>
      <c r="K128">
        <v>12.5821008701912</v>
      </c>
      <c r="L128">
        <f>(Table2[[#This Row],[6M Return vs Nifty]]-AVERAGE(Table2[6M Return vs Nifty]))/_xlfn.STDEV.P(Table2[6M Return vs Nifty])</f>
        <v>5.7885859384252718E-2</v>
      </c>
      <c r="M128">
        <v>2.0433600156949798</v>
      </c>
      <c r="N128">
        <f>(Table2[[#This Row],[1W Return vs Nifty]]-AVERAGE(Table2[1W Return vs Nifty]))/_xlfn.STDEV.P(Table2[1W Return vs Nifty])</f>
        <v>0.3702194600500841</v>
      </c>
      <c r="O128">
        <v>459.74</v>
      </c>
      <c r="P128">
        <v>420.27935739215297</v>
      </c>
      <c r="Q128">
        <v>360.54395513512497</v>
      </c>
      <c r="R128">
        <v>82.035270406394901</v>
      </c>
      <c r="S128" s="2">
        <f>(Table2[[#This Row],[Close Price]]-Table2[[#This Row],[20D EMA]])/Table2[[#This Row],[20D EMA]]</f>
        <v>8.9637621264192752E-2</v>
      </c>
      <c r="T128" s="2">
        <f>(Table2[[#This Row],[Close Price]]-Table2[[#This Row],[50D EMA]])/Table2[[#This Row],[50D EMA]]</f>
        <v>0.19194528874416047</v>
      </c>
      <c r="U128" s="2">
        <f>(Table2[[#This Row],[Close Price]]-Table2[[#This Row],[200D EMA]])/Table2[[#This Row],[200D EMA]]</f>
        <v>0.38942837028637328</v>
      </c>
      <c r="V128">
        <v>1.94923447622699</v>
      </c>
      <c r="W128">
        <v>483.15</v>
      </c>
      <c r="X128">
        <v>503.5</v>
      </c>
      <c r="Y128">
        <v>487</v>
      </c>
      <c r="Z128">
        <v>509.8</v>
      </c>
      <c r="AA128">
        <v>469.55</v>
      </c>
      <c r="AB128">
        <v>514</v>
      </c>
      <c r="AC128" s="2">
        <f>(Table2[[#This Row],[Close Price]]/Table2[[#This Row],[Day Low]])-1</f>
        <v>3.6841560591948763E-2</v>
      </c>
      <c r="AD128" s="2">
        <f>(Table2[[#This Row],[Day High]]/Table2[[#This Row],[Close Price]])-1</f>
        <v>5.0903283760854734E-3</v>
      </c>
      <c r="AE128" s="2">
        <f>(Table2[[#This Row],[Close Price]]/Table2[[#This Row],[Current Week Low]])-1</f>
        <v>2.8644763860369515E-2</v>
      </c>
      <c r="AF128" s="2">
        <f>(Table2[[#This Row],[Current Week High]]/Table2[[#This Row],[Close Price]])-1</f>
        <v>1.7666433775825885E-2</v>
      </c>
      <c r="AG128" s="2">
        <f>(Table2[[#This Row],[Close Price]]/Table2[[#This Row],[Current Month Low]])-1</f>
        <v>6.6872537535938692E-2</v>
      </c>
      <c r="AH128" s="2">
        <f>(Table2[[#This Row],[Current Month High]]/Table2[[#This Row],[Close Price]])-1</f>
        <v>2.6050504042319567E-2</v>
      </c>
      <c r="AI128">
        <v>3.2039125661243499</v>
      </c>
      <c r="AJ128">
        <v>152.62228946041299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0.22</v>
      </c>
      <c r="AM128" t="s">
        <v>10198</v>
      </c>
      <c r="AN128">
        <v>18.78</v>
      </c>
      <c r="AO128" t="s">
        <v>10198</v>
      </c>
      <c r="AP128">
        <v>0.14760738156630299</v>
      </c>
      <c r="AQ128">
        <f>(Table2[[#This Row],[Sharpe Ratio]]-AVERAGE(Table2[Sharpe Ratio]))/_xlfn.STDEV.P(Table2[Sharpe Ratio])</f>
        <v>1.0499687902748798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3.9132330307204564</v>
      </c>
      <c r="AS128">
        <f>_xlfn.RANK.AVG(Table2[[#This Row],[1Y Return vs Nifty Z-Score]],Table2[1Y Return vs Nifty Z-Score])</f>
        <v>96</v>
      </c>
      <c r="AT128">
        <f>_xlfn.RANK.AVG(Table2[[#This Row],[6M Return vs Nifty Z-Score]],Table2[6M Return vs Nifty Z-Score])</f>
        <v>293</v>
      </c>
      <c r="AU128">
        <f>_xlfn.RANK.AVG(Table2[[#This Row],[Sharpe Ratio Z-Score]],Table2[Sharpe Ratio Z-Score])</f>
        <v>110</v>
      </c>
      <c r="AV128">
        <f>(Table2[[#This Row],[Rank 1Y]]+Table2[[#This Row],[Rank 6M]]+Table2[[#This Row],[Rank Sharpe]])/3</f>
        <v>166.33333333333334</v>
      </c>
    </row>
    <row r="129" spans="1:48" x14ac:dyDescent="0.3">
      <c r="A129" t="s">
        <v>474</v>
      </c>
      <c r="B129" t="s">
        <v>475</v>
      </c>
      <c r="C129" t="s">
        <v>10158</v>
      </c>
      <c r="D129" t="s">
        <v>476</v>
      </c>
      <c r="E129">
        <v>44515.872784154999</v>
      </c>
      <c r="F129">
        <v>4162.25</v>
      </c>
      <c r="G129">
        <v>55.8142985260573</v>
      </c>
      <c r="H129">
        <f>(Table2[[#This Row],[1Y Return vs Nifty]]-AVERAGE(Table2[1Y Return vs Nifty]))/_xlfn.STDEV.P(Table2[1Y Return vs Nifty])</f>
        <v>9.758251248541272E-2</v>
      </c>
      <c r="I129">
        <v>-2.1926055343077002</v>
      </c>
      <c r="J129">
        <f>(Table2[[#This Row],[1M Return vs Nifty]]-AVERAGE(Table2[1M Return vs Nifty]))/_xlfn.STDEV.P(Table2[1M Return vs Nifty])</f>
        <v>-0.4899937908675715</v>
      </c>
      <c r="K129">
        <v>34.087589138315501</v>
      </c>
      <c r="L129">
        <f>(Table2[[#This Row],[6M Return vs Nifty]]-AVERAGE(Table2[6M Return vs Nifty]))/_xlfn.STDEV.P(Table2[6M Return vs Nifty])</f>
        <v>0.68132463846945568</v>
      </c>
      <c r="M129">
        <v>-2.0211079503848701</v>
      </c>
      <c r="N129">
        <f>(Table2[[#This Row],[1W Return vs Nifty]]-AVERAGE(Table2[1W Return vs Nifty]))/_xlfn.STDEV.P(Table2[1W Return vs Nifty])</f>
        <v>-0.3636208179936708</v>
      </c>
      <c r="O129">
        <v>4116.93</v>
      </c>
      <c r="P129">
        <v>3891.24272421154</v>
      </c>
      <c r="Q129">
        <v>3278.6730184991002</v>
      </c>
      <c r="R129">
        <v>43.162018220769802</v>
      </c>
      <c r="S129" s="2">
        <f>(Table2[[#This Row],[Close Price]]-Table2[[#This Row],[20D EMA]])/Table2[[#This Row],[20D EMA]]</f>
        <v>1.1008202714158295E-2</v>
      </c>
      <c r="T129" s="2">
        <f>(Table2[[#This Row],[Close Price]]-Table2[[#This Row],[50D EMA]])/Table2[[#This Row],[50D EMA]]</f>
        <v>6.96454307777402E-2</v>
      </c>
      <c r="U129" s="2">
        <f>(Table2[[#This Row],[Close Price]]-Table2[[#This Row],[200D EMA]])/Table2[[#This Row],[200D EMA]]</f>
        <v>0.26949225388306047</v>
      </c>
      <c r="V129">
        <v>0.66978989984133597</v>
      </c>
      <c r="W129">
        <v>4053.85</v>
      </c>
      <c r="X129">
        <v>4191.75</v>
      </c>
      <c r="Y129">
        <v>4024</v>
      </c>
      <c r="Z129">
        <v>4176.8999999999996</v>
      </c>
      <c r="AA129">
        <v>4024</v>
      </c>
      <c r="AB129">
        <v>4223</v>
      </c>
      <c r="AC129" s="2">
        <f>(Table2[[#This Row],[Close Price]]/Table2[[#This Row],[Day Low]])-1</f>
        <v>2.6740012580633188E-2</v>
      </c>
      <c r="AD129" s="2">
        <f>(Table2[[#This Row],[Day High]]/Table2[[#This Row],[Close Price]])-1</f>
        <v>7.0875127635292579E-3</v>
      </c>
      <c r="AE129" s="2">
        <f>(Table2[[#This Row],[Close Price]]/Table2[[#This Row],[Current Week Low]])-1</f>
        <v>3.4356361829025905E-2</v>
      </c>
      <c r="AF129" s="2">
        <f>(Table2[[#This Row],[Current Week High]]/Table2[[#This Row],[Close Price]])-1</f>
        <v>3.5197309147696476E-3</v>
      </c>
      <c r="AG129" s="2">
        <f>(Table2[[#This Row],[Close Price]]/Table2[[#This Row],[Current Month Low]])-1</f>
        <v>3.4356361829025905E-2</v>
      </c>
      <c r="AH129" s="2">
        <f>(Table2[[#This Row],[Current Month High]]/Table2[[#This Row],[Close Price]])-1</f>
        <v>1.4595471199471355E-2</v>
      </c>
      <c r="AI129">
        <v>5.9414979878671303</v>
      </c>
      <c r="AJ129">
        <v>89.883667883211601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0.12</v>
      </c>
      <c r="AM129" t="s">
        <v>10198</v>
      </c>
      <c r="AN129">
        <v>-3.97</v>
      </c>
      <c r="AO129" t="s">
        <v>10199</v>
      </c>
      <c r="AP129">
        <v>0.14515664049280899</v>
      </c>
      <c r="AQ129">
        <f>(Table2[[#This Row],[Sharpe Ratio]]-AVERAGE(Table2[Sharpe Ratio]))/_xlfn.STDEV.P(Table2[Sharpe Ratio])</f>
        <v>1.0223384148886763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0.94763095698230226</v>
      </c>
      <c r="AS129">
        <f>_xlfn.RANK.AVG(Table2[[#This Row],[1Y Return vs Nifty Z-Score]],Table2[1Y Return vs Nifty Z-Score])</f>
        <v>249</v>
      </c>
      <c r="AT129">
        <f>_xlfn.RANK.AVG(Table2[[#This Row],[6M Return vs Nifty Z-Score]],Table2[6M Return vs Nifty Z-Score])</f>
        <v>135</v>
      </c>
      <c r="AU129">
        <f>_xlfn.RANK.AVG(Table2[[#This Row],[Sharpe Ratio Z-Score]],Table2[Sharpe Ratio Z-Score])</f>
        <v>116</v>
      </c>
      <c r="AV129">
        <f>(Table2[[#This Row],[Rank 1Y]]+Table2[[#This Row],[Rank 6M]]+Table2[[#This Row],[Rank Sharpe]])/3</f>
        <v>166.66666666666666</v>
      </c>
    </row>
    <row r="130" spans="1:48" x14ac:dyDescent="0.3">
      <c r="A130" t="s">
        <v>1627</v>
      </c>
      <c r="B130" t="s">
        <v>1628</v>
      </c>
      <c r="C130" t="s">
        <v>10155</v>
      </c>
      <c r="D130" t="s">
        <v>986</v>
      </c>
      <c r="E130">
        <v>5187.7836241140003</v>
      </c>
      <c r="F130">
        <v>42.33</v>
      </c>
      <c r="G130">
        <v>128.18487989105199</v>
      </c>
      <c r="H130">
        <f>(Table2[[#This Row],[1Y Return vs Nifty]]-AVERAGE(Table2[1Y Return vs Nifty]))/_xlfn.STDEV.P(Table2[1Y Return vs Nifty])</f>
        <v>0.93341196560350925</v>
      </c>
      <c r="I130">
        <v>15.5929515030695</v>
      </c>
      <c r="J130">
        <f>(Table2[[#This Row],[1M Return vs Nifty]]-AVERAGE(Table2[1M Return vs Nifty]))/_xlfn.STDEV.P(Table2[1M Return vs Nifty])</f>
        <v>0.97475720628485329</v>
      </c>
      <c r="K130">
        <v>37.040813341375703</v>
      </c>
      <c r="L130">
        <f>(Table2[[#This Row],[6M Return vs Nifty]]-AVERAGE(Table2[6M Return vs Nifty]))/_xlfn.STDEV.P(Table2[6M Return vs Nifty])</f>
        <v>0.76693787675382918</v>
      </c>
      <c r="M130">
        <v>-2.9574188141569899</v>
      </c>
      <c r="N130">
        <f>(Table2[[#This Row],[1W Return vs Nifty]]-AVERAGE(Table2[1W Return vs Nifty]))/_xlfn.STDEV.P(Table2[1W Return vs Nifty])</f>
        <v>-0.53267187961850282</v>
      </c>
      <c r="O130">
        <v>39.950000000000003</v>
      </c>
      <c r="P130">
        <v>37.110582928077797</v>
      </c>
      <c r="Q130">
        <v>31.330101364612599</v>
      </c>
      <c r="R130">
        <v>52.484736922363197</v>
      </c>
      <c r="S130" s="2">
        <f>(Table2[[#This Row],[Close Price]]-Table2[[#This Row],[20D EMA]])/Table2[[#This Row],[20D EMA]]</f>
        <v>5.9574468085106268E-2</v>
      </c>
      <c r="T130" s="2">
        <f>(Table2[[#This Row],[Close Price]]-Table2[[#This Row],[50D EMA]])/Table2[[#This Row],[50D EMA]]</f>
        <v>0.14064497671830425</v>
      </c>
      <c r="U130" s="2">
        <f>(Table2[[#This Row],[Close Price]]-Table2[[#This Row],[200D EMA]])/Table2[[#This Row],[200D EMA]]</f>
        <v>0.3510968096583244</v>
      </c>
      <c r="V130">
        <v>0.99059630255583797</v>
      </c>
      <c r="W130">
        <v>40.6</v>
      </c>
      <c r="X130">
        <v>42.99</v>
      </c>
      <c r="Y130">
        <v>40.15</v>
      </c>
      <c r="Z130">
        <v>44.3</v>
      </c>
      <c r="AA130">
        <v>39.979999999999997</v>
      </c>
      <c r="AB130">
        <v>44.3</v>
      </c>
      <c r="AC130" s="2">
        <f>(Table2[[#This Row],[Close Price]]/Table2[[#This Row],[Day Low]])-1</f>
        <v>4.2610837438423532E-2</v>
      </c>
      <c r="AD130" s="2">
        <f>(Table2[[#This Row],[Day High]]/Table2[[#This Row],[Close Price]])-1</f>
        <v>1.5591778880226892E-2</v>
      </c>
      <c r="AE130" s="2">
        <f>(Table2[[#This Row],[Close Price]]/Table2[[#This Row],[Current Week Low]])-1</f>
        <v>5.4296388542963925E-2</v>
      </c>
      <c r="AF130" s="2">
        <f>(Table2[[#This Row],[Current Week High]]/Table2[[#This Row],[Close Price]])-1</f>
        <v>4.6539097566737464E-2</v>
      </c>
      <c r="AG130" s="2">
        <f>(Table2[[#This Row],[Close Price]]/Table2[[#This Row],[Current Month Low]])-1</f>
        <v>5.8779389694847417E-2</v>
      </c>
      <c r="AH130" s="2">
        <f>(Table2[[#This Row],[Current Month High]]/Table2[[#This Row],[Close Price]])-1</f>
        <v>4.6539097566737464E-2</v>
      </c>
      <c r="AI130">
        <v>4.8901488306165799</v>
      </c>
      <c r="AJ130">
        <v>166.22641509433899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0.24</v>
      </c>
      <c r="AM130" t="s">
        <v>10198</v>
      </c>
      <c r="AN130">
        <v>-0.82</v>
      </c>
      <c r="AO130" t="s">
        <v>10199</v>
      </c>
      <c r="AP130">
        <v>6.5392609630603005E-2</v>
      </c>
      <c r="AQ130">
        <f>(Table2[[#This Row],[Sharpe Ratio]]-AVERAGE(Table2[Sharpe Ratio]))/_xlfn.STDEV.P(Table2[Sharpe Ratio])</f>
        <v>0.12305528013572778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2.2654904491594161</v>
      </c>
      <c r="AS130">
        <f>_xlfn.RANK.AVG(Table2[[#This Row],[1Y Return vs Nifty Z-Score]],Table2[1Y Return vs Nifty Z-Score])</f>
        <v>89</v>
      </c>
      <c r="AT130">
        <f>_xlfn.RANK.AVG(Table2[[#This Row],[6M Return vs Nifty Z-Score]],Table2[6M Return vs Nifty Z-Score])</f>
        <v>116</v>
      </c>
      <c r="AU130">
        <f>_xlfn.RANK.AVG(Table2[[#This Row],[Sharpe Ratio Z-Score]],Table2[Sharpe Ratio Z-Score])</f>
        <v>298</v>
      </c>
      <c r="AV130">
        <f>(Table2[[#This Row],[Rank 1Y]]+Table2[[#This Row],[Rank 6M]]+Table2[[#This Row],[Rank Sharpe]])/3</f>
        <v>167.66666666666666</v>
      </c>
    </row>
    <row r="131" spans="1:48" x14ac:dyDescent="0.3">
      <c r="A131" t="s">
        <v>1509</v>
      </c>
      <c r="B131" t="s">
        <v>1510</v>
      </c>
      <c r="C131" t="s">
        <v>10153</v>
      </c>
      <c r="D131" t="s">
        <v>49</v>
      </c>
      <c r="E131">
        <v>6357.2533344200001</v>
      </c>
      <c r="F131">
        <v>73.849999999999994</v>
      </c>
      <c r="G131">
        <v>175.038057446328</v>
      </c>
      <c r="H131">
        <f>(Table2[[#This Row],[1Y Return vs Nifty]]-AVERAGE(Table2[1Y Return vs Nifty]))/_xlfn.STDEV.P(Table2[1Y Return vs Nifty])</f>
        <v>1.474533302951416</v>
      </c>
      <c r="I131">
        <v>3.6510365657598198</v>
      </c>
      <c r="J131">
        <f>(Table2[[#This Row],[1M Return vs Nifty]]-AVERAGE(Table2[1M Return vs Nifty]))/_xlfn.STDEV.P(Table2[1M Return vs Nifty])</f>
        <v>-8.7335989552444898E-3</v>
      </c>
      <c r="K131">
        <v>25.810534127588401</v>
      </c>
      <c r="L131">
        <f>(Table2[[#This Row],[6M Return vs Nifty]]-AVERAGE(Table2[6M Return vs Nifty]))/_xlfn.STDEV.P(Table2[6M Return vs Nifty])</f>
        <v>0.44137486351097066</v>
      </c>
      <c r="M131">
        <v>-8.4995729404016895</v>
      </c>
      <c r="N131">
        <f>(Table2[[#This Row],[1W Return vs Nifty]]-AVERAGE(Table2[1W Return vs Nifty]))/_xlfn.STDEV.P(Table2[1W Return vs Nifty])</f>
        <v>-1.5333086072065911</v>
      </c>
      <c r="O131">
        <v>72.67</v>
      </c>
      <c r="P131">
        <v>70.741535005977397</v>
      </c>
      <c r="Q131">
        <v>60.256862301583197</v>
      </c>
      <c r="R131">
        <v>37.234265178138202</v>
      </c>
      <c r="S131" s="2">
        <f>(Table2[[#This Row],[Close Price]]-Table2[[#This Row],[20D EMA]])/Table2[[#This Row],[20D EMA]]</f>
        <v>1.6237787257465153E-2</v>
      </c>
      <c r="T131" s="2">
        <f>(Table2[[#This Row],[Close Price]]-Table2[[#This Row],[50D EMA]])/Table2[[#This Row],[50D EMA]]</f>
        <v>4.3941158383966977E-2</v>
      </c>
      <c r="U131" s="2">
        <f>(Table2[[#This Row],[Close Price]]-Table2[[#This Row],[200D EMA]])/Table2[[#This Row],[200D EMA]]</f>
        <v>0.22558655029834915</v>
      </c>
      <c r="V131">
        <v>1.7861185337587799</v>
      </c>
      <c r="W131">
        <v>71.13</v>
      </c>
      <c r="X131">
        <v>74.8</v>
      </c>
      <c r="Y131">
        <v>70.5</v>
      </c>
      <c r="Z131">
        <v>75.319999999999993</v>
      </c>
      <c r="AA131">
        <v>70.5</v>
      </c>
      <c r="AB131">
        <v>78.25</v>
      </c>
      <c r="AC131" s="2">
        <f>(Table2[[#This Row],[Close Price]]/Table2[[#This Row],[Day Low]])-1</f>
        <v>3.8239842541824887E-2</v>
      </c>
      <c r="AD131" s="2">
        <f>(Table2[[#This Row],[Day High]]/Table2[[#This Row],[Close Price]])-1</f>
        <v>1.2863913337846977E-2</v>
      </c>
      <c r="AE131" s="2">
        <f>(Table2[[#This Row],[Close Price]]/Table2[[#This Row],[Current Week Low]])-1</f>
        <v>4.7517730496453803E-2</v>
      </c>
      <c r="AF131" s="2">
        <f>(Table2[[#This Row],[Current Week High]]/Table2[[#This Row],[Close Price]])-1</f>
        <v>1.9905213270142275E-2</v>
      </c>
      <c r="AG131" s="2">
        <f>(Table2[[#This Row],[Close Price]]/Table2[[#This Row],[Current Month Low]])-1</f>
        <v>4.7517730496453803E-2</v>
      </c>
      <c r="AH131" s="2">
        <f>(Table2[[#This Row],[Current Month High]]/Table2[[#This Row],[Close Price]])-1</f>
        <v>5.9580230196343953E-2</v>
      </c>
      <c r="AI131">
        <v>34.908598510494201</v>
      </c>
      <c r="AJ131">
        <v>208.995815899581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-0.13</v>
      </c>
      <c r="AM131" t="s">
        <v>10199</v>
      </c>
      <c r="AN131">
        <v>-0.16</v>
      </c>
      <c r="AO131" t="s">
        <v>10199</v>
      </c>
      <c r="AP131">
        <v>7.0189843006778996E-2</v>
      </c>
      <c r="AQ131">
        <f>(Table2[[#This Row],[Sharpe Ratio]]-AVERAGE(Table2[Sharpe Ratio]))/_xlfn.STDEV.P(Table2[Sharpe Ratio])</f>
        <v>0.17714069961661713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0.55100665991716857</v>
      </c>
      <c r="AS131">
        <f>_xlfn.RANK.AVG(Table2[[#This Row],[1Y Return vs Nifty Z-Score]],Table2[1Y Return vs Nifty Z-Score])</f>
        <v>54</v>
      </c>
      <c r="AT131">
        <f>_xlfn.RANK.AVG(Table2[[#This Row],[6M Return vs Nifty Z-Score]],Table2[6M Return vs Nifty Z-Score])</f>
        <v>178</v>
      </c>
      <c r="AU131">
        <f>_xlfn.RANK.AVG(Table2[[#This Row],[Sharpe Ratio Z-Score]],Table2[Sharpe Ratio Z-Score])</f>
        <v>274</v>
      </c>
      <c r="AV131">
        <f>(Table2[[#This Row],[Rank 1Y]]+Table2[[#This Row],[Rank 6M]]+Table2[[#This Row],[Rank Sharpe]])/3</f>
        <v>168.66666666666666</v>
      </c>
    </row>
    <row r="132" spans="1:48" x14ac:dyDescent="0.3">
      <c r="A132" t="s">
        <v>268</v>
      </c>
      <c r="B132" t="s">
        <v>269</v>
      </c>
      <c r="C132" t="s">
        <v>10157</v>
      </c>
      <c r="D132" t="s">
        <v>189</v>
      </c>
      <c r="E132">
        <v>101494.3987772</v>
      </c>
      <c r="F132">
        <v>35612.449999999997</v>
      </c>
      <c r="G132">
        <v>58.901477756468999</v>
      </c>
      <c r="H132">
        <f>(Table2[[#This Row],[1Y Return vs Nifty]]-AVERAGE(Table2[1Y Return vs Nifty]))/_xlfn.STDEV.P(Table2[1Y Return vs Nifty])</f>
        <v>0.13323726720983259</v>
      </c>
      <c r="I132">
        <v>6.88886186306787</v>
      </c>
      <c r="J132">
        <f>(Table2[[#This Row],[1M Return vs Nifty]]-AVERAGE(Table2[1M Return vs Nifty]))/_xlfn.STDEV.P(Table2[1M Return vs Nifty])</f>
        <v>0.25792140785002426</v>
      </c>
      <c r="K132">
        <v>43.174408033583198</v>
      </c>
      <c r="L132">
        <f>(Table2[[#This Row],[6M Return vs Nifty]]-AVERAGE(Table2[6M Return vs Nifty]))/_xlfn.STDEV.P(Table2[6M Return vs Nifty])</f>
        <v>0.94474926790374247</v>
      </c>
      <c r="M132">
        <v>-1.3800354356655999</v>
      </c>
      <c r="N132">
        <f>(Table2[[#This Row],[1W Return vs Nifty]]-AVERAGE(Table2[1W Return vs Nifty]))/_xlfn.STDEV.P(Table2[1W Return vs Nifty])</f>
        <v>-0.24787508291249633</v>
      </c>
      <c r="O132">
        <v>33725.800000000003</v>
      </c>
      <c r="P132">
        <v>32148.637765336902</v>
      </c>
      <c r="Q132">
        <v>27175.632480321601</v>
      </c>
      <c r="R132">
        <v>57.195073682762398</v>
      </c>
      <c r="S132" s="2">
        <f>(Table2[[#This Row],[Close Price]]-Table2[[#This Row],[20D EMA]])/Table2[[#This Row],[20D EMA]]</f>
        <v>5.5940852403797509E-2</v>
      </c>
      <c r="T132" s="2">
        <f>(Table2[[#This Row],[Close Price]]-Table2[[#This Row],[50D EMA]])/Table2[[#This Row],[50D EMA]]</f>
        <v>0.10774367050780063</v>
      </c>
      <c r="U132" s="2">
        <f>(Table2[[#This Row],[Close Price]]-Table2[[#This Row],[200D EMA]])/Table2[[#This Row],[200D EMA]]</f>
        <v>0.31045524058318269</v>
      </c>
      <c r="V132">
        <v>0.67531726169212403</v>
      </c>
      <c r="W132">
        <v>34867.5</v>
      </c>
      <c r="X132">
        <v>35675</v>
      </c>
      <c r="Y132">
        <v>34342.5</v>
      </c>
      <c r="Z132">
        <v>35753</v>
      </c>
      <c r="AA132">
        <v>33702.15</v>
      </c>
      <c r="AB132">
        <v>35753</v>
      </c>
      <c r="AC132" s="2">
        <f>(Table2[[#This Row],[Close Price]]/Table2[[#This Row],[Day Low]])-1</f>
        <v>2.1365168136516788E-2</v>
      </c>
      <c r="AD132" s="2">
        <f>(Table2[[#This Row],[Day High]]/Table2[[#This Row],[Close Price]])-1</f>
        <v>1.7564082224055255E-3</v>
      </c>
      <c r="AE132" s="2">
        <f>(Table2[[#This Row],[Close Price]]/Table2[[#This Row],[Current Week Low]])-1</f>
        <v>3.6978961927640608E-2</v>
      </c>
      <c r="AF132" s="2">
        <f>(Table2[[#This Row],[Current Week High]]/Table2[[#This Row],[Close Price]])-1</f>
        <v>3.9466534877550252E-3</v>
      </c>
      <c r="AG132" s="2">
        <f>(Table2[[#This Row],[Close Price]]/Table2[[#This Row],[Current Month Low]])-1</f>
        <v>5.6681843739939231E-2</v>
      </c>
      <c r="AH132" s="2">
        <f>(Table2[[#This Row],[Current Month High]]/Table2[[#This Row],[Close Price]])-1</f>
        <v>3.9466534877550252E-3</v>
      </c>
      <c r="AI132">
        <v>2.9920715929401198</v>
      </c>
      <c r="AJ132">
        <v>98.606614745847196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</v>
      </c>
      <c r="AM132" t="s">
        <v>10197</v>
      </c>
      <c r="AN132">
        <v>9.2200000000000006</v>
      </c>
      <c r="AO132" t="s">
        <v>10198</v>
      </c>
      <c r="AP132">
        <v>0.112450244988948</v>
      </c>
      <c r="AQ132">
        <f>(Table2[[#This Row],[Sharpe Ratio]]-AVERAGE(Table2[Sharpe Ratio]))/_xlfn.STDEV.P(Table2[Sharpe Ratio])</f>
        <v>0.65359689622104233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1.7416297562721452</v>
      </c>
      <c r="AS132">
        <f>_xlfn.RANK.AVG(Table2[[#This Row],[1Y Return vs Nifty Z-Score]],Table2[1Y Return vs Nifty Z-Score])</f>
        <v>231</v>
      </c>
      <c r="AT132">
        <f>_xlfn.RANK.AVG(Table2[[#This Row],[6M Return vs Nifty Z-Score]],Table2[6M Return vs Nifty Z-Score])</f>
        <v>94</v>
      </c>
      <c r="AU132">
        <f>_xlfn.RANK.AVG(Table2[[#This Row],[Sharpe Ratio Z-Score]],Table2[Sharpe Ratio Z-Score])</f>
        <v>182</v>
      </c>
      <c r="AV132">
        <f>(Table2[[#This Row],[Rank 1Y]]+Table2[[#This Row],[Rank 6M]]+Table2[[#This Row],[Rank Sharpe]])/3</f>
        <v>169</v>
      </c>
    </row>
    <row r="133" spans="1:48" x14ac:dyDescent="0.3">
      <c r="A133" t="s">
        <v>135</v>
      </c>
      <c r="B133" t="s">
        <v>136</v>
      </c>
      <c r="C133" t="s">
        <v>10155</v>
      </c>
      <c r="D133" t="s">
        <v>137</v>
      </c>
      <c r="E133">
        <v>207559.61716848999</v>
      </c>
      <c r="F133">
        <v>1611.5</v>
      </c>
      <c r="G133">
        <v>72.278041674595002</v>
      </c>
      <c r="H133">
        <f>(Table2[[#This Row],[1Y Return vs Nifty]]-AVERAGE(Table2[1Y Return vs Nifty]))/_xlfn.STDEV.P(Table2[1Y Return vs Nifty])</f>
        <v>0.2877271979718713</v>
      </c>
      <c r="I133">
        <v>-0.21845808487350399</v>
      </c>
      <c r="J133">
        <f>(Table2[[#This Row],[1M Return vs Nifty]]-AVERAGE(Table2[1M Return vs Nifty]))/_xlfn.STDEV.P(Table2[1M Return vs Nifty])</f>
        <v>-0.32741049707431291</v>
      </c>
      <c r="K133">
        <v>10.863410964043901</v>
      </c>
      <c r="L133">
        <f>(Table2[[#This Row],[6M Return vs Nifty]]-AVERAGE(Table2[6M Return vs Nifty]))/_xlfn.STDEV.P(Table2[6M Return vs Nifty])</f>
        <v>8.0614646364840104E-3</v>
      </c>
      <c r="M133">
        <v>-1.0314443733752801</v>
      </c>
      <c r="N133">
        <f>(Table2[[#This Row],[1W Return vs Nifty]]-AVERAGE(Table2[1W Return vs Nifty]))/_xlfn.STDEV.P(Table2[1W Return vs Nifty])</f>
        <v>-0.1849369162915343</v>
      </c>
      <c r="O133">
        <v>1589.84</v>
      </c>
      <c r="P133">
        <v>1533.2955248598801</v>
      </c>
      <c r="Q133">
        <v>1305.0408902838201</v>
      </c>
      <c r="R133">
        <v>49.370002268394003</v>
      </c>
      <c r="S133" s="2">
        <f>(Table2[[#This Row],[Close Price]]-Table2[[#This Row],[20D EMA]])/Table2[[#This Row],[20D EMA]]</f>
        <v>1.3624012479243247E-2</v>
      </c>
      <c r="T133" s="2">
        <f>(Table2[[#This Row],[Close Price]]-Table2[[#This Row],[50D EMA]])/Table2[[#This Row],[50D EMA]]</f>
        <v>5.1004176215323292E-2</v>
      </c>
      <c r="U133" s="2">
        <f>(Table2[[#This Row],[Close Price]]-Table2[[#This Row],[200D EMA]])/Table2[[#This Row],[200D EMA]]</f>
        <v>0.23482720886203898</v>
      </c>
      <c r="V133">
        <v>0.69526110347738601</v>
      </c>
      <c r="W133">
        <v>1593.4</v>
      </c>
      <c r="X133">
        <v>1628.75</v>
      </c>
      <c r="Y133">
        <v>1591</v>
      </c>
      <c r="Z133">
        <v>1657.75</v>
      </c>
      <c r="AA133">
        <v>1575</v>
      </c>
      <c r="AB133">
        <v>1657.75</v>
      </c>
      <c r="AC133" s="2">
        <f>(Table2[[#This Row],[Close Price]]/Table2[[#This Row],[Day Low]])-1</f>
        <v>1.1359357349064902E-2</v>
      </c>
      <c r="AD133" s="2">
        <f>(Table2[[#This Row],[Day High]]/Table2[[#This Row],[Close Price]])-1</f>
        <v>1.0704312752094269E-2</v>
      </c>
      <c r="AE133" s="2">
        <f>(Table2[[#This Row],[Close Price]]/Table2[[#This Row],[Current Week Low]])-1</f>
        <v>1.2884978001256986E-2</v>
      </c>
      <c r="AF133" s="2">
        <f>(Table2[[#This Row],[Current Week High]]/Table2[[#This Row],[Close Price]])-1</f>
        <v>2.8699968973006529E-2</v>
      </c>
      <c r="AG133" s="2">
        <f>(Table2[[#This Row],[Close Price]]/Table2[[#This Row],[Current Month Low]])-1</f>
        <v>2.3174603174603181E-2</v>
      </c>
      <c r="AH133" s="2">
        <f>(Table2[[#This Row],[Current Month High]]/Table2[[#This Row],[Close Price]])-1</f>
        <v>2.8699968973006529E-2</v>
      </c>
      <c r="AI133">
        <v>3.7542662116040799</v>
      </c>
      <c r="AJ133">
        <v>105.31277869792299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0.03</v>
      </c>
      <c r="AM133" t="s">
        <v>10198</v>
      </c>
      <c r="AN133">
        <v>1.1299999999999999</v>
      </c>
      <c r="AO133" t="s">
        <v>10198</v>
      </c>
      <c r="AP133">
        <v>0.22493203145871901</v>
      </c>
      <c r="AQ133">
        <f>(Table2[[#This Row],[Sharpe Ratio]]-AVERAGE(Table2[Sharpe Ratio]))/_xlfn.STDEV.P(Table2[Sharpe Ratio])</f>
        <v>1.9217496267906813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1.7051908760331895</v>
      </c>
      <c r="AS133">
        <f>_xlfn.RANK.AVG(Table2[[#This Row],[1Y Return vs Nifty Z-Score]],Table2[1Y Return vs Nifty Z-Score])</f>
        <v>190</v>
      </c>
      <c r="AT133">
        <f>_xlfn.RANK.AVG(Table2[[#This Row],[6M Return vs Nifty Z-Score]],Table2[6M Return vs Nifty Z-Score])</f>
        <v>301</v>
      </c>
      <c r="AU133">
        <f>_xlfn.RANK.AVG(Table2[[#This Row],[Sharpe Ratio Z-Score]],Table2[Sharpe Ratio Z-Score])</f>
        <v>17</v>
      </c>
      <c r="AV133">
        <f>(Table2[[#This Row],[Rank 1Y]]+Table2[[#This Row],[Rank 6M]]+Table2[[#This Row],[Rank Sharpe]])/3</f>
        <v>169.33333333333334</v>
      </c>
    </row>
    <row r="134" spans="1:48" x14ac:dyDescent="0.3">
      <c r="A134" t="s">
        <v>1232</v>
      </c>
      <c r="B134" t="s">
        <v>1233</v>
      </c>
      <c r="C134" t="s">
        <v>10155</v>
      </c>
      <c r="D134" t="s">
        <v>414</v>
      </c>
      <c r="E134">
        <v>8979.9611318400002</v>
      </c>
      <c r="F134">
        <v>274.10000000000002</v>
      </c>
      <c r="G134">
        <v>87.411710718874303</v>
      </c>
      <c r="H134">
        <f>(Table2[[#This Row],[1Y Return vs Nifty]]-AVERAGE(Table2[1Y Return vs Nifty]))/_xlfn.STDEV.P(Table2[1Y Return vs Nifty])</f>
        <v>0.462510460485064</v>
      </c>
      <c r="I134">
        <v>-1.34556810545082</v>
      </c>
      <c r="J134">
        <f>(Table2[[#This Row],[1M Return vs Nifty]]-AVERAGE(Table2[1M Return vs Nifty]))/_xlfn.STDEV.P(Table2[1M Return vs Nifty])</f>
        <v>-0.42023500198420094</v>
      </c>
      <c r="K134">
        <v>24.1991713243338</v>
      </c>
      <c r="L134">
        <f>(Table2[[#This Row],[6M Return vs Nifty]]-AVERAGE(Table2[6M Return vs Nifty]))/_xlfn.STDEV.P(Table2[6M Return vs Nifty])</f>
        <v>0.3946618548966363</v>
      </c>
      <c r="M134">
        <v>-3.0825706158117998</v>
      </c>
      <c r="N134">
        <f>(Table2[[#This Row],[1W Return vs Nifty]]-AVERAGE(Table2[1W Return vs Nifty]))/_xlfn.STDEV.P(Table2[1W Return vs Nifty])</f>
        <v>-0.55526805547485314</v>
      </c>
      <c r="O134">
        <v>255.04</v>
      </c>
      <c r="P134">
        <v>238.193171302943</v>
      </c>
      <c r="Q134">
        <v>202.19460767304699</v>
      </c>
      <c r="R134">
        <v>54.174965820502699</v>
      </c>
      <c r="S134" s="2">
        <f>(Table2[[#This Row],[Close Price]]-Table2[[#This Row],[20D EMA]])/Table2[[#This Row],[20D EMA]]</f>
        <v>7.4733375156838269E-2</v>
      </c>
      <c r="T134" s="2">
        <f>(Table2[[#This Row],[Close Price]]-Table2[[#This Row],[50D EMA]])/Table2[[#This Row],[50D EMA]]</f>
        <v>0.15074667548461904</v>
      </c>
      <c r="U134" s="2">
        <f>(Table2[[#This Row],[Close Price]]-Table2[[#This Row],[200D EMA]])/Table2[[#This Row],[200D EMA]]</f>
        <v>0.3556246783951113</v>
      </c>
      <c r="V134">
        <v>1.27001925589405</v>
      </c>
      <c r="W134">
        <v>270.05</v>
      </c>
      <c r="X134">
        <v>280.5</v>
      </c>
      <c r="Y134">
        <v>257</v>
      </c>
      <c r="Z134">
        <v>296</v>
      </c>
      <c r="AA134">
        <v>244.85</v>
      </c>
      <c r="AB134">
        <v>296</v>
      </c>
      <c r="AC134" s="2">
        <f>(Table2[[#This Row],[Close Price]]/Table2[[#This Row],[Day Low]])-1</f>
        <v>1.4997222736530258E-2</v>
      </c>
      <c r="AD134" s="2">
        <f>(Table2[[#This Row],[Day High]]/Table2[[#This Row],[Close Price]])-1</f>
        <v>2.3349142648668275E-2</v>
      </c>
      <c r="AE134" s="2">
        <f>(Table2[[#This Row],[Close Price]]/Table2[[#This Row],[Current Week Low]])-1</f>
        <v>6.6536964980544733E-2</v>
      </c>
      <c r="AF134" s="2">
        <f>(Table2[[#This Row],[Current Week High]]/Table2[[#This Row],[Close Price]])-1</f>
        <v>7.9897847500912E-2</v>
      </c>
      <c r="AG134" s="2">
        <f>(Table2[[#This Row],[Close Price]]/Table2[[#This Row],[Current Month Low]])-1</f>
        <v>0.11946089442515828</v>
      </c>
      <c r="AH134" s="2">
        <f>(Table2[[#This Row],[Current Month High]]/Table2[[#This Row],[Close Price]])-1</f>
        <v>7.9897847500912E-2</v>
      </c>
      <c r="AI134">
        <v>7.9897847500912</v>
      </c>
      <c r="AJ134">
        <v>120.959290608625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0.21</v>
      </c>
      <c r="AM134" t="s">
        <v>10198</v>
      </c>
      <c r="AN134">
        <v>1.74</v>
      </c>
      <c r="AO134" t="s">
        <v>10198</v>
      </c>
      <c r="AP134">
        <v>0.116162396463571</v>
      </c>
      <c r="AQ134">
        <f>(Table2[[#This Row],[Sharpe Ratio]]-AVERAGE(Table2[Sharpe Ratio]))/_xlfn.STDEV.P(Table2[Sharpe Ratio])</f>
        <v>0.6954487833271954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0.57711804124984167</v>
      </c>
      <c r="AS134">
        <f>_xlfn.RANK.AVG(Table2[[#This Row],[1Y Return vs Nifty Z-Score]],Table2[1Y Return vs Nifty Z-Score])</f>
        <v>150</v>
      </c>
      <c r="AT134">
        <f>_xlfn.RANK.AVG(Table2[[#This Row],[6M Return vs Nifty Z-Score]],Table2[6M Return vs Nifty Z-Score])</f>
        <v>187</v>
      </c>
      <c r="AU134">
        <f>_xlfn.RANK.AVG(Table2[[#This Row],[Sharpe Ratio Z-Score]],Table2[Sharpe Ratio Z-Score])</f>
        <v>175</v>
      </c>
      <c r="AV134">
        <f>(Table2[[#This Row],[Rank 1Y]]+Table2[[#This Row],[Rank 6M]]+Table2[[#This Row],[Rank Sharpe]])/3</f>
        <v>170.66666666666666</v>
      </c>
    </row>
    <row r="135" spans="1:48" x14ac:dyDescent="0.3">
      <c r="A135" t="s">
        <v>697</v>
      </c>
      <c r="B135" t="s">
        <v>698</v>
      </c>
      <c r="C135" t="s">
        <v>10167</v>
      </c>
      <c r="D135" t="s">
        <v>168</v>
      </c>
      <c r="E135">
        <v>24236.2791206</v>
      </c>
      <c r="F135">
        <v>5444.4</v>
      </c>
      <c r="G135">
        <v>81.799803994682506</v>
      </c>
      <c r="H135">
        <f>(Table2[[#This Row],[1Y Return vs Nifty]]-AVERAGE(Table2[1Y Return vs Nifty]))/_xlfn.STDEV.P(Table2[1Y Return vs Nifty])</f>
        <v>0.3976968740835069</v>
      </c>
      <c r="I135">
        <v>23.2641659471964</v>
      </c>
      <c r="J135">
        <f>(Table2[[#This Row],[1M Return vs Nifty]]-AVERAGE(Table2[1M Return vs Nifty]))/_xlfn.STDEV.P(Table2[1M Return vs Nifty])</f>
        <v>1.6065293224345518</v>
      </c>
      <c r="K135">
        <v>64.787290725027603</v>
      </c>
      <c r="L135">
        <f>(Table2[[#This Row],[6M Return vs Nifty]]-AVERAGE(Table2[6M Return vs Nifty]))/_xlfn.STDEV.P(Table2[6M Return vs Nifty])</f>
        <v>1.5713013847248984</v>
      </c>
      <c r="M135">
        <v>6.0217958841165498</v>
      </c>
      <c r="N135">
        <f>(Table2[[#This Row],[1W Return vs Nifty]]-AVERAGE(Table2[1W Return vs Nifty]))/_xlfn.STDEV.P(Table2[1W Return vs Nifty])</f>
        <v>1.0885266304415888</v>
      </c>
      <c r="O135">
        <v>5104.8</v>
      </c>
      <c r="P135">
        <v>4667.4389148282198</v>
      </c>
      <c r="Q135">
        <v>3689.7266930885799</v>
      </c>
      <c r="R135">
        <v>78.281636260933695</v>
      </c>
      <c r="S135" s="2">
        <f>(Table2[[#This Row],[Close Price]]-Table2[[#This Row],[20D EMA]])/Table2[[#This Row],[20D EMA]]</f>
        <v>6.6525622943112261E-2</v>
      </c>
      <c r="T135" s="2">
        <f>(Table2[[#This Row],[Close Price]]-Table2[[#This Row],[50D EMA]])/Table2[[#This Row],[50D EMA]]</f>
        <v>0.16646411433546851</v>
      </c>
      <c r="U135" s="2">
        <f>(Table2[[#This Row],[Close Price]]-Table2[[#This Row],[200D EMA]])/Table2[[#This Row],[200D EMA]]</f>
        <v>0.47555644438331712</v>
      </c>
      <c r="V135">
        <v>0.80829625632156699</v>
      </c>
      <c r="W135">
        <v>5400.05</v>
      </c>
      <c r="X135">
        <v>5745</v>
      </c>
      <c r="Y135">
        <v>5390.2</v>
      </c>
      <c r="Z135">
        <v>5885</v>
      </c>
      <c r="AA135">
        <v>4991.05</v>
      </c>
      <c r="AB135">
        <v>5885</v>
      </c>
      <c r="AC135" s="2">
        <f>(Table2[[#This Row],[Close Price]]/Table2[[#This Row],[Day Low]])-1</f>
        <v>8.2128869177136021E-3</v>
      </c>
      <c r="AD135" s="2">
        <f>(Table2[[#This Row],[Day High]]/Table2[[#This Row],[Close Price]])-1</f>
        <v>5.52126956138419E-2</v>
      </c>
      <c r="AE135" s="2">
        <f>(Table2[[#This Row],[Close Price]]/Table2[[#This Row],[Current Week Low]])-1</f>
        <v>1.0055285518162593E-2</v>
      </c>
      <c r="AF135" s="2">
        <f>(Table2[[#This Row],[Current Week High]]/Table2[[#This Row],[Close Price]])-1</f>
        <v>8.0927191242377461E-2</v>
      </c>
      <c r="AG135" s="2">
        <f>(Table2[[#This Row],[Close Price]]/Table2[[#This Row],[Current Month Low]])-1</f>
        <v>9.0832590336702657E-2</v>
      </c>
      <c r="AH135" s="2">
        <f>(Table2[[#This Row],[Current Month High]]/Table2[[#This Row],[Close Price]])-1</f>
        <v>8.0927191242377461E-2</v>
      </c>
      <c r="AI135">
        <v>8.0927191242377408</v>
      </c>
      <c r="AJ135">
        <v>124.049382716049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0.37</v>
      </c>
      <c r="AM135" t="s">
        <v>10198</v>
      </c>
      <c r="AN135">
        <v>4.76</v>
      </c>
      <c r="AO135" t="s">
        <v>10198</v>
      </c>
      <c r="AP135">
        <v>6.0880644094122999E-2</v>
      </c>
      <c r="AQ135">
        <f>(Table2[[#This Row],[Sharpe Ratio]]-AVERAGE(Table2[Sharpe Ratio]))/_xlfn.STDEV.P(Table2[Sharpe Ratio])</f>
        <v>7.218605414898592E-2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4.7362402658335316</v>
      </c>
      <c r="AS135">
        <f>_xlfn.RANK.AVG(Table2[[#This Row],[1Y Return vs Nifty Z-Score]],Table2[1Y Return vs Nifty Z-Score])</f>
        <v>166</v>
      </c>
      <c r="AT135">
        <f>_xlfn.RANK.AVG(Table2[[#This Row],[6M Return vs Nifty Z-Score]],Table2[6M Return vs Nifty Z-Score])</f>
        <v>49</v>
      </c>
      <c r="AU135">
        <f>_xlfn.RANK.AVG(Table2[[#This Row],[Sharpe Ratio Z-Score]],Table2[Sharpe Ratio Z-Score])</f>
        <v>313</v>
      </c>
      <c r="AV135">
        <f>(Table2[[#This Row],[Rank 1Y]]+Table2[[#This Row],[Rank 6M]]+Table2[[#This Row],[Rank Sharpe]])/3</f>
        <v>176</v>
      </c>
    </row>
    <row r="136" spans="1:48" x14ac:dyDescent="0.3">
      <c r="A136" t="s">
        <v>941</v>
      </c>
      <c r="B136" t="s">
        <v>942</v>
      </c>
      <c r="C136" t="s">
        <v>10156</v>
      </c>
      <c r="D136" t="s">
        <v>46</v>
      </c>
      <c r="E136">
        <v>15338.136359169999</v>
      </c>
      <c r="F136">
        <v>264.14999999999998</v>
      </c>
      <c r="G136">
        <v>93.427970776170199</v>
      </c>
      <c r="H136">
        <f>(Table2[[#This Row],[1Y Return vs Nifty]]-AVERAGE(Table2[1Y Return vs Nifty]))/_xlfn.STDEV.P(Table2[1Y Return vs Nifty])</f>
        <v>0.53199404426539509</v>
      </c>
      <c r="I136">
        <v>10.3374531278847</v>
      </c>
      <c r="J136">
        <f>(Table2[[#This Row],[1M Return vs Nifty]]-AVERAGE(Table2[1M Return vs Nifty]))/_xlfn.STDEV.P(Table2[1M Return vs Nifty])</f>
        <v>0.54193430006903021</v>
      </c>
      <c r="K136">
        <v>19.007490923894199</v>
      </c>
      <c r="L136">
        <f>(Table2[[#This Row],[6M Return vs Nifty]]-AVERAGE(Table2[6M Return vs Nifty]))/_xlfn.STDEV.P(Table2[6M Return vs Nifty])</f>
        <v>0.24415632580115829</v>
      </c>
      <c r="M136">
        <v>4.9658192752231001</v>
      </c>
      <c r="N136">
        <f>(Table2[[#This Row],[1W Return vs Nifty]]-AVERAGE(Table2[1W Return vs Nifty]))/_xlfn.STDEV.P(Table2[1W Return vs Nifty])</f>
        <v>0.89786990125952248</v>
      </c>
      <c r="O136">
        <v>258.42</v>
      </c>
      <c r="P136">
        <v>248.80948253303799</v>
      </c>
      <c r="Q136">
        <v>206.361313972571</v>
      </c>
      <c r="R136">
        <v>71.026993817392295</v>
      </c>
      <c r="S136" s="2">
        <f>(Table2[[#This Row],[Close Price]]-Table2[[#This Row],[20D EMA]])/Table2[[#This Row],[20D EMA]]</f>
        <v>2.217320640817259E-2</v>
      </c>
      <c r="T136" s="2">
        <f>(Table2[[#This Row],[Close Price]]-Table2[[#This Row],[50D EMA]])/Table2[[#This Row],[50D EMA]]</f>
        <v>6.1655678516694012E-2</v>
      </c>
      <c r="U136" s="2">
        <f>(Table2[[#This Row],[Close Price]]-Table2[[#This Row],[200D EMA]])/Table2[[#This Row],[200D EMA]]</f>
        <v>0.28003643180480087</v>
      </c>
      <c r="V136">
        <v>0.78321853186014301</v>
      </c>
      <c r="W136">
        <v>252</v>
      </c>
      <c r="X136">
        <v>266.8</v>
      </c>
      <c r="Y136">
        <v>263</v>
      </c>
      <c r="Z136">
        <v>282</v>
      </c>
      <c r="AA136">
        <v>248.4</v>
      </c>
      <c r="AB136">
        <v>282</v>
      </c>
      <c r="AC136" s="2">
        <f>(Table2[[#This Row],[Close Price]]/Table2[[#This Row],[Day Low]])-1</f>
        <v>4.8214285714285543E-2</v>
      </c>
      <c r="AD136" s="2">
        <f>(Table2[[#This Row],[Day High]]/Table2[[#This Row],[Close Price]])-1</f>
        <v>1.0032178686352644E-2</v>
      </c>
      <c r="AE136" s="2">
        <f>(Table2[[#This Row],[Close Price]]/Table2[[#This Row],[Current Week Low]])-1</f>
        <v>4.3726235741443631E-3</v>
      </c>
      <c r="AF136" s="2">
        <f>(Table2[[#This Row],[Current Week High]]/Table2[[#This Row],[Close Price]])-1</f>
        <v>6.7575241340147807E-2</v>
      </c>
      <c r="AG136" s="2">
        <f>(Table2[[#This Row],[Close Price]]/Table2[[#This Row],[Current Month Low]])-1</f>
        <v>6.3405797101449224E-2</v>
      </c>
      <c r="AH136" s="2">
        <f>(Table2[[#This Row],[Current Month High]]/Table2[[#This Row],[Close Price]])-1</f>
        <v>6.7575241340147807E-2</v>
      </c>
      <c r="AI136">
        <v>9.7482491008896499</v>
      </c>
      <c r="AJ136">
        <v>126.835551738943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0.16</v>
      </c>
      <c r="AM136" t="s">
        <v>10198</v>
      </c>
      <c r="AN136">
        <v>2.84</v>
      </c>
      <c r="AO136" t="s">
        <v>10198</v>
      </c>
      <c r="AP136">
        <v>0.125853906772361</v>
      </c>
      <c r="AQ136">
        <f>(Table2[[#This Row],[Sharpe Ratio]]-AVERAGE(Table2[Sharpe Ratio]))/_xlfn.STDEV.P(Table2[Sharpe Ratio])</f>
        <v>0.80471371987528983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3.0206682912703959</v>
      </c>
      <c r="AS136">
        <f>_xlfn.RANK.AVG(Table2[[#This Row],[1Y Return vs Nifty Z-Score]],Table2[1Y Return vs Nifty Z-Score])</f>
        <v>144</v>
      </c>
      <c r="AT136">
        <f>_xlfn.RANK.AVG(Table2[[#This Row],[6M Return vs Nifty Z-Score]],Table2[6M Return vs Nifty Z-Score])</f>
        <v>231</v>
      </c>
      <c r="AU136">
        <f>_xlfn.RANK.AVG(Table2[[#This Row],[Sharpe Ratio Z-Score]],Table2[Sharpe Ratio Z-Score])</f>
        <v>153</v>
      </c>
      <c r="AV136">
        <f>(Table2[[#This Row],[Rank 1Y]]+Table2[[#This Row],[Rank 6M]]+Table2[[#This Row],[Rank Sharpe]])/3</f>
        <v>176</v>
      </c>
    </row>
    <row r="137" spans="1:48" x14ac:dyDescent="0.3">
      <c r="A137" t="s">
        <v>817</v>
      </c>
      <c r="B137" t="s">
        <v>818</v>
      </c>
      <c r="C137" t="s">
        <v>10163</v>
      </c>
      <c r="D137" t="s">
        <v>445</v>
      </c>
      <c r="E137">
        <v>19176.485065519999</v>
      </c>
      <c r="F137">
        <v>1389.05</v>
      </c>
      <c r="G137">
        <v>57.440236828114003</v>
      </c>
      <c r="H137">
        <f>(Table2[[#This Row],[1Y Return vs Nifty]]-AVERAGE(Table2[1Y Return vs Nifty]))/_xlfn.STDEV.P(Table2[1Y Return vs Nifty])</f>
        <v>0.11636095942033213</v>
      </c>
      <c r="I137">
        <v>9.3880153989613397</v>
      </c>
      <c r="J137">
        <f>(Table2[[#This Row],[1M Return vs Nifty]]-AVERAGE(Table2[1M Return vs Nifty]))/_xlfn.STDEV.P(Table2[1M Return vs Nifty])</f>
        <v>0.46374221099068286</v>
      </c>
      <c r="K137">
        <v>30.595901918508002</v>
      </c>
      <c r="L137">
        <f>(Table2[[#This Row],[6M Return vs Nifty]]-AVERAGE(Table2[6M Return vs Nifty]))/_xlfn.STDEV.P(Table2[6M Return vs Nifty])</f>
        <v>0.58010149067928185</v>
      </c>
      <c r="M137">
        <v>8.0949752590200692</v>
      </c>
      <c r="N137">
        <f>(Table2[[#This Row],[1W Return vs Nifty]]-AVERAGE(Table2[1W Return vs Nifty]))/_xlfn.STDEV.P(Table2[1W Return vs Nifty])</f>
        <v>1.462839465875531</v>
      </c>
      <c r="O137">
        <v>1221.99</v>
      </c>
      <c r="P137">
        <v>1141.8896500072501</v>
      </c>
      <c r="Q137">
        <v>982.95533748275102</v>
      </c>
      <c r="R137">
        <v>86.065574610579105</v>
      </c>
      <c r="S137" s="2">
        <f>(Table2[[#This Row],[Close Price]]-Table2[[#This Row],[20D EMA]])/Table2[[#This Row],[20D EMA]]</f>
        <v>0.13671142971710074</v>
      </c>
      <c r="T137" s="2">
        <f>(Table2[[#This Row],[Close Price]]-Table2[[#This Row],[50D EMA]])/Table2[[#This Row],[50D EMA]]</f>
        <v>0.21644854210840825</v>
      </c>
      <c r="U137" s="2">
        <f>(Table2[[#This Row],[Close Price]]-Table2[[#This Row],[200D EMA]])/Table2[[#This Row],[200D EMA]]</f>
        <v>0.41313643360156749</v>
      </c>
      <c r="V137">
        <v>1.27342253702533</v>
      </c>
      <c r="W137">
        <v>1317.55</v>
      </c>
      <c r="X137">
        <v>1400.9</v>
      </c>
      <c r="Y137">
        <v>1303.3499999999999</v>
      </c>
      <c r="Z137">
        <v>1449.95</v>
      </c>
      <c r="AA137">
        <v>1206.05</v>
      </c>
      <c r="AB137">
        <v>1449.95</v>
      </c>
      <c r="AC137" s="2">
        <f>(Table2[[#This Row],[Close Price]]/Table2[[#This Row],[Day Low]])-1</f>
        <v>5.4267390231869772E-2</v>
      </c>
      <c r="AD137" s="2">
        <f>(Table2[[#This Row],[Day High]]/Table2[[#This Row],[Close Price]])-1</f>
        <v>8.5310104027933598E-3</v>
      </c>
      <c r="AE137" s="2">
        <f>(Table2[[#This Row],[Close Price]]/Table2[[#This Row],[Current Week Low]])-1</f>
        <v>6.5753634864004429E-2</v>
      </c>
      <c r="AF137" s="2">
        <f>(Table2[[#This Row],[Current Week High]]/Table2[[#This Row],[Close Price]])-1</f>
        <v>4.3842914221950302E-2</v>
      </c>
      <c r="AG137" s="2">
        <f>(Table2[[#This Row],[Close Price]]/Table2[[#This Row],[Current Month Low]])-1</f>
        <v>0.15173500269474727</v>
      </c>
      <c r="AH137" s="2">
        <f>(Table2[[#This Row],[Current Month High]]/Table2[[#This Row],[Close Price]])-1</f>
        <v>4.3842914221950302E-2</v>
      </c>
      <c r="AI137">
        <v>4.3842914221950302</v>
      </c>
      <c r="AJ137">
        <v>91.593103448275798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0.24</v>
      </c>
      <c r="AM137" t="s">
        <v>10198</v>
      </c>
      <c r="AN137">
        <v>18.97</v>
      </c>
      <c r="AO137" t="s">
        <v>10198</v>
      </c>
      <c r="AP137">
        <v>0.13502002185369</v>
      </c>
      <c r="AQ137">
        <f>(Table2[[#This Row],[Sharpe Ratio]]-AVERAGE(Table2[Sharpe Ratio]))/_xlfn.STDEV.P(Table2[Sharpe Ratio])</f>
        <v>0.90805519616155794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3.5310993231273855</v>
      </c>
      <c r="AS137">
        <f>_xlfn.RANK.AVG(Table2[[#This Row],[1Y Return vs Nifty Z-Score]],Table2[1Y Return vs Nifty Z-Score])</f>
        <v>237</v>
      </c>
      <c r="AT137">
        <f>_xlfn.RANK.AVG(Table2[[#This Row],[6M Return vs Nifty Z-Score]],Table2[6M Return vs Nifty Z-Score])</f>
        <v>151</v>
      </c>
      <c r="AU137">
        <f>_xlfn.RANK.AVG(Table2[[#This Row],[Sharpe Ratio Z-Score]],Table2[Sharpe Ratio Z-Score])</f>
        <v>141</v>
      </c>
      <c r="AV137">
        <f>(Table2[[#This Row],[Rank 1Y]]+Table2[[#This Row],[Rank 6M]]+Table2[[#This Row],[Rank Sharpe]])/3</f>
        <v>176.33333333333334</v>
      </c>
    </row>
    <row r="138" spans="1:48" x14ac:dyDescent="0.3">
      <c r="A138" t="s">
        <v>1094</v>
      </c>
      <c r="B138" t="s">
        <v>1095</v>
      </c>
      <c r="C138" t="s">
        <v>10158</v>
      </c>
      <c r="D138" t="s">
        <v>239</v>
      </c>
      <c r="E138">
        <v>11339.97657902</v>
      </c>
      <c r="F138">
        <v>1845.15</v>
      </c>
      <c r="G138">
        <v>37.180672478539101</v>
      </c>
      <c r="H138">
        <f>(Table2[[#This Row],[1Y Return vs Nifty]]-AVERAGE(Table2[1Y Return vs Nifty]))/_xlfn.STDEV.P(Table2[1Y Return vs Nifty])</f>
        <v>-0.11762279850076632</v>
      </c>
      <c r="I138">
        <v>-1.1810708164652299</v>
      </c>
      <c r="J138">
        <f>(Table2[[#This Row],[1M Return vs Nifty]]-AVERAGE(Table2[1M Return vs Nifty]))/_xlfn.STDEV.P(Table2[1M Return vs Nifty])</f>
        <v>-0.40668762938495367</v>
      </c>
      <c r="K138">
        <v>46.434890965990697</v>
      </c>
      <c r="L138">
        <f>(Table2[[#This Row],[6M Return vs Nifty]]-AVERAGE(Table2[6M Return vs Nifty]))/_xlfn.STDEV.P(Table2[6M Return vs Nifty])</f>
        <v>1.0392698606596475</v>
      </c>
      <c r="M138">
        <v>2.6599922869261099</v>
      </c>
      <c r="N138">
        <f>(Table2[[#This Row],[1W Return vs Nifty]]-AVERAGE(Table2[1W Return vs Nifty]))/_xlfn.STDEV.P(Table2[1W Return vs Nifty])</f>
        <v>0.48155250564115237</v>
      </c>
      <c r="O138">
        <v>1662.61</v>
      </c>
      <c r="P138">
        <v>1574.3035401039699</v>
      </c>
      <c r="Q138">
        <v>1288.94789157282</v>
      </c>
      <c r="R138">
        <v>59.493819353238102</v>
      </c>
      <c r="S138" s="2">
        <f>(Table2[[#This Row],[Close Price]]-Table2[[#This Row],[20D EMA]])/Table2[[#This Row],[20D EMA]]</f>
        <v>0.10979123185834333</v>
      </c>
      <c r="T138" s="2">
        <f>(Table2[[#This Row],[Close Price]]-Table2[[#This Row],[50D EMA]])/Table2[[#This Row],[50D EMA]]</f>
        <v>0.17204208273465674</v>
      </c>
      <c r="U138" s="2">
        <f>(Table2[[#This Row],[Close Price]]-Table2[[#This Row],[200D EMA]])/Table2[[#This Row],[200D EMA]]</f>
        <v>0.43151636467513244</v>
      </c>
      <c r="V138">
        <v>1.3124732719382199</v>
      </c>
      <c r="W138">
        <v>1783.3</v>
      </c>
      <c r="X138">
        <v>1887</v>
      </c>
      <c r="Y138">
        <v>1691</v>
      </c>
      <c r="Z138">
        <v>1917.85</v>
      </c>
      <c r="AA138">
        <v>1610</v>
      </c>
      <c r="AB138">
        <v>1917.85</v>
      </c>
      <c r="AC138" s="2">
        <f>(Table2[[#This Row],[Close Price]]/Table2[[#This Row],[Day Low]])-1</f>
        <v>3.4682891268995819E-2</v>
      </c>
      <c r="AD138" s="2">
        <f>(Table2[[#This Row],[Day High]]/Table2[[#This Row],[Close Price]])-1</f>
        <v>2.2681082838793554E-2</v>
      </c>
      <c r="AE138" s="2">
        <f>(Table2[[#This Row],[Close Price]]/Table2[[#This Row],[Current Week Low]])-1</f>
        <v>9.1159077468953242E-2</v>
      </c>
      <c r="AF138" s="2">
        <f>(Table2[[#This Row],[Current Week High]]/Table2[[#This Row],[Close Price]])-1</f>
        <v>3.940059073788027E-2</v>
      </c>
      <c r="AG138" s="2">
        <f>(Table2[[#This Row],[Close Price]]/Table2[[#This Row],[Current Month Low]])-1</f>
        <v>0.14605590062111817</v>
      </c>
      <c r="AH138" s="2">
        <f>(Table2[[#This Row],[Current Month High]]/Table2[[#This Row],[Close Price]])-1</f>
        <v>3.940059073788027E-2</v>
      </c>
      <c r="AI138">
        <v>3.9400590737880199</v>
      </c>
      <c r="AJ138">
        <v>119.217060710466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0.15</v>
      </c>
      <c r="AM138" t="s">
        <v>10198</v>
      </c>
      <c r="AN138">
        <v>13.33</v>
      </c>
      <c r="AO138" t="s">
        <v>10198</v>
      </c>
      <c r="AP138">
        <v>0.13599007928117501</v>
      </c>
      <c r="AQ138">
        <f>(Table2[[#This Row],[Sharpe Ratio]]-AVERAGE(Table2[Sharpe Ratio]))/_xlfn.STDEV.P(Table2[Sharpe Ratio])</f>
        <v>0.91899190879818637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1.9155038472132664</v>
      </c>
      <c r="AS138">
        <f>_xlfn.RANK.AVG(Table2[[#This Row],[1Y Return vs Nifty Z-Score]],Table2[1Y Return vs Nifty Z-Score])</f>
        <v>313</v>
      </c>
      <c r="AT138">
        <f>_xlfn.RANK.AVG(Table2[[#This Row],[6M Return vs Nifty Z-Score]],Table2[6M Return vs Nifty Z-Score])</f>
        <v>78</v>
      </c>
      <c r="AU138">
        <f>_xlfn.RANK.AVG(Table2[[#This Row],[Sharpe Ratio Z-Score]],Table2[Sharpe Ratio Z-Score])</f>
        <v>138</v>
      </c>
      <c r="AV138">
        <f>(Table2[[#This Row],[Rank 1Y]]+Table2[[#This Row],[Rank 6M]]+Table2[[#This Row],[Rank Sharpe]])/3</f>
        <v>176.33333333333334</v>
      </c>
    </row>
    <row r="139" spans="1:48" x14ac:dyDescent="0.3">
      <c r="A139" t="s">
        <v>1805</v>
      </c>
      <c r="B139" t="s">
        <v>1806</v>
      </c>
      <c r="C139" t="s">
        <v>10161</v>
      </c>
      <c r="D139" t="s">
        <v>130</v>
      </c>
      <c r="E139">
        <v>3966.4361025899998</v>
      </c>
      <c r="F139">
        <v>747.4</v>
      </c>
      <c r="G139">
        <v>92.480326337715496</v>
      </c>
      <c r="H139">
        <f>(Table2[[#This Row],[1Y Return vs Nifty]]-AVERAGE(Table2[1Y Return vs Nifty]))/_xlfn.STDEV.P(Table2[1Y Return vs Nifty])</f>
        <v>0.52104941569112306</v>
      </c>
      <c r="I139">
        <v>-6.3730039633104196</v>
      </c>
      <c r="J139">
        <f>(Table2[[#This Row],[1M Return vs Nifty]]-AVERAGE(Table2[1M Return vs Nifty]))/_xlfn.STDEV.P(Table2[1M Return vs Nifty])</f>
        <v>-0.83427554456850284</v>
      </c>
      <c r="K139">
        <v>36.297441194806403</v>
      </c>
      <c r="L139">
        <f>(Table2[[#This Row],[6M Return vs Nifty]]-AVERAGE(Table2[6M Return vs Nifty]))/_xlfn.STDEV.P(Table2[6M Return vs Nifty])</f>
        <v>0.74538770231998297</v>
      </c>
      <c r="M139">
        <v>-3.5342775544432699</v>
      </c>
      <c r="N139">
        <f>(Table2[[#This Row],[1W Return vs Nifty]]-AVERAGE(Table2[1W Return vs Nifty]))/_xlfn.STDEV.P(Table2[1W Return vs Nifty])</f>
        <v>-0.63682380845556175</v>
      </c>
      <c r="O139">
        <v>748.43</v>
      </c>
      <c r="P139">
        <v>730.41497432184599</v>
      </c>
      <c r="Q139">
        <v>605.33921665180105</v>
      </c>
      <c r="R139">
        <v>39.911308526056601</v>
      </c>
      <c r="S139" s="2">
        <f>(Table2[[#This Row],[Close Price]]-Table2[[#This Row],[20D EMA]])/Table2[[#This Row],[20D EMA]]</f>
        <v>-1.3762142084095678E-3</v>
      </c>
      <c r="T139" s="2">
        <f>(Table2[[#This Row],[Close Price]]-Table2[[#This Row],[50D EMA]])/Table2[[#This Row],[50D EMA]]</f>
        <v>2.3253939575819543E-2</v>
      </c>
      <c r="U139" s="2">
        <f>(Table2[[#This Row],[Close Price]]-Table2[[#This Row],[200D EMA]])/Table2[[#This Row],[200D EMA]]</f>
        <v>0.23467962993369737</v>
      </c>
      <c r="V139">
        <v>0.29828149583934999</v>
      </c>
      <c r="W139">
        <v>721.05</v>
      </c>
      <c r="X139">
        <v>755.95</v>
      </c>
      <c r="Y139">
        <v>720</v>
      </c>
      <c r="Z139">
        <v>758.7</v>
      </c>
      <c r="AA139">
        <v>720</v>
      </c>
      <c r="AB139">
        <v>760</v>
      </c>
      <c r="AC139" s="2">
        <f>(Table2[[#This Row],[Close Price]]/Table2[[#This Row],[Day Low]])-1</f>
        <v>3.6543928992441632E-2</v>
      </c>
      <c r="AD139" s="2">
        <f>(Table2[[#This Row],[Day High]]/Table2[[#This Row],[Close Price]])-1</f>
        <v>1.1439657479261456E-2</v>
      </c>
      <c r="AE139" s="2">
        <f>(Table2[[#This Row],[Close Price]]/Table2[[#This Row],[Current Week Low]])-1</f>
        <v>3.8055555555555509E-2</v>
      </c>
      <c r="AF139" s="2">
        <f>(Table2[[#This Row],[Current Week High]]/Table2[[#This Row],[Close Price]])-1</f>
        <v>1.5119079475515163E-2</v>
      </c>
      <c r="AG139" s="2">
        <f>(Table2[[#This Row],[Close Price]]/Table2[[#This Row],[Current Month Low]])-1</f>
        <v>3.8055555555555509E-2</v>
      </c>
      <c r="AH139" s="2">
        <f>(Table2[[#This Row],[Current Month High]]/Table2[[#This Row],[Close Price]])-1</f>
        <v>1.6858442601016987E-2</v>
      </c>
      <c r="AI139">
        <v>17.741503880117701</v>
      </c>
      <c r="AJ139">
        <v>130.643419225428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</v>
      </c>
      <c r="AM139" t="s">
        <v>10197</v>
      </c>
      <c r="AN139">
        <v>-5.99</v>
      </c>
      <c r="AO139" t="s">
        <v>10199</v>
      </c>
      <c r="AP139">
        <v>7.5834158988901001E-2</v>
      </c>
      <c r="AQ139">
        <f>(Table2[[#This Row],[Sharpe Ratio]]-AVERAGE(Table2[Sharpe Ratio]))/_xlfn.STDEV.P(Table2[Sharpe Ratio])</f>
        <v>0.2407763774412178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3.6114142428259277E-2</v>
      </c>
      <c r="AS139">
        <f>_xlfn.RANK.AVG(Table2[[#This Row],[1Y Return vs Nifty Z-Score]],Table2[1Y Return vs Nifty Z-Score])</f>
        <v>146</v>
      </c>
      <c r="AT139">
        <f>_xlfn.RANK.AVG(Table2[[#This Row],[6M Return vs Nifty Z-Score]],Table2[6M Return vs Nifty Z-Score])</f>
        <v>122</v>
      </c>
      <c r="AU139">
        <f>_xlfn.RANK.AVG(Table2[[#This Row],[Sharpe Ratio Z-Score]],Table2[Sharpe Ratio Z-Score])</f>
        <v>262</v>
      </c>
      <c r="AV139">
        <f>(Table2[[#This Row],[Rank 1Y]]+Table2[[#This Row],[Rank 6M]]+Table2[[#This Row],[Rank Sharpe]])/3</f>
        <v>176.66666666666666</v>
      </c>
    </row>
    <row r="140" spans="1:48" x14ac:dyDescent="0.3">
      <c r="A140" t="s">
        <v>151</v>
      </c>
      <c r="B140" t="s">
        <v>152</v>
      </c>
      <c r="C140" t="s">
        <v>10164</v>
      </c>
      <c r="D140" t="s">
        <v>153</v>
      </c>
      <c r="E140">
        <v>180638.285104593</v>
      </c>
      <c r="F140">
        <v>212.56</v>
      </c>
      <c r="G140">
        <v>157.11632182002799</v>
      </c>
      <c r="H140">
        <f>(Table2[[#This Row],[1Y Return vs Nifty]]-AVERAGE(Table2[1Y Return vs Nifty]))/_xlfn.STDEV.P(Table2[1Y Return vs Nifty])</f>
        <v>1.2675498270012979</v>
      </c>
      <c r="I140">
        <v>7.1858292685410001</v>
      </c>
      <c r="J140">
        <f>(Table2[[#This Row],[1M Return vs Nifty]]-AVERAGE(Table2[1M Return vs Nifty]))/_xlfn.STDEV.P(Table2[1M Return vs Nifty])</f>
        <v>0.28237851663635</v>
      </c>
      <c r="K140">
        <v>44.940335764730001</v>
      </c>
      <c r="L140">
        <f>(Table2[[#This Row],[6M Return vs Nifty]]-AVERAGE(Table2[6M Return vs Nifty]))/_xlfn.STDEV.P(Table2[6M Return vs Nifty])</f>
        <v>0.9959430754998575</v>
      </c>
      <c r="M140">
        <v>0.69984790213363401</v>
      </c>
      <c r="N140">
        <f>(Table2[[#This Row],[1W Return vs Nifty]]-AVERAGE(Table2[1W Return vs Nifty]))/_xlfn.STDEV.P(Table2[1W Return vs Nifty])</f>
        <v>0.12764815399008655</v>
      </c>
      <c r="O140">
        <v>200.47</v>
      </c>
      <c r="P140">
        <v>191.85477168164201</v>
      </c>
      <c r="Q140">
        <v>155.552185157097</v>
      </c>
      <c r="R140">
        <v>70.998093847744997</v>
      </c>
      <c r="S140" s="2">
        <f>(Table2[[#This Row],[Close Price]]-Table2[[#This Row],[20D EMA]])/Table2[[#This Row],[20D EMA]]</f>
        <v>6.0308275552451752E-2</v>
      </c>
      <c r="T140" s="2">
        <f>(Table2[[#This Row],[Close Price]]-Table2[[#This Row],[50D EMA]])/Table2[[#This Row],[50D EMA]]</f>
        <v>0.10792136227247777</v>
      </c>
      <c r="U140" s="2">
        <f>(Table2[[#This Row],[Close Price]]-Table2[[#This Row],[200D EMA]])/Table2[[#This Row],[200D EMA]]</f>
        <v>0.36648675031680866</v>
      </c>
      <c r="V140">
        <v>0.95341142212785701</v>
      </c>
      <c r="W140">
        <v>205.74</v>
      </c>
      <c r="X140">
        <v>213.39</v>
      </c>
      <c r="Y140">
        <v>206</v>
      </c>
      <c r="Z140">
        <v>214</v>
      </c>
      <c r="AA140">
        <v>194.56</v>
      </c>
      <c r="AB140">
        <v>214</v>
      </c>
      <c r="AC140" s="2">
        <f>(Table2[[#This Row],[Close Price]]/Table2[[#This Row],[Day Low]])-1</f>
        <v>3.3148634198503002E-2</v>
      </c>
      <c r="AD140" s="2">
        <f>(Table2[[#This Row],[Day High]]/Table2[[#This Row],[Close Price]])-1</f>
        <v>3.9047798268723177E-3</v>
      </c>
      <c r="AE140" s="2">
        <f>(Table2[[#This Row],[Close Price]]/Table2[[#This Row],[Current Week Low]])-1</f>
        <v>3.1844660194174867E-2</v>
      </c>
      <c r="AF140" s="2">
        <f>(Table2[[#This Row],[Current Week High]]/Table2[[#This Row],[Close Price]])-1</f>
        <v>6.7745577719231509E-3</v>
      </c>
      <c r="AG140" s="2">
        <f>(Table2[[#This Row],[Close Price]]/Table2[[#This Row],[Current Month Low]])-1</f>
        <v>9.2516447368421018E-2</v>
      </c>
      <c r="AH140" s="2">
        <f>(Table2[[#This Row],[Current Month High]]/Table2[[#This Row],[Close Price]])-1</f>
        <v>6.7745577719231509E-3</v>
      </c>
      <c r="AI140">
        <v>0.67745577719231498</v>
      </c>
      <c r="AJ140">
        <v>189.59128065395001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</v>
      </c>
      <c r="AM140" t="s">
        <v>10197</v>
      </c>
      <c r="AN140">
        <v>9.6</v>
      </c>
      <c r="AO140" t="s">
        <v>10198</v>
      </c>
      <c r="AP140">
        <v>4.2319844671739E-2</v>
      </c>
      <c r="AQ140">
        <f>(Table2[[#This Row],[Sharpe Ratio]]-AVERAGE(Table2[Sharpe Ratio]))/_xlfn.STDEV.P(Table2[Sharpe Ratio])</f>
        <v>-0.13707385545760054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2.5364457176699915</v>
      </c>
      <c r="AS140">
        <f>_xlfn.RANK.AVG(Table2[[#This Row],[1Y Return vs Nifty Z-Score]],Table2[1Y Return vs Nifty Z-Score])</f>
        <v>67</v>
      </c>
      <c r="AT140">
        <f>_xlfn.RANK.AVG(Table2[[#This Row],[6M Return vs Nifty Z-Score]],Table2[6M Return vs Nifty Z-Score])</f>
        <v>88</v>
      </c>
      <c r="AU140">
        <f>_xlfn.RANK.AVG(Table2[[#This Row],[Sharpe Ratio Z-Score]],Table2[Sharpe Ratio Z-Score])</f>
        <v>378</v>
      </c>
      <c r="AV140">
        <f>(Table2[[#This Row],[Rank 1Y]]+Table2[[#This Row],[Rank 6M]]+Table2[[#This Row],[Rank Sharpe]])/3</f>
        <v>177.66666666666666</v>
      </c>
    </row>
    <row r="141" spans="1:48" x14ac:dyDescent="0.3">
      <c r="A141" t="s">
        <v>792</v>
      </c>
      <c r="B141" t="s">
        <v>793</v>
      </c>
      <c r="C141" t="s">
        <v>10158</v>
      </c>
      <c r="D141" t="s">
        <v>150</v>
      </c>
      <c r="E141">
        <v>20007.172904219999</v>
      </c>
      <c r="F141">
        <v>630.35</v>
      </c>
      <c r="G141">
        <v>30.649733280757498</v>
      </c>
      <c r="H141">
        <f>(Table2[[#This Row],[1Y Return vs Nifty]]-AVERAGE(Table2[1Y Return vs Nifty]))/_xlfn.STDEV.P(Table2[1Y Return vs Nifty])</f>
        <v>-0.19305056535120244</v>
      </c>
      <c r="I141">
        <v>7.1534976720986796</v>
      </c>
      <c r="J141">
        <f>(Table2[[#This Row],[1M Return vs Nifty]]-AVERAGE(Table2[1M Return vs Nifty]))/_xlfn.STDEV.P(Table2[1M Return vs Nifty])</f>
        <v>0.27971580902315046</v>
      </c>
      <c r="K141">
        <v>43.647017143560497</v>
      </c>
      <c r="L141">
        <f>(Table2[[#This Row],[6M Return vs Nifty]]-AVERAGE(Table2[6M Return vs Nifty]))/_xlfn.STDEV.P(Table2[6M Return vs Nifty])</f>
        <v>0.95845008896091954</v>
      </c>
      <c r="M141">
        <v>2.0572534753603202</v>
      </c>
      <c r="N141">
        <f>(Table2[[#This Row],[1W Return vs Nifty]]-AVERAGE(Table2[1W Return vs Nifty]))/_xlfn.STDEV.P(Table2[1W Return vs Nifty])</f>
        <v>0.3727279261983944</v>
      </c>
      <c r="O141">
        <v>609.29999999999995</v>
      </c>
      <c r="P141">
        <v>582.157051697979</v>
      </c>
      <c r="Q141">
        <v>492.27056750451698</v>
      </c>
      <c r="R141">
        <v>60.1179021618604</v>
      </c>
      <c r="S141" s="2">
        <f>(Table2[[#This Row],[Close Price]]-Table2[[#This Row],[20D EMA]])/Table2[[#This Row],[20D EMA]]</f>
        <v>3.4547841785655786E-2</v>
      </c>
      <c r="T141" s="2">
        <f>(Table2[[#This Row],[Close Price]]-Table2[[#This Row],[50D EMA]])/Table2[[#This Row],[50D EMA]]</f>
        <v>8.2783414134478872E-2</v>
      </c>
      <c r="U141" s="2">
        <f>(Table2[[#This Row],[Close Price]]-Table2[[#This Row],[200D EMA]])/Table2[[#This Row],[200D EMA]]</f>
        <v>0.28049499931603378</v>
      </c>
      <c r="V141">
        <v>0.77575554755077802</v>
      </c>
      <c r="W141">
        <v>612</v>
      </c>
      <c r="X141">
        <v>636.65</v>
      </c>
      <c r="Y141">
        <v>621.85</v>
      </c>
      <c r="Z141">
        <v>645.79999999999995</v>
      </c>
      <c r="AA141">
        <v>604</v>
      </c>
      <c r="AB141">
        <v>651.95000000000005</v>
      </c>
      <c r="AC141" s="2">
        <f>(Table2[[#This Row],[Close Price]]/Table2[[#This Row],[Day Low]])-1</f>
        <v>2.998366013071907E-2</v>
      </c>
      <c r="AD141" s="2">
        <f>(Table2[[#This Row],[Day High]]/Table2[[#This Row],[Close Price]])-1</f>
        <v>9.9944475291504631E-3</v>
      </c>
      <c r="AE141" s="2">
        <f>(Table2[[#This Row],[Close Price]]/Table2[[#This Row],[Current Week Low]])-1</f>
        <v>1.3668891211707113E-2</v>
      </c>
      <c r="AF141" s="2">
        <f>(Table2[[#This Row],[Current Week High]]/Table2[[#This Row],[Close Price]])-1</f>
        <v>2.4510192750059279E-2</v>
      </c>
      <c r="AG141" s="2">
        <f>(Table2[[#This Row],[Close Price]]/Table2[[#This Row],[Current Month Low]])-1</f>
        <v>4.3625827814569584E-2</v>
      </c>
      <c r="AH141" s="2">
        <f>(Table2[[#This Row],[Current Month High]]/Table2[[#This Row],[Close Price]])-1</f>
        <v>3.4266677242801746E-2</v>
      </c>
      <c r="AI141">
        <v>7.2578726104545099</v>
      </c>
      <c r="AJ141">
        <v>102.035256410256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0.06</v>
      </c>
      <c r="AM141" t="s">
        <v>10198</v>
      </c>
      <c r="AN141">
        <v>5.19</v>
      </c>
      <c r="AO141" t="s">
        <v>10198</v>
      </c>
      <c r="AP141">
        <v>0.150584870251041</v>
      </c>
      <c r="AQ141">
        <f>(Table2[[#This Row],[Sharpe Ratio]]-AVERAGE(Table2[Sharpe Ratio]))/_xlfn.STDEV.P(Table2[Sharpe Ratio])</f>
        <v>1.0835378730952836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2.5013811319265451</v>
      </c>
      <c r="AS141">
        <f>_xlfn.RANK.AVG(Table2[[#This Row],[1Y Return vs Nifty Z-Score]],Table2[1Y Return vs Nifty Z-Score])</f>
        <v>340</v>
      </c>
      <c r="AT141">
        <f>_xlfn.RANK.AVG(Table2[[#This Row],[6M Return vs Nifty Z-Score]],Table2[6M Return vs Nifty Z-Score])</f>
        <v>92</v>
      </c>
      <c r="AU141">
        <f>_xlfn.RANK.AVG(Table2[[#This Row],[Sharpe Ratio Z-Score]],Table2[Sharpe Ratio Z-Score])</f>
        <v>101</v>
      </c>
      <c r="AV141">
        <f>(Table2[[#This Row],[Rank 1Y]]+Table2[[#This Row],[Rank 6M]]+Table2[[#This Row],[Rank Sharpe]])/3</f>
        <v>177.66666666666666</v>
      </c>
    </row>
    <row r="142" spans="1:48" x14ac:dyDescent="0.3">
      <c r="A142" t="s">
        <v>869</v>
      </c>
      <c r="B142" t="s">
        <v>870</v>
      </c>
      <c r="C142" t="s">
        <v>10157</v>
      </c>
      <c r="D142" t="s">
        <v>636</v>
      </c>
      <c r="E142">
        <v>17310.055422540001</v>
      </c>
      <c r="F142">
        <v>932.1</v>
      </c>
      <c r="G142">
        <v>86.009244794510494</v>
      </c>
      <c r="H142">
        <f>(Table2[[#This Row],[1Y Return vs Nifty]]-AVERAGE(Table2[1Y Return vs Nifty]))/_xlfn.STDEV.P(Table2[1Y Return vs Nifty])</f>
        <v>0.44631296276612525</v>
      </c>
      <c r="I142">
        <v>28.616958237519199</v>
      </c>
      <c r="J142">
        <f>(Table2[[#This Row],[1M Return vs Nifty]]-AVERAGE(Table2[1M Return vs Nifty]))/_xlfn.STDEV.P(Table2[1M Return vs Nifty])</f>
        <v>2.047364986356853</v>
      </c>
      <c r="K142">
        <v>5.52779626295799</v>
      </c>
      <c r="L142">
        <f>(Table2[[#This Row],[6M Return vs Nifty]]-AVERAGE(Table2[6M Return vs Nifty]))/_xlfn.STDEV.P(Table2[6M Return vs Nifty])</f>
        <v>-0.14661668418957796</v>
      </c>
      <c r="M142">
        <v>3.32467070148147</v>
      </c>
      <c r="N142">
        <f>(Table2[[#This Row],[1W Return vs Nifty]]-AVERAGE(Table2[1W Return vs Nifty]))/_xlfn.STDEV.P(Table2[1W Return vs Nifty])</f>
        <v>0.60156028934560513</v>
      </c>
      <c r="O142">
        <v>881.83</v>
      </c>
      <c r="P142">
        <v>808.25888961812495</v>
      </c>
      <c r="Q142">
        <v>705.61060379915398</v>
      </c>
      <c r="R142">
        <v>70.445229754000493</v>
      </c>
      <c r="S142" s="2">
        <f>(Table2[[#This Row],[Close Price]]-Table2[[#This Row],[20D EMA]])/Table2[[#This Row],[20D EMA]]</f>
        <v>5.7006452490842886E-2</v>
      </c>
      <c r="T142" s="2">
        <f>(Table2[[#This Row],[Close Price]]-Table2[[#This Row],[50D EMA]])/Table2[[#This Row],[50D EMA]]</f>
        <v>0.15321960818814603</v>
      </c>
      <c r="U142" s="2">
        <f>(Table2[[#This Row],[Close Price]]-Table2[[#This Row],[200D EMA]])/Table2[[#This Row],[200D EMA]]</f>
        <v>0.32098354954046909</v>
      </c>
      <c r="V142">
        <v>1.2121001476105699</v>
      </c>
      <c r="W142">
        <v>890</v>
      </c>
      <c r="X142">
        <v>939</v>
      </c>
      <c r="Y142">
        <v>917.7</v>
      </c>
      <c r="Z142">
        <v>997.85</v>
      </c>
      <c r="AA142">
        <v>883.95</v>
      </c>
      <c r="AB142">
        <v>998.45</v>
      </c>
      <c r="AC142" s="2">
        <f>(Table2[[#This Row],[Close Price]]/Table2[[#This Row],[Day Low]])-1</f>
        <v>4.7303370786516918E-2</v>
      </c>
      <c r="AD142" s="2">
        <f>(Table2[[#This Row],[Day High]]/Table2[[#This Row],[Close Price]])-1</f>
        <v>7.4026392018022857E-3</v>
      </c>
      <c r="AE142" s="2">
        <f>(Table2[[#This Row],[Close Price]]/Table2[[#This Row],[Current Week Low]])-1</f>
        <v>1.5691402419091283E-2</v>
      </c>
      <c r="AF142" s="2">
        <f>(Table2[[#This Row],[Current Week High]]/Table2[[#This Row],[Close Price]])-1</f>
        <v>7.0539641669348674E-2</v>
      </c>
      <c r="AG142" s="2">
        <f>(Table2[[#This Row],[Close Price]]/Table2[[#This Row],[Current Month Low]])-1</f>
        <v>5.4471406753775709E-2</v>
      </c>
      <c r="AH142" s="2">
        <f>(Table2[[#This Row],[Current Month High]]/Table2[[#This Row],[Close Price]])-1</f>
        <v>7.118334942602722E-2</v>
      </c>
      <c r="AI142">
        <v>7.1183349426027203</v>
      </c>
      <c r="AJ142">
        <v>113.784403669724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0.01</v>
      </c>
      <c r="AM142" t="s">
        <v>10198</v>
      </c>
      <c r="AN142">
        <v>3.67</v>
      </c>
      <c r="AO142" t="s">
        <v>10198</v>
      </c>
      <c r="AP142">
        <v>0.21321503827691499</v>
      </c>
      <c r="AQ142">
        <f>(Table2[[#This Row],[Sharpe Ratio]]-AVERAGE(Table2[Sharpe Ratio]))/_xlfn.STDEV.P(Table2[Sharpe Ratio])</f>
        <v>1.7896488008355043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4.7382703551145102</v>
      </c>
      <c r="AS142">
        <f>_xlfn.RANK.AVG(Table2[[#This Row],[1Y Return vs Nifty Z-Score]],Table2[1Y Return vs Nifty Z-Score])</f>
        <v>151</v>
      </c>
      <c r="AT142">
        <f>_xlfn.RANK.AVG(Table2[[#This Row],[6M Return vs Nifty Z-Score]],Table2[6M Return vs Nifty Z-Score])</f>
        <v>357</v>
      </c>
      <c r="AU142">
        <f>_xlfn.RANK.AVG(Table2[[#This Row],[Sharpe Ratio Z-Score]],Table2[Sharpe Ratio Z-Score])</f>
        <v>28</v>
      </c>
      <c r="AV142">
        <f>(Table2[[#This Row],[Rank 1Y]]+Table2[[#This Row],[Rank 6M]]+Table2[[#This Row],[Rank Sharpe]])/3</f>
        <v>178.66666666666666</v>
      </c>
    </row>
    <row r="143" spans="1:48" x14ac:dyDescent="0.3">
      <c r="A143" t="s">
        <v>550</v>
      </c>
      <c r="B143" t="s">
        <v>551</v>
      </c>
      <c r="C143" t="s">
        <v>10161</v>
      </c>
      <c r="D143" t="s">
        <v>341</v>
      </c>
      <c r="E143">
        <v>34609.414185324997</v>
      </c>
      <c r="F143">
        <v>759.2</v>
      </c>
      <c r="G143">
        <v>43.355654537762803</v>
      </c>
      <c r="H143">
        <f>(Table2[[#This Row],[1Y Return vs Nifty]]-AVERAGE(Table2[1Y Return vs Nifty]))/_xlfn.STDEV.P(Table2[1Y Return vs Nifty])</f>
        <v>-4.6306086927802942E-2</v>
      </c>
      <c r="I143">
        <v>0.96869591790193199</v>
      </c>
      <c r="J143">
        <f>(Table2[[#This Row],[1M Return vs Nifty]]-AVERAGE(Table2[1M Return vs Nifty]))/_xlfn.STDEV.P(Table2[1M Return vs Nifty])</f>
        <v>-0.22964099760435186</v>
      </c>
      <c r="K143">
        <v>17.541798808755502</v>
      </c>
      <c r="L143">
        <f>(Table2[[#This Row],[6M Return vs Nifty]]-AVERAGE(Table2[6M Return vs Nifty]))/_xlfn.STDEV.P(Table2[6M Return vs Nifty])</f>
        <v>0.20166627436013715</v>
      </c>
      <c r="M143">
        <v>0.67730484134965696</v>
      </c>
      <c r="N143">
        <f>(Table2[[#This Row],[1W Return vs Nifty]]-AVERAGE(Table2[1W Return vs Nifty]))/_xlfn.STDEV.P(Table2[1W Return vs Nifty])</f>
        <v>0.12357800111110433</v>
      </c>
      <c r="O143">
        <v>735.69</v>
      </c>
      <c r="P143">
        <v>710.54667512725098</v>
      </c>
      <c r="Q143">
        <v>615.74157523086501</v>
      </c>
      <c r="R143">
        <v>36.841270988496802</v>
      </c>
      <c r="S143" s="2">
        <f>(Table2[[#This Row],[Close Price]]-Table2[[#This Row],[20D EMA]])/Table2[[#This Row],[20D EMA]]</f>
        <v>3.1956394677105829E-2</v>
      </c>
      <c r="T143" s="2">
        <f>(Table2[[#This Row],[Close Price]]-Table2[[#This Row],[50D EMA]])/Table2[[#This Row],[50D EMA]]</f>
        <v>6.8473087801073446E-2</v>
      </c>
      <c r="U143" s="2">
        <f>(Table2[[#This Row],[Close Price]]-Table2[[#This Row],[200D EMA]])/Table2[[#This Row],[200D EMA]]</f>
        <v>0.23298479514778095</v>
      </c>
      <c r="V143">
        <v>2.1077684235241598</v>
      </c>
      <c r="W143">
        <v>741</v>
      </c>
      <c r="X143">
        <v>774.9</v>
      </c>
      <c r="Y143">
        <v>745.1</v>
      </c>
      <c r="Z143">
        <v>777.95</v>
      </c>
      <c r="AA143">
        <v>726.4</v>
      </c>
      <c r="AB143">
        <v>786</v>
      </c>
      <c r="AC143" s="2">
        <f>(Table2[[#This Row],[Close Price]]/Table2[[#This Row],[Day Low]])-1</f>
        <v>2.4561403508772006E-2</v>
      </c>
      <c r="AD143" s="2">
        <f>(Table2[[#This Row],[Day High]]/Table2[[#This Row],[Close Price]])-1</f>
        <v>2.0679662802950416E-2</v>
      </c>
      <c r="AE143" s="2">
        <f>(Table2[[#This Row],[Close Price]]/Table2[[#This Row],[Current Week Low]])-1</f>
        <v>1.8923634411488477E-2</v>
      </c>
      <c r="AF143" s="2">
        <f>(Table2[[#This Row],[Current Week High]]/Table2[[#This Row],[Close Price]])-1</f>
        <v>2.469704952581675E-2</v>
      </c>
      <c r="AG143" s="2">
        <f>(Table2[[#This Row],[Close Price]]/Table2[[#This Row],[Current Month Low]])-1</f>
        <v>4.5154185022026505E-2</v>
      </c>
      <c r="AH143" s="2">
        <f>(Table2[[#This Row],[Current Month High]]/Table2[[#This Row],[Close Price]])-1</f>
        <v>3.5300316122233832E-2</v>
      </c>
      <c r="AI143">
        <v>3.5300316122233801</v>
      </c>
      <c r="AJ143">
        <v>69.976491660136602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-0.05</v>
      </c>
      <c r="AM143" t="s">
        <v>10199</v>
      </c>
      <c r="AN143">
        <v>3.34</v>
      </c>
      <c r="AO143" t="s">
        <v>10198</v>
      </c>
      <c r="AP143">
        <v>0.25204291888257702</v>
      </c>
      <c r="AQ143">
        <f>(Table2[[#This Row],[Sharpe Ratio]]-AVERAGE(Table2[Sharpe Ratio]))/_xlfn.STDEV.P(Table2[Sharpe Ratio])</f>
        <v>2.2274057422718418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2.2767029332109283</v>
      </c>
      <c r="AS143">
        <f>_xlfn.RANK.AVG(Table2[[#This Row],[1Y Return vs Nifty Z-Score]],Table2[1Y Return vs Nifty Z-Score])</f>
        <v>289</v>
      </c>
      <c r="AT143">
        <f>_xlfn.RANK.AVG(Table2[[#This Row],[6M Return vs Nifty Z-Score]],Table2[6M Return vs Nifty Z-Score])</f>
        <v>240</v>
      </c>
      <c r="AU143">
        <f>_xlfn.RANK.AVG(Table2[[#This Row],[Sharpe Ratio Z-Score]],Table2[Sharpe Ratio Z-Score])</f>
        <v>10</v>
      </c>
      <c r="AV143">
        <f>(Table2[[#This Row],[Rank 1Y]]+Table2[[#This Row],[Rank 6M]]+Table2[[#This Row],[Rank Sharpe]])/3</f>
        <v>179.66666666666666</v>
      </c>
    </row>
    <row r="144" spans="1:48" x14ac:dyDescent="0.3">
      <c r="A144" t="s">
        <v>1487</v>
      </c>
      <c r="B144" t="s">
        <v>1488</v>
      </c>
      <c r="C144" t="s">
        <v>10162</v>
      </c>
      <c r="D144" t="s">
        <v>400</v>
      </c>
      <c r="E144">
        <v>6543.5087337690002</v>
      </c>
      <c r="F144">
        <v>213.14</v>
      </c>
      <c r="G144">
        <v>212.37009797163699</v>
      </c>
      <c r="H144">
        <f>(Table2[[#This Row],[1Y Return vs Nifty]]-AVERAGE(Table2[1Y Return vs Nifty]))/_xlfn.STDEV.P(Table2[1Y Return vs Nifty])</f>
        <v>1.9056921858499922</v>
      </c>
      <c r="I144">
        <v>5.94271157013773</v>
      </c>
      <c r="J144">
        <f>(Table2[[#This Row],[1M Return vs Nifty]]-AVERAGE(Table2[1M Return vs Nifty]))/_xlfn.STDEV.P(Table2[1M Return vs Nifty])</f>
        <v>0.18000005952716883</v>
      </c>
      <c r="K144">
        <v>12.786154760443001</v>
      </c>
      <c r="L144">
        <f>(Table2[[#This Row],[6M Return vs Nifty]]-AVERAGE(Table2[6M Return vs Nifty]))/_xlfn.STDEV.P(Table2[6M Return vs Nifty])</f>
        <v>6.3801331128957472E-2</v>
      </c>
      <c r="M144">
        <v>-3.2741722171041499</v>
      </c>
      <c r="N144">
        <f>(Table2[[#This Row],[1W Return vs Nifty]]-AVERAGE(Table2[1W Return vs Nifty]))/_xlfn.STDEV.P(Table2[1W Return vs Nifty])</f>
        <v>-0.58986175224880488</v>
      </c>
      <c r="O144">
        <v>204.34</v>
      </c>
      <c r="P144">
        <v>193.40501146660401</v>
      </c>
      <c r="Q144">
        <v>158.45930793426299</v>
      </c>
      <c r="R144">
        <v>63.864857416046497</v>
      </c>
      <c r="S144" s="2">
        <f>(Table2[[#This Row],[Close Price]]-Table2[[#This Row],[20D EMA]])/Table2[[#This Row],[20D EMA]]</f>
        <v>4.3065479103454943E-2</v>
      </c>
      <c r="T144" s="2">
        <f>(Table2[[#This Row],[Close Price]]-Table2[[#This Row],[50D EMA]])/Table2[[#This Row],[50D EMA]]</f>
        <v>0.10203969578525474</v>
      </c>
      <c r="U144" s="2">
        <f>(Table2[[#This Row],[Close Price]]-Table2[[#This Row],[200D EMA]])/Table2[[#This Row],[200D EMA]]</f>
        <v>0.34507718592600023</v>
      </c>
      <c r="V144">
        <v>1.13498196116455</v>
      </c>
      <c r="W144">
        <v>207.55</v>
      </c>
      <c r="X144">
        <v>214.07</v>
      </c>
      <c r="Y144">
        <v>208.05</v>
      </c>
      <c r="Z144">
        <v>213.91</v>
      </c>
      <c r="AA144">
        <v>208.05</v>
      </c>
      <c r="AB144">
        <v>217.97</v>
      </c>
      <c r="AC144" s="2">
        <f>(Table2[[#This Row],[Close Price]]/Table2[[#This Row],[Day Low]])-1</f>
        <v>2.693326909178495E-2</v>
      </c>
      <c r="AD144" s="2">
        <f>(Table2[[#This Row],[Day High]]/Table2[[#This Row],[Close Price]])-1</f>
        <v>4.3633292671483304E-3</v>
      </c>
      <c r="AE144" s="2">
        <f>(Table2[[#This Row],[Close Price]]/Table2[[#This Row],[Current Week Low]])-1</f>
        <v>2.4465272770968438E-2</v>
      </c>
      <c r="AF144" s="2">
        <f>(Table2[[#This Row],[Current Week High]]/Table2[[#This Row],[Close Price]])-1</f>
        <v>3.6126489631229664E-3</v>
      </c>
      <c r="AG144" s="2">
        <f>(Table2[[#This Row],[Close Price]]/Table2[[#This Row],[Current Month Low]])-1</f>
        <v>2.4465272770968438E-2</v>
      </c>
      <c r="AH144" s="2">
        <f>(Table2[[#This Row],[Current Month High]]/Table2[[#This Row],[Close Price]])-1</f>
        <v>2.2661161677770547E-2</v>
      </c>
      <c r="AI144">
        <v>2.2661161677770498</v>
      </c>
      <c r="AJ144">
        <v>242.393574297188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0.14000000000000001</v>
      </c>
      <c r="AM144" t="s">
        <v>10198</v>
      </c>
      <c r="AN144">
        <v>10.7</v>
      </c>
      <c r="AO144" t="s">
        <v>10198</v>
      </c>
      <c r="AP144">
        <v>9.7272312173895994E-2</v>
      </c>
      <c r="AQ144">
        <f>(Table2[[#This Row],[Sharpe Ratio]]-AVERAGE(Table2[Sharpe Ratio]))/_xlfn.STDEV.P(Table2[Sharpe Ratio])</f>
        <v>0.48247641931624569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2.0421082435735589</v>
      </c>
      <c r="AS144">
        <f>_xlfn.RANK.AVG(Table2[[#This Row],[1Y Return vs Nifty Z-Score]],Table2[1Y Return vs Nifty Z-Score])</f>
        <v>30</v>
      </c>
      <c r="AT144">
        <f>_xlfn.RANK.AVG(Table2[[#This Row],[6M Return vs Nifty Z-Score]],Table2[6M Return vs Nifty Z-Score])</f>
        <v>291</v>
      </c>
      <c r="AU144">
        <f>_xlfn.RANK.AVG(Table2[[#This Row],[Sharpe Ratio Z-Score]],Table2[Sharpe Ratio Z-Score])</f>
        <v>224</v>
      </c>
      <c r="AV144">
        <f>(Table2[[#This Row],[Rank 1Y]]+Table2[[#This Row],[Rank 6M]]+Table2[[#This Row],[Rank Sharpe]])/3</f>
        <v>181.66666666666666</v>
      </c>
    </row>
    <row r="145" spans="1:48" x14ac:dyDescent="0.3">
      <c r="A145" t="s">
        <v>794</v>
      </c>
      <c r="B145" t="s">
        <v>795</v>
      </c>
      <c r="C145" t="s">
        <v>10167</v>
      </c>
      <c r="D145" t="s">
        <v>242</v>
      </c>
      <c r="E145">
        <v>20007.103532360001</v>
      </c>
      <c r="F145">
        <v>425.65</v>
      </c>
      <c r="G145">
        <v>207.79904246073201</v>
      </c>
      <c r="H145">
        <f>(Table2[[#This Row],[1Y Return vs Nifty]]-AVERAGE(Table2[1Y Return vs Nifty]))/_xlfn.STDEV.P(Table2[1Y Return vs Nifty])</f>
        <v>1.8528997008955992</v>
      </c>
      <c r="I145">
        <v>11.3377178466028</v>
      </c>
      <c r="J145">
        <f>(Table2[[#This Row],[1M Return vs Nifty]]-AVERAGE(Table2[1M Return vs Nifty]))/_xlfn.STDEV.P(Table2[1M Return vs Nifty])</f>
        <v>0.62431230718343589</v>
      </c>
      <c r="K145">
        <v>-3.2882380728790199</v>
      </c>
      <c r="L145">
        <f>(Table2[[#This Row],[6M Return vs Nifty]]-AVERAGE(Table2[6M Return vs Nifty]))/_xlfn.STDEV.P(Table2[6M Return vs Nifty])</f>
        <v>-0.40219133630543219</v>
      </c>
      <c r="M145">
        <v>0.13372975838972201</v>
      </c>
      <c r="N145">
        <f>(Table2[[#This Row],[1W Return vs Nifty]]-AVERAGE(Table2[1W Return vs Nifty]))/_xlfn.STDEV.P(Table2[1W Return vs Nifty])</f>
        <v>2.5435441409321434E-2</v>
      </c>
      <c r="O145">
        <v>390.8</v>
      </c>
      <c r="P145">
        <v>371.14670304800399</v>
      </c>
      <c r="Q145">
        <v>315.89711845154801</v>
      </c>
      <c r="R145">
        <v>70.935092880968796</v>
      </c>
      <c r="S145" s="2">
        <f>(Table2[[#This Row],[Close Price]]-Table2[[#This Row],[20D EMA]])/Table2[[#This Row],[20D EMA]]</f>
        <v>8.9176049129989679E-2</v>
      </c>
      <c r="T145" s="2">
        <f>(Table2[[#This Row],[Close Price]]-Table2[[#This Row],[50D EMA]])/Table2[[#This Row],[50D EMA]]</f>
        <v>0.14685108746593542</v>
      </c>
      <c r="U145" s="2">
        <f>(Table2[[#This Row],[Close Price]]-Table2[[#This Row],[200D EMA]])/Table2[[#This Row],[200D EMA]]</f>
        <v>0.34743236053065091</v>
      </c>
      <c r="V145">
        <v>1.36906385722031</v>
      </c>
      <c r="W145">
        <v>406.55</v>
      </c>
      <c r="X145">
        <v>442.9</v>
      </c>
      <c r="Y145">
        <v>401</v>
      </c>
      <c r="Z145">
        <v>425.65</v>
      </c>
      <c r="AA145">
        <v>393</v>
      </c>
      <c r="AB145">
        <v>425.65</v>
      </c>
      <c r="AC145" s="2">
        <f>(Table2[[#This Row],[Close Price]]/Table2[[#This Row],[Day Low]])-1</f>
        <v>4.6980691181896406E-2</v>
      </c>
      <c r="AD145" s="2">
        <f>(Table2[[#This Row],[Day High]]/Table2[[#This Row],[Close Price]])-1</f>
        <v>4.0526253964524805E-2</v>
      </c>
      <c r="AE145" s="2">
        <f>(Table2[[#This Row],[Close Price]]/Table2[[#This Row],[Current Week Low]])-1</f>
        <v>6.1471321695760528E-2</v>
      </c>
      <c r="AF145" s="2">
        <f>(Table2[[#This Row],[Current Week High]]/Table2[[#This Row],[Close Price]])-1</f>
        <v>0</v>
      </c>
      <c r="AG145" s="2">
        <f>(Table2[[#This Row],[Close Price]]/Table2[[#This Row],[Current Month Low]])-1</f>
        <v>8.3078880407124522E-2</v>
      </c>
      <c r="AH145" s="2">
        <f>(Table2[[#This Row],[Current Month High]]/Table2[[#This Row],[Close Price]])-1</f>
        <v>0</v>
      </c>
      <c r="AI145">
        <v>0</v>
      </c>
      <c r="AJ145">
        <v>239.163346613545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0.16</v>
      </c>
      <c r="AM145" t="s">
        <v>10198</v>
      </c>
      <c r="AN145">
        <v>7.9</v>
      </c>
      <c r="AO145" t="s">
        <v>10198</v>
      </c>
      <c r="AP145">
        <v>0.18736969171283699</v>
      </c>
      <c r="AQ145">
        <f>(Table2[[#This Row],[Sharpe Ratio]]-AVERAGE(Table2[Sharpe Ratio]))/_xlfn.STDEV.P(Table2[Sharpe Ratio])</f>
        <v>1.4982607650794886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3.598716878262413</v>
      </c>
      <c r="AS145">
        <f>_xlfn.RANK.AVG(Table2[[#This Row],[1Y Return vs Nifty Z-Score]],Table2[1Y Return vs Nifty Z-Score])</f>
        <v>35</v>
      </c>
      <c r="AT145">
        <f>_xlfn.RANK.AVG(Table2[[#This Row],[6M Return vs Nifty Z-Score]],Table2[6M Return vs Nifty Z-Score])</f>
        <v>461</v>
      </c>
      <c r="AU145">
        <f>_xlfn.RANK.AVG(Table2[[#This Row],[Sharpe Ratio Z-Score]],Table2[Sharpe Ratio Z-Score])</f>
        <v>52</v>
      </c>
      <c r="AV145">
        <f>(Table2[[#This Row],[Rank 1Y]]+Table2[[#This Row],[Rank 6M]]+Table2[[#This Row],[Rank Sharpe]])/3</f>
        <v>182.66666666666666</v>
      </c>
    </row>
    <row r="146" spans="1:48" x14ac:dyDescent="0.3">
      <c r="A146" t="s">
        <v>177</v>
      </c>
      <c r="B146" t="s">
        <v>178</v>
      </c>
      <c r="C146" t="s">
        <v>10151</v>
      </c>
      <c r="D146" t="s">
        <v>179</v>
      </c>
      <c r="E146">
        <v>151549.01069150699</v>
      </c>
      <c r="F146">
        <v>229.11</v>
      </c>
      <c r="G146">
        <v>84.340947746163494</v>
      </c>
      <c r="H146">
        <f>(Table2[[#This Row],[1Y Return vs Nifty]]-AVERAGE(Table2[1Y Return vs Nifty]))/_xlfn.STDEV.P(Table2[1Y Return vs Nifty])</f>
        <v>0.42704530202251711</v>
      </c>
      <c r="I146">
        <v>3.1083483432418602</v>
      </c>
      <c r="J146">
        <f>(Table2[[#This Row],[1M Return vs Nifty]]-AVERAGE(Table2[1M Return vs Nifty]))/_xlfn.STDEV.P(Table2[1M Return vs Nifty])</f>
        <v>-5.3427341940383018E-2</v>
      </c>
      <c r="K146">
        <v>28.927979214975</v>
      </c>
      <c r="L146">
        <f>(Table2[[#This Row],[6M Return vs Nifty]]-AVERAGE(Table2[6M Return vs Nifty]))/_xlfn.STDEV.P(Table2[6M Return vs Nifty])</f>
        <v>0.53174882456286632</v>
      </c>
      <c r="M146">
        <v>1.9921387777180499</v>
      </c>
      <c r="N146">
        <f>(Table2[[#This Row],[1W Return vs Nifty]]-AVERAGE(Table2[1W Return vs Nifty]))/_xlfn.STDEV.P(Table2[1W Return vs Nifty])</f>
        <v>0.36097145813878123</v>
      </c>
      <c r="O146">
        <v>218.82</v>
      </c>
      <c r="P146">
        <v>210.26598137533699</v>
      </c>
      <c r="Q146">
        <v>176.39574172648801</v>
      </c>
      <c r="R146">
        <v>74.315133297888707</v>
      </c>
      <c r="S146" s="2">
        <f>(Table2[[#This Row],[Close Price]]-Table2[[#This Row],[20D EMA]])/Table2[[#This Row],[20D EMA]]</f>
        <v>4.7024952015355184E-2</v>
      </c>
      <c r="T146" s="2">
        <f>(Table2[[#This Row],[Close Price]]-Table2[[#This Row],[50D EMA]])/Table2[[#This Row],[50D EMA]]</f>
        <v>8.9619911416033357E-2</v>
      </c>
      <c r="U146" s="2">
        <f>(Table2[[#This Row],[Close Price]]-Table2[[#This Row],[200D EMA]])/Table2[[#This Row],[200D EMA]]</f>
        <v>0.29884087766273043</v>
      </c>
      <c r="V146">
        <v>0.73353263297076798</v>
      </c>
      <c r="W146">
        <v>219.86</v>
      </c>
      <c r="X146">
        <v>231.75</v>
      </c>
      <c r="Y146">
        <v>221.27</v>
      </c>
      <c r="Z146">
        <v>234.1</v>
      </c>
      <c r="AA146">
        <v>217.28</v>
      </c>
      <c r="AB146">
        <v>234.1</v>
      </c>
      <c r="AC146" s="2">
        <f>(Table2[[#This Row],[Close Price]]/Table2[[#This Row],[Day Low]])-1</f>
        <v>4.2072227781315474E-2</v>
      </c>
      <c r="AD146" s="2">
        <f>(Table2[[#This Row],[Day High]]/Table2[[#This Row],[Close Price]])-1</f>
        <v>1.1522849286369041E-2</v>
      </c>
      <c r="AE146" s="2">
        <f>(Table2[[#This Row],[Close Price]]/Table2[[#This Row],[Current Week Low]])-1</f>
        <v>3.5431825371717851E-2</v>
      </c>
      <c r="AF146" s="2">
        <f>(Table2[[#This Row],[Current Week High]]/Table2[[#This Row],[Close Price]])-1</f>
        <v>2.1779931037492872E-2</v>
      </c>
      <c r="AG146" s="2">
        <f>(Table2[[#This Row],[Close Price]]/Table2[[#This Row],[Current Month Low]])-1</f>
        <v>5.4445876288659933E-2</v>
      </c>
      <c r="AH146" s="2">
        <f>(Table2[[#This Row],[Current Month High]]/Table2[[#This Row],[Close Price]])-1</f>
        <v>2.1779931037492872E-2</v>
      </c>
      <c r="AI146">
        <v>2.1779931037492801</v>
      </c>
      <c r="AJ146">
        <v>113.12558139534799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0.05</v>
      </c>
      <c r="AM146" t="s">
        <v>10198</v>
      </c>
      <c r="AN146">
        <v>6.68</v>
      </c>
      <c r="AO146" t="s">
        <v>10198</v>
      </c>
      <c r="AP146">
        <v>8.9511270463986006E-2</v>
      </c>
      <c r="AQ146">
        <f>(Table2[[#This Row],[Sharpe Ratio]]-AVERAGE(Table2[Sharpe Ratio]))/_xlfn.STDEV.P(Table2[Sharpe Ratio])</f>
        <v>0.3949761533142272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1.661314396098009</v>
      </c>
      <c r="AS146">
        <f>_xlfn.RANK.AVG(Table2[[#This Row],[1Y Return vs Nifty Z-Score]],Table2[1Y Return vs Nifty Z-Score])</f>
        <v>155</v>
      </c>
      <c r="AT146">
        <f>_xlfn.RANK.AVG(Table2[[#This Row],[6M Return vs Nifty Z-Score]],Table2[6M Return vs Nifty Z-Score])</f>
        <v>160</v>
      </c>
      <c r="AU146">
        <f>_xlfn.RANK.AVG(Table2[[#This Row],[Sharpe Ratio Z-Score]],Table2[Sharpe Ratio Z-Score])</f>
        <v>234</v>
      </c>
      <c r="AV146">
        <f>(Table2[[#This Row],[Rank 1Y]]+Table2[[#This Row],[Rank 6M]]+Table2[[#This Row],[Rank Sharpe]])/3</f>
        <v>183</v>
      </c>
    </row>
    <row r="147" spans="1:48" x14ac:dyDescent="0.3">
      <c r="A147" t="s">
        <v>90</v>
      </c>
      <c r="B147" t="s">
        <v>91</v>
      </c>
      <c r="C147" t="s">
        <v>10151</v>
      </c>
      <c r="D147" t="s">
        <v>92</v>
      </c>
      <c r="E147">
        <v>304007.38837091002</v>
      </c>
      <c r="F147">
        <v>493.8</v>
      </c>
      <c r="G147">
        <v>84.709904707728995</v>
      </c>
      <c r="H147">
        <f>(Table2[[#This Row],[1Y Return vs Nifty]]-AVERAGE(Table2[1Y Return vs Nifty]))/_xlfn.STDEV.P(Table2[1Y Return vs Nifty])</f>
        <v>0.43130649613748623</v>
      </c>
      <c r="I147">
        <v>-3.1070689487476502</v>
      </c>
      <c r="J147">
        <f>(Table2[[#This Row],[1M Return vs Nifty]]-AVERAGE(Table2[1M Return vs Nifty]))/_xlfn.STDEV.P(Table2[1M Return vs Nifty])</f>
        <v>-0.56530552810163093</v>
      </c>
      <c r="K147">
        <v>14.811057964553999</v>
      </c>
      <c r="L147">
        <f>(Table2[[#This Row],[6M Return vs Nifty]]-AVERAGE(Table2[6M Return vs Nifty]))/_xlfn.STDEV.P(Table2[6M Return vs Nifty])</f>
        <v>0.1225027735513472</v>
      </c>
      <c r="M147">
        <v>2.2840942120424801</v>
      </c>
      <c r="N147">
        <f>(Table2[[#This Row],[1W Return vs Nifty]]-AVERAGE(Table2[1W Return vs Nifty]))/_xlfn.STDEV.P(Table2[1W Return vs Nifty])</f>
        <v>0.41368405395428387</v>
      </c>
      <c r="O147">
        <v>482.15</v>
      </c>
      <c r="P147">
        <v>473.52507385952998</v>
      </c>
      <c r="Q147">
        <v>408.55874694243897</v>
      </c>
      <c r="R147">
        <v>70.080445158774097</v>
      </c>
      <c r="S147" s="2">
        <f>(Table2[[#This Row],[Close Price]]-Table2[[#This Row],[20D EMA]])/Table2[[#This Row],[20D EMA]]</f>
        <v>2.416260499844454E-2</v>
      </c>
      <c r="T147" s="2">
        <f>(Table2[[#This Row],[Close Price]]-Table2[[#This Row],[50D EMA]])/Table2[[#This Row],[50D EMA]]</f>
        <v>4.2817006447444288E-2</v>
      </c>
      <c r="U147" s="2">
        <f>(Table2[[#This Row],[Close Price]]-Table2[[#This Row],[200D EMA]])/Table2[[#This Row],[200D EMA]]</f>
        <v>0.20863891348670724</v>
      </c>
      <c r="V147">
        <v>0.69002459583668896</v>
      </c>
      <c r="W147">
        <v>480.55</v>
      </c>
      <c r="X147">
        <v>494.9</v>
      </c>
      <c r="Y147">
        <v>487.2</v>
      </c>
      <c r="Z147">
        <v>496.95</v>
      </c>
      <c r="AA147">
        <v>471.25</v>
      </c>
      <c r="AB147">
        <v>496.95</v>
      </c>
      <c r="AC147" s="2">
        <f>(Table2[[#This Row],[Close Price]]/Table2[[#This Row],[Day Low]])-1</f>
        <v>2.7572573093330499E-2</v>
      </c>
      <c r="AD147" s="2">
        <f>(Table2[[#This Row],[Day High]]/Table2[[#This Row],[Close Price]])-1</f>
        <v>2.2276225192385812E-3</v>
      </c>
      <c r="AE147" s="2">
        <f>(Table2[[#This Row],[Close Price]]/Table2[[#This Row],[Current Week Low]])-1</f>
        <v>1.3546798029556717E-2</v>
      </c>
      <c r="AF147" s="2">
        <f>(Table2[[#This Row],[Current Week High]]/Table2[[#This Row],[Close Price]])-1</f>
        <v>6.3791008505467151E-3</v>
      </c>
      <c r="AG147" s="2">
        <f>(Table2[[#This Row],[Close Price]]/Table2[[#This Row],[Current Month Low]])-1</f>
        <v>4.7851458885941778E-2</v>
      </c>
      <c r="AH147" s="2">
        <f>(Table2[[#This Row],[Current Month High]]/Table2[[#This Row],[Close Price]])-1</f>
        <v>6.3791008505467151E-3</v>
      </c>
      <c r="AI147">
        <v>6.8043742405832202</v>
      </c>
      <c r="AJ147">
        <v>117.67687899492999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0.02</v>
      </c>
      <c r="AM147" t="s">
        <v>10198</v>
      </c>
      <c r="AN147">
        <v>2.83</v>
      </c>
      <c r="AO147" t="s">
        <v>10198</v>
      </c>
      <c r="AP147">
        <v>0.14090690607776701</v>
      </c>
      <c r="AQ147">
        <f>(Table2[[#This Row],[Sharpe Ratio]]-AVERAGE(Table2[Sharpe Ratio]))/_xlfn.STDEV.P(Table2[Sharpe Ratio])</f>
        <v>0.97442565966159234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1.3766134552030787</v>
      </c>
      <c r="AS147">
        <f>_xlfn.RANK.AVG(Table2[[#This Row],[1Y Return vs Nifty Z-Score]],Table2[1Y Return vs Nifty Z-Score])</f>
        <v>154</v>
      </c>
      <c r="AT147">
        <f>_xlfn.RANK.AVG(Table2[[#This Row],[6M Return vs Nifty Z-Score]],Table2[6M Return vs Nifty Z-Score])</f>
        <v>271</v>
      </c>
      <c r="AU147">
        <f>_xlfn.RANK.AVG(Table2[[#This Row],[Sharpe Ratio Z-Score]],Table2[Sharpe Ratio Z-Score])</f>
        <v>125</v>
      </c>
      <c r="AV147">
        <f>(Table2[[#This Row],[Rank 1Y]]+Table2[[#This Row],[Rank 6M]]+Table2[[#This Row],[Rank Sharpe]])/3</f>
        <v>183.33333333333334</v>
      </c>
    </row>
    <row r="148" spans="1:48" x14ac:dyDescent="0.3">
      <c r="A148" t="s">
        <v>472</v>
      </c>
      <c r="B148" t="s">
        <v>473</v>
      </c>
      <c r="C148" t="s">
        <v>10153</v>
      </c>
      <c r="D148" t="s">
        <v>32</v>
      </c>
      <c r="E148">
        <v>44754.281398480001</v>
      </c>
      <c r="F148">
        <v>64.78</v>
      </c>
      <c r="G148">
        <v>79.525874605268797</v>
      </c>
      <c r="H148">
        <f>(Table2[[#This Row],[1Y Return vs Nifty]]-AVERAGE(Table2[1Y Return vs Nifty]))/_xlfn.STDEV.P(Table2[1Y Return vs Nifty])</f>
        <v>0.37143458459881656</v>
      </c>
      <c r="I148">
        <v>-10.763767146802801</v>
      </c>
      <c r="J148">
        <f>(Table2[[#This Row],[1M Return vs Nifty]]-AVERAGE(Table2[1M Return vs Nifty]))/_xlfn.STDEV.P(Table2[1M Return vs Nifty])</f>
        <v>-1.1958821413011649</v>
      </c>
      <c r="K148">
        <v>27.8007091686626</v>
      </c>
      <c r="L148">
        <f>(Table2[[#This Row],[6M Return vs Nifty]]-AVERAGE(Table2[6M Return vs Nifty]))/_xlfn.STDEV.P(Table2[6M Return vs Nifty])</f>
        <v>0.4990695450873105</v>
      </c>
      <c r="M148">
        <v>-3.1202043585815198</v>
      </c>
      <c r="N148">
        <f>(Table2[[#This Row],[1W Return vs Nifty]]-AVERAGE(Table2[1W Return vs Nifty]))/_xlfn.STDEV.P(Table2[1W Return vs Nifty])</f>
        <v>-0.56206283316493166</v>
      </c>
      <c r="O148">
        <v>64.849999999999994</v>
      </c>
      <c r="P148">
        <v>64.955157807236503</v>
      </c>
      <c r="Q148">
        <v>56.194838999160503</v>
      </c>
      <c r="R148">
        <v>32.231656235246703</v>
      </c>
      <c r="S148" s="2">
        <f>(Table2[[#This Row],[Close Price]]-Table2[[#This Row],[20D EMA]])/Table2[[#This Row],[20D EMA]]</f>
        <v>-1.0794140323823159E-3</v>
      </c>
      <c r="T148" s="2">
        <f>(Table2[[#This Row],[Close Price]]-Table2[[#This Row],[50D EMA]])/Table2[[#This Row],[50D EMA]]</f>
        <v>-2.696595823172462E-3</v>
      </c>
      <c r="U148" s="2">
        <f>(Table2[[#This Row],[Close Price]]-Table2[[#This Row],[200D EMA]])/Table2[[#This Row],[200D EMA]]</f>
        <v>0.15277490164119437</v>
      </c>
      <c r="V148">
        <v>0.52515548301659598</v>
      </c>
      <c r="W148">
        <v>63.05</v>
      </c>
      <c r="X148">
        <v>65.38</v>
      </c>
      <c r="Y148">
        <v>63.05</v>
      </c>
      <c r="Z148">
        <v>66.849999999999994</v>
      </c>
      <c r="AA148">
        <v>63.05</v>
      </c>
      <c r="AB148">
        <v>66.849999999999994</v>
      </c>
      <c r="AC148" s="2">
        <f>(Table2[[#This Row],[Close Price]]/Table2[[#This Row],[Day Low]])-1</f>
        <v>2.7438540840602821E-2</v>
      </c>
      <c r="AD148" s="2">
        <f>(Table2[[#This Row],[Day High]]/Table2[[#This Row],[Close Price]])-1</f>
        <v>9.2621179376350948E-3</v>
      </c>
      <c r="AE148" s="2">
        <f>(Table2[[#This Row],[Close Price]]/Table2[[#This Row],[Current Week Low]])-1</f>
        <v>2.7438540840602821E-2</v>
      </c>
      <c r="AF148" s="2">
        <f>(Table2[[#This Row],[Current Week High]]/Table2[[#This Row],[Close Price]])-1</f>
        <v>3.1954306884840911E-2</v>
      </c>
      <c r="AG148" s="2">
        <f>(Table2[[#This Row],[Close Price]]/Table2[[#This Row],[Current Month Low]])-1</f>
        <v>2.7438540840602821E-2</v>
      </c>
      <c r="AH148" s="2">
        <f>(Table2[[#This Row],[Current Month High]]/Table2[[#This Row],[Close Price]])-1</f>
        <v>3.1954306884840911E-2</v>
      </c>
      <c r="AI148">
        <v>13.4609447360296</v>
      </c>
      <c r="AJ148">
        <v>117.018425460636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-0.05</v>
      </c>
      <c r="AM148" t="s">
        <v>10199</v>
      </c>
      <c r="AN148">
        <v>-0.6</v>
      </c>
      <c r="AO148" t="s">
        <v>10199</v>
      </c>
      <c r="AP148">
        <v>9.9651583400795996E-2</v>
      </c>
      <c r="AQ148">
        <f>(Table2[[#This Row],[Sharpe Ratio]]-AVERAGE(Table2[Sharpe Ratio]))/_xlfn.STDEV.P(Table2[Sharpe Ratio])</f>
        <v>0.50930102263964583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171</v>
      </c>
      <c r="AT148">
        <f>_xlfn.RANK.AVG(Table2[[#This Row],[6M Return vs Nifty Z-Score]],Table2[6M Return vs Nifty Z-Score])</f>
        <v>167</v>
      </c>
      <c r="AU148">
        <f>_xlfn.RANK.AVG(Table2[[#This Row],[Sharpe Ratio Z-Score]],Table2[Sharpe Ratio Z-Score])</f>
        <v>214</v>
      </c>
      <c r="AV148">
        <f>(Table2[[#This Row],[Rank 1Y]]+Table2[[#This Row],[Rank 6M]]+Table2[[#This Row],[Rank Sharpe]])/3</f>
        <v>184</v>
      </c>
    </row>
    <row r="149" spans="1:48" x14ac:dyDescent="0.3">
      <c r="A149" t="s">
        <v>531</v>
      </c>
      <c r="B149" t="s">
        <v>532</v>
      </c>
      <c r="C149" t="s">
        <v>10160</v>
      </c>
      <c r="D149" t="s">
        <v>156</v>
      </c>
      <c r="E149">
        <v>37328.257514279998</v>
      </c>
      <c r="F149">
        <v>263.48</v>
      </c>
      <c r="G149">
        <v>115.432992361763</v>
      </c>
      <c r="H149">
        <f>(Table2[[#This Row],[1Y Return vs Nifty]]-AVERAGE(Table2[1Y Return vs Nifty]))/_xlfn.STDEV.P(Table2[1Y Return vs Nifty])</f>
        <v>0.78613660897656212</v>
      </c>
      <c r="I149">
        <v>15.6619579925426</v>
      </c>
      <c r="J149">
        <f>(Table2[[#This Row],[1M Return vs Nifty]]-AVERAGE(Table2[1M Return vs Nifty]))/_xlfn.STDEV.P(Table2[1M Return vs Nifty])</f>
        <v>0.98044031893931183</v>
      </c>
      <c r="K149">
        <v>7.8637637270903502</v>
      </c>
      <c r="L149">
        <f>(Table2[[#This Row],[6M Return vs Nifty]]-AVERAGE(Table2[6M Return vs Nifty]))/_xlfn.STDEV.P(Table2[6M Return vs Nifty])</f>
        <v>-7.8897565903850372E-2</v>
      </c>
      <c r="M149">
        <v>8.7751418176450802</v>
      </c>
      <c r="N149">
        <f>(Table2[[#This Row],[1W Return vs Nifty]]-AVERAGE(Table2[1W Return vs Nifty]))/_xlfn.STDEV.P(Table2[1W Return vs Nifty])</f>
        <v>1.5856436362277095</v>
      </c>
      <c r="O149">
        <v>247.2</v>
      </c>
      <c r="P149">
        <v>237.99695771606099</v>
      </c>
      <c r="Q149">
        <v>207.43704376852699</v>
      </c>
      <c r="R149">
        <v>83.838935685843595</v>
      </c>
      <c r="S149" s="2">
        <f>(Table2[[#This Row],[Close Price]]-Table2[[#This Row],[20D EMA]])/Table2[[#This Row],[20D EMA]]</f>
        <v>6.5857605177993647E-2</v>
      </c>
      <c r="T149" s="2">
        <f>(Table2[[#This Row],[Close Price]]-Table2[[#This Row],[50D EMA]])/Table2[[#This Row],[50D EMA]]</f>
        <v>0.10707297491735682</v>
      </c>
      <c r="U149" s="2">
        <f>(Table2[[#This Row],[Close Price]]-Table2[[#This Row],[200D EMA]])/Table2[[#This Row],[200D EMA]]</f>
        <v>0.27016850613244248</v>
      </c>
      <c r="V149">
        <v>1.67182611932743</v>
      </c>
      <c r="W149">
        <v>253.3</v>
      </c>
      <c r="X149">
        <v>277.32</v>
      </c>
      <c r="Y149">
        <v>260.58999999999997</v>
      </c>
      <c r="Z149">
        <v>275.3</v>
      </c>
      <c r="AA149">
        <v>236.25</v>
      </c>
      <c r="AB149">
        <v>275.3</v>
      </c>
      <c r="AC149" s="2">
        <f>(Table2[[#This Row],[Close Price]]/Table2[[#This Row],[Day Low]])-1</f>
        <v>4.0189498618239172E-2</v>
      </c>
      <c r="AD149" s="2">
        <f>(Table2[[#This Row],[Day High]]/Table2[[#This Row],[Close Price]])-1</f>
        <v>5.2527706087748482E-2</v>
      </c>
      <c r="AE149" s="2">
        <f>(Table2[[#This Row],[Close Price]]/Table2[[#This Row],[Current Week Low]])-1</f>
        <v>1.1090218350666037E-2</v>
      </c>
      <c r="AF149" s="2">
        <f>(Table2[[#This Row],[Current Week High]]/Table2[[#This Row],[Close Price]])-1</f>
        <v>4.4861090025808403E-2</v>
      </c>
      <c r="AG149" s="2">
        <f>(Table2[[#This Row],[Close Price]]/Table2[[#This Row],[Current Month Low]])-1</f>
        <v>0.11525925925925939</v>
      </c>
      <c r="AH149" s="2">
        <f>(Table2[[#This Row],[Current Month High]]/Table2[[#This Row],[Close Price]])-1</f>
        <v>4.4861090025808403E-2</v>
      </c>
      <c r="AI149">
        <v>11.488538029451901</v>
      </c>
      <c r="AJ149">
        <v>148.56603773584899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0.09</v>
      </c>
      <c r="AM149" t="s">
        <v>10198</v>
      </c>
      <c r="AN149">
        <v>12.3</v>
      </c>
      <c r="AO149" t="s">
        <v>10198</v>
      </c>
      <c r="AP149">
        <v>0.14752725084391799</v>
      </c>
      <c r="AQ149">
        <f>(Table2[[#This Row],[Sharpe Ratio]]-AVERAGE(Table2[Sharpe Ratio]))/_xlfn.STDEV.P(Table2[Sharpe Ratio])</f>
        <v>1.0490653729520909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4.3223883711918241</v>
      </c>
      <c r="AS149">
        <f>_xlfn.RANK.AVG(Table2[[#This Row],[1Y Return vs Nifty Z-Score]],Table2[1Y Return vs Nifty Z-Score])</f>
        <v>107</v>
      </c>
      <c r="AT149">
        <f>_xlfn.RANK.AVG(Table2[[#This Row],[6M Return vs Nifty Z-Score]],Table2[6M Return vs Nifty Z-Score])</f>
        <v>334</v>
      </c>
      <c r="AU149">
        <f>_xlfn.RANK.AVG(Table2[[#This Row],[Sharpe Ratio Z-Score]],Table2[Sharpe Ratio Z-Score])</f>
        <v>111</v>
      </c>
      <c r="AV149">
        <f>(Table2[[#This Row],[Rank 1Y]]+Table2[[#This Row],[Rank 6M]]+Table2[[#This Row],[Rank Sharpe]])/3</f>
        <v>184</v>
      </c>
    </row>
    <row r="150" spans="1:48" x14ac:dyDescent="0.3">
      <c r="A150" t="s">
        <v>1542</v>
      </c>
      <c r="B150" t="s">
        <v>1543</v>
      </c>
      <c r="C150" t="s">
        <v>10163</v>
      </c>
      <c r="D150" t="s">
        <v>75</v>
      </c>
      <c r="E150">
        <v>6164.576</v>
      </c>
      <c r="F150">
        <v>874.95</v>
      </c>
      <c r="G150">
        <v>111.22613533369299</v>
      </c>
      <c r="H150">
        <f>(Table2[[#This Row],[1Y Return vs Nifty]]-AVERAGE(Table2[1Y Return vs Nifty]))/_xlfn.STDEV.P(Table2[1Y Return vs Nifty])</f>
        <v>0.73755036104545801</v>
      </c>
      <c r="I150">
        <v>-3.03737361307605</v>
      </c>
      <c r="J150">
        <f>(Table2[[#This Row],[1M Return vs Nifty]]-AVERAGE(Table2[1M Return vs Nifty]))/_xlfn.STDEV.P(Table2[1M Return vs Nifty])</f>
        <v>-0.55956568468782553</v>
      </c>
      <c r="K150">
        <v>21.254798182620199</v>
      </c>
      <c r="L150">
        <f>(Table2[[#This Row],[6M Return vs Nifty]]-AVERAGE(Table2[6M Return vs Nifty]))/_xlfn.STDEV.P(Table2[6M Return vs Nifty])</f>
        <v>0.30930520668874634</v>
      </c>
      <c r="M150">
        <v>2.0068236066660701</v>
      </c>
      <c r="N150">
        <f>(Table2[[#This Row],[1W Return vs Nifty]]-AVERAGE(Table2[1W Return vs Nifty]))/_xlfn.STDEV.P(Table2[1W Return vs Nifty])</f>
        <v>0.36362280612532566</v>
      </c>
      <c r="O150">
        <v>875.37</v>
      </c>
      <c r="P150">
        <v>878.64085503146896</v>
      </c>
      <c r="Q150">
        <v>756.24739582270297</v>
      </c>
      <c r="R150">
        <v>50.810444945817103</v>
      </c>
      <c r="S150" s="2">
        <f>(Table2[[#This Row],[Close Price]]-Table2[[#This Row],[20D EMA]])/Table2[[#This Row],[20D EMA]]</f>
        <v>-4.7979711436302259E-4</v>
      </c>
      <c r="T150" s="2">
        <f>(Table2[[#This Row],[Close Price]]-Table2[[#This Row],[50D EMA]])/Table2[[#This Row],[50D EMA]]</f>
        <v>-4.2006412635305053E-3</v>
      </c>
      <c r="U150" s="2">
        <f>(Table2[[#This Row],[Close Price]]-Table2[[#This Row],[200D EMA]])/Table2[[#This Row],[200D EMA]]</f>
        <v>0.15696266173341783</v>
      </c>
      <c r="V150">
        <v>0.81551902146502597</v>
      </c>
      <c r="W150">
        <v>838.05</v>
      </c>
      <c r="X150">
        <v>879.15</v>
      </c>
      <c r="Y150">
        <v>864.65</v>
      </c>
      <c r="Z150">
        <v>906.35</v>
      </c>
      <c r="AA150">
        <v>840.9</v>
      </c>
      <c r="AB150">
        <v>911.3</v>
      </c>
      <c r="AC150" s="2">
        <f>(Table2[[#This Row],[Close Price]]/Table2[[#This Row],[Day Low]])-1</f>
        <v>4.4030785752640078E-2</v>
      </c>
      <c r="AD150" s="2">
        <f>(Table2[[#This Row],[Day High]]/Table2[[#This Row],[Close Price]])-1</f>
        <v>4.8002743013886295E-3</v>
      </c>
      <c r="AE150" s="2">
        <f>(Table2[[#This Row],[Close Price]]/Table2[[#This Row],[Current Week Low]])-1</f>
        <v>1.1912334470595143E-2</v>
      </c>
      <c r="AF150" s="2">
        <f>(Table2[[#This Row],[Current Week High]]/Table2[[#This Row],[Close Price]])-1</f>
        <v>3.588776501514368E-2</v>
      </c>
      <c r="AG150" s="2">
        <f>(Table2[[#This Row],[Close Price]]/Table2[[#This Row],[Current Month Low]])-1</f>
        <v>4.0492329646807157E-2</v>
      </c>
      <c r="AH150" s="2">
        <f>(Table2[[#This Row],[Current Month High]]/Table2[[#This Row],[Close Price]])-1</f>
        <v>4.1545231156066009E-2</v>
      </c>
      <c r="AI150">
        <v>33.150465740899399</v>
      </c>
      <c r="AJ150">
        <v>142.334856668051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-0.08</v>
      </c>
      <c r="AM150" t="s">
        <v>10199</v>
      </c>
      <c r="AN150">
        <v>-1.02</v>
      </c>
      <c r="AO150" t="s">
        <v>10199</v>
      </c>
      <c r="AP150">
        <v>9.4792346579561995E-2</v>
      </c>
      <c r="AQ150">
        <f>(Table2[[#This Row],[Sharpe Ratio]]-AVERAGE(Table2[Sharpe Ratio]))/_xlfn.STDEV.P(Table2[Sharpe Ratio])</f>
        <v>0.45451655809001401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113</v>
      </c>
      <c r="AT150">
        <f>_xlfn.RANK.AVG(Table2[[#This Row],[6M Return vs Nifty Z-Score]],Table2[6M Return vs Nifty Z-Score])</f>
        <v>209</v>
      </c>
      <c r="AU150">
        <f>_xlfn.RANK.AVG(Table2[[#This Row],[Sharpe Ratio Z-Score]],Table2[Sharpe Ratio Z-Score])</f>
        <v>230</v>
      </c>
      <c r="AV150">
        <f>(Table2[[#This Row],[Rank 1Y]]+Table2[[#This Row],[Rank 6M]]+Table2[[#This Row],[Rank Sharpe]])/3</f>
        <v>184</v>
      </c>
    </row>
    <row r="151" spans="1:48" x14ac:dyDescent="0.3">
      <c r="A151" t="s">
        <v>836</v>
      </c>
      <c r="B151" t="s">
        <v>837</v>
      </c>
      <c r="C151" t="s">
        <v>10156</v>
      </c>
      <c r="D151" t="s">
        <v>624</v>
      </c>
      <c r="E151">
        <v>18642.620393460002</v>
      </c>
      <c r="F151">
        <v>742.7</v>
      </c>
      <c r="G151">
        <v>74.016572697452304</v>
      </c>
      <c r="H151">
        <f>(Table2[[#This Row],[1Y Return vs Nifty]]-AVERAGE(Table2[1Y Return vs Nifty]))/_xlfn.STDEV.P(Table2[1Y Return vs Nifty])</f>
        <v>0.30780601185806911</v>
      </c>
      <c r="I151">
        <v>11.4724591877821</v>
      </c>
      <c r="J151">
        <f>(Table2[[#This Row],[1M Return vs Nifty]]-AVERAGE(Table2[1M Return vs Nifty]))/_xlfn.STDEV.P(Table2[1M Return vs Nifty])</f>
        <v>0.63540909281884039</v>
      </c>
      <c r="K151">
        <v>31.5424823932271</v>
      </c>
      <c r="L151">
        <f>(Table2[[#This Row],[6M Return vs Nifty]]-AVERAGE(Table2[6M Return vs Nifty]))/_xlfn.STDEV.P(Table2[6M Return vs Nifty])</f>
        <v>0.60754262422189809</v>
      </c>
      <c r="M151">
        <v>10.34414644023</v>
      </c>
      <c r="N151">
        <f>(Table2[[#This Row],[1W Return vs Nifty]]-AVERAGE(Table2[1W Return vs Nifty]))/_xlfn.STDEV.P(Table2[1W Return vs Nifty])</f>
        <v>1.8689276473452014</v>
      </c>
      <c r="O151">
        <v>714.01</v>
      </c>
      <c r="P151">
        <v>698.05846778196701</v>
      </c>
      <c r="Q151">
        <v>619.46461621618005</v>
      </c>
      <c r="R151">
        <v>83.729163927841</v>
      </c>
      <c r="S151" s="2">
        <f>(Table2[[#This Row],[Close Price]]-Table2[[#This Row],[20D EMA]])/Table2[[#This Row],[20D EMA]]</f>
        <v>4.0181510062884347E-2</v>
      </c>
      <c r="T151" s="2">
        <f>(Table2[[#This Row],[Close Price]]-Table2[[#This Row],[50D EMA]])/Table2[[#This Row],[50D EMA]]</f>
        <v>6.3950993044864055E-2</v>
      </c>
      <c r="U151" s="2">
        <f>(Table2[[#This Row],[Close Price]]-Table2[[#This Row],[200D EMA]])/Table2[[#This Row],[200D EMA]]</f>
        <v>0.19893853588695284</v>
      </c>
      <c r="V151">
        <v>1.6763613719866199</v>
      </c>
      <c r="W151">
        <v>716.05</v>
      </c>
      <c r="X151">
        <v>753.05</v>
      </c>
      <c r="Y151">
        <v>739.2</v>
      </c>
      <c r="Z151">
        <v>796.9</v>
      </c>
      <c r="AA151">
        <v>686.05</v>
      </c>
      <c r="AB151">
        <v>796.9</v>
      </c>
      <c r="AC151" s="2">
        <f>(Table2[[#This Row],[Close Price]]/Table2[[#This Row],[Day Low]])-1</f>
        <v>3.7218071363731786E-2</v>
      </c>
      <c r="AD151" s="2">
        <f>(Table2[[#This Row],[Day High]]/Table2[[#This Row],[Close Price]])-1</f>
        <v>1.3935640231587332E-2</v>
      </c>
      <c r="AE151" s="2">
        <f>(Table2[[#This Row],[Close Price]]/Table2[[#This Row],[Current Week Low]])-1</f>
        <v>4.7348484848483974E-3</v>
      </c>
      <c r="AF151" s="2">
        <f>(Table2[[#This Row],[Current Week High]]/Table2[[#This Row],[Close Price]])-1</f>
        <v>7.2976975898747742E-2</v>
      </c>
      <c r="AG151" s="2">
        <f>(Table2[[#This Row],[Close Price]]/Table2[[#This Row],[Current Month Low]])-1</f>
        <v>8.25741564025948E-2</v>
      </c>
      <c r="AH151" s="2">
        <f>(Table2[[#This Row],[Current Month High]]/Table2[[#This Row],[Close Price]])-1</f>
        <v>7.2976975898747742E-2</v>
      </c>
      <c r="AI151">
        <v>11.2091019254072</v>
      </c>
      <c r="AJ151">
        <v>100.13473457289101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0.04</v>
      </c>
      <c r="AM151" t="s">
        <v>10198</v>
      </c>
      <c r="AN151">
        <v>4.78</v>
      </c>
      <c r="AO151" t="s">
        <v>10198</v>
      </c>
      <c r="AP151">
        <v>9.7783880011805005E-2</v>
      </c>
      <c r="AQ151">
        <f>(Table2[[#This Row],[Sharpe Ratio]]-AVERAGE(Table2[Sharpe Ratio]))/_xlfn.STDEV.P(Table2[Sharpe Ratio])</f>
        <v>0.48824398552297787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3.9079293617669872</v>
      </c>
      <c r="AS151">
        <f>_xlfn.RANK.AVG(Table2[[#This Row],[1Y Return vs Nifty Z-Score]],Table2[1Y Return vs Nifty Z-Score])</f>
        <v>186</v>
      </c>
      <c r="AT151">
        <f>_xlfn.RANK.AVG(Table2[[#This Row],[6M Return vs Nifty Z-Score]],Table2[6M Return vs Nifty Z-Score])</f>
        <v>145</v>
      </c>
      <c r="AU151">
        <f>_xlfn.RANK.AVG(Table2[[#This Row],[Sharpe Ratio Z-Score]],Table2[Sharpe Ratio Z-Score])</f>
        <v>222</v>
      </c>
      <c r="AV151">
        <f>(Table2[[#This Row],[Rank 1Y]]+Table2[[#This Row],[Rank 6M]]+Table2[[#This Row],[Rank Sharpe]])/3</f>
        <v>184.33333333333334</v>
      </c>
    </row>
    <row r="152" spans="1:48" x14ac:dyDescent="0.3">
      <c r="A152" t="s">
        <v>261</v>
      </c>
      <c r="B152" t="s">
        <v>262</v>
      </c>
      <c r="C152" t="s">
        <v>10154</v>
      </c>
      <c r="D152" t="s">
        <v>263</v>
      </c>
      <c r="E152">
        <v>103919.86447452501</v>
      </c>
      <c r="F152">
        <v>385</v>
      </c>
      <c r="G152">
        <v>110.001554234672</v>
      </c>
      <c r="H152">
        <f>(Table2[[#This Row],[1Y Return vs Nifty]]-AVERAGE(Table2[1Y Return vs Nifty]))/_xlfn.STDEV.P(Table2[1Y Return vs Nifty])</f>
        <v>0.72340730828854649</v>
      </c>
      <c r="I152">
        <v>5.8810513899588903</v>
      </c>
      <c r="J152">
        <f>(Table2[[#This Row],[1M Return vs Nifty]]-AVERAGE(Table2[1M Return vs Nifty]))/_xlfn.STDEV.P(Table2[1M Return vs Nifty])</f>
        <v>0.17492196103344448</v>
      </c>
      <c r="K152">
        <v>68.314426332810697</v>
      </c>
      <c r="L152">
        <f>(Table2[[#This Row],[6M Return vs Nifty]]-AVERAGE(Table2[6M Return vs Nifty]))/_xlfn.STDEV.P(Table2[6M Return vs Nifty])</f>
        <v>1.673552172503735</v>
      </c>
      <c r="M152">
        <v>-2.8610989028689402</v>
      </c>
      <c r="N152">
        <f>(Table2[[#This Row],[1W Return vs Nifty]]-AVERAGE(Table2[1W Return vs Nifty]))/_xlfn.STDEV.P(Table2[1W Return vs Nifty])</f>
        <v>-0.51528130573019493</v>
      </c>
      <c r="O152">
        <v>369.34</v>
      </c>
      <c r="P152">
        <v>348.50597668700698</v>
      </c>
      <c r="Q152">
        <v>275.81552496421898</v>
      </c>
      <c r="R152">
        <v>60.2863724985991</v>
      </c>
      <c r="S152" s="2">
        <f>(Table2[[#This Row],[Close Price]]-Table2[[#This Row],[20D EMA]])/Table2[[#This Row],[20D EMA]]</f>
        <v>4.239995667948239E-2</v>
      </c>
      <c r="T152" s="2">
        <f>(Table2[[#This Row],[Close Price]]-Table2[[#This Row],[50D EMA]])/Table2[[#This Row],[50D EMA]]</f>
        <v>0.10471563116338829</v>
      </c>
      <c r="U152" s="2">
        <f>(Table2[[#This Row],[Close Price]]-Table2[[#This Row],[200D EMA]])/Table2[[#This Row],[200D EMA]]</f>
        <v>0.39586051238393966</v>
      </c>
      <c r="V152">
        <v>0.99837923745451995</v>
      </c>
      <c r="W152">
        <v>373.55</v>
      </c>
      <c r="X152">
        <v>388.45</v>
      </c>
      <c r="Y152">
        <v>376.35</v>
      </c>
      <c r="Z152">
        <v>398.85</v>
      </c>
      <c r="AA152">
        <v>372.75</v>
      </c>
      <c r="AB152">
        <v>408.4</v>
      </c>
      <c r="AC152" s="2">
        <f>(Table2[[#This Row],[Close Price]]/Table2[[#This Row],[Day Low]])-1</f>
        <v>3.0651853834827936E-2</v>
      </c>
      <c r="AD152" s="2">
        <f>(Table2[[#This Row],[Day High]]/Table2[[#This Row],[Close Price]])-1</f>
        <v>8.9610389610388363E-3</v>
      </c>
      <c r="AE152" s="2">
        <f>(Table2[[#This Row],[Close Price]]/Table2[[#This Row],[Current Week Low]])-1</f>
        <v>2.2983924538328537E-2</v>
      </c>
      <c r="AF152" s="2">
        <f>(Table2[[#This Row],[Current Week High]]/Table2[[#This Row],[Close Price]])-1</f>
        <v>3.5974025974025992E-2</v>
      </c>
      <c r="AG152" s="2">
        <f>(Table2[[#This Row],[Close Price]]/Table2[[#This Row],[Current Month Low]])-1</f>
        <v>3.2863849765258246E-2</v>
      </c>
      <c r="AH152" s="2">
        <f>(Table2[[#This Row],[Current Month High]]/Table2[[#This Row],[Close Price]])-1</f>
        <v>6.0779220779220822E-2</v>
      </c>
      <c r="AI152">
        <v>6.0779220779220804</v>
      </c>
      <c r="AJ152">
        <v>144.67747060692699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-0.01</v>
      </c>
      <c r="AM152" t="s">
        <v>10199</v>
      </c>
      <c r="AN152">
        <v>14.43</v>
      </c>
      <c r="AO152" t="s">
        <v>10198</v>
      </c>
      <c r="AP152">
        <v>3.6572360381077001E-2</v>
      </c>
      <c r="AQ152">
        <f>(Table2[[#This Row],[Sharpe Ratio]]-AVERAGE(Table2[Sharpe Ratio]))/_xlfn.STDEV.P(Table2[Sharpe Ratio])</f>
        <v>-0.20187268312440612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1.8547274529711251</v>
      </c>
      <c r="AS152">
        <f>_xlfn.RANK.AVG(Table2[[#This Row],[1Y Return vs Nifty Z-Score]],Table2[1Y Return vs Nifty Z-Score])</f>
        <v>117</v>
      </c>
      <c r="AT152">
        <f>_xlfn.RANK.AVG(Table2[[#This Row],[6M Return vs Nifty Z-Score]],Table2[6M Return vs Nifty Z-Score])</f>
        <v>42</v>
      </c>
      <c r="AU152">
        <f>_xlfn.RANK.AVG(Table2[[#This Row],[Sharpe Ratio Z-Score]],Table2[Sharpe Ratio Z-Score])</f>
        <v>395</v>
      </c>
      <c r="AV152">
        <f>(Table2[[#This Row],[Rank 1Y]]+Table2[[#This Row],[Rank 6M]]+Table2[[#This Row],[Rank Sharpe]])/3</f>
        <v>184.66666666666666</v>
      </c>
    </row>
    <row r="153" spans="1:48" x14ac:dyDescent="0.3">
      <c r="A153" t="s">
        <v>1414</v>
      </c>
      <c r="B153" t="s">
        <v>1415</v>
      </c>
      <c r="C153" t="s">
        <v>10167</v>
      </c>
      <c r="D153" t="s">
        <v>346</v>
      </c>
      <c r="E153">
        <v>7270.8624663999999</v>
      </c>
      <c r="F153">
        <v>154.22999999999999</v>
      </c>
      <c r="G153">
        <v>82.678772763742998</v>
      </c>
      <c r="H153">
        <f>(Table2[[#This Row],[1Y Return vs Nifty]]-AVERAGE(Table2[1Y Return vs Nifty]))/_xlfn.STDEV.P(Table2[1Y Return vs Nifty])</f>
        <v>0.40784834684626509</v>
      </c>
      <c r="I153">
        <v>37.656528964258101</v>
      </c>
      <c r="J153">
        <f>(Table2[[#This Row],[1M Return vs Nifty]]-AVERAGE(Table2[1M Return vs Nifty]))/_xlfn.STDEV.P(Table2[1M Return vs Nifty])</f>
        <v>2.7918297342415928</v>
      </c>
      <c r="K153">
        <v>38.843440573563598</v>
      </c>
      <c r="L153">
        <f>(Table2[[#This Row],[6M Return vs Nifty]]-AVERAGE(Table2[6M Return vs Nifty]))/_xlfn.STDEV.P(Table2[6M Return vs Nifty])</f>
        <v>0.81919559379653917</v>
      </c>
      <c r="M153">
        <v>8.4623089424159392</v>
      </c>
      <c r="N153">
        <f>(Table2[[#This Row],[1W Return vs Nifty]]-AVERAGE(Table2[1W Return vs Nifty]))/_xlfn.STDEV.P(Table2[1W Return vs Nifty])</f>
        <v>1.5291616154428838</v>
      </c>
      <c r="O153">
        <v>130.85</v>
      </c>
      <c r="P153">
        <v>118.541025134238</v>
      </c>
      <c r="Q153">
        <v>98.905865218852995</v>
      </c>
      <c r="R153">
        <v>75.084142376394496</v>
      </c>
      <c r="S153" s="2">
        <f>(Table2[[#This Row],[Close Price]]-Table2[[#This Row],[20D EMA]])/Table2[[#This Row],[20D EMA]]</f>
        <v>0.17867787542988151</v>
      </c>
      <c r="T153" s="2">
        <f>(Table2[[#This Row],[Close Price]]-Table2[[#This Row],[50D EMA]])/Table2[[#This Row],[50D EMA]]</f>
        <v>0.30106855264113963</v>
      </c>
      <c r="U153" s="2">
        <f>(Table2[[#This Row],[Close Price]]-Table2[[#This Row],[200D EMA]])/Table2[[#This Row],[200D EMA]]</f>
        <v>0.55936151671823564</v>
      </c>
      <c r="V153">
        <v>1.7154476974723201</v>
      </c>
      <c r="W153">
        <v>141.69999999999999</v>
      </c>
      <c r="X153">
        <v>151.94999999999999</v>
      </c>
      <c r="Y153">
        <v>135.52000000000001</v>
      </c>
      <c r="Z153">
        <v>160.9</v>
      </c>
      <c r="AA153">
        <v>129.25</v>
      </c>
      <c r="AB153">
        <v>160.9</v>
      </c>
      <c r="AC153" s="2">
        <f>(Table2[[#This Row],[Close Price]]/Table2[[#This Row],[Day Low]])-1</f>
        <v>8.842625264643611E-2</v>
      </c>
      <c r="AD153" s="2">
        <f>(Table2[[#This Row],[Day High]]/Table2[[#This Row],[Close Price]])-1</f>
        <v>-1.4783116125267504E-2</v>
      </c>
      <c r="AE153" s="2">
        <f>(Table2[[#This Row],[Close Price]]/Table2[[#This Row],[Current Week Low]])-1</f>
        <v>0.13806080283352995</v>
      </c>
      <c r="AF153" s="2">
        <f>(Table2[[#This Row],[Current Week High]]/Table2[[#This Row],[Close Price]])-1</f>
        <v>4.3247098489269442E-2</v>
      </c>
      <c r="AG153" s="2">
        <f>(Table2[[#This Row],[Close Price]]/Table2[[#This Row],[Current Month Low]])-1</f>
        <v>0.1932688588007736</v>
      </c>
      <c r="AH153" s="2">
        <f>(Table2[[#This Row],[Current Month High]]/Table2[[#This Row],[Close Price]])-1</f>
        <v>4.3247098489269442E-2</v>
      </c>
      <c r="AI153">
        <v>4.3247098489269398</v>
      </c>
      <c r="AJ153">
        <v>137.09454265949199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0.45</v>
      </c>
      <c r="AM153" t="s">
        <v>10198</v>
      </c>
      <c r="AN153">
        <v>9.3800000000000008</v>
      </c>
      <c r="AO153" t="s">
        <v>10198</v>
      </c>
      <c r="AP153">
        <v>6.8492325210818994E-2</v>
      </c>
      <c r="AQ153">
        <f>(Table2[[#This Row],[Sharpe Ratio]]-AVERAGE(Table2[Sharpe Ratio]))/_xlfn.STDEV.P(Table2[Sharpe Ratio])</f>
        <v>0.15800238491074461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5.7060376752380249</v>
      </c>
      <c r="AS153">
        <f>_xlfn.RANK.AVG(Table2[[#This Row],[1Y Return vs Nifty Z-Score]],Table2[1Y Return vs Nifty Z-Score])</f>
        <v>163</v>
      </c>
      <c r="AT153">
        <f>_xlfn.RANK.AVG(Table2[[#This Row],[6M Return vs Nifty Z-Score]],Table2[6M Return vs Nifty Z-Score])</f>
        <v>109</v>
      </c>
      <c r="AU153">
        <f>_xlfn.RANK.AVG(Table2[[#This Row],[Sharpe Ratio Z-Score]],Table2[Sharpe Ratio Z-Score])</f>
        <v>285</v>
      </c>
      <c r="AV153">
        <f>(Table2[[#This Row],[Rank 1Y]]+Table2[[#This Row],[Rank 6M]]+Table2[[#This Row],[Rank Sharpe]])/3</f>
        <v>185.66666666666666</v>
      </c>
    </row>
    <row r="154" spans="1:48" x14ac:dyDescent="0.3">
      <c r="A154" t="s">
        <v>185</v>
      </c>
      <c r="B154" t="s">
        <v>186</v>
      </c>
      <c r="C154" t="s">
        <v>10160</v>
      </c>
      <c r="D154" t="s">
        <v>89</v>
      </c>
      <c r="E154">
        <v>138501.99266471399</v>
      </c>
      <c r="F154">
        <v>438.95</v>
      </c>
      <c r="G154">
        <v>66.338306371424807</v>
      </c>
      <c r="H154">
        <f>(Table2[[#This Row],[1Y Return vs Nifty]]-AVERAGE(Table2[1Y Return vs Nifty]))/_xlfn.STDEV.P(Table2[1Y Return vs Nifty])</f>
        <v>0.21912742142625477</v>
      </c>
      <c r="I154">
        <v>-7.5987791694834304</v>
      </c>
      <c r="J154">
        <f>(Table2[[#This Row],[1M Return vs Nifty]]-AVERAGE(Table2[1M Return vs Nifty]))/_xlfn.STDEV.P(Table2[1M Return vs Nifty])</f>
        <v>-0.93522573981700696</v>
      </c>
      <c r="K154">
        <v>15.694854481108599</v>
      </c>
      <c r="L154">
        <f>(Table2[[#This Row],[6M Return vs Nifty]]-AVERAGE(Table2[6M Return vs Nifty]))/_xlfn.STDEV.P(Table2[6M Return vs Nifty])</f>
        <v>0.14812381569514468</v>
      </c>
      <c r="M154">
        <v>-1.82647646289037</v>
      </c>
      <c r="N154">
        <f>(Table2[[#This Row],[1W Return vs Nifty]]-AVERAGE(Table2[1W Return vs Nifty]))/_xlfn.STDEV.P(Table2[1W Return vs Nifty])</f>
        <v>-0.32848007482851049</v>
      </c>
      <c r="O154">
        <v>437.62</v>
      </c>
      <c r="P154">
        <v>433.16556377154097</v>
      </c>
      <c r="Q154">
        <v>371.51383231883199</v>
      </c>
      <c r="R154">
        <v>43.480374029418201</v>
      </c>
      <c r="S154" s="2">
        <f>(Table2[[#This Row],[Close Price]]-Table2[[#This Row],[20D EMA]])/Table2[[#This Row],[20D EMA]]</f>
        <v>3.0391664000730865E-3</v>
      </c>
      <c r="T154" s="2">
        <f>(Table2[[#This Row],[Close Price]]-Table2[[#This Row],[50D EMA]])/Table2[[#This Row],[50D EMA]]</f>
        <v>1.3353869079744821E-2</v>
      </c>
      <c r="U154" s="2">
        <f>(Table2[[#This Row],[Close Price]]-Table2[[#This Row],[200D EMA]])/Table2[[#This Row],[200D EMA]]</f>
        <v>0.18151724596702096</v>
      </c>
      <c r="V154">
        <v>0.65504211805589097</v>
      </c>
      <c r="W154">
        <v>426.85</v>
      </c>
      <c r="X154">
        <v>442</v>
      </c>
      <c r="Y154">
        <v>431.9</v>
      </c>
      <c r="Z154">
        <v>443.45</v>
      </c>
      <c r="AA154">
        <v>428</v>
      </c>
      <c r="AB154">
        <v>443.45</v>
      </c>
      <c r="AC154" s="2">
        <f>(Table2[[#This Row],[Close Price]]/Table2[[#This Row],[Day Low]])-1</f>
        <v>2.8347194564835254E-2</v>
      </c>
      <c r="AD154" s="2">
        <f>(Table2[[#This Row],[Day High]]/Table2[[#This Row],[Close Price]])-1</f>
        <v>6.9483995899304318E-3</v>
      </c>
      <c r="AE154" s="2">
        <f>(Table2[[#This Row],[Close Price]]/Table2[[#This Row],[Current Week Low]])-1</f>
        <v>1.6323222968279705E-2</v>
      </c>
      <c r="AF154" s="2">
        <f>(Table2[[#This Row],[Current Week High]]/Table2[[#This Row],[Close Price]])-1</f>
        <v>1.0251737099897573E-2</v>
      </c>
      <c r="AG154" s="2">
        <f>(Table2[[#This Row],[Close Price]]/Table2[[#This Row],[Current Month Low]])-1</f>
        <v>2.5584112149532601E-2</v>
      </c>
      <c r="AH154" s="2">
        <f>(Table2[[#This Row],[Current Month High]]/Table2[[#This Row],[Close Price]])-1</f>
        <v>1.0251737099897573E-2</v>
      </c>
      <c r="AI154">
        <v>5.7523635949424596</v>
      </c>
      <c r="AJ154">
        <v>102.514417531718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-0.05</v>
      </c>
      <c r="AM154" t="s">
        <v>10199</v>
      </c>
      <c r="AN154">
        <v>0.06</v>
      </c>
      <c r="AO154" t="s">
        <v>10198</v>
      </c>
      <c r="AP154">
        <v>0.15245694137207899</v>
      </c>
      <c r="AQ154">
        <f>(Table2[[#This Row],[Sharpe Ratio]]-AVERAGE(Table2[Sharpe Ratio]))/_xlfn.STDEV.P(Table2[Sharpe Ratio])</f>
        <v>1.1046441533071729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0.20818957578305497</v>
      </c>
      <c r="AS154">
        <f>_xlfn.RANK.AVG(Table2[[#This Row],[1Y Return vs Nifty Z-Score]],Table2[1Y Return vs Nifty Z-Score])</f>
        <v>210</v>
      </c>
      <c r="AT154">
        <f>_xlfn.RANK.AVG(Table2[[#This Row],[6M Return vs Nifty Z-Score]],Table2[6M Return vs Nifty Z-Score])</f>
        <v>257</v>
      </c>
      <c r="AU154">
        <f>_xlfn.RANK.AVG(Table2[[#This Row],[Sharpe Ratio Z-Score]],Table2[Sharpe Ratio Z-Score])</f>
        <v>96</v>
      </c>
      <c r="AV154">
        <f>(Table2[[#This Row],[Rank 1Y]]+Table2[[#This Row],[Rank 6M]]+Table2[[#This Row],[Rank Sharpe]])/3</f>
        <v>187.66666666666666</v>
      </c>
    </row>
    <row r="155" spans="1:48" x14ac:dyDescent="0.3">
      <c r="A155" t="s">
        <v>378</v>
      </c>
      <c r="B155" t="s">
        <v>379</v>
      </c>
      <c r="C155" t="s">
        <v>10153</v>
      </c>
      <c r="D155" t="s">
        <v>32</v>
      </c>
      <c r="E155">
        <v>64657.821815807998</v>
      </c>
      <c r="F155">
        <v>55.13</v>
      </c>
      <c r="G155">
        <v>68.580026550447997</v>
      </c>
      <c r="H155">
        <f>(Table2[[#This Row],[1Y Return vs Nifty]]-AVERAGE(Table2[1Y Return vs Nifty]))/_xlfn.STDEV.P(Table2[1Y Return vs Nifty])</f>
        <v>0.24501771712288506</v>
      </c>
      <c r="I155">
        <v>-10.4589311379973</v>
      </c>
      <c r="J155">
        <f>(Table2[[#This Row],[1M Return vs Nifty]]-AVERAGE(Table2[1M Return vs Nifty]))/_xlfn.STDEV.P(Table2[1M Return vs Nifty])</f>
        <v>-1.17077700419877</v>
      </c>
      <c r="K155">
        <v>23.297303510653901</v>
      </c>
      <c r="L155">
        <f>(Table2[[#This Row],[6M Return vs Nifty]]-AVERAGE(Table2[6M Return vs Nifty]))/_xlfn.STDEV.P(Table2[6M Return vs Nifty])</f>
        <v>0.36851693032451088</v>
      </c>
      <c r="M155">
        <v>-2.7711115284068502</v>
      </c>
      <c r="N155">
        <f>(Table2[[#This Row],[1W Return vs Nifty]]-AVERAGE(Table2[1W Return vs Nifty]))/_xlfn.STDEV.P(Table2[1W Return vs Nifty])</f>
        <v>-0.49903407228001245</v>
      </c>
      <c r="O155">
        <v>55.15</v>
      </c>
      <c r="P155">
        <v>55.1649504634401</v>
      </c>
      <c r="Q155">
        <v>48.350496958324499</v>
      </c>
      <c r="R155">
        <v>39.1810656501087</v>
      </c>
      <c r="S155" s="2">
        <f>(Table2[[#This Row],[Close Price]]-Table2[[#This Row],[20D EMA]])/Table2[[#This Row],[20D EMA]]</f>
        <v>-3.6264732547590248E-4</v>
      </c>
      <c r="T155" s="2">
        <f>(Table2[[#This Row],[Close Price]]-Table2[[#This Row],[50D EMA]])/Table2[[#This Row],[50D EMA]]</f>
        <v>-6.3356285370473088E-4</v>
      </c>
      <c r="U155" s="2">
        <f>(Table2[[#This Row],[Close Price]]-Table2[[#This Row],[200D EMA]])/Table2[[#This Row],[200D EMA]]</f>
        <v>0.14021578821659408</v>
      </c>
      <c r="V155">
        <v>0.63673787882188004</v>
      </c>
      <c r="W155">
        <v>53.9</v>
      </c>
      <c r="X155">
        <v>55.74</v>
      </c>
      <c r="Y155">
        <v>53.81</v>
      </c>
      <c r="Z155">
        <v>57.4</v>
      </c>
      <c r="AA155">
        <v>53.75</v>
      </c>
      <c r="AB155">
        <v>57.52</v>
      </c>
      <c r="AC155" s="2">
        <f>(Table2[[#This Row],[Close Price]]/Table2[[#This Row],[Day Low]])-1</f>
        <v>2.2820037105751423E-2</v>
      </c>
      <c r="AD155" s="2">
        <f>(Table2[[#This Row],[Day High]]/Table2[[#This Row],[Close Price]])-1</f>
        <v>1.1064756031198941E-2</v>
      </c>
      <c r="AE155" s="2">
        <f>(Table2[[#This Row],[Close Price]]/Table2[[#This Row],[Current Week Low]])-1</f>
        <v>2.4530756364987916E-2</v>
      </c>
      <c r="AF155" s="2">
        <f>(Table2[[#This Row],[Current Week High]]/Table2[[#This Row],[Close Price]])-1</f>
        <v>4.117540359151084E-2</v>
      </c>
      <c r="AG155" s="2">
        <f>(Table2[[#This Row],[Close Price]]/Table2[[#This Row],[Current Month Low]])-1</f>
        <v>2.5674418604651139E-2</v>
      </c>
      <c r="AH155" s="2">
        <f>(Table2[[#This Row],[Current Month High]]/Table2[[#This Row],[Close Price]])-1</f>
        <v>4.3352076909123793E-2</v>
      </c>
      <c r="AI155">
        <v>28.151641574460299</v>
      </c>
      <c r="AJ155">
        <v>104.18518518518501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-7.0000000000000007E-2</v>
      </c>
      <c r="AM155" t="s">
        <v>10199</v>
      </c>
      <c r="AN155">
        <v>-2.85</v>
      </c>
      <c r="AO155" t="s">
        <v>10199</v>
      </c>
      <c r="AP155">
        <v>0.115995940266929</v>
      </c>
      <c r="AQ155">
        <f>(Table2[[#This Row],[Sharpe Ratio]]-AVERAGE(Table2[Sharpe Ratio]))/_xlfn.STDEV.P(Table2[Sharpe Ratio])</f>
        <v>0.69357210722774065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201</v>
      </c>
      <c r="AT155">
        <f>_xlfn.RANK.AVG(Table2[[#This Row],[6M Return vs Nifty Z-Score]],Table2[6M Return vs Nifty Z-Score])</f>
        <v>195</v>
      </c>
      <c r="AU155">
        <f>_xlfn.RANK.AVG(Table2[[#This Row],[Sharpe Ratio Z-Score]],Table2[Sharpe Ratio Z-Score])</f>
        <v>176</v>
      </c>
      <c r="AV155">
        <f>(Table2[[#This Row],[Rank 1Y]]+Table2[[#This Row],[Rank 6M]]+Table2[[#This Row],[Rank Sharpe]])/3</f>
        <v>190.66666666666666</v>
      </c>
    </row>
    <row r="156" spans="1:48" x14ac:dyDescent="0.3">
      <c r="A156" t="s">
        <v>1472</v>
      </c>
      <c r="B156" t="s">
        <v>1473</v>
      </c>
      <c r="C156" t="s">
        <v>10169</v>
      </c>
      <c r="D156" t="s">
        <v>1474</v>
      </c>
      <c r="E156">
        <v>6676.4520126999996</v>
      </c>
      <c r="F156">
        <v>369.3</v>
      </c>
      <c r="G156">
        <v>98.693861926980304</v>
      </c>
      <c r="H156">
        <f>(Table2[[#This Row],[1Y Return vs Nifty]]-AVERAGE(Table2[1Y Return vs Nifty]))/_xlfn.STDEV.P(Table2[1Y Return vs Nifty])</f>
        <v>0.59281139349412415</v>
      </c>
      <c r="I156">
        <v>17.468056363084798</v>
      </c>
      <c r="J156">
        <f>(Table2[[#This Row],[1M Return vs Nifty]]-AVERAGE(Table2[1M Return vs Nifty]))/_xlfn.STDEV.P(Table2[1M Return vs Nifty])</f>
        <v>1.1291837281925301</v>
      </c>
      <c r="K156">
        <v>16.4516808324409</v>
      </c>
      <c r="L156">
        <f>(Table2[[#This Row],[6M Return vs Nifty]]-AVERAGE(Table2[6M Return vs Nifty]))/_xlfn.STDEV.P(Table2[6M Return vs Nifty])</f>
        <v>0.17006402419315297</v>
      </c>
      <c r="M156">
        <v>7.7448625837655998</v>
      </c>
      <c r="N156">
        <f>(Table2[[#This Row],[1W Return vs Nifty]]-AVERAGE(Table2[1W Return vs Nifty]))/_xlfn.STDEV.P(Table2[1W Return vs Nifty])</f>
        <v>1.3996265718142238</v>
      </c>
      <c r="O156">
        <v>332</v>
      </c>
      <c r="P156">
        <v>310.34610921889202</v>
      </c>
      <c r="Q156">
        <v>274.44851446033903</v>
      </c>
      <c r="R156">
        <v>85.417638243008994</v>
      </c>
      <c r="S156" s="2">
        <f>(Table2[[#This Row],[Close Price]]-Table2[[#This Row],[20D EMA]])/Table2[[#This Row],[20D EMA]]</f>
        <v>0.11234939759036149</v>
      </c>
      <c r="T156" s="2">
        <f>(Table2[[#This Row],[Close Price]]-Table2[[#This Row],[50D EMA]])/Table2[[#This Row],[50D EMA]]</f>
        <v>0.1899617524752884</v>
      </c>
      <c r="U156" s="2">
        <f>(Table2[[#This Row],[Close Price]]-Table2[[#This Row],[200D EMA]])/Table2[[#This Row],[200D EMA]]</f>
        <v>0.34560757498058209</v>
      </c>
      <c r="V156">
        <v>1.66278892927915</v>
      </c>
      <c r="W156">
        <v>350.5</v>
      </c>
      <c r="X156">
        <v>378.8</v>
      </c>
      <c r="Y156">
        <v>359.05</v>
      </c>
      <c r="Z156">
        <v>379.9</v>
      </c>
      <c r="AA156">
        <v>321.2</v>
      </c>
      <c r="AB156">
        <v>379.9</v>
      </c>
      <c r="AC156" s="2">
        <f>(Table2[[#This Row],[Close Price]]/Table2[[#This Row],[Day Low]])-1</f>
        <v>5.3637660485021499E-2</v>
      </c>
      <c r="AD156" s="2">
        <f>(Table2[[#This Row],[Day High]]/Table2[[#This Row],[Close Price]])-1</f>
        <v>2.5724343352288015E-2</v>
      </c>
      <c r="AE156" s="2">
        <f>(Table2[[#This Row],[Close Price]]/Table2[[#This Row],[Current Week Low]])-1</f>
        <v>2.8547556050689371E-2</v>
      </c>
      <c r="AF156" s="2">
        <f>(Table2[[#This Row],[Current Week High]]/Table2[[#This Row],[Close Price]])-1</f>
        <v>2.8702951529921306E-2</v>
      </c>
      <c r="AG156" s="2">
        <f>(Table2[[#This Row],[Close Price]]/Table2[[#This Row],[Current Month Low]])-1</f>
        <v>0.14975093399750938</v>
      </c>
      <c r="AH156" s="2">
        <f>(Table2[[#This Row],[Current Month High]]/Table2[[#This Row],[Close Price]])-1</f>
        <v>2.8702951529921306E-2</v>
      </c>
      <c r="AI156">
        <v>2.8702951529921301</v>
      </c>
      <c r="AJ156">
        <v>137.11075441412501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0.21</v>
      </c>
      <c r="AM156" t="s">
        <v>10198</v>
      </c>
      <c r="AN156">
        <v>21.78</v>
      </c>
      <c r="AO156" t="s">
        <v>10198</v>
      </c>
      <c r="AP156">
        <v>0.110629391705531</v>
      </c>
      <c r="AQ156">
        <f>(Table2[[#This Row],[Sharpe Ratio]]-AVERAGE(Table2[Sharpe Ratio]))/_xlfn.STDEV.P(Table2[Sharpe Ratio])</f>
        <v>0.63306806096865664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3.9247537786626872</v>
      </c>
      <c r="AS156">
        <f>_xlfn.RANK.AVG(Table2[[#This Row],[1Y Return vs Nifty Z-Score]],Table2[1Y Return vs Nifty Z-Score])</f>
        <v>135</v>
      </c>
      <c r="AT156">
        <f>_xlfn.RANK.AVG(Table2[[#This Row],[6M Return vs Nifty Z-Score]],Table2[6M Return vs Nifty Z-Score])</f>
        <v>252</v>
      </c>
      <c r="AU156">
        <f>_xlfn.RANK.AVG(Table2[[#This Row],[Sharpe Ratio Z-Score]],Table2[Sharpe Ratio Z-Score])</f>
        <v>190</v>
      </c>
      <c r="AV156">
        <f>(Table2[[#This Row],[Rank 1Y]]+Table2[[#This Row],[Rank 6M]]+Table2[[#This Row],[Rank Sharpe]])/3</f>
        <v>192.33333333333334</v>
      </c>
    </row>
    <row r="157" spans="1:48" x14ac:dyDescent="0.3">
      <c r="A157" t="s">
        <v>566</v>
      </c>
      <c r="B157" t="s">
        <v>567</v>
      </c>
      <c r="C157" t="s">
        <v>10161</v>
      </c>
      <c r="D157" t="s">
        <v>568</v>
      </c>
      <c r="E157">
        <v>33096.3970845</v>
      </c>
      <c r="F157">
        <v>347.6</v>
      </c>
      <c r="G157">
        <v>168.566743282912</v>
      </c>
      <c r="H157">
        <f>(Table2[[#This Row],[1Y Return vs Nifty]]-AVERAGE(Table2[1Y Return vs Nifty]))/_xlfn.STDEV.P(Table2[1Y Return vs Nifty])</f>
        <v>1.3997941634261439</v>
      </c>
      <c r="I157">
        <v>-4.3254348167574497</v>
      </c>
      <c r="J157">
        <f>(Table2[[#This Row],[1M Return vs Nifty]]-AVERAGE(Table2[1M Return vs Nifty]))/_xlfn.STDEV.P(Table2[1M Return vs Nifty])</f>
        <v>-0.66564551837089292</v>
      </c>
      <c r="K157">
        <v>15.218107423165</v>
      </c>
      <c r="L157">
        <f>(Table2[[#This Row],[6M Return vs Nifty]]-AVERAGE(Table2[6M Return vs Nifty]))/_xlfn.STDEV.P(Table2[6M Return vs Nifty])</f>
        <v>0.13430303655118231</v>
      </c>
      <c r="M157">
        <v>4.4400286582652102</v>
      </c>
      <c r="N157">
        <f>(Table2[[#This Row],[1W Return vs Nifty]]-AVERAGE(Table2[1W Return vs Nifty]))/_xlfn.STDEV.P(Table2[1W Return vs Nifty])</f>
        <v>0.80293832946186816</v>
      </c>
      <c r="O157">
        <v>333.62</v>
      </c>
      <c r="P157">
        <v>337.50903456604402</v>
      </c>
      <c r="Q157">
        <v>276.21985883032698</v>
      </c>
      <c r="R157">
        <v>67.323854116773603</v>
      </c>
      <c r="S157" s="2">
        <f>(Table2[[#This Row],[Close Price]]-Table2[[#This Row],[20D EMA]])/Table2[[#This Row],[20D EMA]]</f>
        <v>4.1903962592170788E-2</v>
      </c>
      <c r="T157" s="2">
        <f>(Table2[[#This Row],[Close Price]]-Table2[[#This Row],[50D EMA]])/Table2[[#This Row],[50D EMA]]</f>
        <v>2.989835648971759E-2</v>
      </c>
      <c r="U157" s="2">
        <f>(Table2[[#This Row],[Close Price]]-Table2[[#This Row],[200D EMA]])/Table2[[#This Row],[200D EMA]]</f>
        <v>0.25841784682657293</v>
      </c>
      <c r="V157">
        <v>0.66408633933907502</v>
      </c>
      <c r="W157">
        <v>324.2</v>
      </c>
      <c r="X157">
        <v>347.9</v>
      </c>
      <c r="Y157">
        <v>331.15</v>
      </c>
      <c r="Z157">
        <v>348.8</v>
      </c>
      <c r="AA157">
        <v>315.60000000000002</v>
      </c>
      <c r="AB157">
        <v>348.8</v>
      </c>
      <c r="AC157" s="2">
        <f>(Table2[[#This Row],[Close Price]]/Table2[[#This Row],[Day Low]])-1</f>
        <v>7.2177668106107484E-2</v>
      </c>
      <c r="AD157" s="2">
        <f>(Table2[[#This Row],[Day High]]/Table2[[#This Row],[Close Price]])-1</f>
        <v>8.6306098964317179E-4</v>
      </c>
      <c r="AE157" s="2">
        <f>(Table2[[#This Row],[Close Price]]/Table2[[#This Row],[Current Week Low]])-1</f>
        <v>4.9675373697720238E-2</v>
      </c>
      <c r="AF157" s="2">
        <f>(Table2[[#This Row],[Current Week High]]/Table2[[#This Row],[Close Price]])-1</f>
        <v>3.4522439585731313E-3</v>
      </c>
      <c r="AG157" s="2">
        <f>(Table2[[#This Row],[Close Price]]/Table2[[#This Row],[Current Month Low]])-1</f>
        <v>0.10139416983523453</v>
      </c>
      <c r="AH157" s="2">
        <f>(Table2[[#This Row],[Current Month High]]/Table2[[#This Row],[Close Price]])-1</f>
        <v>3.4522439585731313E-3</v>
      </c>
      <c r="AI157">
        <v>19.6202531645569</v>
      </c>
      <c r="AJ157">
        <v>200.04315925765999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-0.14000000000000001</v>
      </c>
      <c r="AM157" t="s">
        <v>10199</v>
      </c>
      <c r="AN157">
        <v>4.9800000000000004</v>
      </c>
      <c r="AO157" t="s">
        <v>10198</v>
      </c>
      <c r="AP157">
        <v>7.7629434184863996E-2</v>
      </c>
      <c r="AQ157">
        <f>(Table2[[#This Row],[Sharpe Ratio]]-AVERAGE(Table2[Sharpe Ratio]))/_xlfn.STDEV.P(Table2[Sharpe Ratio])</f>
        <v>0.26101683781562929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59</v>
      </c>
      <c r="AT157">
        <f>_xlfn.RANK.AVG(Table2[[#This Row],[6M Return vs Nifty Z-Score]],Table2[6M Return vs Nifty Z-Score])</f>
        <v>267</v>
      </c>
      <c r="AU157">
        <f>_xlfn.RANK.AVG(Table2[[#This Row],[Sharpe Ratio Z-Score]],Table2[Sharpe Ratio Z-Score])</f>
        <v>255</v>
      </c>
      <c r="AV157">
        <f>(Table2[[#This Row],[Rank 1Y]]+Table2[[#This Row],[Rank 6M]]+Table2[[#This Row],[Rank Sharpe]])/3</f>
        <v>193.66666666666666</v>
      </c>
    </row>
    <row r="158" spans="1:48" x14ac:dyDescent="0.3">
      <c r="A158" t="s">
        <v>281</v>
      </c>
      <c r="B158" t="s">
        <v>282</v>
      </c>
      <c r="C158" t="s">
        <v>10166</v>
      </c>
      <c r="D158" t="s">
        <v>140</v>
      </c>
      <c r="E158">
        <v>92092.466807999997</v>
      </c>
      <c r="F158">
        <v>3268.9</v>
      </c>
      <c r="G158">
        <v>81.897458546412295</v>
      </c>
      <c r="H158">
        <f>(Table2[[#This Row],[1Y Return vs Nifty]]-AVERAGE(Table2[1Y Return vs Nifty]))/_xlfn.STDEV.P(Table2[1Y Return vs Nifty])</f>
        <v>0.39882471565983951</v>
      </c>
      <c r="I158">
        <v>9.9394267748416301</v>
      </c>
      <c r="J158">
        <f>(Table2[[#This Row],[1M Return vs Nifty]]-AVERAGE(Table2[1M Return vs Nifty]))/_xlfn.STDEV.P(Table2[1M Return vs Nifty])</f>
        <v>0.50915435979009727</v>
      </c>
      <c r="K158">
        <v>32.535727674056702</v>
      </c>
      <c r="L158">
        <f>(Table2[[#This Row],[6M Return vs Nifty]]-AVERAGE(Table2[6M Return vs Nifty]))/_xlfn.STDEV.P(Table2[6M Return vs Nifty])</f>
        <v>0.63633655893717611</v>
      </c>
      <c r="M158">
        <v>2.6626384047447198</v>
      </c>
      <c r="N158">
        <f>(Table2[[#This Row],[1W Return vs Nifty]]-AVERAGE(Table2[1W Return vs Nifty]))/_xlfn.STDEV.P(Table2[1W Return vs Nifty])</f>
        <v>0.4820302625953099</v>
      </c>
      <c r="O158">
        <v>3135.29</v>
      </c>
      <c r="P158">
        <v>2934.84251947847</v>
      </c>
      <c r="Q158">
        <v>2393.4625505098502</v>
      </c>
      <c r="R158">
        <v>70.090659004275395</v>
      </c>
      <c r="S158" s="2">
        <f>(Table2[[#This Row],[Close Price]]-Table2[[#This Row],[20D EMA]])/Table2[[#This Row],[20D EMA]]</f>
        <v>4.2614877730608694E-2</v>
      </c>
      <c r="T158" s="2">
        <f>(Table2[[#This Row],[Close Price]]-Table2[[#This Row],[50D EMA]])/Table2[[#This Row],[50D EMA]]</f>
        <v>0.11382466974101667</v>
      </c>
      <c r="U158" s="2">
        <f>(Table2[[#This Row],[Close Price]]-Table2[[#This Row],[200D EMA]])/Table2[[#This Row],[200D EMA]]</f>
        <v>0.36576191647689082</v>
      </c>
      <c r="V158">
        <v>0.80939040245841898</v>
      </c>
      <c r="W158">
        <v>3220</v>
      </c>
      <c r="X158">
        <v>3324</v>
      </c>
      <c r="Y158">
        <v>3246.1</v>
      </c>
      <c r="Z158">
        <v>3325</v>
      </c>
      <c r="AA158">
        <v>3154.05</v>
      </c>
      <c r="AB158">
        <v>3358.05</v>
      </c>
      <c r="AC158" s="2">
        <f>(Table2[[#This Row],[Close Price]]/Table2[[#This Row],[Day Low]])-1</f>
        <v>1.5186335403726714E-2</v>
      </c>
      <c r="AD158" s="2">
        <f>(Table2[[#This Row],[Day High]]/Table2[[#This Row],[Close Price]])-1</f>
        <v>1.6855823059744868E-2</v>
      </c>
      <c r="AE158" s="2">
        <f>(Table2[[#This Row],[Close Price]]/Table2[[#This Row],[Current Week Low]])-1</f>
        <v>7.0238131912141455E-3</v>
      </c>
      <c r="AF158" s="2">
        <f>(Table2[[#This Row],[Current Week High]]/Table2[[#This Row],[Close Price]])-1</f>
        <v>1.7161736363914493E-2</v>
      </c>
      <c r="AG158" s="2">
        <f>(Table2[[#This Row],[Close Price]]/Table2[[#This Row],[Current Month Low]])-1</f>
        <v>3.6413500103042118E-2</v>
      </c>
      <c r="AH158" s="2">
        <f>(Table2[[#This Row],[Current Month High]]/Table2[[#This Row],[Close Price]])-1</f>
        <v>2.7272171066719642E-2</v>
      </c>
      <c r="AI158">
        <v>2.7272171066719602</v>
      </c>
      <c r="AJ158">
        <v>118.61164983615301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7.0000000000000007E-2</v>
      </c>
      <c r="AM158" t="s">
        <v>10198</v>
      </c>
      <c r="AN158">
        <v>8.6999999999999993</v>
      </c>
      <c r="AO158" t="s">
        <v>10198</v>
      </c>
      <c r="AP158">
        <v>6.9805018936638999E-2</v>
      </c>
      <c r="AQ158">
        <f>(Table2[[#This Row],[Sharpe Ratio]]-AVERAGE(Table2[Sharpe Ratio]))/_xlfn.STDEV.P(Table2[Sharpe Ratio])</f>
        <v>0.17280207991067825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2.199147976893101</v>
      </c>
      <c r="AS158">
        <f>_xlfn.RANK.AVG(Table2[[#This Row],[1Y Return vs Nifty Z-Score]],Table2[1Y Return vs Nifty Z-Score])</f>
        <v>164</v>
      </c>
      <c r="AT158">
        <f>_xlfn.RANK.AVG(Table2[[#This Row],[6M Return vs Nifty Z-Score]],Table2[6M Return vs Nifty Z-Score])</f>
        <v>141</v>
      </c>
      <c r="AU158">
        <f>_xlfn.RANK.AVG(Table2[[#This Row],[Sharpe Ratio Z-Score]],Table2[Sharpe Ratio Z-Score])</f>
        <v>279</v>
      </c>
      <c r="AV158">
        <f>(Table2[[#This Row],[Rank 1Y]]+Table2[[#This Row],[Rank 6M]]+Table2[[#This Row],[Rank Sharpe]])/3</f>
        <v>194.66666666666666</v>
      </c>
    </row>
    <row r="159" spans="1:48" x14ac:dyDescent="0.3">
      <c r="A159" t="s">
        <v>334</v>
      </c>
      <c r="B159" t="s">
        <v>335</v>
      </c>
      <c r="C159" t="s">
        <v>10158</v>
      </c>
      <c r="D159" t="s">
        <v>336</v>
      </c>
      <c r="E159">
        <v>74672.745529499996</v>
      </c>
      <c r="F159">
        <v>6028.8</v>
      </c>
      <c r="G159">
        <v>57.6384141517754</v>
      </c>
      <c r="H159">
        <f>(Table2[[#This Row],[1Y Return vs Nifty]]-AVERAGE(Table2[1Y Return vs Nifty]))/_xlfn.STDEV.P(Table2[1Y Return vs Nifty])</f>
        <v>0.11864976850452216</v>
      </c>
      <c r="I159">
        <v>-4.6945808015928501</v>
      </c>
      <c r="J159">
        <f>(Table2[[#This Row],[1M Return vs Nifty]]-AVERAGE(Table2[1M Return vs Nifty]))/_xlfn.STDEV.P(Table2[1M Return vs Nifty])</f>
        <v>-0.69604698109967589</v>
      </c>
      <c r="K159">
        <v>27.3846064115362</v>
      </c>
      <c r="L159">
        <f>(Table2[[#This Row],[6M Return vs Nifty]]-AVERAGE(Table2[6M Return vs Nifty]))/_xlfn.STDEV.P(Table2[6M Return vs Nifty])</f>
        <v>0.48700682920555216</v>
      </c>
      <c r="M159">
        <v>-2.8731401819869302</v>
      </c>
      <c r="N159">
        <f>(Table2[[#This Row],[1W Return vs Nifty]]-AVERAGE(Table2[1W Return vs Nifty]))/_xlfn.STDEV.P(Table2[1W Return vs Nifty])</f>
        <v>-0.51745536041329065</v>
      </c>
      <c r="O159">
        <v>5919.38</v>
      </c>
      <c r="P159">
        <v>5580.1027309322699</v>
      </c>
      <c r="Q159">
        <v>4633.9762963182602</v>
      </c>
      <c r="R159">
        <v>43.881692405275601</v>
      </c>
      <c r="S159" s="2">
        <f>(Table2[[#This Row],[Close Price]]-Table2[[#This Row],[20D EMA]])/Table2[[#This Row],[20D EMA]]</f>
        <v>1.8485044041774656E-2</v>
      </c>
      <c r="T159" s="2">
        <f>(Table2[[#This Row],[Close Price]]-Table2[[#This Row],[50D EMA]])/Table2[[#This Row],[50D EMA]]</f>
        <v>8.0410216568318676E-2</v>
      </c>
      <c r="U159" s="2">
        <f>(Table2[[#This Row],[Close Price]]-Table2[[#This Row],[200D EMA]])/Table2[[#This Row],[200D EMA]]</f>
        <v>0.30099931775437461</v>
      </c>
      <c r="V159">
        <v>0.46141038852674698</v>
      </c>
      <c r="W159">
        <v>5901</v>
      </c>
      <c r="X159">
        <v>6270.05</v>
      </c>
      <c r="Y159">
        <v>5870</v>
      </c>
      <c r="Z159">
        <v>6085.5</v>
      </c>
      <c r="AA159">
        <v>5868</v>
      </c>
      <c r="AB159">
        <v>6320.35</v>
      </c>
      <c r="AC159" s="2">
        <f>(Table2[[#This Row],[Close Price]]/Table2[[#This Row],[Day Low]])-1</f>
        <v>2.1657346212506479E-2</v>
      </c>
      <c r="AD159" s="2">
        <f>(Table2[[#This Row],[Day High]]/Table2[[#This Row],[Close Price]])-1</f>
        <v>4.0016255307855575E-2</v>
      </c>
      <c r="AE159" s="2">
        <f>(Table2[[#This Row],[Close Price]]/Table2[[#This Row],[Current Week Low]])-1</f>
        <v>2.7052810902896018E-2</v>
      </c>
      <c r="AF159" s="2">
        <f>(Table2[[#This Row],[Current Week High]]/Table2[[#This Row],[Close Price]])-1</f>
        <v>9.4048566878981443E-3</v>
      </c>
      <c r="AG159" s="2">
        <f>(Table2[[#This Row],[Close Price]]/Table2[[#This Row],[Current Month Low]])-1</f>
        <v>2.7402862985685061E-2</v>
      </c>
      <c r="AH159" s="2">
        <f>(Table2[[#This Row],[Current Month High]]/Table2[[#This Row],[Close Price]])-1</f>
        <v>4.8359540870488438E-2</v>
      </c>
      <c r="AI159">
        <v>7.1523354564755701</v>
      </c>
      <c r="AJ159">
        <v>91.6551428162701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0.32</v>
      </c>
      <c r="AM159" t="s">
        <v>10198</v>
      </c>
      <c r="AN159">
        <v>2.8</v>
      </c>
      <c r="AO159" t="s">
        <v>10198</v>
      </c>
      <c r="AP159">
        <v>0.11356858938259801</v>
      </c>
      <c r="AQ159">
        <f>(Table2[[#This Row],[Sharpe Ratio]]-AVERAGE(Table2[Sharpe Ratio]))/_xlfn.STDEV.P(Table2[Sharpe Ratio])</f>
        <v>0.66620543971093127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5.8359695908039022E-2</v>
      </c>
      <c r="AS159">
        <f>_xlfn.RANK.AVG(Table2[[#This Row],[1Y Return vs Nifty Z-Score]],Table2[1Y Return vs Nifty Z-Score])</f>
        <v>234</v>
      </c>
      <c r="AT159">
        <f>_xlfn.RANK.AVG(Table2[[#This Row],[6M Return vs Nifty Z-Score]],Table2[6M Return vs Nifty Z-Score])</f>
        <v>170</v>
      </c>
      <c r="AU159">
        <f>_xlfn.RANK.AVG(Table2[[#This Row],[Sharpe Ratio Z-Score]],Table2[Sharpe Ratio Z-Score])</f>
        <v>180</v>
      </c>
      <c r="AV159">
        <f>(Table2[[#This Row],[Rank 1Y]]+Table2[[#This Row],[Rank 6M]]+Table2[[#This Row],[Rank Sharpe]])/3</f>
        <v>194.66666666666666</v>
      </c>
    </row>
    <row r="160" spans="1:48" x14ac:dyDescent="0.3">
      <c r="A160" t="s">
        <v>112</v>
      </c>
      <c r="B160" t="s">
        <v>113</v>
      </c>
      <c r="C160" t="s">
        <v>10157</v>
      </c>
      <c r="D160" t="s">
        <v>114</v>
      </c>
      <c r="E160">
        <v>266041.55668263999</v>
      </c>
      <c r="F160">
        <v>9534.1</v>
      </c>
      <c r="G160">
        <v>68.591727360478103</v>
      </c>
      <c r="H160">
        <f>(Table2[[#This Row],[1Y Return vs Nifty]]-AVERAGE(Table2[1Y Return vs Nifty]))/_xlfn.STDEV.P(Table2[1Y Return vs Nifty])</f>
        <v>0.24515285327163561</v>
      </c>
      <c r="I160">
        <v>-8.0647327118504606</v>
      </c>
      <c r="J160">
        <f>(Table2[[#This Row],[1M Return vs Nifty]]-AVERAGE(Table2[1M Return vs Nifty]))/_xlfn.STDEV.P(Table2[1M Return vs Nifty])</f>
        <v>-0.97359990568510391</v>
      </c>
      <c r="K160">
        <v>21.066379348765501</v>
      </c>
      <c r="L160">
        <f>(Table2[[#This Row],[6M Return vs Nifty]]-AVERAGE(Table2[6M Return vs Nifty]))/_xlfn.STDEV.P(Table2[6M Return vs Nifty])</f>
        <v>0.30384299135699111</v>
      </c>
      <c r="M160">
        <v>-0.77933197479188099</v>
      </c>
      <c r="N160">
        <f>(Table2[[#This Row],[1W Return vs Nifty]]-AVERAGE(Table2[1W Return vs Nifty]))/_xlfn.STDEV.P(Table2[1W Return vs Nifty])</f>
        <v>-0.13941798633102573</v>
      </c>
      <c r="O160">
        <v>9524.16</v>
      </c>
      <c r="P160">
        <v>9312.1805619272509</v>
      </c>
      <c r="Q160">
        <v>7827.5159735794296</v>
      </c>
      <c r="R160">
        <v>49.186726646813803</v>
      </c>
      <c r="S160" s="2">
        <f>(Table2[[#This Row],[Close Price]]-Table2[[#This Row],[20D EMA]])/Table2[[#This Row],[20D EMA]]</f>
        <v>1.0436615932534218E-3</v>
      </c>
      <c r="T160" s="2">
        <f>(Table2[[#This Row],[Close Price]]-Table2[[#This Row],[50D EMA]])/Table2[[#This Row],[50D EMA]]</f>
        <v>2.3831092685215393E-2</v>
      </c>
      <c r="U160" s="2">
        <f>(Table2[[#This Row],[Close Price]]-Table2[[#This Row],[200D EMA]])/Table2[[#This Row],[200D EMA]]</f>
        <v>0.21802370409474492</v>
      </c>
      <c r="V160">
        <v>0.86038923964620695</v>
      </c>
      <c r="W160">
        <v>9451.9500000000007</v>
      </c>
      <c r="X160">
        <v>9650</v>
      </c>
      <c r="Y160">
        <v>9470</v>
      </c>
      <c r="Z160">
        <v>9666.15</v>
      </c>
      <c r="AA160">
        <v>9381.1</v>
      </c>
      <c r="AB160">
        <v>9693.9500000000007</v>
      </c>
      <c r="AC160" s="2">
        <f>(Table2[[#This Row],[Close Price]]/Table2[[#This Row],[Day Low]])-1</f>
        <v>8.6913282444363027E-3</v>
      </c>
      <c r="AD160" s="2">
        <f>(Table2[[#This Row],[Day High]]/Table2[[#This Row],[Close Price]])-1</f>
        <v>1.2156365047566009E-2</v>
      </c>
      <c r="AE160" s="2">
        <f>(Table2[[#This Row],[Close Price]]/Table2[[#This Row],[Current Week Low]])-1</f>
        <v>6.7687434002112745E-3</v>
      </c>
      <c r="AF160" s="2">
        <f>(Table2[[#This Row],[Current Week High]]/Table2[[#This Row],[Close Price]])-1</f>
        <v>1.3850284767308763E-2</v>
      </c>
      <c r="AG160" s="2">
        <f>(Table2[[#This Row],[Close Price]]/Table2[[#This Row],[Current Month Low]])-1</f>
        <v>1.6309388024858595E-2</v>
      </c>
      <c r="AH160" s="2">
        <f>(Table2[[#This Row],[Current Month High]]/Table2[[#This Row],[Close Price]])-1</f>
        <v>1.6766134192005566E-2</v>
      </c>
      <c r="AI160">
        <v>5.2936302325337303</v>
      </c>
      <c r="AJ160">
        <v>109.9559568377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-0.09</v>
      </c>
      <c r="AM160" t="s">
        <v>10199</v>
      </c>
      <c r="AN160">
        <v>-0.71</v>
      </c>
      <c r="AO160" t="s">
        <v>10199</v>
      </c>
      <c r="AP160">
        <v>0.114817170760874</v>
      </c>
      <c r="AQ160">
        <f>(Table2[[#This Row],[Sharpe Ratio]]-AVERAGE(Table2[Sharpe Ratio]))/_xlfn.STDEV.P(Table2[Sharpe Ratio])</f>
        <v>0.68028231325547295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0.11626026586797003</v>
      </c>
      <c r="AS160">
        <f>_xlfn.RANK.AVG(Table2[[#This Row],[1Y Return vs Nifty Z-Score]],Table2[1Y Return vs Nifty Z-Score])</f>
        <v>200</v>
      </c>
      <c r="AT160">
        <f>_xlfn.RANK.AVG(Table2[[#This Row],[6M Return vs Nifty Z-Score]],Table2[6M Return vs Nifty Z-Score])</f>
        <v>212</v>
      </c>
      <c r="AU160">
        <f>_xlfn.RANK.AVG(Table2[[#This Row],[Sharpe Ratio Z-Score]],Table2[Sharpe Ratio Z-Score])</f>
        <v>177</v>
      </c>
      <c r="AV160">
        <f>(Table2[[#This Row],[Rank 1Y]]+Table2[[#This Row],[Rank 6M]]+Table2[[#This Row],[Rank Sharpe]])/3</f>
        <v>196.33333333333334</v>
      </c>
    </row>
    <row r="161" spans="1:48" x14ac:dyDescent="0.3">
      <c r="A161" t="s">
        <v>270</v>
      </c>
      <c r="B161" t="s">
        <v>271</v>
      </c>
      <c r="C161" t="s">
        <v>10158</v>
      </c>
      <c r="D161" t="s">
        <v>214</v>
      </c>
      <c r="E161">
        <v>98435.551571100004</v>
      </c>
      <c r="F161">
        <v>6454.15</v>
      </c>
      <c r="G161">
        <v>55.694031098322696</v>
      </c>
      <c r="H161">
        <f>(Table2[[#This Row],[1Y Return vs Nifty]]-AVERAGE(Table2[1Y Return vs Nifty]))/_xlfn.STDEV.P(Table2[1Y Return vs Nifty])</f>
        <v>9.6193508052183768E-2</v>
      </c>
      <c r="I161">
        <v>-9.9961747721790104</v>
      </c>
      <c r="J161">
        <f>(Table2[[#This Row],[1M Return vs Nifty]]-AVERAGE(Table2[1M Return vs Nifty]))/_xlfn.STDEV.P(Table2[1M Return vs Nifty])</f>
        <v>-1.1326661456607723</v>
      </c>
      <c r="K161">
        <v>19.275524577031899</v>
      </c>
      <c r="L161">
        <f>(Table2[[#This Row],[6M Return vs Nifty]]-AVERAGE(Table2[6M Return vs Nifty]))/_xlfn.STDEV.P(Table2[6M Return vs Nifty])</f>
        <v>0.25192655502741562</v>
      </c>
      <c r="M161">
        <v>-4.3912553232235201</v>
      </c>
      <c r="N161">
        <f>(Table2[[#This Row],[1W Return vs Nifty]]-AVERAGE(Table2[1W Return vs Nifty]))/_xlfn.STDEV.P(Table2[1W Return vs Nifty])</f>
        <v>-0.79155126832666767</v>
      </c>
      <c r="O161">
        <v>6763.97</v>
      </c>
      <c r="P161">
        <v>6515.9834545433796</v>
      </c>
      <c r="Q161">
        <v>5478.9091605592203</v>
      </c>
      <c r="R161">
        <v>28.634086627859801</v>
      </c>
      <c r="S161" s="2">
        <f>(Table2[[#This Row],[Close Price]]-Table2[[#This Row],[20D EMA]])/Table2[[#This Row],[20D EMA]]</f>
        <v>-4.5804460989626004E-2</v>
      </c>
      <c r="T161" s="2">
        <f>(Table2[[#This Row],[Close Price]]-Table2[[#This Row],[50D EMA]])/Table2[[#This Row],[50D EMA]]</f>
        <v>-9.4895045352310619E-3</v>
      </c>
      <c r="U161" s="2">
        <f>(Table2[[#This Row],[Close Price]]-Table2[[#This Row],[200D EMA]])/Table2[[#This Row],[200D EMA]]</f>
        <v>0.17799908902691838</v>
      </c>
      <c r="V161">
        <v>1.96405901324552</v>
      </c>
      <c r="W161">
        <v>6311.1</v>
      </c>
      <c r="X161">
        <v>6477.3</v>
      </c>
      <c r="Y161">
        <v>6415.7</v>
      </c>
      <c r="Z161">
        <v>6675</v>
      </c>
      <c r="AA161">
        <v>6415.7</v>
      </c>
      <c r="AB161">
        <v>6786</v>
      </c>
      <c r="AC161" s="2">
        <f>(Table2[[#This Row],[Close Price]]/Table2[[#This Row],[Day Low]])-1</f>
        <v>2.2666413145093545E-2</v>
      </c>
      <c r="AD161" s="2">
        <f>(Table2[[#This Row],[Day High]]/Table2[[#This Row],[Close Price]])-1</f>
        <v>3.5868394753764132E-3</v>
      </c>
      <c r="AE161" s="2">
        <f>(Table2[[#This Row],[Close Price]]/Table2[[#This Row],[Current Week Low]])-1</f>
        <v>5.993110650435618E-3</v>
      </c>
      <c r="AF161" s="2">
        <f>(Table2[[#This Row],[Current Week High]]/Table2[[#This Row],[Close Price]])-1</f>
        <v>3.4218293656019805E-2</v>
      </c>
      <c r="AG161" s="2">
        <f>(Table2[[#This Row],[Close Price]]/Table2[[#This Row],[Current Month Low]])-1</f>
        <v>5.993110650435618E-3</v>
      </c>
      <c r="AH161" s="2">
        <f>(Table2[[#This Row],[Current Month High]]/Table2[[#This Row],[Close Price]])-1</f>
        <v>5.1416530449400755E-2</v>
      </c>
      <c r="AI161">
        <v>13.592804629579399</v>
      </c>
      <c r="AJ161">
        <v>84.059830887909698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0.09</v>
      </c>
      <c r="AM161" t="s">
        <v>10198</v>
      </c>
      <c r="AN161">
        <v>-8.99</v>
      </c>
      <c r="AO161" t="s">
        <v>10199</v>
      </c>
      <c r="AP161">
        <v>0.14547611888841699</v>
      </c>
      <c r="AQ161">
        <f>(Table2[[#This Row],[Sharpe Ratio]]-AVERAGE(Table2[Sharpe Ratio]))/_xlfn.STDEV.P(Table2[Sharpe Ratio])</f>
        <v>1.0259403082481595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-0.55015704265968091</v>
      </c>
      <c r="AS161">
        <f>_xlfn.RANK.AVG(Table2[[#This Row],[1Y Return vs Nifty Z-Score]],Table2[1Y Return vs Nifty Z-Score])</f>
        <v>251</v>
      </c>
      <c r="AT161">
        <f>_xlfn.RANK.AVG(Table2[[#This Row],[6M Return vs Nifty Z-Score]],Table2[6M Return vs Nifty Z-Score])</f>
        <v>228</v>
      </c>
      <c r="AU161">
        <f>_xlfn.RANK.AVG(Table2[[#This Row],[Sharpe Ratio Z-Score]],Table2[Sharpe Ratio Z-Score])</f>
        <v>114</v>
      </c>
      <c r="AV161">
        <f>(Table2[[#This Row],[Rank 1Y]]+Table2[[#This Row],[Rank 6M]]+Table2[[#This Row],[Rank Sharpe]])/3</f>
        <v>197.66666666666666</v>
      </c>
    </row>
    <row r="162" spans="1:48" x14ac:dyDescent="0.3">
      <c r="A162" t="s">
        <v>364</v>
      </c>
      <c r="B162" t="s">
        <v>365</v>
      </c>
      <c r="C162" t="s">
        <v>10152</v>
      </c>
      <c r="D162" t="s">
        <v>297</v>
      </c>
      <c r="E162">
        <v>69862.402527059996</v>
      </c>
      <c r="F162">
        <v>4637.75</v>
      </c>
      <c r="G162">
        <v>68.7046028393261</v>
      </c>
      <c r="H162">
        <f>(Table2[[#This Row],[1Y Return vs Nifty]]-AVERAGE(Table2[1Y Return vs Nifty]))/_xlfn.STDEV.P(Table2[1Y Return vs Nifty])</f>
        <v>0.24645648588003136</v>
      </c>
      <c r="I162">
        <v>13.9720602609162</v>
      </c>
      <c r="J162">
        <f>(Table2[[#This Row],[1M Return vs Nifty]]-AVERAGE(Table2[1M Return vs Nifty]))/_xlfn.STDEV.P(Table2[1M Return vs Nifty])</f>
        <v>0.84126675342862955</v>
      </c>
      <c r="K162">
        <v>13.8688538032459</v>
      </c>
      <c r="L162">
        <f>(Table2[[#This Row],[6M Return vs Nifty]]-AVERAGE(Table2[6M Return vs Nifty]))/_xlfn.STDEV.P(Table2[6M Return vs Nifty])</f>
        <v>9.5188508250727152E-2</v>
      </c>
      <c r="M162">
        <v>0.70674820889446099</v>
      </c>
      <c r="N162">
        <f>(Table2[[#This Row],[1W Return vs Nifty]]-AVERAGE(Table2[1W Return vs Nifty]))/_xlfn.STDEV.P(Table2[1W Return vs Nifty])</f>
        <v>0.12889400537191856</v>
      </c>
      <c r="O162">
        <v>4243.53</v>
      </c>
      <c r="P162">
        <v>3971.1161350587799</v>
      </c>
      <c r="Q162">
        <v>3602.6096981626401</v>
      </c>
      <c r="R162">
        <v>70.516734600467601</v>
      </c>
      <c r="S162" s="2">
        <f>(Table2[[#This Row],[Close Price]]-Table2[[#This Row],[20D EMA]])/Table2[[#This Row],[20D EMA]]</f>
        <v>9.2899072234672614E-2</v>
      </c>
      <c r="T162" s="2">
        <f>(Table2[[#This Row],[Close Price]]-Table2[[#This Row],[50D EMA]])/Table2[[#This Row],[50D EMA]]</f>
        <v>0.16787065456380884</v>
      </c>
      <c r="U162" s="2">
        <f>(Table2[[#This Row],[Close Price]]-Table2[[#This Row],[200D EMA]])/Table2[[#This Row],[200D EMA]]</f>
        <v>0.2873306820789634</v>
      </c>
      <c r="V162">
        <v>1.1605992155515099</v>
      </c>
      <c r="W162">
        <v>4533.1000000000004</v>
      </c>
      <c r="X162">
        <v>4677.8999999999996</v>
      </c>
      <c r="Y162">
        <v>4566.25</v>
      </c>
      <c r="Z162">
        <v>4784.95</v>
      </c>
      <c r="AA162">
        <v>4227.2</v>
      </c>
      <c r="AB162">
        <v>4845.7</v>
      </c>
      <c r="AC162" s="2">
        <f>(Table2[[#This Row],[Close Price]]/Table2[[#This Row],[Day Low]])-1</f>
        <v>2.3085747060510364E-2</v>
      </c>
      <c r="AD162" s="2">
        <f>(Table2[[#This Row],[Day High]]/Table2[[#This Row],[Close Price]])-1</f>
        <v>8.6572152444610584E-3</v>
      </c>
      <c r="AE162" s="2">
        <f>(Table2[[#This Row],[Close Price]]/Table2[[#This Row],[Current Week Low]])-1</f>
        <v>1.5658362989323882E-2</v>
      </c>
      <c r="AF162" s="2">
        <f>(Table2[[#This Row],[Current Week High]]/Table2[[#This Row],[Close Price]])-1</f>
        <v>3.1739528866368438E-2</v>
      </c>
      <c r="AG162" s="2">
        <f>(Table2[[#This Row],[Close Price]]/Table2[[#This Row],[Current Month Low]])-1</f>
        <v>9.7121025738077238E-2</v>
      </c>
      <c r="AH162" s="2">
        <f>(Table2[[#This Row],[Current Month High]]/Table2[[#This Row],[Close Price]])-1</f>
        <v>4.4838553177726226E-2</v>
      </c>
      <c r="AI162">
        <v>4.4838553177726199</v>
      </c>
      <c r="AJ162">
        <v>100.14673039369001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0.06</v>
      </c>
      <c r="AM162" t="s">
        <v>10198</v>
      </c>
      <c r="AN162">
        <v>17.579999999999998</v>
      </c>
      <c r="AO162" t="s">
        <v>10198</v>
      </c>
      <c r="AP162">
        <v>0.14289020545973699</v>
      </c>
      <c r="AQ162">
        <f>(Table2[[#This Row],[Sharpe Ratio]]-AVERAGE(Table2[Sharpe Ratio]))/_xlfn.STDEV.P(Table2[Sharpe Ratio])</f>
        <v>0.99678595998859898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2.3085917129199061</v>
      </c>
      <c r="AS162">
        <f>_xlfn.RANK.AVG(Table2[[#This Row],[1Y Return vs Nifty Z-Score]],Table2[1Y Return vs Nifty Z-Score])</f>
        <v>199</v>
      </c>
      <c r="AT162">
        <f>_xlfn.RANK.AVG(Table2[[#This Row],[6M Return vs Nifty Z-Score]],Table2[6M Return vs Nifty Z-Score])</f>
        <v>277</v>
      </c>
      <c r="AU162">
        <f>_xlfn.RANK.AVG(Table2[[#This Row],[Sharpe Ratio Z-Score]],Table2[Sharpe Ratio Z-Score])</f>
        <v>118</v>
      </c>
      <c r="AV162">
        <f>(Table2[[#This Row],[Rank 1Y]]+Table2[[#This Row],[Rank 6M]]+Table2[[#This Row],[Rank Sharpe]])/3</f>
        <v>198</v>
      </c>
    </row>
    <row r="163" spans="1:48" x14ac:dyDescent="0.3">
      <c r="A163" t="s">
        <v>949</v>
      </c>
      <c r="B163" t="s">
        <v>950</v>
      </c>
      <c r="C163" t="s">
        <v>10152</v>
      </c>
      <c r="D163" t="s">
        <v>21</v>
      </c>
      <c r="E163">
        <v>15137.899339420001</v>
      </c>
      <c r="F163">
        <v>2660.3</v>
      </c>
      <c r="G163">
        <v>165.87312378989699</v>
      </c>
      <c r="H163">
        <f>(Table2[[#This Row],[1Y Return vs Nifty]]-AVERAGE(Table2[1Y Return vs Nifty]))/_xlfn.STDEV.P(Table2[1Y Return vs Nifty])</f>
        <v>1.3686847476208432</v>
      </c>
      <c r="I163">
        <v>0.379130653710326</v>
      </c>
      <c r="J163">
        <f>(Table2[[#This Row],[1M Return vs Nifty]]-AVERAGE(Table2[1M Return vs Nifty]))/_xlfn.STDEV.P(Table2[1M Return vs Nifty])</f>
        <v>-0.27819535588485228</v>
      </c>
      <c r="K163">
        <v>97.276211201007797</v>
      </c>
      <c r="L163">
        <f>(Table2[[#This Row],[6M Return vs Nifty]]-AVERAGE(Table2[6M Return vs Nifty]))/_xlfn.STDEV.P(Table2[6M Return vs Nifty])</f>
        <v>2.5131471434823656</v>
      </c>
      <c r="M163">
        <v>-0.73640291801609803</v>
      </c>
      <c r="N163">
        <f>(Table2[[#This Row],[1W Return vs Nifty]]-AVERAGE(Table2[1W Return vs Nifty]))/_xlfn.STDEV.P(Table2[1W Return vs Nifty])</f>
        <v>-0.131667138932693</v>
      </c>
      <c r="O163">
        <v>2563.16</v>
      </c>
      <c r="P163">
        <v>2329.2444738253098</v>
      </c>
      <c r="Q163">
        <v>1590.71789322617</v>
      </c>
      <c r="R163">
        <v>66.764445242222493</v>
      </c>
      <c r="S163" s="2">
        <f>(Table2[[#This Row],[Close Price]]-Table2[[#This Row],[20D EMA]])/Table2[[#This Row],[20D EMA]]</f>
        <v>3.7898531500179598E-2</v>
      </c>
      <c r="T163" s="2">
        <f>(Table2[[#This Row],[Close Price]]-Table2[[#This Row],[50D EMA]])/Table2[[#This Row],[50D EMA]]</f>
        <v>0.14213000391109615</v>
      </c>
      <c r="U163" s="2">
        <f>(Table2[[#This Row],[Close Price]]-Table2[[#This Row],[200D EMA]])/Table2[[#This Row],[200D EMA]]</f>
        <v>0.67238956154858309</v>
      </c>
      <c r="V163">
        <v>0.69250108921728004</v>
      </c>
      <c r="W163">
        <v>2530.0500000000002</v>
      </c>
      <c r="X163">
        <v>2665</v>
      </c>
      <c r="Y163">
        <v>2644.95</v>
      </c>
      <c r="Z163">
        <v>2760</v>
      </c>
      <c r="AA163">
        <v>2593.15</v>
      </c>
      <c r="AB163">
        <v>2771.95</v>
      </c>
      <c r="AC163" s="2">
        <f>(Table2[[#This Row],[Close Price]]/Table2[[#This Row],[Day Low]])-1</f>
        <v>5.1481196023793974E-2</v>
      </c>
      <c r="AD163" s="2">
        <f>(Table2[[#This Row],[Day High]]/Table2[[#This Row],[Close Price]])-1</f>
        <v>1.7667180393188264E-3</v>
      </c>
      <c r="AE163" s="2">
        <f>(Table2[[#This Row],[Close Price]]/Table2[[#This Row],[Current Week Low]])-1</f>
        <v>5.8035123537307776E-3</v>
      </c>
      <c r="AF163" s="2">
        <f>(Table2[[#This Row],[Current Week High]]/Table2[[#This Row],[Close Price]])-1</f>
        <v>3.7476976280870433E-2</v>
      </c>
      <c r="AG163" s="2">
        <f>(Table2[[#This Row],[Close Price]]/Table2[[#This Row],[Current Month Low]])-1</f>
        <v>2.5895146829145954E-2</v>
      </c>
      <c r="AH163" s="2">
        <f>(Table2[[#This Row],[Current Month High]]/Table2[[#This Row],[Close Price]])-1</f>
        <v>4.1968950870202359E-2</v>
      </c>
      <c r="AI163">
        <v>4.1968950870202297</v>
      </c>
      <c r="AJ163">
        <v>260.18142431627399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0.42</v>
      </c>
      <c r="AM163" t="s">
        <v>10198</v>
      </c>
      <c r="AN163">
        <v>4.1100000000000003</v>
      </c>
      <c r="AO163" t="s">
        <v>10198</v>
      </c>
      <c r="AQ163">
        <f>(Table2[[#This Row],[Sharpe Ratio]]-AVERAGE(Table2[Sharpe Ratio]))/_xlfn.STDEV.P(Table2[Sharpe Ratio])</f>
        <v>-0.61420022642052829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2.8577691698651351</v>
      </c>
      <c r="AS163">
        <f>_xlfn.RANK.AVG(Table2[[#This Row],[1Y Return vs Nifty Z-Score]],Table2[1Y Return vs Nifty Z-Score])</f>
        <v>62</v>
      </c>
      <c r="AT163">
        <f>_xlfn.RANK.AVG(Table2[[#This Row],[6M Return vs Nifty Z-Score]],Table2[6M Return vs Nifty Z-Score])</f>
        <v>14</v>
      </c>
      <c r="AU163">
        <f>_xlfn.RANK.AVG(Table2[[#This Row],[Sharpe Ratio Z-Score]],Table2[Sharpe Ratio Z-Score])</f>
        <v>520.5</v>
      </c>
      <c r="AV163">
        <f>(Table2[[#This Row],[Rank 1Y]]+Table2[[#This Row],[Rank 6M]]+Table2[[#This Row],[Rank Sharpe]])/3</f>
        <v>198.83333333333334</v>
      </c>
    </row>
    <row r="164" spans="1:48" x14ac:dyDescent="0.3">
      <c r="A164" t="s">
        <v>520</v>
      </c>
      <c r="B164" t="s">
        <v>521</v>
      </c>
      <c r="C164" t="s">
        <v>10159</v>
      </c>
      <c r="D164" t="s">
        <v>65</v>
      </c>
      <c r="E164">
        <v>38274.5905390599</v>
      </c>
      <c r="F164">
        <v>1359.05</v>
      </c>
      <c r="G164">
        <v>78.574850176453097</v>
      </c>
      <c r="H164">
        <f>(Table2[[#This Row],[1Y Return vs Nifty]]-AVERAGE(Table2[1Y Return vs Nifty]))/_xlfn.STDEV.P(Table2[1Y Return vs Nifty])</f>
        <v>0.36045091950664332</v>
      </c>
      <c r="I164">
        <v>8.2321836146770906</v>
      </c>
      <c r="J164">
        <f>(Table2[[#This Row],[1M Return vs Nifty]]-AVERAGE(Table2[1M Return vs Nifty]))/_xlfn.STDEV.P(Table2[1M Return vs Nifty])</f>
        <v>0.36855229059556183</v>
      </c>
      <c r="K164">
        <v>39.964297944963597</v>
      </c>
      <c r="L164">
        <f>(Table2[[#This Row],[6M Return vs Nifty]]-AVERAGE(Table2[6M Return vs Nifty]))/_xlfn.STDEV.P(Table2[6M Return vs Nifty])</f>
        <v>0.85168897141447564</v>
      </c>
      <c r="M164">
        <v>5.6881032940259697</v>
      </c>
      <c r="N164">
        <f>(Table2[[#This Row],[1W Return vs Nifty]]-AVERAGE(Table2[1W Return vs Nifty]))/_xlfn.STDEV.P(Table2[1W Return vs Nifty])</f>
        <v>1.028278385127112</v>
      </c>
      <c r="O164">
        <v>1256.99</v>
      </c>
      <c r="P164">
        <v>1173.2905228402101</v>
      </c>
      <c r="Q164">
        <v>964.940216513059</v>
      </c>
      <c r="R164">
        <v>83.480880517056704</v>
      </c>
      <c r="S164" s="2">
        <f>(Table2[[#This Row],[Close Price]]-Table2[[#This Row],[20D EMA]])/Table2[[#This Row],[20D EMA]]</f>
        <v>8.1193963356908122E-2</v>
      </c>
      <c r="T164" s="2">
        <f>(Table2[[#This Row],[Close Price]]-Table2[[#This Row],[50D EMA]])/Table2[[#This Row],[50D EMA]]</f>
        <v>0.15832351284157467</v>
      </c>
      <c r="U164" s="2">
        <f>(Table2[[#This Row],[Close Price]]-Table2[[#This Row],[200D EMA]])/Table2[[#This Row],[200D EMA]]</f>
        <v>0.40842922363740786</v>
      </c>
      <c r="V164">
        <v>0.84158634994955905</v>
      </c>
      <c r="W164">
        <v>1330.85</v>
      </c>
      <c r="X164">
        <v>1363.45</v>
      </c>
      <c r="Y164">
        <v>1335.25</v>
      </c>
      <c r="Z164">
        <v>1366.95</v>
      </c>
      <c r="AA164">
        <v>1232.0999999999999</v>
      </c>
      <c r="AB164">
        <v>1366.95</v>
      </c>
      <c r="AC164" s="2">
        <f>(Table2[[#This Row],[Close Price]]/Table2[[#This Row],[Day Low]])-1</f>
        <v>2.1189465379269024E-2</v>
      </c>
      <c r="AD164" s="2">
        <f>(Table2[[#This Row],[Day High]]/Table2[[#This Row],[Close Price]])-1</f>
        <v>3.2375556454877774E-3</v>
      </c>
      <c r="AE164" s="2">
        <f>(Table2[[#This Row],[Close Price]]/Table2[[#This Row],[Current Week Low]])-1</f>
        <v>1.782437745740495E-2</v>
      </c>
      <c r="AF164" s="2">
        <f>(Table2[[#This Row],[Current Week High]]/Table2[[#This Row],[Close Price]])-1</f>
        <v>5.8128839998528026E-3</v>
      </c>
      <c r="AG164" s="2">
        <f>(Table2[[#This Row],[Close Price]]/Table2[[#This Row],[Current Month Low]])-1</f>
        <v>0.10303546790033291</v>
      </c>
      <c r="AH164" s="2">
        <f>(Table2[[#This Row],[Current Month High]]/Table2[[#This Row],[Close Price]])-1</f>
        <v>5.8128839998528026E-3</v>
      </c>
      <c r="AI164">
        <v>0.58128839998528004</v>
      </c>
      <c r="AJ164">
        <v>105.605143721633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0.18</v>
      </c>
      <c r="AM164" t="s">
        <v>10198</v>
      </c>
      <c r="AN164">
        <v>10.44</v>
      </c>
      <c r="AO164" t="s">
        <v>10198</v>
      </c>
      <c r="AP164">
        <v>5.9306023666427003E-2</v>
      </c>
      <c r="AQ164">
        <f>(Table2[[#This Row],[Sharpe Ratio]]-AVERAGE(Table2[Sharpe Ratio]))/_xlfn.STDEV.P(Table2[Sharpe Ratio])</f>
        <v>5.4433320505036763E-2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2.6634038871488297</v>
      </c>
      <c r="AS164">
        <f>_xlfn.RANK.AVG(Table2[[#This Row],[1Y Return vs Nifty Z-Score]],Table2[1Y Return vs Nifty Z-Score])</f>
        <v>174</v>
      </c>
      <c r="AT164">
        <f>_xlfn.RANK.AVG(Table2[[#This Row],[6M Return vs Nifty Z-Score]],Table2[6M Return vs Nifty Z-Score])</f>
        <v>105</v>
      </c>
      <c r="AU164">
        <f>_xlfn.RANK.AVG(Table2[[#This Row],[Sharpe Ratio Z-Score]],Table2[Sharpe Ratio Z-Score])</f>
        <v>320</v>
      </c>
      <c r="AV164">
        <f>(Table2[[#This Row],[Rank 1Y]]+Table2[[#This Row],[Rank 6M]]+Table2[[#This Row],[Rank Sharpe]])/3</f>
        <v>199.66666666666666</v>
      </c>
    </row>
    <row r="165" spans="1:48" x14ac:dyDescent="0.3">
      <c r="A165" t="s">
        <v>912</v>
      </c>
      <c r="B165" t="s">
        <v>913</v>
      </c>
      <c r="C165" t="s">
        <v>10161</v>
      </c>
      <c r="D165" t="s">
        <v>130</v>
      </c>
      <c r="E165">
        <v>16265.98046619</v>
      </c>
      <c r="F165">
        <v>903.45</v>
      </c>
      <c r="G165">
        <v>945.12243335555104</v>
      </c>
      <c r="H165">
        <f>(Table2[[#This Row],[1Y Return vs Nifty]]-AVERAGE(Table2[1Y Return vs Nifty]))/_xlfn.STDEV.P(Table2[1Y Return vs Nifty])</f>
        <v>10.368467697712704</v>
      </c>
      <c r="I165">
        <v>-1.8450028677069801</v>
      </c>
      <c r="J165">
        <f>(Table2[[#This Row],[1M Return vs Nifty]]-AVERAGE(Table2[1M Return vs Nifty]))/_xlfn.STDEV.P(Table2[1M Return vs Nifty])</f>
        <v>-0.46136655409077332</v>
      </c>
      <c r="K165">
        <v>-14.6160608124455</v>
      </c>
      <c r="L165">
        <f>(Table2[[#This Row],[6M Return vs Nifty]]-AVERAGE(Table2[6M Return vs Nifty]))/_xlfn.STDEV.P(Table2[6M Return vs Nifty])</f>
        <v>-0.73058211220409486</v>
      </c>
      <c r="M165">
        <v>-3.09921579063136</v>
      </c>
      <c r="N165">
        <f>(Table2[[#This Row],[1W Return vs Nifty]]-AVERAGE(Table2[1W Return vs Nifty]))/_xlfn.STDEV.P(Table2[1W Return vs Nifty])</f>
        <v>-0.55827334419150998</v>
      </c>
      <c r="O165">
        <v>909.68</v>
      </c>
      <c r="P165">
        <v>925.95123449565995</v>
      </c>
      <c r="Q165">
        <v>804.87845689013204</v>
      </c>
      <c r="R165">
        <v>52.497380885579403</v>
      </c>
      <c r="S165" s="2">
        <f>(Table2[[#This Row],[Close Price]]-Table2[[#This Row],[20D EMA]])/Table2[[#This Row],[20D EMA]]</f>
        <v>-6.8485621317385288E-3</v>
      </c>
      <c r="T165" s="2">
        <f>(Table2[[#This Row],[Close Price]]-Table2[[#This Row],[50D EMA]])/Table2[[#This Row],[50D EMA]]</f>
        <v>-2.4300669038921582E-2</v>
      </c>
      <c r="U165" s="2">
        <f>(Table2[[#This Row],[Close Price]]-Table2[[#This Row],[200D EMA]])/Table2[[#This Row],[200D EMA]]</f>
        <v>0.12246761267623699</v>
      </c>
      <c r="V165">
        <v>0.77100734504902102</v>
      </c>
      <c r="W165">
        <v>875.1</v>
      </c>
      <c r="X165">
        <v>903.45</v>
      </c>
      <c r="Y165">
        <v>879.95</v>
      </c>
      <c r="Z165">
        <v>949</v>
      </c>
      <c r="AA165">
        <v>873</v>
      </c>
      <c r="AB165">
        <v>962.6</v>
      </c>
      <c r="AC165" s="2">
        <f>(Table2[[#This Row],[Close Price]]/Table2[[#This Row],[Day Low]])-1</f>
        <v>3.2396297565992382E-2</v>
      </c>
      <c r="AD165" s="2">
        <f>(Table2[[#This Row],[Day High]]/Table2[[#This Row],[Close Price]])-1</f>
        <v>0</v>
      </c>
      <c r="AE165" s="2">
        <f>(Table2[[#This Row],[Close Price]]/Table2[[#This Row],[Current Week Low]])-1</f>
        <v>2.6706062844479739E-2</v>
      </c>
      <c r="AF165" s="2">
        <f>(Table2[[#This Row],[Current Week High]]/Table2[[#This Row],[Close Price]])-1</f>
        <v>5.0417842714040484E-2</v>
      </c>
      <c r="AG165" s="2">
        <f>(Table2[[#This Row],[Close Price]]/Table2[[#This Row],[Current Month Low]])-1</f>
        <v>3.4879725085910751E-2</v>
      </c>
      <c r="AH165" s="2">
        <f>(Table2[[#This Row],[Current Month High]]/Table2[[#This Row],[Close Price]])-1</f>
        <v>6.5471249100669704E-2</v>
      </c>
      <c r="AI165">
        <v>45.442470529636303</v>
      </c>
      <c r="AJ165">
        <v>975.53571428571399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-0.18</v>
      </c>
      <c r="AM165" t="s">
        <v>10199</v>
      </c>
      <c r="AN165">
        <v>0.12</v>
      </c>
      <c r="AO165" t="s">
        <v>10198</v>
      </c>
      <c r="AP165">
        <v>0.21223725929055801</v>
      </c>
      <c r="AQ165">
        <f>(Table2[[#This Row],[Sharpe Ratio]]-AVERAGE(Table2[Sharpe Ratio]))/_xlfn.STDEV.P(Table2[Sharpe Ratio])</f>
        <v>1.7786250330739968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1</v>
      </c>
      <c r="AT165">
        <f>_xlfn.RANK.AVG(Table2[[#This Row],[6M Return vs Nifty Z-Score]],Table2[6M Return vs Nifty Z-Score])</f>
        <v>571</v>
      </c>
      <c r="AU165">
        <f>_xlfn.RANK.AVG(Table2[[#This Row],[Sharpe Ratio Z-Score]],Table2[Sharpe Ratio Z-Score])</f>
        <v>29</v>
      </c>
      <c r="AV165">
        <f>(Table2[[#This Row],[Rank 1Y]]+Table2[[#This Row],[Rank 6M]]+Table2[[#This Row],[Rank Sharpe]])/3</f>
        <v>200.33333333333334</v>
      </c>
    </row>
    <row r="166" spans="1:48" x14ac:dyDescent="0.3">
      <c r="A166" t="s">
        <v>68</v>
      </c>
      <c r="B166" t="s">
        <v>174</v>
      </c>
      <c r="C166" t="s">
        <v>10157</v>
      </c>
      <c r="D166" t="s">
        <v>56</v>
      </c>
      <c r="E166">
        <v>151860.11489632499</v>
      </c>
      <c r="F166">
        <v>692.1</v>
      </c>
      <c r="G166">
        <v>83.093739453006094</v>
      </c>
      <c r="H166">
        <f>(Table2[[#This Row],[1Y Return vs Nifty]]-AVERAGE(Table2[1Y Return vs Nifty]))/_xlfn.STDEV.P(Table2[1Y Return vs Nifty])</f>
        <v>0.41264092104433236</v>
      </c>
      <c r="I166">
        <v>-0.63399101542648495</v>
      </c>
      <c r="J166">
        <f>(Table2[[#This Row],[1M Return vs Nifty]]-AVERAGE(Table2[1M Return vs Nifty]))/_xlfn.STDEV.P(Table2[1M Return vs Nifty])</f>
        <v>-0.36163221265499645</v>
      </c>
      <c r="K166">
        <v>16.639642551092301</v>
      </c>
      <c r="L166">
        <f>(Table2[[#This Row],[6M Return vs Nifty]]-AVERAGE(Table2[6M Return vs Nifty]))/_xlfn.STDEV.P(Table2[6M Return vs Nifty])</f>
        <v>0.17551298786836864</v>
      </c>
      <c r="M166">
        <v>1.1386254433888101</v>
      </c>
      <c r="N166">
        <f>(Table2[[#This Row],[1W Return vs Nifty]]-AVERAGE(Table2[1W Return vs Nifty]))/_xlfn.STDEV.P(Table2[1W Return vs Nifty])</f>
        <v>0.20686950240794927</v>
      </c>
      <c r="O166">
        <v>663.51</v>
      </c>
      <c r="P166">
        <v>654.49344323528805</v>
      </c>
      <c r="Q166">
        <v>570.24762990345198</v>
      </c>
      <c r="R166">
        <v>39.2687657472623</v>
      </c>
      <c r="S166" s="2">
        <f>(Table2[[#This Row],[Close Price]]-Table2[[#This Row],[20D EMA]])/Table2[[#This Row],[20D EMA]]</f>
        <v>4.3089026540670122E-2</v>
      </c>
      <c r="T166" s="2">
        <f>(Table2[[#This Row],[Close Price]]-Table2[[#This Row],[50D EMA]])/Table2[[#This Row],[50D EMA]]</f>
        <v>5.745902751724366E-2</v>
      </c>
      <c r="U166" s="2">
        <f>(Table2[[#This Row],[Close Price]]-Table2[[#This Row],[200D EMA]])/Table2[[#This Row],[200D EMA]]</f>
        <v>0.21368325567118751</v>
      </c>
      <c r="V166">
        <v>0.74144884254344201</v>
      </c>
      <c r="W166">
        <v>670.8</v>
      </c>
      <c r="X166">
        <v>695</v>
      </c>
      <c r="Y166">
        <v>680.1</v>
      </c>
      <c r="Z166">
        <v>694</v>
      </c>
      <c r="AA166">
        <v>655</v>
      </c>
      <c r="AB166">
        <v>694</v>
      </c>
      <c r="AC166" s="2">
        <f>(Table2[[#This Row],[Close Price]]/Table2[[#This Row],[Day Low]])-1</f>
        <v>3.1753130590340017E-2</v>
      </c>
      <c r="AD166" s="2">
        <f>(Table2[[#This Row],[Day High]]/Table2[[#This Row],[Close Price]])-1</f>
        <v>4.190145932668754E-3</v>
      </c>
      <c r="AE166" s="2">
        <f>(Table2[[#This Row],[Close Price]]/Table2[[#This Row],[Current Week Low]])-1</f>
        <v>1.7644464049404451E-2</v>
      </c>
      <c r="AF166" s="2">
        <f>(Table2[[#This Row],[Current Week High]]/Table2[[#This Row],[Close Price]])-1</f>
        <v>2.7452680248518657E-3</v>
      </c>
      <c r="AG166" s="2">
        <f>(Table2[[#This Row],[Close Price]]/Table2[[#This Row],[Current Month Low]])-1</f>
        <v>5.6641221374045925E-2</v>
      </c>
      <c r="AH166" s="2">
        <f>(Table2[[#This Row],[Current Month High]]/Table2[[#This Row],[Close Price]])-1</f>
        <v>2.7452680248518657E-3</v>
      </c>
      <c r="AI166">
        <v>2.9619997110244198</v>
      </c>
      <c r="AJ166">
        <v>113.84211339409801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-0.09</v>
      </c>
      <c r="AM166" t="s">
        <v>10199</v>
      </c>
      <c r="AN166">
        <v>7.22</v>
      </c>
      <c r="AO166" t="s">
        <v>10198</v>
      </c>
      <c r="AP166">
        <v>0.108572439416318</v>
      </c>
      <c r="AQ166">
        <f>(Table2[[#This Row],[Sharpe Ratio]]-AVERAGE(Table2[Sharpe Ratio]))/_xlfn.STDEV.P(Table2[Sharpe Ratio])</f>
        <v>0.60987737611126447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1.0432685747769184</v>
      </c>
      <c r="AS166">
        <f>_xlfn.RANK.AVG(Table2[[#This Row],[1Y Return vs Nifty Z-Score]],Table2[1Y Return vs Nifty Z-Score])</f>
        <v>160</v>
      </c>
      <c r="AT166">
        <f>_xlfn.RANK.AVG(Table2[[#This Row],[6M Return vs Nifty Z-Score]],Table2[6M Return vs Nifty Z-Score])</f>
        <v>249</v>
      </c>
      <c r="AU166">
        <f>_xlfn.RANK.AVG(Table2[[#This Row],[Sharpe Ratio Z-Score]],Table2[Sharpe Ratio Z-Score])</f>
        <v>193</v>
      </c>
      <c r="AV166">
        <f>(Table2[[#This Row],[Rank 1Y]]+Table2[[#This Row],[Rank 6M]]+Table2[[#This Row],[Rank Sharpe]])/3</f>
        <v>200.66666666666666</v>
      </c>
    </row>
    <row r="167" spans="1:48" x14ac:dyDescent="0.3">
      <c r="A167" t="s">
        <v>187</v>
      </c>
      <c r="B167" t="s">
        <v>188</v>
      </c>
      <c r="C167" t="s">
        <v>10157</v>
      </c>
      <c r="D167" t="s">
        <v>189</v>
      </c>
      <c r="E167">
        <v>136504.23199670401</v>
      </c>
      <c r="F167">
        <v>203.03</v>
      </c>
      <c r="G167">
        <v>96.876681310240301</v>
      </c>
      <c r="H167">
        <f>(Table2[[#This Row],[1Y Return vs Nifty]]-AVERAGE(Table2[1Y Return vs Nifty]))/_xlfn.STDEV.P(Table2[1Y Return vs Nifty])</f>
        <v>0.57182423196440813</v>
      </c>
      <c r="I167">
        <v>22.3323322815382</v>
      </c>
      <c r="J167">
        <f>(Table2[[#This Row],[1M Return vs Nifty]]-AVERAGE(Table2[1M Return vs Nifty]))/_xlfn.STDEV.P(Table2[1M Return vs Nifty])</f>
        <v>1.5297870372148854</v>
      </c>
      <c r="K167">
        <v>76.326849397965205</v>
      </c>
      <c r="L167">
        <f>(Table2[[#This Row],[6M Return vs Nifty]]-AVERAGE(Table2[6M Return vs Nifty]))/_xlfn.STDEV.P(Table2[6M Return vs Nifty])</f>
        <v>1.9058303328958461</v>
      </c>
      <c r="M167">
        <v>0.72750766376203402</v>
      </c>
      <c r="N167">
        <f>(Table2[[#This Row],[1W Return vs Nifty]]-AVERAGE(Table2[1W Return vs Nifty]))/_xlfn.STDEV.P(Table2[1W Return vs Nifty])</f>
        <v>0.1326421279452033</v>
      </c>
      <c r="O167">
        <v>189.1</v>
      </c>
      <c r="P167">
        <v>166.27035916885799</v>
      </c>
      <c r="Q167">
        <v>127.41996767635899</v>
      </c>
      <c r="R167">
        <v>66.232459382661006</v>
      </c>
      <c r="S167" s="2">
        <f>(Table2[[#This Row],[Close Price]]-Table2[[#This Row],[20D EMA]])/Table2[[#This Row],[20D EMA]]</f>
        <v>7.3664727657324208E-2</v>
      </c>
      <c r="T167" s="2">
        <f>(Table2[[#This Row],[Close Price]]-Table2[[#This Row],[50D EMA]])/Table2[[#This Row],[50D EMA]]</f>
        <v>0.22108354739169284</v>
      </c>
      <c r="U167" s="2">
        <f>(Table2[[#This Row],[Close Price]]-Table2[[#This Row],[200D EMA]])/Table2[[#This Row],[200D EMA]]</f>
        <v>0.59339233640120759</v>
      </c>
      <c r="V167">
        <v>1.15168533639099</v>
      </c>
      <c r="W167">
        <v>196.75</v>
      </c>
      <c r="X167">
        <v>204.3</v>
      </c>
      <c r="Y167">
        <v>199.7</v>
      </c>
      <c r="Z167">
        <v>206.36</v>
      </c>
      <c r="AA167">
        <v>192.09</v>
      </c>
      <c r="AB167">
        <v>208.88</v>
      </c>
      <c r="AC167" s="2">
        <f>(Table2[[#This Row],[Close Price]]/Table2[[#This Row],[Day Low]])-1</f>
        <v>3.191867852604835E-2</v>
      </c>
      <c r="AD167" s="2">
        <f>(Table2[[#This Row],[Day High]]/Table2[[#This Row],[Close Price]])-1</f>
        <v>6.2552332167660207E-3</v>
      </c>
      <c r="AE167" s="2">
        <f>(Table2[[#This Row],[Close Price]]/Table2[[#This Row],[Current Week Low]])-1</f>
        <v>1.6675012518778232E-2</v>
      </c>
      <c r="AF167" s="2">
        <f>(Table2[[#This Row],[Current Week High]]/Table2[[#This Row],[Close Price]])-1</f>
        <v>1.6401517017189615E-2</v>
      </c>
      <c r="AG167" s="2">
        <f>(Table2[[#This Row],[Close Price]]/Table2[[#This Row],[Current Month Low]])-1</f>
        <v>5.6952470196262261E-2</v>
      </c>
      <c r="AH167" s="2">
        <f>(Table2[[#This Row],[Current Month High]]/Table2[[#This Row],[Close Price]])-1</f>
        <v>2.8813475841008795E-2</v>
      </c>
      <c r="AI167">
        <v>2.8813475841008702</v>
      </c>
      <c r="AJ167">
        <v>133.90552995391701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0.34</v>
      </c>
      <c r="AM167" t="s">
        <v>10198</v>
      </c>
      <c r="AN167">
        <v>8.16</v>
      </c>
      <c r="AO167" t="s">
        <v>10198</v>
      </c>
      <c r="AP167">
        <v>2.4147840703366001E-2</v>
      </c>
      <c r="AQ167">
        <f>(Table2[[#This Row],[Sharpe Ratio]]-AVERAGE(Table2[Sharpe Ratio]))/_xlfn.STDEV.P(Table2[Sharpe Ratio])</f>
        <v>-0.34195037080889024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3.7981333592114526</v>
      </c>
      <c r="AS167">
        <f>_xlfn.RANK.AVG(Table2[[#This Row],[1Y Return vs Nifty Z-Score]],Table2[1Y Return vs Nifty Z-Score])</f>
        <v>136</v>
      </c>
      <c r="AT167">
        <f>_xlfn.RANK.AVG(Table2[[#This Row],[6M Return vs Nifty Z-Score]],Table2[6M Return vs Nifty Z-Score])</f>
        <v>36</v>
      </c>
      <c r="AU167">
        <f>_xlfn.RANK.AVG(Table2[[#This Row],[Sharpe Ratio Z-Score]],Table2[Sharpe Ratio Z-Score])</f>
        <v>432</v>
      </c>
      <c r="AV167">
        <f>(Table2[[#This Row],[Rank 1Y]]+Table2[[#This Row],[Rank 6M]]+Table2[[#This Row],[Rank Sharpe]])/3</f>
        <v>201.33333333333334</v>
      </c>
    </row>
    <row r="168" spans="1:48" x14ac:dyDescent="0.3">
      <c r="A168" t="s">
        <v>194</v>
      </c>
      <c r="B168" t="s">
        <v>195</v>
      </c>
      <c r="C168" t="s">
        <v>10153</v>
      </c>
      <c r="D168" t="s">
        <v>32</v>
      </c>
      <c r="E168">
        <v>133629.684811888</v>
      </c>
      <c r="F168">
        <v>122.39</v>
      </c>
      <c r="G168">
        <v>75.509043445132207</v>
      </c>
      <c r="H168">
        <f>(Table2[[#This Row],[1Y Return vs Nifty]]-AVERAGE(Table2[1Y Return vs Nifty]))/_xlfn.STDEV.P(Table2[1Y Return vs Nifty])</f>
        <v>0.32504300215577919</v>
      </c>
      <c r="I168">
        <v>-8.8798687994063705</v>
      </c>
      <c r="J168">
        <f>(Table2[[#This Row],[1M Return vs Nifty]]-AVERAGE(Table2[1M Return vs Nifty]))/_xlfn.STDEV.P(Table2[1M Return vs Nifty])</f>
        <v>-1.0407314211362793</v>
      </c>
      <c r="K168">
        <v>15.567232312938801</v>
      </c>
      <c r="L168">
        <f>(Table2[[#This Row],[6M Return vs Nifty]]-AVERAGE(Table2[6M Return vs Nifty]))/_xlfn.STDEV.P(Table2[6M Return vs Nifty])</f>
        <v>0.14442408064537521</v>
      </c>
      <c r="M168">
        <v>-2.4142525140513502</v>
      </c>
      <c r="N168">
        <f>(Table2[[#This Row],[1W Return vs Nifty]]-AVERAGE(Table2[1W Return vs Nifty]))/_xlfn.STDEV.P(Table2[1W Return vs Nifty])</f>
        <v>-0.43460312572007703</v>
      </c>
      <c r="O168">
        <v>123.64</v>
      </c>
      <c r="P168">
        <v>124.973156371345</v>
      </c>
      <c r="Q168">
        <v>108.560246986198</v>
      </c>
      <c r="R168">
        <v>41.505088474621701</v>
      </c>
      <c r="S168" s="2">
        <f>(Table2[[#This Row],[Close Price]]-Table2[[#This Row],[20D EMA]])/Table2[[#This Row],[20D EMA]]</f>
        <v>-1.0109996764801035E-2</v>
      </c>
      <c r="T168" s="2">
        <f>(Table2[[#This Row],[Close Price]]-Table2[[#This Row],[50D EMA]])/Table2[[#This Row],[50D EMA]]</f>
        <v>-2.0669689766572047E-2</v>
      </c>
      <c r="U168" s="2">
        <f>(Table2[[#This Row],[Close Price]]-Table2[[#This Row],[200D EMA]])/Table2[[#This Row],[200D EMA]]</f>
        <v>0.12739242400176443</v>
      </c>
      <c r="V168">
        <v>1.0233044636217901</v>
      </c>
      <c r="W168">
        <v>118.54</v>
      </c>
      <c r="X168">
        <v>122.95</v>
      </c>
      <c r="Y168">
        <v>121.12</v>
      </c>
      <c r="Z168">
        <v>124.14</v>
      </c>
      <c r="AA168">
        <v>119.9</v>
      </c>
      <c r="AB168">
        <v>124.14</v>
      </c>
      <c r="AC168" s="2">
        <f>(Table2[[#This Row],[Close Price]]/Table2[[#This Row],[Day Low]])-1</f>
        <v>3.247848827400035E-2</v>
      </c>
      <c r="AD168" s="2">
        <f>(Table2[[#This Row],[Day High]]/Table2[[#This Row],[Close Price]])-1</f>
        <v>4.5755372170930286E-3</v>
      </c>
      <c r="AE168" s="2">
        <f>(Table2[[#This Row],[Close Price]]/Table2[[#This Row],[Current Week Low]])-1</f>
        <v>1.0485468956406896E-2</v>
      </c>
      <c r="AF168" s="2">
        <f>(Table2[[#This Row],[Current Week High]]/Table2[[#This Row],[Close Price]])-1</f>
        <v>1.429855380341527E-2</v>
      </c>
      <c r="AG168" s="2">
        <f>(Table2[[#This Row],[Close Price]]/Table2[[#This Row],[Current Month Low]])-1</f>
        <v>2.0767306088407045E-2</v>
      </c>
      <c r="AH168" s="2">
        <f>(Table2[[#This Row],[Current Month High]]/Table2[[#This Row],[Close Price]])-1</f>
        <v>1.429855380341527E-2</v>
      </c>
      <c r="AI168">
        <v>16.757905057602699</v>
      </c>
      <c r="AJ168">
        <v>110.472914875322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-0.14000000000000001</v>
      </c>
      <c r="AM168" t="s">
        <v>10199</v>
      </c>
      <c r="AN168">
        <v>-2.71</v>
      </c>
      <c r="AO168" t="s">
        <v>10199</v>
      </c>
      <c r="AP168">
        <v>0.121846260236895</v>
      </c>
      <c r="AQ168">
        <f>(Table2[[#This Row],[Sharpe Ratio]]-AVERAGE(Table2[Sharpe Ratio]))/_xlfn.STDEV.P(Table2[Sharpe Ratio])</f>
        <v>0.75953033457695085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185</v>
      </c>
      <c r="AT168">
        <f>_xlfn.RANK.AVG(Table2[[#This Row],[6M Return vs Nifty Z-Score]],Table2[6M Return vs Nifty Z-Score])</f>
        <v>259</v>
      </c>
      <c r="AU168">
        <f>_xlfn.RANK.AVG(Table2[[#This Row],[Sharpe Ratio Z-Score]],Table2[Sharpe Ratio Z-Score])</f>
        <v>163</v>
      </c>
      <c r="AV168">
        <f>(Table2[[#This Row],[Rank 1Y]]+Table2[[#This Row],[Rank 6M]]+Table2[[#This Row],[Rank Sharpe]])/3</f>
        <v>202.33333333333334</v>
      </c>
    </row>
    <row r="169" spans="1:48" x14ac:dyDescent="0.3">
      <c r="A169" t="s">
        <v>87</v>
      </c>
      <c r="B169" t="s">
        <v>88</v>
      </c>
      <c r="C169" t="s">
        <v>10160</v>
      </c>
      <c r="D169" t="s">
        <v>89</v>
      </c>
      <c r="E169">
        <v>315662.49361686001</v>
      </c>
      <c r="F169">
        <v>341.15</v>
      </c>
      <c r="G169">
        <v>55.5338619269804</v>
      </c>
      <c r="H169">
        <f>(Table2[[#This Row],[1Y Return vs Nifty]]-AVERAGE(Table2[1Y Return vs Nifty]))/_xlfn.STDEV.P(Table2[1Y Return vs Nifty])</f>
        <v>9.4343666467877188E-2</v>
      </c>
      <c r="I169">
        <v>2.77000001787437</v>
      </c>
      <c r="J169">
        <f>(Table2[[#This Row],[1M Return vs Nifty]]-AVERAGE(Table2[1M Return vs Nifty]))/_xlfn.STDEV.P(Table2[1M Return vs Nifty])</f>
        <v>-8.1292426285245842E-2</v>
      </c>
      <c r="K169">
        <v>27.464344788453701</v>
      </c>
      <c r="L169">
        <f>(Table2[[#This Row],[6M Return vs Nifty]]-AVERAGE(Table2[6M Return vs Nifty]))/_xlfn.STDEV.P(Table2[6M Return vs Nifty])</f>
        <v>0.48931842500527961</v>
      </c>
      <c r="M169">
        <v>1.7160683128448</v>
      </c>
      <c r="N169">
        <f>(Table2[[#This Row],[1W Return vs Nifty]]-AVERAGE(Table2[1W Return vs Nifty]))/_xlfn.STDEV.P(Table2[1W Return vs Nifty])</f>
        <v>0.31112689585092718</v>
      </c>
      <c r="O169">
        <v>329.71</v>
      </c>
      <c r="P169">
        <v>317.235751121394</v>
      </c>
      <c r="Q169">
        <v>269.99707586762298</v>
      </c>
      <c r="R169">
        <v>71.1060702573958</v>
      </c>
      <c r="S169" s="2">
        <f>(Table2[[#This Row],[Close Price]]-Table2[[#This Row],[20D EMA]])/Table2[[#This Row],[20D EMA]]</f>
        <v>3.4697158108640921E-2</v>
      </c>
      <c r="T169" s="2">
        <f>(Table2[[#This Row],[Close Price]]-Table2[[#This Row],[50D EMA]])/Table2[[#This Row],[50D EMA]]</f>
        <v>7.5383208840969829E-2</v>
      </c>
      <c r="U169" s="2">
        <f>(Table2[[#This Row],[Close Price]]-Table2[[#This Row],[200D EMA]])/Table2[[#This Row],[200D EMA]]</f>
        <v>0.26353220272379024</v>
      </c>
      <c r="V169">
        <v>0.70271575806416398</v>
      </c>
      <c r="W169">
        <v>335.5</v>
      </c>
      <c r="X169">
        <v>347.8</v>
      </c>
      <c r="Y169">
        <v>336.85</v>
      </c>
      <c r="Z169">
        <v>342.35</v>
      </c>
      <c r="AA169">
        <v>325.25</v>
      </c>
      <c r="AB169">
        <v>342.35</v>
      </c>
      <c r="AC169" s="2">
        <f>(Table2[[#This Row],[Close Price]]/Table2[[#This Row],[Day Low]])-1</f>
        <v>1.6840536512667592E-2</v>
      </c>
      <c r="AD169" s="2">
        <f>(Table2[[#This Row],[Day High]]/Table2[[#This Row],[Close Price]])-1</f>
        <v>1.9492891689872671E-2</v>
      </c>
      <c r="AE169" s="2">
        <f>(Table2[[#This Row],[Close Price]]/Table2[[#This Row],[Current Week Low]])-1</f>
        <v>1.2765325812676087E-2</v>
      </c>
      <c r="AF169" s="2">
        <f>(Table2[[#This Row],[Current Week High]]/Table2[[#This Row],[Close Price]])-1</f>
        <v>3.5175142899019907E-3</v>
      </c>
      <c r="AG169" s="2">
        <f>(Table2[[#This Row],[Close Price]]/Table2[[#This Row],[Current Month Low]])-1</f>
        <v>4.8885472713297462E-2</v>
      </c>
      <c r="AH169" s="2">
        <f>(Table2[[#This Row],[Current Month High]]/Table2[[#This Row],[Close Price]])-1</f>
        <v>3.5175142899019907E-3</v>
      </c>
      <c r="AI169">
        <v>2.21310274072987</v>
      </c>
      <c r="AJ169">
        <v>92.170116884945699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0.12</v>
      </c>
      <c r="AM169" t="s">
        <v>10198</v>
      </c>
      <c r="AN169">
        <v>4.66</v>
      </c>
      <c r="AO169" t="s">
        <v>10198</v>
      </c>
      <c r="AP169">
        <v>0.111587459790224</v>
      </c>
      <c r="AQ169">
        <f>(Table2[[#This Row],[Sharpe Ratio]]-AVERAGE(Table2[Sharpe Ratio]))/_xlfn.STDEV.P(Table2[Sharpe Ratio])</f>
        <v>0.64386960222975287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1.457366163268591</v>
      </c>
      <c r="AS169">
        <f>_xlfn.RANK.AVG(Table2[[#This Row],[1Y Return vs Nifty Z-Score]],Table2[1Y Return vs Nifty Z-Score])</f>
        <v>252</v>
      </c>
      <c r="AT169">
        <f>_xlfn.RANK.AVG(Table2[[#This Row],[6M Return vs Nifty Z-Score]],Table2[6M Return vs Nifty Z-Score])</f>
        <v>169</v>
      </c>
      <c r="AU169">
        <f>_xlfn.RANK.AVG(Table2[[#This Row],[Sharpe Ratio Z-Score]],Table2[Sharpe Ratio Z-Score])</f>
        <v>187</v>
      </c>
      <c r="AV169">
        <f>(Table2[[#This Row],[Rank 1Y]]+Table2[[#This Row],[Rank 6M]]+Table2[[#This Row],[Rank Sharpe]])/3</f>
        <v>202.66666666666666</v>
      </c>
    </row>
    <row r="170" spans="1:48" x14ac:dyDescent="0.3">
      <c r="A170" t="s">
        <v>27</v>
      </c>
      <c r="B170" t="s">
        <v>28</v>
      </c>
      <c r="C170" t="s">
        <v>10154</v>
      </c>
      <c r="D170" t="s">
        <v>29</v>
      </c>
      <c r="E170">
        <v>856904.816431229</v>
      </c>
      <c r="F170">
        <v>1435.55</v>
      </c>
      <c r="G170">
        <v>35.694087813585298</v>
      </c>
      <c r="H170">
        <f>(Table2[[#This Row],[1Y Return vs Nifty]]-AVERAGE(Table2[1Y Return vs Nifty]))/_xlfn.STDEV.P(Table2[1Y Return vs Nifty])</f>
        <v>-0.13479180867156332</v>
      </c>
      <c r="I170">
        <v>-4.2224255183556902</v>
      </c>
      <c r="J170">
        <f>(Table2[[#This Row],[1M Return vs Nifty]]-AVERAGE(Table2[1M Return vs Nifty]))/_xlfn.STDEV.P(Table2[1M Return vs Nifty])</f>
        <v>-0.65716206338363214</v>
      </c>
      <c r="K170">
        <v>21.524551818816999</v>
      </c>
      <c r="L170">
        <f>(Table2[[#This Row],[6M Return vs Nifty]]-AVERAGE(Table2[6M Return vs Nifty]))/_xlfn.STDEV.P(Table2[6M Return vs Nifty])</f>
        <v>0.3171252977979353</v>
      </c>
      <c r="M170">
        <v>-3.0109501487533801</v>
      </c>
      <c r="N170">
        <f>(Table2[[#This Row],[1W Return vs Nifty]]-AVERAGE(Table2[1W Return vs Nifty]))/_xlfn.STDEV.P(Table2[1W Return vs Nifty])</f>
        <v>-0.54233696980794699</v>
      </c>
      <c r="O170">
        <v>1421.34</v>
      </c>
      <c r="P170">
        <v>1375.02580970227</v>
      </c>
      <c r="Q170">
        <v>1181.74382027813</v>
      </c>
      <c r="R170">
        <v>54.506878981240398</v>
      </c>
      <c r="S170" s="2">
        <f>(Table2[[#This Row],[Close Price]]-Table2[[#This Row],[20D EMA]])/Table2[[#This Row],[20D EMA]]</f>
        <v>9.9976078911450019E-3</v>
      </c>
      <c r="T170" s="2">
        <f>(Table2[[#This Row],[Close Price]]-Table2[[#This Row],[50D EMA]])/Table2[[#This Row],[50D EMA]]</f>
        <v>4.4016766718608082E-2</v>
      </c>
      <c r="U170" s="2">
        <f>(Table2[[#This Row],[Close Price]]-Table2[[#This Row],[200D EMA]])/Table2[[#This Row],[200D EMA]]</f>
        <v>0.2147725889204441</v>
      </c>
      <c r="V170">
        <v>1.15997735907279</v>
      </c>
      <c r="W170">
        <v>1426.15</v>
      </c>
      <c r="X170">
        <v>1448.75</v>
      </c>
      <c r="Y170">
        <v>1423.15</v>
      </c>
      <c r="Z170">
        <v>1441.65</v>
      </c>
      <c r="AA170">
        <v>1408.45</v>
      </c>
      <c r="AB170">
        <v>1473.4</v>
      </c>
      <c r="AC170" s="2">
        <f>(Table2[[#This Row],[Close Price]]/Table2[[#This Row],[Day Low]])-1</f>
        <v>6.5911720366018667E-3</v>
      </c>
      <c r="AD170" s="2">
        <f>(Table2[[#This Row],[Day High]]/Table2[[#This Row],[Close Price]])-1</f>
        <v>9.1950820243111853E-3</v>
      </c>
      <c r="AE170" s="2">
        <f>(Table2[[#This Row],[Close Price]]/Table2[[#This Row],[Current Week Low]])-1</f>
        <v>8.7130660857954734E-3</v>
      </c>
      <c r="AF170" s="2">
        <f>(Table2[[#This Row],[Current Week High]]/Table2[[#This Row],[Close Price]])-1</f>
        <v>4.249242450628854E-3</v>
      </c>
      <c r="AG170" s="2">
        <f>(Table2[[#This Row],[Close Price]]/Table2[[#This Row],[Current Month Low]])-1</f>
        <v>1.9241009620504679E-2</v>
      </c>
      <c r="AH170" s="2">
        <f>(Table2[[#This Row],[Current Month High]]/Table2[[#This Row],[Close Price]])-1</f>
        <v>2.6366201107589582E-2</v>
      </c>
      <c r="AI170">
        <v>7.0147330291525796</v>
      </c>
      <c r="AJ170">
        <v>69.476418157133594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0.01</v>
      </c>
      <c r="AM170" t="s">
        <v>10198</v>
      </c>
      <c r="AN170">
        <v>1.38</v>
      </c>
      <c r="AO170" t="s">
        <v>10198</v>
      </c>
      <c r="AP170">
        <v>0.16155992711730099</v>
      </c>
      <c r="AQ170">
        <f>(Table2[[#This Row],[Sharpe Ratio]]-AVERAGE(Table2[Sharpe Ratio]))/_xlfn.STDEV.P(Table2[Sharpe Ratio])</f>
        <v>1.2072738908979979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0.19010834683279065</v>
      </c>
      <c r="AS170">
        <f>_xlfn.RANK.AVG(Table2[[#This Row],[1Y Return vs Nifty Z-Score]],Table2[1Y Return vs Nifty Z-Score])</f>
        <v>321</v>
      </c>
      <c r="AT170">
        <f>_xlfn.RANK.AVG(Table2[[#This Row],[6M Return vs Nifty Z-Score]],Table2[6M Return vs Nifty Z-Score])</f>
        <v>207</v>
      </c>
      <c r="AU170">
        <f>_xlfn.RANK.AVG(Table2[[#This Row],[Sharpe Ratio Z-Score]],Table2[Sharpe Ratio Z-Score])</f>
        <v>86</v>
      </c>
      <c r="AV170">
        <f>(Table2[[#This Row],[Rank 1Y]]+Table2[[#This Row],[Rank 6M]]+Table2[[#This Row],[Rank Sharpe]])/3</f>
        <v>204.66666666666666</v>
      </c>
    </row>
    <row r="171" spans="1:48" x14ac:dyDescent="0.3">
      <c r="A171" t="s">
        <v>1003</v>
      </c>
      <c r="B171" t="s">
        <v>1004</v>
      </c>
      <c r="C171" t="s">
        <v>10152</v>
      </c>
      <c r="D171" t="s">
        <v>297</v>
      </c>
      <c r="E171">
        <v>13202.15667955</v>
      </c>
      <c r="F171">
        <v>951.4</v>
      </c>
      <c r="G171">
        <v>177.673404838919</v>
      </c>
      <c r="H171">
        <f>(Table2[[#This Row],[1Y Return vs Nifty]]-AVERAGE(Table2[1Y Return vs Nifty]))/_xlfn.STDEV.P(Table2[1Y Return vs Nifty])</f>
        <v>1.5049697168696128</v>
      </c>
      <c r="I171">
        <v>-6.2382783028524402</v>
      </c>
      <c r="J171">
        <f>(Table2[[#This Row],[1M Return vs Nifty]]-AVERAGE(Table2[1M Return vs Nifty]))/_xlfn.STDEV.P(Table2[1M Return vs Nifty])</f>
        <v>-0.82318005033781183</v>
      </c>
      <c r="K171">
        <v>7.6571928839280003</v>
      </c>
      <c r="L171">
        <f>(Table2[[#This Row],[6M Return vs Nifty]]-AVERAGE(Table2[6M Return vs Nifty]))/_xlfn.STDEV.P(Table2[6M Return vs Nifty])</f>
        <v>-8.4886003490111647E-2</v>
      </c>
      <c r="M171">
        <v>-8.8202627394411799</v>
      </c>
      <c r="N171">
        <f>(Table2[[#This Row],[1W Return vs Nifty]]-AVERAGE(Table2[1W Return vs Nifty]))/_xlfn.STDEV.P(Table2[1W Return vs Nifty])</f>
        <v>-1.5912091967196422</v>
      </c>
      <c r="O171">
        <v>959.65</v>
      </c>
      <c r="P171">
        <v>927.43621452064201</v>
      </c>
      <c r="Q171">
        <v>764.15783579285903</v>
      </c>
      <c r="R171">
        <v>40.393573389913897</v>
      </c>
      <c r="S171" s="2">
        <f>(Table2[[#This Row],[Close Price]]-Table2[[#This Row],[20D EMA]])/Table2[[#This Row],[20D EMA]]</f>
        <v>-8.5968842807273484E-3</v>
      </c>
      <c r="T171" s="2">
        <f>(Table2[[#This Row],[Close Price]]-Table2[[#This Row],[50D EMA]])/Table2[[#This Row],[50D EMA]]</f>
        <v>2.5838742443051971E-2</v>
      </c>
      <c r="U171" s="2">
        <f>(Table2[[#This Row],[Close Price]]-Table2[[#This Row],[200D EMA]])/Table2[[#This Row],[200D EMA]]</f>
        <v>0.24503074553029494</v>
      </c>
      <c r="V171">
        <v>0.55345516635228897</v>
      </c>
      <c r="W171">
        <v>930</v>
      </c>
      <c r="X171">
        <v>963</v>
      </c>
      <c r="Y171">
        <v>931</v>
      </c>
      <c r="Z171">
        <v>959</v>
      </c>
      <c r="AA171">
        <v>931</v>
      </c>
      <c r="AB171">
        <v>1035</v>
      </c>
      <c r="AC171" s="2">
        <f>(Table2[[#This Row],[Close Price]]/Table2[[#This Row],[Day Low]])-1</f>
        <v>2.3010752688171987E-2</v>
      </c>
      <c r="AD171" s="2">
        <f>(Table2[[#This Row],[Day High]]/Table2[[#This Row],[Close Price]])-1</f>
        <v>1.2192558335085257E-2</v>
      </c>
      <c r="AE171" s="2">
        <f>(Table2[[#This Row],[Close Price]]/Table2[[#This Row],[Current Week Low]])-1</f>
        <v>2.1911922663802264E-2</v>
      </c>
      <c r="AF171" s="2">
        <f>(Table2[[#This Row],[Current Week High]]/Table2[[#This Row],[Close Price]])-1</f>
        <v>7.9882278747109847E-3</v>
      </c>
      <c r="AG171" s="2">
        <f>(Table2[[#This Row],[Close Price]]/Table2[[#This Row],[Current Month Low]])-1</f>
        <v>2.1911922663802264E-2</v>
      </c>
      <c r="AH171" s="2">
        <f>(Table2[[#This Row],[Current Month High]]/Table2[[#This Row],[Close Price]])-1</f>
        <v>8.787050662182061E-2</v>
      </c>
      <c r="AI171">
        <v>11.2150515030481</v>
      </c>
      <c r="AJ171">
        <v>214.486406082142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0.15</v>
      </c>
      <c r="AM171" t="s">
        <v>10198</v>
      </c>
      <c r="AN171">
        <v>-5.32</v>
      </c>
      <c r="AO171" t="s">
        <v>10199</v>
      </c>
      <c r="AP171">
        <v>9.5858971266880005E-2</v>
      </c>
      <c r="AQ171">
        <f>(Table2[[#This Row],[Sharpe Ratio]]-AVERAGE(Table2[Sharpe Ratio]))/_xlfn.STDEV.P(Table2[Sharpe Ratio])</f>
        <v>0.46654199840500082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-0.52776353527295194</v>
      </c>
      <c r="AS171">
        <f>_xlfn.RANK.AVG(Table2[[#This Row],[1Y Return vs Nifty Z-Score]],Table2[1Y Return vs Nifty Z-Score])</f>
        <v>50</v>
      </c>
      <c r="AT171">
        <f>_xlfn.RANK.AVG(Table2[[#This Row],[6M Return vs Nifty Z-Score]],Table2[6M Return vs Nifty Z-Score])</f>
        <v>338</v>
      </c>
      <c r="AU171">
        <f>_xlfn.RANK.AVG(Table2[[#This Row],[Sharpe Ratio Z-Score]],Table2[Sharpe Ratio Z-Score])</f>
        <v>228</v>
      </c>
      <c r="AV171">
        <f>(Table2[[#This Row],[Rank 1Y]]+Table2[[#This Row],[Rank 6M]]+Table2[[#This Row],[Rank Sharpe]])/3</f>
        <v>205.33333333333334</v>
      </c>
    </row>
    <row r="172" spans="1:48" x14ac:dyDescent="0.3">
      <c r="A172" t="s">
        <v>221</v>
      </c>
      <c r="B172" t="s">
        <v>222</v>
      </c>
      <c r="C172" t="s">
        <v>10159</v>
      </c>
      <c r="D172" t="s">
        <v>65</v>
      </c>
      <c r="E172">
        <v>116501.7713622</v>
      </c>
      <c r="F172">
        <v>1165.45</v>
      </c>
      <c r="G172">
        <v>73.831413508823601</v>
      </c>
      <c r="H172">
        <f>(Table2[[#This Row],[1Y Return vs Nifty]]-AVERAGE(Table2[1Y Return vs Nifty]))/_xlfn.STDEV.P(Table2[1Y Return vs Nifty])</f>
        <v>0.305667553102421</v>
      </c>
      <c r="I172">
        <v>3.7773419731824198</v>
      </c>
      <c r="J172">
        <f>(Table2[[#This Row],[1M Return vs Nifty]]-AVERAGE(Table2[1M Return vs Nifty]))/_xlfn.STDEV.P(Table2[1M Return vs Nifty])</f>
        <v>1.6684351828596855E-3</v>
      </c>
      <c r="K172">
        <v>50.125034566579302</v>
      </c>
      <c r="L172">
        <f>(Table2[[#This Row],[6M Return vs Nifty]]-AVERAGE(Table2[6M Return vs Nifty]))/_xlfn.STDEV.P(Table2[6M Return vs Nifty])</f>
        <v>1.146246209781187</v>
      </c>
      <c r="M172">
        <v>6.48576438253773</v>
      </c>
      <c r="N172">
        <f>(Table2[[#This Row],[1W Return vs Nifty]]-AVERAGE(Table2[1W Return vs Nifty]))/_xlfn.STDEV.P(Table2[1W Return vs Nifty])</f>
        <v>1.1722962098124732</v>
      </c>
      <c r="O172">
        <v>1098.82</v>
      </c>
      <c r="P172">
        <v>1052.81364328315</v>
      </c>
      <c r="Q172">
        <v>869.97827504742997</v>
      </c>
      <c r="R172">
        <v>77.371439372987595</v>
      </c>
      <c r="S172" s="2">
        <f>(Table2[[#This Row],[Close Price]]-Table2[[#This Row],[20D EMA]])/Table2[[#This Row],[20D EMA]]</f>
        <v>6.0637775067800104E-2</v>
      </c>
      <c r="T172" s="2">
        <f>(Table2[[#This Row],[Close Price]]-Table2[[#This Row],[50D EMA]])/Table2[[#This Row],[50D EMA]]</f>
        <v>0.10698603445677135</v>
      </c>
      <c r="U172" s="2">
        <f>(Table2[[#This Row],[Close Price]]-Table2[[#This Row],[200D EMA]])/Table2[[#This Row],[200D EMA]]</f>
        <v>0.33963115336007832</v>
      </c>
      <c r="V172">
        <v>1.1542696366160199</v>
      </c>
      <c r="W172">
        <v>1134</v>
      </c>
      <c r="X172">
        <v>1171</v>
      </c>
      <c r="Y172">
        <v>1154.45</v>
      </c>
      <c r="Z172">
        <v>1184.1500000000001</v>
      </c>
      <c r="AA172">
        <v>1059</v>
      </c>
      <c r="AB172">
        <v>1184.1500000000001</v>
      </c>
      <c r="AC172" s="2">
        <f>(Table2[[#This Row],[Close Price]]/Table2[[#This Row],[Day Low]])-1</f>
        <v>2.7733686067019425E-2</v>
      </c>
      <c r="AD172" s="2">
        <f>(Table2[[#This Row],[Day High]]/Table2[[#This Row],[Close Price]])-1</f>
        <v>4.7621090565874713E-3</v>
      </c>
      <c r="AE172" s="2">
        <f>(Table2[[#This Row],[Close Price]]/Table2[[#This Row],[Current Week Low]])-1</f>
        <v>9.5283468318245745E-3</v>
      </c>
      <c r="AF172" s="2">
        <f>(Table2[[#This Row],[Current Week High]]/Table2[[#This Row],[Close Price]])-1</f>
        <v>1.6045304388862647E-2</v>
      </c>
      <c r="AG172" s="2">
        <f>(Table2[[#This Row],[Close Price]]/Table2[[#This Row],[Current Month Low]])-1</f>
        <v>0.10051935788479693</v>
      </c>
      <c r="AH172" s="2">
        <f>(Table2[[#This Row],[Current Month High]]/Table2[[#This Row],[Close Price]])-1</f>
        <v>1.6045304388862647E-2</v>
      </c>
      <c r="AI172">
        <v>1.60453043888626</v>
      </c>
      <c r="AJ172">
        <v>105.27520915896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0.13</v>
      </c>
      <c r="AM172" t="s">
        <v>10198</v>
      </c>
      <c r="AN172">
        <v>7.41</v>
      </c>
      <c r="AO172" t="s">
        <v>10198</v>
      </c>
      <c r="AP172">
        <v>4.7262069936813998E-2</v>
      </c>
      <c r="AQ172">
        <f>(Table2[[#This Row],[Sharpe Ratio]]-AVERAGE(Table2[Sharpe Ratio]))/_xlfn.STDEV.P(Table2[Sharpe Ratio])</f>
        <v>-8.135375479330785E-2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2.5445246530856327</v>
      </c>
      <c r="AS172">
        <f>_xlfn.RANK.AVG(Table2[[#This Row],[1Y Return vs Nifty Z-Score]],Table2[1Y Return vs Nifty Z-Score])</f>
        <v>187</v>
      </c>
      <c r="AT172">
        <f>_xlfn.RANK.AVG(Table2[[#This Row],[6M Return vs Nifty Z-Score]],Table2[6M Return vs Nifty Z-Score])</f>
        <v>73</v>
      </c>
      <c r="AU172">
        <f>_xlfn.RANK.AVG(Table2[[#This Row],[Sharpe Ratio Z-Score]],Table2[Sharpe Ratio Z-Score])</f>
        <v>357</v>
      </c>
      <c r="AV172">
        <f>(Table2[[#This Row],[Rank 1Y]]+Table2[[#This Row],[Rank 6M]]+Table2[[#This Row],[Rank Sharpe]])/3</f>
        <v>205.66666666666666</v>
      </c>
    </row>
    <row r="173" spans="1:48" x14ac:dyDescent="0.3">
      <c r="A173" t="s">
        <v>225</v>
      </c>
      <c r="B173" t="s">
        <v>226</v>
      </c>
      <c r="C173" t="s">
        <v>10157</v>
      </c>
      <c r="D173" t="s">
        <v>114</v>
      </c>
      <c r="E173">
        <v>113937.76711505</v>
      </c>
      <c r="F173">
        <v>2438.1999999999998</v>
      </c>
      <c r="G173">
        <v>56.871253563413397</v>
      </c>
      <c r="H173">
        <f>(Table2[[#This Row],[1Y Return vs Nifty]]-AVERAGE(Table2[1Y Return vs Nifty]))/_xlfn.STDEV.P(Table2[1Y Return vs Nifty])</f>
        <v>0.10978960180514943</v>
      </c>
      <c r="I173">
        <v>-6.1053379572846902</v>
      </c>
      <c r="J173">
        <f>(Table2[[#This Row],[1M Return vs Nifty]]-AVERAGE(Table2[1M Return vs Nifty]))/_xlfn.STDEV.P(Table2[1M Return vs Nifty])</f>
        <v>-0.81223158786779037</v>
      </c>
      <c r="K173">
        <v>7.4365470151743303</v>
      </c>
      <c r="L173">
        <f>(Table2[[#This Row],[6M Return vs Nifty]]-AVERAGE(Table2[6M Return vs Nifty]))/_xlfn.STDEV.P(Table2[6M Return vs Nifty])</f>
        <v>-9.1282472582602511E-2</v>
      </c>
      <c r="M173">
        <v>0.64032903931937402</v>
      </c>
      <c r="N173">
        <f>(Table2[[#This Row],[1W Return vs Nifty]]-AVERAGE(Table2[1W Return vs Nifty]))/_xlfn.STDEV.P(Table2[1W Return vs Nifty])</f>
        <v>0.11690201471651489</v>
      </c>
      <c r="O173">
        <v>2376.19</v>
      </c>
      <c r="P173">
        <v>2289.39240330044</v>
      </c>
      <c r="Q173">
        <v>1992.29556587602</v>
      </c>
      <c r="R173">
        <v>54.380099779046702</v>
      </c>
      <c r="S173" s="2">
        <f>(Table2[[#This Row],[Close Price]]-Table2[[#This Row],[20D EMA]])/Table2[[#This Row],[20D EMA]]</f>
        <v>2.6096398015310125E-2</v>
      </c>
      <c r="T173" s="2">
        <f>(Table2[[#This Row],[Close Price]]-Table2[[#This Row],[50D EMA]])/Table2[[#This Row],[50D EMA]]</f>
        <v>6.499872913225159E-2</v>
      </c>
      <c r="U173" s="2">
        <f>(Table2[[#This Row],[Close Price]]-Table2[[#This Row],[200D EMA]])/Table2[[#This Row],[200D EMA]]</f>
        <v>0.22381439870740966</v>
      </c>
      <c r="V173">
        <v>0.95968467035563998</v>
      </c>
      <c r="W173">
        <v>2406.4499999999998</v>
      </c>
      <c r="X173">
        <v>2476.4499999999998</v>
      </c>
      <c r="Y173">
        <v>2381.4</v>
      </c>
      <c r="Z173">
        <v>2447.5</v>
      </c>
      <c r="AA173">
        <v>2301.1999999999998</v>
      </c>
      <c r="AB173">
        <v>2447.5</v>
      </c>
      <c r="AC173" s="2">
        <f>(Table2[[#This Row],[Close Price]]/Table2[[#This Row],[Day Low]])-1</f>
        <v>1.3193708574871676E-2</v>
      </c>
      <c r="AD173" s="2">
        <f>(Table2[[#This Row],[Day High]]/Table2[[#This Row],[Close Price]])-1</f>
        <v>1.5687802477237334E-2</v>
      </c>
      <c r="AE173" s="2">
        <f>(Table2[[#This Row],[Close Price]]/Table2[[#This Row],[Current Week Low]])-1</f>
        <v>2.3851515915007893E-2</v>
      </c>
      <c r="AF173" s="2">
        <f>(Table2[[#This Row],[Current Week High]]/Table2[[#This Row],[Close Price]])-1</f>
        <v>3.814289229759682E-3</v>
      </c>
      <c r="AG173" s="2">
        <f>(Table2[[#This Row],[Close Price]]/Table2[[#This Row],[Current Month Low]])-1</f>
        <v>5.9534156092473589E-2</v>
      </c>
      <c r="AH173" s="2">
        <f>(Table2[[#This Row],[Current Month High]]/Table2[[#This Row],[Close Price]])-1</f>
        <v>3.814289229759682E-3</v>
      </c>
      <c r="AI173">
        <v>3.3139201049954901</v>
      </c>
      <c r="AJ173">
        <v>88.277992277992198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7.0000000000000007E-2</v>
      </c>
      <c r="AM173" t="s">
        <v>10198</v>
      </c>
      <c r="AN173">
        <v>0.11</v>
      </c>
      <c r="AO173" t="s">
        <v>10198</v>
      </c>
      <c r="AP173">
        <v>0.19760594504397599</v>
      </c>
      <c r="AQ173">
        <f>(Table2[[#This Row],[Sharpe Ratio]]-AVERAGE(Table2[Sharpe Ratio]))/_xlfn.STDEV.P(Table2[Sharpe Ratio])</f>
        <v>1.6136672946172737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0.93684485068854506</v>
      </c>
      <c r="AS173">
        <f>_xlfn.RANK.AVG(Table2[[#This Row],[1Y Return vs Nifty Z-Score]],Table2[1Y Return vs Nifty Z-Score])</f>
        <v>240</v>
      </c>
      <c r="AT173">
        <f>_xlfn.RANK.AVG(Table2[[#This Row],[6M Return vs Nifty Z-Score]],Table2[6M Return vs Nifty Z-Score])</f>
        <v>340</v>
      </c>
      <c r="AU173">
        <f>_xlfn.RANK.AVG(Table2[[#This Row],[Sharpe Ratio Z-Score]],Table2[Sharpe Ratio Z-Score])</f>
        <v>38</v>
      </c>
      <c r="AV173">
        <f>(Table2[[#This Row],[Rank 1Y]]+Table2[[#This Row],[Rank 6M]]+Table2[[#This Row],[Rank Sharpe]])/3</f>
        <v>206</v>
      </c>
    </row>
    <row r="174" spans="1:48" x14ac:dyDescent="0.3">
      <c r="A174" t="s">
        <v>302</v>
      </c>
      <c r="B174" t="s">
        <v>303</v>
      </c>
      <c r="C174" t="s">
        <v>10164</v>
      </c>
      <c r="D174" t="s">
        <v>304</v>
      </c>
      <c r="E174">
        <v>86644.319657490007</v>
      </c>
      <c r="F174">
        <v>609</v>
      </c>
      <c r="G174">
        <v>31.85938096037</v>
      </c>
      <c r="H174">
        <f>(Table2[[#This Row],[1Y Return vs Nifty]]-AVERAGE(Table2[1Y Return vs Nifty]))/_xlfn.STDEV.P(Table2[1Y Return vs Nifty])</f>
        <v>-0.17907998311396844</v>
      </c>
      <c r="I174">
        <v>-1.4947329377170799</v>
      </c>
      <c r="J174">
        <f>(Table2[[#This Row],[1M Return vs Nifty]]-AVERAGE(Table2[1M Return vs Nifty]))/_xlfn.STDEV.P(Table2[1M Return vs Nifty])</f>
        <v>-0.43251965162114581</v>
      </c>
      <c r="K174">
        <v>19.4777559551015</v>
      </c>
      <c r="L174">
        <f>(Table2[[#This Row],[6M Return vs Nifty]]-AVERAGE(Table2[6M Return vs Nifty]))/_xlfn.STDEV.P(Table2[6M Return vs Nifty])</f>
        <v>0.25778919259530136</v>
      </c>
      <c r="M174">
        <v>-2.50682089022132</v>
      </c>
      <c r="N174">
        <f>(Table2[[#This Row],[1W Return vs Nifty]]-AVERAGE(Table2[1W Return vs Nifty]))/_xlfn.STDEV.P(Table2[1W Return vs Nifty])</f>
        <v>-0.45131635940122422</v>
      </c>
      <c r="O174">
        <v>610.94000000000005</v>
      </c>
      <c r="P174">
        <v>595.84934097228904</v>
      </c>
      <c r="Q174">
        <v>522.89126011945302</v>
      </c>
      <c r="R174">
        <v>45.029049885104598</v>
      </c>
      <c r="S174" s="2">
        <f>(Table2[[#This Row],[Close Price]]-Table2[[#This Row],[20D EMA]])/Table2[[#This Row],[20D EMA]]</f>
        <v>-3.1754345762268869E-3</v>
      </c>
      <c r="T174" s="2">
        <f>(Table2[[#This Row],[Close Price]]-Table2[[#This Row],[50D EMA]])/Table2[[#This Row],[50D EMA]]</f>
        <v>2.2070443186615107E-2</v>
      </c>
      <c r="U174" s="2">
        <f>(Table2[[#This Row],[Close Price]]-Table2[[#This Row],[200D EMA]])/Table2[[#This Row],[200D EMA]]</f>
        <v>0.16467810125737362</v>
      </c>
      <c r="V174">
        <v>0.91709174354394896</v>
      </c>
      <c r="W174">
        <v>596.85</v>
      </c>
      <c r="X174">
        <v>612.9</v>
      </c>
      <c r="Y174">
        <v>604.1</v>
      </c>
      <c r="Z174">
        <v>624.95000000000005</v>
      </c>
      <c r="AA174">
        <v>595</v>
      </c>
      <c r="AB174">
        <v>626</v>
      </c>
      <c r="AC174" s="2">
        <f>(Table2[[#This Row],[Close Price]]/Table2[[#This Row],[Day Low]])-1</f>
        <v>2.0356873586328206E-2</v>
      </c>
      <c r="AD174" s="2">
        <f>(Table2[[#This Row],[Day High]]/Table2[[#This Row],[Close Price]])-1</f>
        <v>6.4039408866993774E-3</v>
      </c>
      <c r="AE174" s="2">
        <f>(Table2[[#This Row],[Close Price]]/Table2[[#This Row],[Current Week Low]])-1</f>
        <v>8.1112398609501923E-3</v>
      </c>
      <c r="AF174" s="2">
        <f>(Table2[[#This Row],[Current Week High]]/Table2[[#This Row],[Close Price]])-1</f>
        <v>2.6190476190476319E-2</v>
      </c>
      <c r="AG174" s="2">
        <f>(Table2[[#This Row],[Close Price]]/Table2[[#This Row],[Current Month Low]])-1</f>
        <v>2.3529411764705799E-2</v>
      </c>
      <c r="AH174" s="2">
        <f>(Table2[[#This Row],[Current Month High]]/Table2[[#This Row],[Close Price]])-1</f>
        <v>2.791461412151075E-2</v>
      </c>
      <c r="AI174">
        <v>8.8587848932676501</v>
      </c>
      <c r="AJ174">
        <v>63.8858988159311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-0.08</v>
      </c>
      <c r="AM174" t="s">
        <v>10199</v>
      </c>
      <c r="AN174">
        <v>-4.47</v>
      </c>
      <c r="AO174" t="s">
        <v>10199</v>
      </c>
      <c r="AP174">
        <v>0.18451651601105901</v>
      </c>
      <c r="AQ174">
        <f>(Table2[[#This Row],[Sharpe Ratio]]-AVERAGE(Table2[Sharpe Ratio]))/_xlfn.STDEV.P(Table2[Sharpe Ratio])</f>
        <v>1.466093223377285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0.66096642183624787</v>
      </c>
      <c r="AS174">
        <f>_xlfn.RANK.AVG(Table2[[#This Row],[1Y Return vs Nifty Z-Score]],Table2[1Y Return vs Nifty Z-Score])</f>
        <v>337</v>
      </c>
      <c r="AT174">
        <f>_xlfn.RANK.AVG(Table2[[#This Row],[6M Return vs Nifty Z-Score]],Table2[6M Return vs Nifty Z-Score])</f>
        <v>225</v>
      </c>
      <c r="AU174">
        <f>_xlfn.RANK.AVG(Table2[[#This Row],[Sharpe Ratio Z-Score]],Table2[Sharpe Ratio Z-Score])</f>
        <v>56</v>
      </c>
      <c r="AV174">
        <f>(Table2[[#This Row],[Rank 1Y]]+Table2[[#This Row],[Rank 6M]]+Table2[[#This Row],[Rank Sharpe]])/3</f>
        <v>206</v>
      </c>
    </row>
    <row r="175" spans="1:48" x14ac:dyDescent="0.3">
      <c r="A175" t="s">
        <v>257</v>
      </c>
      <c r="B175" t="s">
        <v>258</v>
      </c>
      <c r="C175" t="s">
        <v>10153</v>
      </c>
      <c r="D175" t="s">
        <v>32</v>
      </c>
      <c r="E175">
        <v>104212.71232614</v>
      </c>
      <c r="F175">
        <v>116</v>
      </c>
      <c r="G175">
        <v>47.271706238357602</v>
      </c>
      <c r="H175">
        <f>(Table2[[#This Row],[1Y Return vs Nifty]]-AVERAGE(Table2[1Y Return vs Nifty]))/_xlfn.STDEV.P(Table2[1Y Return vs Nifty])</f>
        <v>-1.0784365544766431E-3</v>
      </c>
      <c r="I175">
        <v>-9.6135249647748307</v>
      </c>
      <c r="J175">
        <f>(Table2[[#This Row],[1M Return vs Nifty]]-AVERAGE(Table2[1M Return vs Nifty]))/_xlfn.STDEV.P(Table2[1M Return vs Nifty])</f>
        <v>-1.1011525593402782</v>
      </c>
      <c r="K175">
        <v>15.442234300523101</v>
      </c>
      <c r="L175">
        <f>(Table2[[#This Row],[6M Return vs Nifty]]-AVERAGE(Table2[6M Return vs Nifty]))/_xlfn.STDEV.P(Table2[6M Return vs Nifty])</f>
        <v>0.14080041922104811</v>
      </c>
      <c r="M175">
        <v>-4.57354508303834</v>
      </c>
      <c r="N175">
        <f>(Table2[[#This Row],[1W Return vs Nifty]]-AVERAGE(Table2[1W Return vs Nifty]))/_xlfn.STDEV.P(Table2[1W Return vs Nifty])</f>
        <v>-0.82446371077754488</v>
      </c>
      <c r="O175">
        <v>117.87</v>
      </c>
      <c r="P175">
        <v>117.49885383034</v>
      </c>
      <c r="Q175">
        <v>102.785446529488</v>
      </c>
      <c r="R175">
        <v>32.970853348294902</v>
      </c>
      <c r="S175" s="2">
        <f>(Table2[[#This Row],[Close Price]]-Table2[[#This Row],[20D EMA]])/Table2[[#This Row],[20D EMA]]</f>
        <v>-1.5864935946381643E-2</v>
      </c>
      <c r="T175" s="2">
        <f>(Table2[[#This Row],[Close Price]]-Table2[[#This Row],[50D EMA]])/Table2[[#This Row],[50D EMA]]</f>
        <v>-1.2756327244725594E-2</v>
      </c>
      <c r="U175" s="2">
        <f>(Table2[[#This Row],[Close Price]]-Table2[[#This Row],[200D EMA]])/Table2[[#This Row],[200D EMA]]</f>
        <v>0.12856444094661681</v>
      </c>
      <c r="V175">
        <v>0.79396532602748904</v>
      </c>
      <c r="W175">
        <v>112.9</v>
      </c>
      <c r="X175">
        <v>116.25</v>
      </c>
      <c r="Y175">
        <v>114.66</v>
      </c>
      <c r="Z175">
        <v>118.08</v>
      </c>
      <c r="AA175">
        <v>114.66</v>
      </c>
      <c r="AB175">
        <v>120.19</v>
      </c>
      <c r="AC175" s="2">
        <f>(Table2[[#This Row],[Close Price]]/Table2[[#This Row],[Day Low]])-1</f>
        <v>2.7457927369353374E-2</v>
      </c>
      <c r="AD175" s="2">
        <f>(Table2[[#This Row],[Day High]]/Table2[[#This Row],[Close Price]])-1</f>
        <v>2.1551724137931494E-3</v>
      </c>
      <c r="AE175" s="2">
        <f>(Table2[[#This Row],[Close Price]]/Table2[[#This Row],[Current Week Low]])-1</f>
        <v>1.1686725972440248E-2</v>
      </c>
      <c r="AF175" s="2">
        <f>(Table2[[#This Row],[Current Week High]]/Table2[[#This Row],[Close Price]])-1</f>
        <v>1.7931034482758568E-2</v>
      </c>
      <c r="AG175" s="2">
        <f>(Table2[[#This Row],[Close Price]]/Table2[[#This Row],[Current Month Low]])-1</f>
        <v>1.1686725972440248E-2</v>
      </c>
      <c r="AH175" s="2">
        <f>(Table2[[#This Row],[Current Month High]]/Table2[[#This Row],[Close Price]])-1</f>
        <v>3.6120689655172455E-2</v>
      </c>
      <c r="AI175">
        <v>11.1206896551724</v>
      </c>
      <c r="AJ175">
        <v>81.675802662490199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-0.09</v>
      </c>
      <c r="AM175" t="s">
        <v>10199</v>
      </c>
      <c r="AN175">
        <v>-2.62</v>
      </c>
      <c r="AO175" t="s">
        <v>10199</v>
      </c>
      <c r="AP175">
        <v>0.16361346748251801</v>
      </c>
      <c r="AQ175">
        <f>(Table2[[#This Row],[Sharpe Ratio]]-AVERAGE(Table2[Sharpe Ratio]))/_xlfn.STDEV.P(Table2[Sharpe Ratio])</f>
        <v>1.2304261087211454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-0.55546817873010623</v>
      </c>
      <c r="AS175">
        <f>_xlfn.RANK.AVG(Table2[[#This Row],[1Y Return vs Nifty Z-Score]],Table2[1Y Return vs Nifty Z-Score])</f>
        <v>276</v>
      </c>
      <c r="AT175">
        <f>_xlfn.RANK.AVG(Table2[[#This Row],[6M Return vs Nifty Z-Score]],Table2[6M Return vs Nifty Z-Score])</f>
        <v>261</v>
      </c>
      <c r="AU175">
        <f>_xlfn.RANK.AVG(Table2[[#This Row],[Sharpe Ratio Z-Score]],Table2[Sharpe Ratio Z-Score])</f>
        <v>83</v>
      </c>
      <c r="AV175">
        <f>(Table2[[#This Row],[Rank 1Y]]+Table2[[#This Row],[Rank 6M]]+Table2[[#This Row],[Rank Sharpe]])/3</f>
        <v>206.66666666666666</v>
      </c>
    </row>
    <row r="176" spans="1:48" x14ac:dyDescent="0.3">
      <c r="A176" t="s">
        <v>1190</v>
      </c>
      <c r="B176" t="s">
        <v>1191</v>
      </c>
      <c r="C176" t="s">
        <v>10170</v>
      </c>
      <c r="D176" t="s">
        <v>692</v>
      </c>
      <c r="E176">
        <v>9654.2395845600004</v>
      </c>
      <c r="F176">
        <v>562.85</v>
      </c>
      <c r="G176">
        <v>56.6500722476706</v>
      </c>
      <c r="H176">
        <f>(Table2[[#This Row],[1Y Return vs Nifty]]-AVERAGE(Table2[1Y Return vs Nifty]))/_xlfn.STDEV.P(Table2[1Y Return vs Nifty])</f>
        <v>0.1072351127477123</v>
      </c>
      <c r="I176">
        <v>33.150929879796799</v>
      </c>
      <c r="J176">
        <f>(Table2[[#This Row],[1M Return vs Nifty]]-AVERAGE(Table2[1M Return vs Nifty]))/_xlfn.STDEV.P(Table2[1M Return vs Nifty])</f>
        <v>2.4207656884057265</v>
      </c>
      <c r="K176">
        <v>28.694054310571701</v>
      </c>
      <c r="L176">
        <f>(Table2[[#This Row],[6M Return vs Nifty]]-AVERAGE(Table2[6M Return vs Nifty]))/_xlfn.STDEV.P(Table2[6M Return vs Nifty])</f>
        <v>0.5249673995154297</v>
      </c>
      <c r="M176">
        <v>4.3345252332866098</v>
      </c>
      <c r="N176">
        <f>(Table2[[#This Row],[1W Return vs Nifty]]-AVERAGE(Table2[1W Return vs Nifty]))/_xlfn.STDEV.P(Table2[1W Return vs Nifty])</f>
        <v>0.78388967085095074</v>
      </c>
      <c r="O176">
        <v>530.49</v>
      </c>
      <c r="P176">
        <v>465.99856453561898</v>
      </c>
      <c r="Q176">
        <v>402.46765207713901</v>
      </c>
      <c r="R176">
        <v>57.933644115942599</v>
      </c>
      <c r="S176" s="2">
        <f>(Table2[[#This Row],[Close Price]]-Table2[[#This Row],[20D EMA]])/Table2[[#This Row],[20D EMA]]</f>
        <v>6.100020735546384E-2</v>
      </c>
      <c r="T176" s="2">
        <f>(Table2[[#This Row],[Close Price]]-Table2[[#This Row],[50D EMA]])/Table2[[#This Row],[50D EMA]]</f>
        <v>0.20783633863957562</v>
      </c>
      <c r="U176" s="2">
        <f>(Table2[[#This Row],[Close Price]]-Table2[[#This Row],[200D EMA]])/Table2[[#This Row],[200D EMA]]</f>
        <v>0.39849748692876641</v>
      </c>
      <c r="V176">
        <v>2.3854368654265801</v>
      </c>
      <c r="W176">
        <v>545</v>
      </c>
      <c r="X176">
        <v>568</v>
      </c>
      <c r="Y176">
        <v>560</v>
      </c>
      <c r="Z176">
        <v>591</v>
      </c>
      <c r="AA176">
        <v>531.29999999999995</v>
      </c>
      <c r="AB176">
        <v>638.75</v>
      </c>
      <c r="AC176" s="2">
        <f>(Table2[[#This Row],[Close Price]]/Table2[[#This Row],[Day Low]])-1</f>
        <v>3.2752293577981595E-2</v>
      </c>
      <c r="AD176" s="2">
        <f>(Table2[[#This Row],[Day High]]/Table2[[#This Row],[Close Price]])-1</f>
        <v>9.1498623078971608E-3</v>
      </c>
      <c r="AE176" s="2">
        <f>(Table2[[#This Row],[Close Price]]/Table2[[#This Row],[Current Week Low]])-1</f>
        <v>5.0892857142856851E-3</v>
      </c>
      <c r="AF176" s="2">
        <f>(Table2[[#This Row],[Current Week High]]/Table2[[#This Row],[Close Price]])-1</f>
        <v>5.0013325042195911E-2</v>
      </c>
      <c r="AG176" s="2">
        <f>(Table2[[#This Row],[Close Price]]/Table2[[#This Row],[Current Month Low]])-1</f>
        <v>5.9382646339168232E-2</v>
      </c>
      <c r="AH176" s="2">
        <f>(Table2[[#This Row],[Current Month High]]/Table2[[#This Row],[Close Price]])-1</f>
        <v>0.13484942702318548</v>
      </c>
      <c r="AI176">
        <v>13.4849427023185</v>
      </c>
      <c r="AJ176">
        <v>83.697780678851103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0.43</v>
      </c>
      <c r="AM176" t="s">
        <v>10198</v>
      </c>
      <c r="AN176">
        <v>10.43</v>
      </c>
      <c r="AO176" t="s">
        <v>10198</v>
      </c>
      <c r="AP176">
        <v>9.9086494493329E-2</v>
      </c>
      <c r="AQ176">
        <f>(Table2[[#This Row],[Sharpe Ratio]]-AVERAGE(Table2[Sharpe Ratio]))/_xlfn.STDEV.P(Table2[Sharpe Ratio])</f>
        <v>0.50293004415939679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4.3397879156792163</v>
      </c>
      <c r="AS176">
        <f>_xlfn.RANK.AVG(Table2[[#This Row],[1Y Return vs Nifty Z-Score]],Table2[1Y Return vs Nifty Z-Score])</f>
        <v>243</v>
      </c>
      <c r="AT176">
        <f>_xlfn.RANK.AVG(Table2[[#This Row],[6M Return vs Nifty Z-Score]],Table2[6M Return vs Nifty Z-Score])</f>
        <v>161</v>
      </c>
      <c r="AU176">
        <f>_xlfn.RANK.AVG(Table2[[#This Row],[Sharpe Ratio Z-Score]],Table2[Sharpe Ratio Z-Score])</f>
        <v>216</v>
      </c>
      <c r="AV176">
        <f>(Table2[[#This Row],[Rank 1Y]]+Table2[[#This Row],[Rank 6M]]+Table2[[#This Row],[Rank Sharpe]])/3</f>
        <v>206.66666666666666</v>
      </c>
    </row>
    <row r="177" spans="1:48" x14ac:dyDescent="0.3">
      <c r="A177" t="s">
        <v>1475</v>
      </c>
      <c r="B177" t="s">
        <v>1476</v>
      </c>
      <c r="C177" t="s">
        <v>10165</v>
      </c>
      <c r="D177" t="s">
        <v>100</v>
      </c>
      <c r="E177">
        <v>6655.8652450549998</v>
      </c>
      <c r="F177">
        <v>2743.3</v>
      </c>
      <c r="G177">
        <v>54.4113063200898</v>
      </c>
      <c r="H177">
        <f>(Table2[[#This Row],[1Y Return vs Nifty]]-AVERAGE(Table2[1Y Return vs Nifty]))/_xlfn.STDEV.P(Table2[1Y Return vs Nifty])</f>
        <v>8.1378936583092018E-2</v>
      </c>
      <c r="I177">
        <v>-1.1851721566676401</v>
      </c>
      <c r="J177">
        <f>(Table2[[#This Row],[1M Return vs Nifty]]-AVERAGE(Table2[1M Return vs Nifty]))/_xlfn.STDEV.P(Table2[1M Return vs Nifty])</f>
        <v>-0.40702540020306838</v>
      </c>
      <c r="K177">
        <v>9.2186268432648308</v>
      </c>
      <c r="L177">
        <f>(Table2[[#This Row],[6M Return vs Nifty]]-AVERAGE(Table2[6M Return vs Nifty]))/_xlfn.STDEV.P(Table2[6M Return vs Nifty])</f>
        <v>-3.962041969613659E-2</v>
      </c>
      <c r="M177">
        <v>-6.8043094579096604</v>
      </c>
      <c r="N177">
        <f>(Table2[[#This Row],[1W Return vs Nifty]]-AVERAGE(Table2[1W Return vs Nifty]))/_xlfn.STDEV.P(Table2[1W Return vs Nifty])</f>
        <v>-1.2272285407054755</v>
      </c>
      <c r="O177">
        <v>2723.21</v>
      </c>
      <c r="P177">
        <v>2600.7335582614601</v>
      </c>
      <c r="Q177">
        <v>2264.400550069</v>
      </c>
      <c r="R177">
        <v>42.784851097841702</v>
      </c>
      <c r="S177" s="2">
        <f>(Table2[[#This Row],[Close Price]]-Table2[[#This Row],[20D EMA]])/Table2[[#This Row],[20D EMA]]</f>
        <v>7.3773230856232696E-3</v>
      </c>
      <c r="T177" s="2">
        <f>(Table2[[#This Row],[Close Price]]-Table2[[#This Row],[50D EMA]])/Table2[[#This Row],[50D EMA]]</f>
        <v>5.4817780654871466E-2</v>
      </c>
      <c r="U177" s="2">
        <f>(Table2[[#This Row],[Close Price]]-Table2[[#This Row],[200D EMA]])/Table2[[#This Row],[200D EMA]]</f>
        <v>0.21149060837156541</v>
      </c>
      <c r="V177">
        <v>1.1094131742962801</v>
      </c>
      <c r="W177">
        <v>2732.55</v>
      </c>
      <c r="X177">
        <v>2873.75</v>
      </c>
      <c r="Y177">
        <v>2664.55</v>
      </c>
      <c r="Z177">
        <v>2854</v>
      </c>
      <c r="AA177">
        <v>2664.55</v>
      </c>
      <c r="AB177">
        <v>2899</v>
      </c>
      <c r="AC177" s="2">
        <f>(Table2[[#This Row],[Close Price]]/Table2[[#This Row],[Day Low]])-1</f>
        <v>3.9340542716510551E-3</v>
      </c>
      <c r="AD177" s="2">
        <f>(Table2[[#This Row],[Day High]]/Table2[[#This Row],[Close Price]])-1</f>
        <v>4.7552218131447388E-2</v>
      </c>
      <c r="AE177" s="2">
        <f>(Table2[[#This Row],[Close Price]]/Table2[[#This Row],[Current Week Low]])-1</f>
        <v>2.9554709050308769E-2</v>
      </c>
      <c r="AF177" s="2">
        <f>(Table2[[#This Row],[Current Week High]]/Table2[[#This Row],[Close Price]])-1</f>
        <v>4.0352859694528398E-2</v>
      </c>
      <c r="AG177" s="2">
        <f>(Table2[[#This Row],[Close Price]]/Table2[[#This Row],[Current Month Low]])-1</f>
        <v>2.9554709050308769E-2</v>
      </c>
      <c r="AH177" s="2">
        <f>(Table2[[#This Row],[Current Month High]]/Table2[[#This Row],[Close Price]])-1</f>
        <v>5.6756461196369346E-2</v>
      </c>
      <c r="AI177">
        <v>10.961251048007799</v>
      </c>
      <c r="AJ177">
        <v>98.057901956537407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0.04</v>
      </c>
      <c r="AM177" t="s">
        <v>10198</v>
      </c>
      <c r="AN177">
        <v>-1.45</v>
      </c>
      <c r="AO177" t="s">
        <v>10199</v>
      </c>
      <c r="AP177">
        <v>0.18879511715062799</v>
      </c>
      <c r="AQ177">
        <f>(Table2[[#This Row],[Sharpe Ratio]]-AVERAGE(Table2[Sharpe Ratio]))/_xlfn.STDEV.P(Table2[Sharpe Ratio])</f>
        <v>1.5143314305435713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-7.8163993478017169E-2</v>
      </c>
      <c r="AS177">
        <f>_xlfn.RANK.AVG(Table2[[#This Row],[1Y Return vs Nifty Z-Score]],Table2[1Y Return vs Nifty Z-Score])</f>
        <v>255</v>
      </c>
      <c r="AT177">
        <f>_xlfn.RANK.AVG(Table2[[#This Row],[6M Return vs Nifty Z-Score]],Table2[6M Return vs Nifty Z-Score])</f>
        <v>319</v>
      </c>
      <c r="AU177">
        <f>_xlfn.RANK.AVG(Table2[[#This Row],[Sharpe Ratio Z-Score]],Table2[Sharpe Ratio Z-Score])</f>
        <v>50</v>
      </c>
      <c r="AV177">
        <f>(Table2[[#This Row],[Rank 1Y]]+Table2[[#This Row],[Rank 6M]]+Table2[[#This Row],[Rank Sharpe]])/3</f>
        <v>208</v>
      </c>
    </row>
    <row r="178" spans="1:48" x14ac:dyDescent="0.3">
      <c r="A178" t="s">
        <v>1338</v>
      </c>
      <c r="B178" t="s">
        <v>1339</v>
      </c>
      <c r="C178" t="s">
        <v>10167</v>
      </c>
      <c r="D178" t="s">
        <v>346</v>
      </c>
      <c r="E178">
        <v>8102.00287423999</v>
      </c>
      <c r="F178">
        <v>1774.5</v>
      </c>
      <c r="G178">
        <v>100.441855506434</v>
      </c>
      <c r="H178">
        <f>(Table2[[#This Row],[1Y Return vs Nifty]]-AVERAGE(Table2[1Y Return vs Nifty]))/_xlfn.STDEV.P(Table2[1Y Return vs Nifty])</f>
        <v>0.61299949327185255</v>
      </c>
      <c r="I178">
        <v>22.783833690429201</v>
      </c>
      <c r="J178">
        <f>(Table2[[#This Row],[1M Return vs Nifty]]-AVERAGE(Table2[1M Return vs Nifty]))/_xlfn.STDEV.P(Table2[1M Return vs Nifty])</f>
        <v>1.5669709802029508</v>
      </c>
      <c r="K178">
        <v>36.319930477257699</v>
      </c>
      <c r="L178">
        <f>(Table2[[#This Row],[6M Return vs Nifty]]-AVERAGE(Table2[6M Return vs Nifty]))/_xlfn.STDEV.P(Table2[6M Return vs Nifty])</f>
        <v>0.74603966104880293</v>
      </c>
      <c r="M178">
        <v>6.1759766406227099</v>
      </c>
      <c r="N178">
        <f>(Table2[[#This Row],[1W Return vs Nifty]]-AVERAGE(Table2[1W Return vs Nifty]))/_xlfn.STDEV.P(Table2[1W Return vs Nifty])</f>
        <v>1.1163639882871235</v>
      </c>
      <c r="O178">
        <v>1642.88</v>
      </c>
      <c r="P178">
        <v>1491.5740667888899</v>
      </c>
      <c r="Q178">
        <v>1183.9622221411901</v>
      </c>
      <c r="R178">
        <v>73.264130304485406</v>
      </c>
      <c r="S178" s="2">
        <f>(Table2[[#This Row],[Close Price]]-Table2[[#This Row],[20D EMA]])/Table2[[#This Row],[20D EMA]]</f>
        <v>8.0115407089988239E-2</v>
      </c>
      <c r="T178" s="2">
        <f>(Table2[[#This Row],[Close Price]]-Table2[[#This Row],[50D EMA]])/Table2[[#This Row],[50D EMA]]</f>
        <v>0.18968279183091619</v>
      </c>
      <c r="U178" s="2">
        <f>(Table2[[#This Row],[Close Price]]-Table2[[#This Row],[200D EMA]])/Table2[[#This Row],[200D EMA]]</f>
        <v>0.49878092967428062</v>
      </c>
      <c r="V178">
        <v>1.0676256893482901</v>
      </c>
      <c r="W178">
        <v>1701.05</v>
      </c>
      <c r="X178">
        <v>1769.8</v>
      </c>
      <c r="Y178">
        <v>1732</v>
      </c>
      <c r="Z178">
        <v>1803.95</v>
      </c>
      <c r="AA178">
        <v>1603.7</v>
      </c>
      <c r="AB178">
        <v>1803.95</v>
      </c>
      <c r="AC178" s="2">
        <f>(Table2[[#This Row],[Close Price]]/Table2[[#This Row],[Day Low]])-1</f>
        <v>4.3179212839128844E-2</v>
      </c>
      <c r="AD178" s="2">
        <f>(Table2[[#This Row],[Day High]]/Table2[[#This Row],[Close Price]])-1</f>
        <v>-2.6486334178642545E-3</v>
      </c>
      <c r="AE178" s="2">
        <f>(Table2[[#This Row],[Close Price]]/Table2[[#This Row],[Current Week Low]])-1</f>
        <v>2.4538106235565849E-2</v>
      </c>
      <c r="AF178" s="2">
        <f>(Table2[[#This Row],[Current Week High]]/Table2[[#This Row],[Close Price]])-1</f>
        <v>1.6596224288532024E-2</v>
      </c>
      <c r="AG178" s="2">
        <f>(Table2[[#This Row],[Close Price]]/Table2[[#This Row],[Current Month Low]])-1</f>
        <v>0.1065037101702313</v>
      </c>
      <c r="AH178" s="2">
        <f>(Table2[[#This Row],[Current Month High]]/Table2[[#This Row],[Close Price]])-1</f>
        <v>1.6596224288532024E-2</v>
      </c>
      <c r="AI178">
        <v>1.6596224288532</v>
      </c>
      <c r="AJ178">
        <v>152.292599701428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0.28000000000000003</v>
      </c>
      <c r="AM178" t="s">
        <v>10198</v>
      </c>
      <c r="AN178">
        <v>5.09</v>
      </c>
      <c r="AO178" t="s">
        <v>10198</v>
      </c>
      <c r="AP178">
        <v>4.3478014471944E-2</v>
      </c>
      <c r="AQ178">
        <f>(Table2[[#This Row],[Sharpe Ratio]]-AVERAGE(Table2[Sharpe Ratio]))/_xlfn.STDEV.P(Table2[Sharpe Ratio])</f>
        <v>-0.12401630862544757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3.9183578141852822</v>
      </c>
      <c r="AS178">
        <f>_xlfn.RANK.AVG(Table2[[#This Row],[1Y Return vs Nifty Z-Score]],Table2[1Y Return vs Nifty Z-Score])</f>
        <v>133</v>
      </c>
      <c r="AT178">
        <f>_xlfn.RANK.AVG(Table2[[#This Row],[6M Return vs Nifty Z-Score]],Table2[6M Return vs Nifty Z-Score])</f>
        <v>121</v>
      </c>
      <c r="AU178">
        <f>_xlfn.RANK.AVG(Table2[[#This Row],[Sharpe Ratio Z-Score]],Table2[Sharpe Ratio Z-Score])</f>
        <v>371</v>
      </c>
      <c r="AV178">
        <f>(Table2[[#This Row],[Rank 1Y]]+Table2[[#This Row],[Rank 6M]]+Table2[[#This Row],[Rank Sharpe]])/3</f>
        <v>208.33333333333334</v>
      </c>
    </row>
    <row r="179" spans="1:48" x14ac:dyDescent="0.3">
      <c r="A179" t="s">
        <v>1028</v>
      </c>
      <c r="B179" t="s">
        <v>1029</v>
      </c>
      <c r="C179" t="s">
        <v>10160</v>
      </c>
      <c r="D179" t="s">
        <v>103</v>
      </c>
      <c r="E179">
        <v>12795.407630009</v>
      </c>
      <c r="F179">
        <v>19.28</v>
      </c>
      <c r="G179">
        <v>190.41517340239</v>
      </c>
      <c r="H179">
        <f>(Table2[[#This Row],[1Y Return vs Nifty]]-AVERAGE(Table2[1Y Return vs Nifty]))/_xlfn.STDEV.P(Table2[1Y Return vs Nifty])</f>
        <v>1.6521282065389338</v>
      </c>
      <c r="I179">
        <v>-3.3719935858310399</v>
      </c>
      <c r="J179">
        <f>(Table2[[#This Row],[1M Return vs Nifty]]-AVERAGE(Table2[1M Return vs Nifty]))/_xlfn.STDEV.P(Table2[1M Return vs Nifty])</f>
        <v>-0.58712371605732083</v>
      </c>
      <c r="K179">
        <v>3.8714589815901999</v>
      </c>
      <c r="L179">
        <f>(Table2[[#This Row],[6M Return vs Nifty]]-AVERAGE(Table2[6M Return vs Nifty]))/_xlfn.STDEV.P(Table2[6M Return vs Nifty])</f>
        <v>-0.19463349178653955</v>
      </c>
      <c r="M179">
        <v>-7.8916140775692503</v>
      </c>
      <c r="N179">
        <f>(Table2[[#This Row],[1W Return vs Nifty]]-AVERAGE(Table2[1W Return vs Nifty]))/_xlfn.STDEV.P(Table2[1W Return vs Nifty])</f>
        <v>-1.4235415467540455</v>
      </c>
      <c r="O179">
        <v>19.27</v>
      </c>
      <c r="P179">
        <v>18.993562949000999</v>
      </c>
      <c r="Q179">
        <v>16.098553793837301</v>
      </c>
      <c r="R179">
        <v>34.7447506571039</v>
      </c>
      <c r="S179" s="2">
        <f>(Table2[[#This Row],[Close Price]]-Table2[[#This Row],[20D EMA]])/Table2[[#This Row],[20D EMA]]</f>
        <v>5.189413596264434E-4</v>
      </c>
      <c r="T179" s="2">
        <f>(Table2[[#This Row],[Close Price]]-Table2[[#This Row],[50D EMA]])/Table2[[#This Row],[50D EMA]]</f>
        <v>1.5080743500737834E-2</v>
      </c>
      <c r="U179" s="2">
        <f>(Table2[[#This Row],[Close Price]]-Table2[[#This Row],[200D EMA]])/Table2[[#This Row],[200D EMA]]</f>
        <v>0.19762310620601165</v>
      </c>
      <c r="V179">
        <v>0.94130570102129696</v>
      </c>
      <c r="W179">
        <v>18.41</v>
      </c>
      <c r="X179">
        <v>19.5</v>
      </c>
      <c r="Y179">
        <v>18.399999999999999</v>
      </c>
      <c r="Z179">
        <v>19.399999999999999</v>
      </c>
      <c r="AA179">
        <v>18.3</v>
      </c>
      <c r="AB179">
        <v>20.29</v>
      </c>
      <c r="AC179" s="2">
        <f>(Table2[[#This Row],[Close Price]]/Table2[[#This Row],[Day Low]])-1</f>
        <v>4.7256925583921916E-2</v>
      </c>
      <c r="AD179" s="2">
        <f>(Table2[[#This Row],[Day High]]/Table2[[#This Row],[Close Price]])-1</f>
        <v>1.1410788381742698E-2</v>
      </c>
      <c r="AE179" s="2">
        <f>(Table2[[#This Row],[Close Price]]/Table2[[#This Row],[Current Week Low]])-1</f>
        <v>4.7826086956521907E-2</v>
      </c>
      <c r="AF179" s="2">
        <f>(Table2[[#This Row],[Current Week High]]/Table2[[#This Row],[Close Price]])-1</f>
        <v>6.2240663900414717E-3</v>
      </c>
      <c r="AG179" s="2">
        <f>(Table2[[#This Row],[Close Price]]/Table2[[#This Row],[Current Month Low]])-1</f>
        <v>5.3551912568305937E-2</v>
      </c>
      <c r="AH179" s="2">
        <f>(Table2[[#This Row],[Current Month High]]/Table2[[#This Row],[Close Price]])-1</f>
        <v>5.2385892116182387E-2</v>
      </c>
      <c r="AI179">
        <v>24.481327800829799</v>
      </c>
      <c r="AJ179">
        <v>226.77966101694901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0.04</v>
      </c>
      <c r="AM179" t="s">
        <v>10198</v>
      </c>
      <c r="AN179">
        <v>0.47</v>
      </c>
      <c r="AO179" t="s">
        <v>10198</v>
      </c>
      <c r="AP179">
        <v>9.9696871602517001E-2</v>
      </c>
      <c r="AQ179">
        <f>(Table2[[#This Row],[Sharpe Ratio]]-AVERAGE(Table2[Sharpe Ratio]))/_xlfn.STDEV.P(Table2[Sharpe Ratio])</f>
        <v>0.50981161514068618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-4.3358932918286186E-2</v>
      </c>
      <c r="AS179">
        <f>_xlfn.RANK.AVG(Table2[[#This Row],[1Y Return vs Nifty Z-Score]],Table2[1Y Return vs Nifty Z-Score])</f>
        <v>44</v>
      </c>
      <c r="AT179">
        <f>_xlfn.RANK.AVG(Table2[[#This Row],[6M Return vs Nifty Z-Score]],Table2[6M Return vs Nifty Z-Score])</f>
        <v>373</v>
      </c>
      <c r="AU179">
        <f>_xlfn.RANK.AVG(Table2[[#This Row],[Sharpe Ratio Z-Score]],Table2[Sharpe Ratio Z-Score])</f>
        <v>213</v>
      </c>
      <c r="AV179">
        <f>(Table2[[#This Row],[Rank 1Y]]+Table2[[#This Row],[Rank 6M]]+Table2[[#This Row],[Rank Sharpe]])/3</f>
        <v>210</v>
      </c>
    </row>
    <row r="180" spans="1:48" x14ac:dyDescent="0.3">
      <c r="A180" t="s">
        <v>342</v>
      </c>
      <c r="B180" t="s">
        <v>343</v>
      </c>
      <c r="C180" t="s">
        <v>10153</v>
      </c>
      <c r="D180" t="s">
        <v>37</v>
      </c>
      <c r="E180">
        <v>73219.884000000005</v>
      </c>
      <c r="F180">
        <v>417.45</v>
      </c>
      <c r="G180">
        <v>92.411001779766906</v>
      </c>
      <c r="H180">
        <f>(Table2[[#This Row],[1Y Return vs Nifty]]-AVERAGE(Table2[1Y Return vs Nifty]))/_xlfn.STDEV.P(Table2[1Y Return vs Nifty])</f>
        <v>0.52024876567194478</v>
      </c>
      <c r="I180">
        <v>9.4404617691858501</v>
      </c>
      <c r="J180">
        <f>(Table2[[#This Row],[1M Return vs Nifty]]-AVERAGE(Table2[1M Return vs Nifty]))/_xlfn.STDEV.P(Table2[1M Return vs Nifty])</f>
        <v>0.46806149505482175</v>
      </c>
      <c r="K180">
        <v>21.372555030810901</v>
      </c>
      <c r="L180">
        <f>(Table2[[#This Row],[6M Return vs Nifty]]-AVERAGE(Table2[6M Return vs Nifty]))/_xlfn.STDEV.P(Table2[6M Return vs Nifty])</f>
        <v>0.31271894855545612</v>
      </c>
      <c r="M180">
        <v>7.1609833250281403</v>
      </c>
      <c r="N180">
        <f>(Table2[[#This Row],[1W Return vs Nifty]]-AVERAGE(Table2[1W Return vs Nifty]))/_xlfn.STDEV.P(Table2[1W Return vs Nifty])</f>
        <v>1.2942070873572855</v>
      </c>
      <c r="O180">
        <v>389.15</v>
      </c>
      <c r="P180">
        <v>373.09803880761399</v>
      </c>
      <c r="Q180">
        <v>323.45029040061303</v>
      </c>
      <c r="R180">
        <v>77.638434606112995</v>
      </c>
      <c r="S180" s="2">
        <f>(Table2[[#This Row],[Close Price]]-Table2[[#This Row],[20D EMA]])/Table2[[#This Row],[20D EMA]]</f>
        <v>7.2722600539637708E-2</v>
      </c>
      <c r="T180" s="2">
        <f>(Table2[[#This Row],[Close Price]]-Table2[[#This Row],[50D EMA]])/Table2[[#This Row],[50D EMA]]</f>
        <v>0.11887481728430058</v>
      </c>
      <c r="U180" s="2">
        <f>(Table2[[#This Row],[Close Price]]-Table2[[#This Row],[200D EMA]])/Table2[[#This Row],[200D EMA]]</f>
        <v>0.29061562901354193</v>
      </c>
      <c r="V180">
        <v>1.16477140322734</v>
      </c>
      <c r="W180">
        <v>398.2</v>
      </c>
      <c r="X180">
        <v>417.4</v>
      </c>
      <c r="Y180">
        <v>393.25</v>
      </c>
      <c r="Z180">
        <v>425</v>
      </c>
      <c r="AA180">
        <v>377.05</v>
      </c>
      <c r="AB180">
        <v>425</v>
      </c>
      <c r="AC180" s="2">
        <f>(Table2[[#This Row],[Close Price]]/Table2[[#This Row],[Day Low]])-1</f>
        <v>4.8342541436463993E-2</v>
      </c>
      <c r="AD180" s="2">
        <f>(Table2[[#This Row],[Day High]]/Table2[[#This Row],[Close Price]])-1</f>
        <v>-1.1977482333214162E-4</v>
      </c>
      <c r="AE180" s="2">
        <f>(Table2[[#This Row],[Close Price]]/Table2[[#This Row],[Current Week Low]])-1</f>
        <v>6.1538461538461542E-2</v>
      </c>
      <c r="AF180" s="2">
        <f>(Table2[[#This Row],[Current Week High]]/Table2[[#This Row],[Close Price]])-1</f>
        <v>1.8085998323152497E-2</v>
      </c>
      <c r="AG180" s="2">
        <f>(Table2[[#This Row],[Close Price]]/Table2[[#This Row],[Current Month Low]])-1</f>
        <v>0.10714759315740618</v>
      </c>
      <c r="AH180" s="2">
        <f>(Table2[[#This Row],[Current Month High]]/Table2[[#This Row],[Close Price]])-1</f>
        <v>1.8085998323152497E-2</v>
      </c>
      <c r="AI180">
        <v>12.061324709546</v>
      </c>
      <c r="AJ180">
        <v>128.052444687243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0.15</v>
      </c>
      <c r="AM180" t="s">
        <v>10198</v>
      </c>
      <c r="AN180">
        <v>2.74</v>
      </c>
      <c r="AO180" t="s">
        <v>10198</v>
      </c>
      <c r="AP180">
        <v>7.000600261329E-2</v>
      </c>
      <c r="AQ180">
        <f>(Table2[[#This Row],[Sharpe Ratio]]-AVERAGE(Table2[Sharpe Ratio]))/_xlfn.STDEV.P(Table2[Sharpe Ratio])</f>
        <v>0.17506802897091467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2.7703043256104229</v>
      </c>
      <c r="AS180">
        <f>_xlfn.RANK.AVG(Table2[[#This Row],[1Y Return vs Nifty Z-Score]],Table2[1Y Return vs Nifty Z-Score])</f>
        <v>147</v>
      </c>
      <c r="AT180">
        <f>_xlfn.RANK.AVG(Table2[[#This Row],[6M Return vs Nifty Z-Score]],Table2[6M Return vs Nifty Z-Score])</f>
        <v>208</v>
      </c>
      <c r="AU180">
        <f>_xlfn.RANK.AVG(Table2[[#This Row],[Sharpe Ratio Z-Score]],Table2[Sharpe Ratio Z-Score])</f>
        <v>276</v>
      </c>
      <c r="AV180">
        <f>(Table2[[#This Row],[Rank 1Y]]+Table2[[#This Row],[Rank 6M]]+Table2[[#This Row],[Rank Sharpe]])/3</f>
        <v>210.33333333333334</v>
      </c>
    </row>
    <row r="181" spans="1:48" x14ac:dyDescent="0.3">
      <c r="A181" t="s">
        <v>1123</v>
      </c>
      <c r="B181" t="s">
        <v>1124</v>
      </c>
      <c r="C181" t="s">
        <v>10163</v>
      </c>
      <c r="D181" t="s">
        <v>83</v>
      </c>
      <c r="E181">
        <v>10750.736718579999</v>
      </c>
      <c r="F181">
        <v>227.81</v>
      </c>
      <c r="G181">
        <v>64.892520770232693</v>
      </c>
      <c r="H181">
        <f>(Table2[[#This Row],[1Y Return vs Nifty]]-AVERAGE(Table2[1Y Return vs Nifty]))/_xlfn.STDEV.P(Table2[1Y Return vs Nifty])</f>
        <v>0.20242961182492228</v>
      </c>
      <c r="I181">
        <v>9.6832229994080805</v>
      </c>
      <c r="J181">
        <f>(Table2[[#This Row],[1M Return vs Nifty]]-AVERAGE(Table2[1M Return vs Nifty]))/_xlfn.STDEV.P(Table2[1M Return vs Nifty])</f>
        <v>0.48805438891193759</v>
      </c>
      <c r="K181">
        <v>32.746682998328403</v>
      </c>
      <c r="L181">
        <f>(Table2[[#This Row],[6M Return vs Nifty]]-AVERAGE(Table2[6M Return vs Nifty]))/_xlfn.STDEV.P(Table2[6M Return vs Nifty])</f>
        <v>0.64245210154498611</v>
      </c>
      <c r="M181">
        <v>2.1428582608779601</v>
      </c>
      <c r="N181">
        <f>(Table2[[#This Row],[1W Return vs Nifty]]-AVERAGE(Table2[1W Return vs Nifty]))/_xlfn.STDEV.P(Table2[1W Return vs Nifty])</f>
        <v>0.38818388258196274</v>
      </c>
      <c r="O181">
        <v>213.66</v>
      </c>
      <c r="P181">
        <v>207.27109759187201</v>
      </c>
      <c r="Q181">
        <v>180.187911253658</v>
      </c>
      <c r="R181">
        <v>64.438689999293203</v>
      </c>
      <c r="S181" s="2">
        <f>(Table2[[#This Row],[Close Price]]-Table2[[#This Row],[20D EMA]])/Table2[[#This Row],[20D EMA]]</f>
        <v>6.6226715342132383E-2</v>
      </c>
      <c r="T181" s="2">
        <f>(Table2[[#This Row],[Close Price]]-Table2[[#This Row],[50D EMA]])/Table2[[#This Row],[50D EMA]]</f>
        <v>9.9091974938880306E-2</v>
      </c>
      <c r="U181" s="2">
        <f>(Table2[[#This Row],[Close Price]]-Table2[[#This Row],[200D EMA]])/Table2[[#This Row],[200D EMA]]</f>
        <v>0.26429125247643503</v>
      </c>
      <c r="V181">
        <v>1.90273298390247</v>
      </c>
      <c r="W181">
        <v>215.05</v>
      </c>
      <c r="X181">
        <v>228.7</v>
      </c>
      <c r="Y181">
        <v>221.4</v>
      </c>
      <c r="Z181">
        <v>235</v>
      </c>
      <c r="AA181">
        <v>209.51</v>
      </c>
      <c r="AB181">
        <v>238</v>
      </c>
      <c r="AC181" s="2">
        <f>(Table2[[#This Row],[Close Price]]/Table2[[#This Row],[Day Low]])-1</f>
        <v>5.9335038363171222E-2</v>
      </c>
      <c r="AD181" s="2">
        <f>(Table2[[#This Row],[Day High]]/Table2[[#This Row],[Close Price]])-1</f>
        <v>3.9067644089372244E-3</v>
      </c>
      <c r="AE181" s="2">
        <f>(Table2[[#This Row],[Close Price]]/Table2[[#This Row],[Current Week Low]])-1</f>
        <v>2.8952122854561946E-2</v>
      </c>
      <c r="AF181" s="2">
        <f>(Table2[[#This Row],[Current Week High]]/Table2[[#This Row],[Close Price]])-1</f>
        <v>3.1561388876695462E-2</v>
      </c>
      <c r="AG181" s="2">
        <f>(Table2[[#This Row],[Close Price]]/Table2[[#This Row],[Current Month Low]])-1</f>
        <v>8.7346666030261089E-2</v>
      </c>
      <c r="AH181" s="2">
        <f>(Table2[[#This Row],[Current Month High]]/Table2[[#This Row],[Close Price]])-1</f>
        <v>4.4730257670866136E-2</v>
      </c>
      <c r="AI181">
        <v>4.47302576708661</v>
      </c>
      <c r="AJ181">
        <v>97.152747728256102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</v>
      </c>
      <c r="AM181" t="s">
        <v>10197</v>
      </c>
      <c r="AN181">
        <v>11.13</v>
      </c>
      <c r="AO181" t="s">
        <v>10198</v>
      </c>
      <c r="AP181">
        <v>6.9877430347273006E-2</v>
      </c>
      <c r="AQ181">
        <f>(Table2[[#This Row],[Sharpe Ratio]]-AVERAGE(Table2[Sharpe Ratio]))/_xlfn.STDEV.P(Table2[Sharpe Ratio])</f>
        <v>0.17361846744329087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1.8947384523070996</v>
      </c>
      <c r="AS181">
        <f>_xlfn.RANK.AVG(Table2[[#This Row],[1Y Return vs Nifty Z-Score]],Table2[1Y Return vs Nifty Z-Score])</f>
        <v>215</v>
      </c>
      <c r="AT181">
        <f>_xlfn.RANK.AVG(Table2[[#This Row],[6M Return vs Nifty Z-Score]],Table2[6M Return vs Nifty Z-Score])</f>
        <v>140</v>
      </c>
      <c r="AU181">
        <f>_xlfn.RANK.AVG(Table2[[#This Row],[Sharpe Ratio Z-Score]],Table2[Sharpe Ratio Z-Score])</f>
        <v>278</v>
      </c>
      <c r="AV181">
        <f>(Table2[[#This Row],[Rank 1Y]]+Table2[[#This Row],[Rank 6M]]+Table2[[#This Row],[Rank Sharpe]])/3</f>
        <v>211</v>
      </c>
    </row>
    <row r="182" spans="1:48" x14ac:dyDescent="0.3">
      <c r="A182" t="s">
        <v>70</v>
      </c>
      <c r="B182" t="s">
        <v>71</v>
      </c>
      <c r="C182" t="s">
        <v>10160</v>
      </c>
      <c r="D182" t="s">
        <v>72</v>
      </c>
      <c r="E182">
        <v>366000.66322782898</v>
      </c>
      <c r="F182">
        <v>377.05</v>
      </c>
      <c r="G182">
        <v>70.300492049663703</v>
      </c>
      <c r="H182">
        <f>(Table2[[#This Row],[1Y Return vs Nifty]]-AVERAGE(Table2[1Y Return vs Nifty]))/_xlfn.STDEV.P(Table2[1Y Return vs Nifty])</f>
        <v>0.26488788688241083</v>
      </c>
      <c r="I182">
        <v>-1.3291696152577199</v>
      </c>
      <c r="J182">
        <f>(Table2[[#This Row],[1M Return vs Nifty]]-AVERAGE(Table2[1M Return vs Nifty]))/_xlfn.STDEV.P(Table2[1M Return vs Nifty])</f>
        <v>-0.41888448454965227</v>
      </c>
      <c r="K182">
        <v>4.58806176064203</v>
      </c>
      <c r="L182">
        <f>(Table2[[#This Row],[6M Return vs Nifty]]-AVERAGE(Table2[6M Return vs Nifty]))/_xlfn.STDEV.P(Table2[6M Return vs Nifty])</f>
        <v>-0.1738593546876239</v>
      </c>
      <c r="M182">
        <v>0.41472850255461502</v>
      </c>
      <c r="N182">
        <f>(Table2[[#This Row],[1W Return vs Nifty]]-AVERAGE(Table2[1W Return vs Nifty]))/_xlfn.STDEV.P(Table2[1W Return vs Nifty])</f>
        <v>7.6169805234754001E-2</v>
      </c>
      <c r="O182">
        <v>370.22</v>
      </c>
      <c r="P182">
        <v>363.39426175012602</v>
      </c>
      <c r="Q182">
        <v>317.194964530959</v>
      </c>
      <c r="R182">
        <v>61.438469482911799</v>
      </c>
      <c r="S182" s="2">
        <f>(Table2[[#This Row],[Close Price]]-Table2[[#This Row],[20D EMA]])/Table2[[#This Row],[20D EMA]]</f>
        <v>1.8448490086975269E-2</v>
      </c>
      <c r="T182" s="2">
        <f>(Table2[[#This Row],[Close Price]]-Table2[[#This Row],[50D EMA]])/Table2[[#This Row],[50D EMA]]</f>
        <v>3.7578299074143964E-2</v>
      </c>
      <c r="U182" s="2">
        <f>(Table2[[#This Row],[Close Price]]-Table2[[#This Row],[200D EMA]])/Table2[[#This Row],[200D EMA]]</f>
        <v>0.18870108974633176</v>
      </c>
      <c r="V182">
        <v>1.0442816191217099</v>
      </c>
      <c r="W182">
        <v>370</v>
      </c>
      <c r="X182">
        <v>383.8</v>
      </c>
      <c r="Y182">
        <v>375.05</v>
      </c>
      <c r="Z182">
        <v>381.25</v>
      </c>
      <c r="AA182">
        <v>365.15</v>
      </c>
      <c r="AB182">
        <v>382</v>
      </c>
      <c r="AC182" s="2">
        <f>(Table2[[#This Row],[Close Price]]/Table2[[#This Row],[Day Low]])-1</f>
        <v>1.9054054054054026E-2</v>
      </c>
      <c r="AD182" s="2">
        <f>(Table2[[#This Row],[Day High]]/Table2[[#This Row],[Close Price]])-1</f>
        <v>1.7902134995358754E-2</v>
      </c>
      <c r="AE182" s="2">
        <f>(Table2[[#This Row],[Close Price]]/Table2[[#This Row],[Current Week Low]])-1</f>
        <v>5.3326223170244713E-3</v>
      </c>
      <c r="AF182" s="2">
        <f>(Table2[[#This Row],[Current Week High]]/Table2[[#This Row],[Close Price]])-1</f>
        <v>1.1139106219334227E-2</v>
      </c>
      <c r="AG182" s="2">
        <f>(Table2[[#This Row],[Close Price]]/Table2[[#This Row],[Current Month Low]])-1</f>
        <v>3.2589346843763023E-2</v>
      </c>
      <c r="AH182" s="2">
        <f>(Table2[[#This Row],[Current Month High]]/Table2[[#This Row],[Close Price]])-1</f>
        <v>1.3128232329929768E-2</v>
      </c>
      <c r="AI182">
        <v>4.2832515581487698</v>
      </c>
      <c r="AJ182">
        <v>104.086603518267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-0.01</v>
      </c>
      <c r="AM182" t="s">
        <v>10199</v>
      </c>
      <c r="AN182">
        <v>4.79</v>
      </c>
      <c r="AO182" t="s">
        <v>10198</v>
      </c>
      <c r="AP182">
        <v>0.167089246150224</v>
      </c>
      <c r="AQ182">
        <f>(Table2[[#This Row],[Sharpe Ratio]]-AVERAGE(Table2[Sharpe Ratio]))/_xlfn.STDEV.P(Table2[Sharpe Ratio])</f>
        <v>1.2696130593079558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1.0179269121878443</v>
      </c>
      <c r="AS182">
        <f>_xlfn.RANK.AVG(Table2[[#This Row],[1Y Return vs Nifty Z-Score]],Table2[1Y Return vs Nifty Z-Score])</f>
        <v>196</v>
      </c>
      <c r="AT182">
        <f>_xlfn.RANK.AVG(Table2[[#This Row],[6M Return vs Nifty Z-Score]],Table2[6M Return vs Nifty Z-Score])</f>
        <v>365</v>
      </c>
      <c r="AU182">
        <f>_xlfn.RANK.AVG(Table2[[#This Row],[Sharpe Ratio Z-Score]],Table2[Sharpe Ratio Z-Score])</f>
        <v>76</v>
      </c>
      <c r="AV182">
        <f>(Table2[[#This Row],[Rank 1Y]]+Table2[[#This Row],[Rank 6M]]+Table2[[#This Row],[Rank Sharpe]])/3</f>
        <v>212.33333333333334</v>
      </c>
    </row>
    <row r="183" spans="1:48" x14ac:dyDescent="0.3">
      <c r="A183" t="s">
        <v>790</v>
      </c>
      <c r="B183" t="s">
        <v>791</v>
      </c>
      <c r="C183" t="s">
        <v>10153</v>
      </c>
      <c r="D183" t="s">
        <v>591</v>
      </c>
      <c r="E183">
        <v>20090.83323642</v>
      </c>
      <c r="F183">
        <v>3878.3</v>
      </c>
      <c r="G183">
        <v>118.338814513324</v>
      </c>
      <c r="H183">
        <f>(Table2[[#This Row],[1Y Return vs Nifty]]-AVERAGE(Table2[1Y Return vs Nifty]))/_xlfn.STDEV.P(Table2[1Y Return vs Nifty])</f>
        <v>0.81969681664642147</v>
      </c>
      <c r="I183">
        <v>3.3927153648462101</v>
      </c>
      <c r="J183">
        <f>(Table2[[#This Row],[1M Return vs Nifty]]-AVERAGE(Table2[1M Return vs Nifty]))/_xlfn.STDEV.P(Table2[1M Return vs Nifty])</f>
        <v>-3.0007952962186526E-2</v>
      </c>
      <c r="K183">
        <v>12.6807432999138</v>
      </c>
      <c r="L183">
        <f>(Table2[[#This Row],[6M Return vs Nifty]]-AVERAGE(Table2[6M Return vs Nifty]))/_xlfn.STDEV.P(Table2[6M Return vs Nifty])</f>
        <v>6.0745478993234507E-2</v>
      </c>
      <c r="M183">
        <v>-3.7752489600183702E-2</v>
      </c>
      <c r="N183">
        <f>(Table2[[#This Row],[1W Return vs Nifty]]-AVERAGE(Table2[1W Return vs Nifty]))/_xlfn.STDEV.P(Table2[1W Return vs Nifty])</f>
        <v>-5.5257032213380302E-3</v>
      </c>
      <c r="O183">
        <v>3868.38</v>
      </c>
      <c r="P183">
        <v>3805.94873308674</v>
      </c>
      <c r="Q183">
        <v>3271.1767070608498</v>
      </c>
      <c r="R183">
        <v>58.784758805094903</v>
      </c>
      <c r="S183" s="2">
        <f>(Table2[[#This Row],[Close Price]]-Table2[[#This Row],[20D EMA]])/Table2[[#This Row],[20D EMA]]</f>
        <v>2.5643809553353271E-3</v>
      </c>
      <c r="T183" s="2">
        <f>(Table2[[#This Row],[Close Price]]-Table2[[#This Row],[50D EMA]])/Table2[[#This Row],[50D EMA]]</f>
        <v>1.9010047687789283E-2</v>
      </c>
      <c r="U183" s="2">
        <f>(Table2[[#This Row],[Close Price]]-Table2[[#This Row],[200D EMA]])/Table2[[#This Row],[200D EMA]]</f>
        <v>0.18559782833763519</v>
      </c>
      <c r="V183">
        <v>0.62094621413203599</v>
      </c>
      <c r="W183">
        <v>3680</v>
      </c>
      <c r="X183">
        <v>3869.4</v>
      </c>
      <c r="Y183">
        <v>3803.3</v>
      </c>
      <c r="Z183">
        <v>4036.6</v>
      </c>
      <c r="AA183">
        <v>3803.3</v>
      </c>
      <c r="AB183">
        <v>4036.6</v>
      </c>
      <c r="AC183" s="2">
        <f>(Table2[[#This Row],[Close Price]]/Table2[[#This Row],[Day Low]])-1</f>
        <v>5.3885869565217348E-2</v>
      </c>
      <c r="AD183" s="2">
        <f>(Table2[[#This Row],[Day High]]/Table2[[#This Row],[Close Price]])-1</f>
        <v>-2.2948198953149923E-3</v>
      </c>
      <c r="AE183" s="2">
        <f>(Table2[[#This Row],[Close Price]]/Table2[[#This Row],[Current Week Low]])-1</f>
        <v>1.9719717087792077E-2</v>
      </c>
      <c r="AF183" s="2">
        <f>(Table2[[#This Row],[Current Week High]]/Table2[[#This Row],[Close Price]])-1</f>
        <v>4.0816852744759213E-2</v>
      </c>
      <c r="AG183" s="2">
        <f>(Table2[[#This Row],[Close Price]]/Table2[[#This Row],[Current Month Low]])-1</f>
        <v>1.9719717087792077E-2</v>
      </c>
      <c r="AH183" s="2">
        <f>(Table2[[#This Row],[Current Month High]]/Table2[[#This Row],[Close Price]])-1</f>
        <v>4.0816852744759213E-2</v>
      </c>
      <c r="AI183">
        <v>10.0997859887063</v>
      </c>
      <c r="AJ183">
        <v>152.165149544863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-0.08</v>
      </c>
      <c r="AM183" t="s">
        <v>10199</v>
      </c>
      <c r="AN183">
        <v>1.82</v>
      </c>
      <c r="AO183" t="s">
        <v>10198</v>
      </c>
      <c r="AP183">
        <v>8.1856750438728004E-2</v>
      </c>
      <c r="AQ183">
        <f>(Table2[[#This Row],[Sharpe Ratio]]-AVERAGE(Table2[Sharpe Ratio]))/_xlfn.STDEV.P(Table2[Sharpe Ratio])</f>
        <v>0.30867684410260066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1.1535854835587318</v>
      </c>
      <c r="AS183">
        <f>_xlfn.RANK.AVG(Table2[[#This Row],[1Y Return vs Nifty Z-Score]],Table2[1Y Return vs Nifty Z-Score])</f>
        <v>99</v>
      </c>
      <c r="AT183">
        <f>_xlfn.RANK.AVG(Table2[[#This Row],[6M Return vs Nifty Z-Score]],Table2[6M Return vs Nifty Z-Score])</f>
        <v>292</v>
      </c>
      <c r="AU183">
        <f>_xlfn.RANK.AVG(Table2[[#This Row],[Sharpe Ratio Z-Score]],Table2[Sharpe Ratio Z-Score])</f>
        <v>247</v>
      </c>
      <c r="AV183">
        <f>(Table2[[#This Row],[Rank 1Y]]+Table2[[#This Row],[Rank 6M]]+Table2[[#This Row],[Rank Sharpe]])/3</f>
        <v>212.66666666666666</v>
      </c>
    </row>
    <row r="184" spans="1:48" x14ac:dyDescent="0.3">
      <c r="A184" t="s">
        <v>1737</v>
      </c>
      <c r="B184" t="s">
        <v>1738</v>
      </c>
      <c r="C184" t="s">
        <v>629</v>
      </c>
      <c r="D184" t="s">
        <v>629</v>
      </c>
      <c r="E184">
        <v>4351.2772732000003</v>
      </c>
      <c r="F184">
        <v>223.03</v>
      </c>
      <c r="G184">
        <v>78.297325919687694</v>
      </c>
      <c r="H184">
        <f>(Table2[[#This Row],[1Y Return vs Nifty]]-AVERAGE(Table2[1Y Return vs Nifty]))/_xlfn.STDEV.P(Table2[1Y Return vs Nifty])</f>
        <v>0.35724570900005154</v>
      </c>
      <c r="I184">
        <v>21.0976107461412</v>
      </c>
      <c r="J184">
        <f>(Table2[[#This Row],[1M Return vs Nifty]]-AVERAGE(Table2[1M Return vs Nifty]))/_xlfn.STDEV.P(Table2[1M Return vs Nifty])</f>
        <v>1.428100056234894</v>
      </c>
      <c r="K184">
        <v>28.544401895965599</v>
      </c>
      <c r="L184">
        <f>(Table2[[#This Row],[6M Return vs Nifty]]-AVERAGE(Table2[6M Return vs Nifty]))/_xlfn.STDEV.P(Table2[6M Return vs Nifty])</f>
        <v>0.52062901307723519</v>
      </c>
      <c r="M184">
        <v>-2.28435714943399</v>
      </c>
      <c r="N184">
        <f>(Table2[[#This Row],[1W Return vs Nifty]]-AVERAGE(Table2[1W Return vs Nifty]))/_xlfn.STDEV.P(Table2[1W Return vs Nifty])</f>
        <v>-0.41115049888603256</v>
      </c>
      <c r="O184">
        <v>200.16</v>
      </c>
      <c r="P184">
        <v>186.22394860193401</v>
      </c>
      <c r="Q184">
        <v>163.09136527394901</v>
      </c>
      <c r="R184">
        <v>66.107280658744202</v>
      </c>
      <c r="S184" s="2">
        <f>(Table2[[#This Row],[Close Price]]-Table2[[#This Row],[20D EMA]])/Table2[[#This Row],[20D EMA]]</f>
        <v>0.11425859312549963</v>
      </c>
      <c r="T184" s="2">
        <f>(Table2[[#This Row],[Close Price]]-Table2[[#This Row],[50D EMA]])/Table2[[#This Row],[50D EMA]]</f>
        <v>0.1976440284634999</v>
      </c>
      <c r="U184" s="2">
        <f>(Table2[[#This Row],[Close Price]]-Table2[[#This Row],[200D EMA]])/Table2[[#This Row],[200D EMA]]</f>
        <v>0.36751568438568427</v>
      </c>
      <c r="V184">
        <v>2.01048564740133</v>
      </c>
      <c r="W184">
        <v>210.7</v>
      </c>
      <c r="X184">
        <v>226.4</v>
      </c>
      <c r="Y184">
        <v>208.4</v>
      </c>
      <c r="Z184">
        <v>228.3</v>
      </c>
      <c r="AA184">
        <v>208.1</v>
      </c>
      <c r="AB184">
        <v>228.3</v>
      </c>
      <c r="AC184" s="2">
        <f>(Table2[[#This Row],[Close Price]]/Table2[[#This Row],[Day Low]])-1</f>
        <v>5.8519221642145292E-2</v>
      </c>
      <c r="AD184" s="2">
        <f>(Table2[[#This Row],[Day High]]/Table2[[#This Row],[Close Price]])-1</f>
        <v>1.5110074877819235E-2</v>
      </c>
      <c r="AE184" s="2">
        <f>(Table2[[#This Row],[Close Price]]/Table2[[#This Row],[Current Week Low]])-1</f>
        <v>7.020153550863717E-2</v>
      </c>
      <c r="AF184" s="2">
        <f>(Table2[[#This Row],[Current Week High]]/Table2[[#This Row],[Close Price]])-1</f>
        <v>2.3629108191723036E-2</v>
      </c>
      <c r="AG184" s="2">
        <f>(Table2[[#This Row],[Close Price]]/Table2[[#This Row],[Current Month Low]])-1</f>
        <v>7.1744353676117312E-2</v>
      </c>
      <c r="AH184" s="2">
        <f>(Table2[[#This Row],[Current Month High]]/Table2[[#This Row],[Close Price]])-1</f>
        <v>2.3629108191723036E-2</v>
      </c>
      <c r="AI184">
        <v>2.3629108191723001</v>
      </c>
      <c r="AJ184">
        <v>105.937211449676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0.21</v>
      </c>
      <c r="AM184" t="s">
        <v>10198</v>
      </c>
      <c r="AN184">
        <v>23.07</v>
      </c>
      <c r="AO184" t="s">
        <v>10198</v>
      </c>
      <c r="AP184">
        <v>6.5351019066947999E-2</v>
      </c>
      <c r="AQ184">
        <f>(Table2[[#This Row],[Sharpe Ratio]]-AVERAGE(Table2[Sharpe Ratio]))/_xlfn.STDEV.P(Table2[Sharpe Ratio])</f>
        <v>0.12258637589335783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2.0174106553195061</v>
      </c>
      <c r="AS184">
        <f>_xlfn.RANK.AVG(Table2[[#This Row],[1Y Return vs Nifty Z-Score]],Table2[1Y Return vs Nifty Z-Score])</f>
        <v>176</v>
      </c>
      <c r="AT184">
        <f>_xlfn.RANK.AVG(Table2[[#This Row],[6M Return vs Nifty Z-Score]],Table2[6M Return vs Nifty Z-Score])</f>
        <v>162</v>
      </c>
      <c r="AU184">
        <f>_xlfn.RANK.AVG(Table2[[#This Row],[Sharpe Ratio Z-Score]],Table2[Sharpe Ratio Z-Score])</f>
        <v>300</v>
      </c>
      <c r="AV184">
        <f>(Table2[[#This Row],[Rank 1Y]]+Table2[[#This Row],[Rank 6M]]+Table2[[#This Row],[Rank Sharpe]])/3</f>
        <v>212.66666666666666</v>
      </c>
    </row>
    <row r="185" spans="1:48" x14ac:dyDescent="0.3">
      <c r="A185" t="s">
        <v>57</v>
      </c>
      <c r="B185" t="s">
        <v>58</v>
      </c>
      <c r="C185" t="s">
        <v>10151</v>
      </c>
      <c r="D185" t="s">
        <v>59</v>
      </c>
      <c r="E185">
        <v>376339.05244748999</v>
      </c>
      <c r="F185">
        <v>297.45</v>
      </c>
      <c r="G185">
        <v>56.3973949530941</v>
      </c>
      <c r="H185">
        <f>(Table2[[#This Row],[1Y Return vs Nifty]]-AVERAGE(Table2[1Y Return vs Nifty]))/_xlfn.STDEV.P(Table2[1Y Return vs Nifty])</f>
        <v>0.10431686722642662</v>
      </c>
      <c r="I185">
        <v>8.9274909417283101</v>
      </c>
      <c r="J185">
        <f>(Table2[[#This Row],[1M Return vs Nifty]]-AVERAGE(Table2[1M Return vs Nifty]))/_xlfn.STDEV.P(Table2[1M Return vs Nifty])</f>
        <v>0.42581516397564967</v>
      </c>
      <c r="K185">
        <v>23.962988117219201</v>
      </c>
      <c r="L185">
        <f>(Table2[[#This Row],[6M Return vs Nifty]]-AVERAGE(Table2[6M Return vs Nifty]))/_xlfn.STDEV.P(Table2[6M Return vs Nifty])</f>
        <v>0.38781496221286482</v>
      </c>
      <c r="M185">
        <v>8.1168213090145205</v>
      </c>
      <c r="N185">
        <f>(Table2[[#This Row],[1W Return vs Nifty]]-AVERAGE(Table2[1W Return vs Nifty]))/_xlfn.STDEV.P(Table2[1W Return vs Nifty])</f>
        <v>1.4667837733558402</v>
      </c>
      <c r="O185">
        <v>277.74</v>
      </c>
      <c r="P185">
        <v>273.45404341426701</v>
      </c>
      <c r="Q185">
        <v>243.678897363456</v>
      </c>
      <c r="R185">
        <v>85.237090000833703</v>
      </c>
      <c r="S185" s="2">
        <f>(Table2[[#This Row],[Close Price]]-Table2[[#This Row],[20D EMA]])/Table2[[#This Row],[20D EMA]]</f>
        <v>7.0965651328580612E-2</v>
      </c>
      <c r="T185" s="2">
        <f>(Table2[[#This Row],[Close Price]]-Table2[[#This Row],[50D EMA]])/Table2[[#This Row],[50D EMA]]</f>
        <v>8.7751332129254719E-2</v>
      </c>
      <c r="U185" s="2">
        <f>(Table2[[#This Row],[Close Price]]-Table2[[#This Row],[200D EMA]])/Table2[[#This Row],[200D EMA]]</f>
        <v>0.22066376374127472</v>
      </c>
      <c r="V185">
        <v>1.0662327306819901</v>
      </c>
      <c r="W185">
        <v>288.85000000000002</v>
      </c>
      <c r="X185">
        <v>299.8</v>
      </c>
      <c r="Y185">
        <v>287.35000000000002</v>
      </c>
      <c r="Z185">
        <v>303</v>
      </c>
      <c r="AA185">
        <v>271.5</v>
      </c>
      <c r="AB185">
        <v>303</v>
      </c>
      <c r="AC185" s="2">
        <f>(Table2[[#This Row],[Close Price]]/Table2[[#This Row],[Day Low]])-1</f>
        <v>2.9773238705210092E-2</v>
      </c>
      <c r="AD185" s="2">
        <f>(Table2[[#This Row],[Day High]]/Table2[[#This Row],[Close Price]])-1</f>
        <v>7.9004874768868749E-3</v>
      </c>
      <c r="AE185" s="2">
        <f>(Table2[[#This Row],[Close Price]]/Table2[[#This Row],[Current Week Low]])-1</f>
        <v>3.5148773273011802E-2</v>
      </c>
      <c r="AF185" s="2">
        <f>(Table2[[#This Row],[Current Week High]]/Table2[[#This Row],[Close Price]])-1</f>
        <v>1.8658598083711508E-2</v>
      </c>
      <c r="AG185" s="2">
        <f>(Table2[[#This Row],[Close Price]]/Table2[[#This Row],[Current Month Low]])-1</f>
        <v>9.558011049723758E-2</v>
      </c>
      <c r="AH185" s="2">
        <f>(Table2[[#This Row],[Current Month High]]/Table2[[#This Row],[Close Price]])-1</f>
        <v>1.8658598083711508E-2</v>
      </c>
      <c r="AI185">
        <v>1.86585980837115</v>
      </c>
      <c r="AJ185">
        <v>83.0461538461538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</v>
      </c>
      <c r="AM185" t="s">
        <v>10197</v>
      </c>
      <c r="AN185">
        <v>10.31</v>
      </c>
      <c r="AO185" t="s">
        <v>10198</v>
      </c>
      <c r="AP185">
        <v>0.101665222139842</v>
      </c>
      <c r="AQ185">
        <f>(Table2[[#This Row],[Sharpe Ratio]]-AVERAGE(Table2[Sharpe Ratio]))/_xlfn.STDEV.P(Table2[Sharpe Ratio])</f>
        <v>0.53200337779816975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2.9167341445689514</v>
      </c>
      <c r="AS185">
        <f>_xlfn.RANK.AVG(Table2[[#This Row],[1Y Return vs Nifty Z-Score]],Table2[1Y Return vs Nifty Z-Score])</f>
        <v>245</v>
      </c>
      <c r="AT185">
        <f>_xlfn.RANK.AVG(Table2[[#This Row],[6M Return vs Nifty Z-Score]],Table2[6M Return vs Nifty Z-Score])</f>
        <v>188</v>
      </c>
      <c r="AU185">
        <f>_xlfn.RANK.AVG(Table2[[#This Row],[Sharpe Ratio Z-Score]],Table2[Sharpe Ratio Z-Score])</f>
        <v>206</v>
      </c>
      <c r="AV185">
        <f>(Table2[[#This Row],[Rank 1Y]]+Table2[[#This Row],[Rank 6M]]+Table2[[#This Row],[Rank Sharpe]])/3</f>
        <v>213</v>
      </c>
    </row>
    <row r="186" spans="1:48" x14ac:dyDescent="0.3">
      <c r="A186" t="s">
        <v>353</v>
      </c>
      <c r="B186" t="s">
        <v>354</v>
      </c>
      <c r="C186" t="s">
        <v>10153</v>
      </c>
      <c r="D186" t="s">
        <v>32</v>
      </c>
      <c r="E186">
        <v>70917.653599650002</v>
      </c>
      <c r="F186">
        <v>541.70000000000005</v>
      </c>
      <c r="G186">
        <v>47.536790486890098</v>
      </c>
      <c r="H186">
        <f>(Table2[[#This Row],[1Y Return vs Nifty]]-AVERAGE(Table2[1Y Return vs Nifty]))/_xlfn.STDEV.P(Table2[1Y Return vs Nifty])</f>
        <v>1.9831005826052434E-3</v>
      </c>
      <c r="I186">
        <v>-7.1494322044009904</v>
      </c>
      <c r="J186">
        <f>(Table2[[#This Row],[1M Return vs Nifty]]-AVERAGE(Table2[1M Return vs Nifty]))/_xlfn.STDEV.P(Table2[1M Return vs Nifty])</f>
        <v>-0.89821922864680759</v>
      </c>
      <c r="K186">
        <v>15.2460218666247</v>
      </c>
      <c r="L186">
        <f>(Table2[[#This Row],[6M Return vs Nifty]]-AVERAGE(Table2[6M Return vs Nifty]))/_xlfn.STDEV.P(Table2[6M Return vs Nifty])</f>
        <v>0.13511226935410142</v>
      </c>
      <c r="M186">
        <v>-4.6361094904132996</v>
      </c>
      <c r="N186">
        <f>(Table2[[#This Row],[1W Return vs Nifty]]-AVERAGE(Table2[1W Return vs Nifty]))/_xlfn.STDEV.P(Table2[1W Return vs Nifty])</f>
        <v>-0.83575972356122175</v>
      </c>
      <c r="O186">
        <v>540.73</v>
      </c>
      <c r="P186">
        <v>539.17795854441897</v>
      </c>
      <c r="Q186">
        <v>482.79142910101098</v>
      </c>
      <c r="R186">
        <v>32.783093449623898</v>
      </c>
      <c r="S186" s="2">
        <f>(Table2[[#This Row],[Close Price]]-Table2[[#This Row],[20D EMA]])/Table2[[#This Row],[20D EMA]]</f>
        <v>1.7938712481275817E-3</v>
      </c>
      <c r="T186" s="2">
        <f>(Table2[[#This Row],[Close Price]]-Table2[[#This Row],[50D EMA]])/Table2[[#This Row],[50D EMA]]</f>
        <v>4.6775677967060333E-3</v>
      </c>
      <c r="U186" s="2">
        <f>(Table2[[#This Row],[Close Price]]-Table2[[#This Row],[200D EMA]])/Table2[[#This Row],[200D EMA]]</f>
        <v>0.12201660457949856</v>
      </c>
      <c r="V186">
        <v>0.57614160207251497</v>
      </c>
      <c r="W186">
        <v>536</v>
      </c>
      <c r="X186">
        <v>544.95000000000005</v>
      </c>
      <c r="Y186">
        <v>524.79999999999995</v>
      </c>
      <c r="Z186">
        <v>545.20000000000005</v>
      </c>
      <c r="AA186">
        <v>524.79999999999995</v>
      </c>
      <c r="AB186">
        <v>549</v>
      </c>
      <c r="AC186" s="2">
        <f>(Table2[[#This Row],[Close Price]]/Table2[[#This Row],[Day Low]])-1</f>
        <v>1.06343283582091E-2</v>
      </c>
      <c r="AD186" s="2">
        <f>(Table2[[#This Row],[Day High]]/Table2[[#This Row],[Close Price]])-1</f>
        <v>5.9996307919512049E-3</v>
      </c>
      <c r="AE186" s="2">
        <f>(Table2[[#This Row],[Close Price]]/Table2[[#This Row],[Current Week Low]])-1</f>
        <v>3.2202743902439268E-2</v>
      </c>
      <c r="AF186" s="2">
        <f>(Table2[[#This Row],[Current Week High]]/Table2[[#This Row],[Close Price]])-1</f>
        <v>6.4611408528705283E-3</v>
      </c>
      <c r="AG186" s="2">
        <f>(Table2[[#This Row],[Close Price]]/Table2[[#This Row],[Current Month Low]])-1</f>
        <v>3.2202743902439268E-2</v>
      </c>
      <c r="AH186" s="2">
        <f>(Table2[[#This Row],[Current Month High]]/Table2[[#This Row],[Close Price]])-1</f>
        <v>1.3476093778844289E-2</v>
      </c>
      <c r="AI186">
        <v>16.798966217463501</v>
      </c>
      <c r="AJ186">
        <v>76.535766661235101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-0.04</v>
      </c>
      <c r="AM186" t="s">
        <v>10199</v>
      </c>
      <c r="AN186">
        <v>-1.1000000000000001</v>
      </c>
      <c r="AO186" t="s">
        <v>10199</v>
      </c>
      <c r="AP186">
        <v>0.15065146343494301</v>
      </c>
      <c r="AQ186">
        <f>(Table2[[#This Row],[Sharpe Ratio]]-AVERAGE(Table2[Sharpe Ratio]))/_xlfn.STDEV.P(Table2[Sharpe Ratio])</f>
        <v>1.0842886642291474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-0.51259491804217538</v>
      </c>
      <c r="AS186">
        <f>_xlfn.RANK.AVG(Table2[[#This Row],[1Y Return vs Nifty Z-Score]],Table2[1Y Return vs Nifty Z-Score])</f>
        <v>275</v>
      </c>
      <c r="AT186">
        <f>_xlfn.RANK.AVG(Table2[[#This Row],[6M Return vs Nifty Z-Score]],Table2[6M Return vs Nifty Z-Score])</f>
        <v>266</v>
      </c>
      <c r="AU186">
        <f>_xlfn.RANK.AVG(Table2[[#This Row],[Sharpe Ratio Z-Score]],Table2[Sharpe Ratio Z-Score])</f>
        <v>99</v>
      </c>
      <c r="AV186">
        <f>(Table2[[#This Row],[Rank 1Y]]+Table2[[#This Row],[Rank 6M]]+Table2[[#This Row],[Rank Sharpe]])/3</f>
        <v>213.33333333333334</v>
      </c>
    </row>
    <row r="187" spans="1:48" x14ac:dyDescent="0.3">
      <c r="A187" t="s">
        <v>1038</v>
      </c>
      <c r="B187" t="s">
        <v>1039</v>
      </c>
      <c r="C187" t="s">
        <v>10167</v>
      </c>
      <c r="D187" t="s">
        <v>346</v>
      </c>
      <c r="E187">
        <v>12600.0045159</v>
      </c>
      <c r="F187">
        <v>230.77</v>
      </c>
      <c r="G187">
        <v>67.562909546027996</v>
      </c>
      <c r="H187">
        <f>(Table2[[#This Row],[1Y Return vs Nifty]]-AVERAGE(Table2[1Y Return vs Nifty]))/_xlfn.STDEV.P(Table2[1Y Return vs Nifty])</f>
        <v>0.23327072914065652</v>
      </c>
      <c r="I187">
        <v>41.564461263667198</v>
      </c>
      <c r="J187">
        <f>(Table2[[#This Row],[1M Return vs Nifty]]-AVERAGE(Table2[1M Return vs Nifty]))/_xlfn.STDEV.P(Table2[1M Return vs Nifty])</f>
        <v>3.1136722112769797</v>
      </c>
      <c r="K187">
        <v>23.826801163988101</v>
      </c>
      <c r="L187">
        <f>(Table2[[#This Row],[6M Return vs Nifty]]-AVERAGE(Table2[6M Return vs Nifty]))/_xlfn.STDEV.P(Table2[6M Return vs Nifty])</f>
        <v>0.38386693616522671</v>
      </c>
      <c r="M187">
        <v>13.845309580782899</v>
      </c>
      <c r="N187">
        <f>(Table2[[#This Row],[1W Return vs Nifty]]-AVERAGE(Table2[1W Return vs Nifty]))/_xlfn.STDEV.P(Table2[1W Return vs Nifty])</f>
        <v>2.5010631578184093</v>
      </c>
      <c r="O187">
        <v>194.77</v>
      </c>
      <c r="P187">
        <v>175.27350321866999</v>
      </c>
      <c r="Q187">
        <v>150.62527388079499</v>
      </c>
      <c r="R187">
        <v>80.380493346341197</v>
      </c>
      <c r="S187" s="2">
        <f>(Table2[[#This Row],[Close Price]]-Table2[[#This Row],[20D EMA]])/Table2[[#This Row],[20D EMA]]</f>
        <v>0.1848333932330441</v>
      </c>
      <c r="T187" s="2">
        <f>(Table2[[#This Row],[Close Price]]-Table2[[#This Row],[50D EMA]])/Table2[[#This Row],[50D EMA]]</f>
        <v>0.31662798861327596</v>
      </c>
      <c r="U187" s="2">
        <f>(Table2[[#This Row],[Close Price]]-Table2[[#This Row],[200D EMA]])/Table2[[#This Row],[200D EMA]]</f>
        <v>0.53208020177697168</v>
      </c>
      <c r="V187">
        <v>1.65196874409519</v>
      </c>
      <c r="W187">
        <v>213.65</v>
      </c>
      <c r="X187">
        <v>227.9</v>
      </c>
      <c r="Y187">
        <v>205</v>
      </c>
      <c r="Z187">
        <v>243.7</v>
      </c>
      <c r="AA187">
        <v>192.1</v>
      </c>
      <c r="AB187">
        <v>243.7</v>
      </c>
      <c r="AC187" s="2">
        <f>(Table2[[#This Row],[Close Price]]/Table2[[#This Row],[Day Low]])-1</f>
        <v>8.0131055464544909E-2</v>
      </c>
      <c r="AD187" s="2">
        <f>(Table2[[#This Row],[Day High]]/Table2[[#This Row],[Close Price]])-1</f>
        <v>-1.243662521124933E-2</v>
      </c>
      <c r="AE187" s="2">
        <f>(Table2[[#This Row],[Close Price]]/Table2[[#This Row],[Current Week Low]])-1</f>
        <v>0.12570731707317084</v>
      </c>
      <c r="AF187" s="2">
        <f>(Table2[[#This Row],[Current Week High]]/Table2[[#This Row],[Close Price]])-1</f>
        <v>5.6029813233955839E-2</v>
      </c>
      <c r="AG187" s="2">
        <f>(Table2[[#This Row],[Close Price]]/Table2[[#This Row],[Current Month Low]])-1</f>
        <v>0.20130140551795939</v>
      </c>
      <c r="AH187" s="2">
        <f>(Table2[[#This Row],[Current Month High]]/Table2[[#This Row],[Close Price]])-1</f>
        <v>5.6029813233955839E-2</v>
      </c>
      <c r="AI187">
        <v>5.6029813233955803</v>
      </c>
      <c r="AJ187">
        <v>119.25890736341999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0.52</v>
      </c>
      <c r="AM187" t="s">
        <v>10198</v>
      </c>
      <c r="AN187">
        <v>11.06</v>
      </c>
      <c r="AO187" t="s">
        <v>10198</v>
      </c>
      <c r="AP187">
        <v>8.2668241255938996E-2</v>
      </c>
      <c r="AQ187">
        <f>(Table2[[#This Row],[Sharpe Ratio]]-AVERAGE(Table2[Sharpe Ratio]))/_xlfn.STDEV.P(Table2[Sharpe Ratio])</f>
        <v>0.31782583015604382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6.5496988645573158</v>
      </c>
      <c r="AS187">
        <f>_xlfn.RANK.AVG(Table2[[#This Row],[1Y Return vs Nifty Z-Score]],Table2[1Y Return vs Nifty Z-Score])</f>
        <v>206</v>
      </c>
      <c r="AT187">
        <f>_xlfn.RANK.AVG(Table2[[#This Row],[6M Return vs Nifty Z-Score]],Table2[6M Return vs Nifty Z-Score])</f>
        <v>191</v>
      </c>
      <c r="AU187">
        <f>_xlfn.RANK.AVG(Table2[[#This Row],[Sharpe Ratio Z-Score]],Table2[Sharpe Ratio Z-Score])</f>
        <v>243</v>
      </c>
      <c r="AV187">
        <f>(Table2[[#This Row],[Rank 1Y]]+Table2[[#This Row],[Rank 6M]]+Table2[[#This Row],[Rank Sharpe]])/3</f>
        <v>213.33333333333334</v>
      </c>
    </row>
    <row r="188" spans="1:48" x14ac:dyDescent="0.3">
      <c r="A188" t="s">
        <v>719</v>
      </c>
      <c r="B188" t="s">
        <v>720</v>
      </c>
      <c r="C188" t="s">
        <v>10160</v>
      </c>
      <c r="D188" t="s">
        <v>72</v>
      </c>
      <c r="E188">
        <v>22809.090389010002</v>
      </c>
      <c r="F188">
        <v>181.94</v>
      </c>
      <c r="G188">
        <v>116.54149998419901</v>
      </c>
      <c r="H188">
        <f>(Table2[[#This Row],[1Y Return vs Nifty]]-AVERAGE(Table2[1Y Return vs Nifty]))/_xlfn.STDEV.P(Table2[1Y Return vs Nifty])</f>
        <v>0.79893909449433198</v>
      </c>
      <c r="I188">
        <v>11.8657154896366</v>
      </c>
      <c r="J188">
        <f>(Table2[[#This Row],[1M Return vs Nifty]]-AVERAGE(Table2[1M Return vs Nifty]))/_xlfn.STDEV.P(Table2[1M Return vs Nifty])</f>
        <v>0.66779618978000466</v>
      </c>
      <c r="K188">
        <v>17.465798624846101</v>
      </c>
      <c r="L188">
        <f>(Table2[[#This Row],[6M Return vs Nifty]]-AVERAGE(Table2[6M Return vs Nifty]))/_xlfn.STDEV.P(Table2[6M Return vs Nifty])</f>
        <v>0.19946304784995572</v>
      </c>
      <c r="M188">
        <v>4.9809922561550204</v>
      </c>
      <c r="N188">
        <f>(Table2[[#This Row],[1W Return vs Nifty]]-AVERAGE(Table2[1W Return vs Nifty]))/_xlfn.STDEV.P(Table2[1W Return vs Nifty])</f>
        <v>0.90060938515723221</v>
      </c>
      <c r="O188">
        <v>159.85</v>
      </c>
      <c r="P188">
        <v>151.16105631078901</v>
      </c>
      <c r="Q188">
        <v>127.8182685166</v>
      </c>
      <c r="R188">
        <v>77.129541055469602</v>
      </c>
      <c r="S188" s="2">
        <f>(Table2[[#This Row],[Close Price]]-Table2[[#This Row],[20D EMA]])/Table2[[#This Row],[20D EMA]]</f>
        <v>0.13819205505161092</v>
      </c>
      <c r="T188" s="2">
        <f>(Table2[[#This Row],[Close Price]]-Table2[[#This Row],[50D EMA]])/Table2[[#This Row],[50D EMA]]</f>
        <v>0.20361688678550313</v>
      </c>
      <c r="U188" s="2">
        <f>(Table2[[#This Row],[Close Price]]-Table2[[#This Row],[200D EMA]])/Table2[[#This Row],[200D EMA]]</f>
        <v>0.4234271995037322</v>
      </c>
      <c r="V188">
        <v>2.0430413243440499</v>
      </c>
      <c r="W188">
        <v>179.05</v>
      </c>
      <c r="X188">
        <v>188.5</v>
      </c>
      <c r="Y188">
        <v>169</v>
      </c>
      <c r="Z188">
        <v>189.04</v>
      </c>
      <c r="AA188">
        <v>156.87</v>
      </c>
      <c r="AB188">
        <v>189.04</v>
      </c>
      <c r="AC188" s="2">
        <f>(Table2[[#This Row],[Close Price]]/Table2[[#This Row],[Day Low]])-1</f>
        <v>1.6140742809271025E-2</v>
      </c>
      <c r="AD188" s="2">
        <f>(Table2[[#This Row],[Day High]]/Table2[[#This Row],[Close Price]])-1</f>
        <v>3.605584258546779E-2</v>
      </c>
      <c r="AE188" s="2">
        <f>(Table2[[#This Row],[Close Price]]/Table2[[#This Row],[Current Week Low]])-1</f>
        <v>7.6568047337278067E-2</v>
      </c>
      <c r="AF188" s="2">
        <f>(Table2[[#This Row],[Current Week High]]/Table2[[#This Row],[Close Price]])-1</f>
        <v>3.9023854017808057E-2</v>
      </c>
      <c r="AG188" s="2">
        <f>(Table2[[#This Row],[Close Price]]/Table2[[#This Row],[Current Month Low]])-1</f>
        <v>0.15981385860903918</v>
      </c>
      <c r="AH188" s="2">
        <f>(Table2[[#This Row],[Current Month High]]/Table2[[#This Row],[Close Price]])-1</f>
        <v>3.9023854017808057E-2</v>
      </c>
      <c r="AI188">
        <v>3.9023854017808</v>
      </c>
      <c r="AJ188">
        <v>144.872139973082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0.19</v>
      </c>
      <c r="AM188" t="s">
        <v>10198</v>
      </c>
      <c r="AN188">
        <v>20.67</v>
      </c>
      <c r="AO188" t="s">
        <v>10198</v>
      </c>
      <c r="AP188">
        <v>6.5554640894382996E-2</v>
      </c>
      <c r="AQ188">
        <f>(Table2[[#This Row],[Sharpe Ratio]]-AVERAGE(Table2[Sharpe Ratio]))/_xlfn.STDEV.P(Table2[Sharpe Ratio])</f>
        <v>0.12488206824115555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2.69168978552268</v>
      </c>
      <c r="AS188">
        <f>_xlfn.RANK.AVG(Table2[[#This Row],[1Y Return vs Nifty Z-Score]],Table2[1Y Return vs Nifty Z-Score])</f>
        <v>106</v>
      </c>
      <c r="AT188">
        <f>_xlfn.RANK.AVG(Table2[[#This Row],[6M Return vs Nifty Z-Score]],Table2[6M Return vs Nifty Z-Score])</f>
        <v>241</v>
      </c>
      <c r="AU188">
        <f>_xlfn.RANK.AVG(Table2[[#This Row],[Sharpe Ratio Z-Score]],Table2[Sharpe Ratio Z-Score])</f>
        <v>296</v>
      </c>
      <c r="AV188">
        <f>(Table2[[#This Row],[Rank 1Y]]+Table2[[#This Row],[Rank 6M]]+Table2[[#This Row],[Rank Sharpe]])/3</f>
        <v>214.33333333333334</v>
      </c>
    </row>
    <row r="189" spans="1:48" x14ac:dyDescent="0.3">
      <c r="A189" t="s">
        <v>1054</v>
      </c>
      <c r="B189" t="s">
        <v>1055</v>
      </c>
      <c r="C189" t="s">
        <v>10166</v>
      </c>
      <c r="D189" t="s">
        <v>140</v>
      </c>
      <c r="E189">
        <v>12160.166183253001</v>
      </c>
      <c r="F189">
        <v>218.29</v>
      </c>
      <c r="G189">
        <v>150.02297585103099</v>
      </c>
      <c r="H189">
        <f>(Table2[[#This Row],[1Y Return vs Nifty]]-AVERAGE(Table2[1Y Return vs Nifty]))/_xlfn.STDEV.P(Table2[1Y Return vs Nifty])</f>
        <v>1.185626656422597</v>
      </c>
      <c r="I189">
        <v>8.9231459646898905</v>
      </c>
      <c r="J189">
        <f>(Table2[[#This Row],[1M Return vs Nifty]]-AVERAGE(Table2[1M Return vs Nifty]))/_xlfn.STDEV.P(Table2[1M Return vs Nifty])</f>
        <v>0.42545732815210735</v>
      </c>
      <c r="K189">
        <v>-4.3234493586683698</v>
      </c>
      <c r="L189">
        <f>(Table2[[#This Row],[6M Return vs Nifty]]-AVERAGE(Table2[6M Return vs Nifty]))/_xlfn.STDEV.P(Table2[6M Return vs Nifty])</f>
        <v>-0.4322018551116637</v>
      </c>
      <c r="M189">
        <v>10.004691341149901</v>
      </c>
      <c r="N189">
        <f>(Table2[[#This Row],[1W Return vs Nifty]]-AVERAGE(Table2[1W Return vs Nifty]))/_xlfn.STDEV.P(Table2[1W Return vs Nifty])</f>
        <v>1.8076389802007606</v>
      </c>
      <c r="O189">
        <v>203.84</v>
      </c>
      <c r="P189">
        <v>205.45899401004101</v>
      </c>
      <c r="Q189">
        <v>196.60791786492999</v>
      </c>
      <c r="R189">
        <v>75.024516990025205</v>
      </c>
      <c r="S189" s="2">
        <f>(Table2[[#This Row],[Close Price]]-Table2[[#This Row],[20D EMA]])/Table2[[#This Row],[20D EMA]]</f>
        <v>7.0888932496075294E-2</v>
      </c>
      <c r="T189" s="2">
        <f>(Table2[[#This Row],[Close Price]]-Table2[[#This Row],[50D EMA]])/Table2[[#This Row],[50D EMA]]</f>
        <v>6.2450446872780445E-2</v>
      </c>
      <c r="U189" s="2">
        <f>(Table2[[#This Row],[Close Price]]-Table2[[#This Row],[200D EMA]])/Table2[[#This Row],[200D EMA]]</f>
        <v>0.11028081864925519</v>
      </c>
      <c r="V189">
        <v>1.2586460798019199</v>
      </c>
      <c r="W189">
        <v>202.6</v>
      </c>
      <c r="X189">
        <v>220.5</v>
      </c>
      <c r="Y189">
        <v>215.41</v>
      </c>
      <c r="Z189">
        <v>228.95</v>
      </c>
      <c r="AA189">
        <v>185.4</v>
      </c>
      <c r="AB189">
        <v>228.95</v>
      </c>
      <c r="AC189" s="2">
        <f>(Table2[[#This Row],[Close Price]]/Table2[[#This Row],[Day Low]])-1</f>
        <v>7.7443237907206308E-2</v>
      </c>
      <c r="AD189" s="2">
        <f>(Table2[[#This Row],[Day High]]/Table2[[#This Row],[Close Price]])-1</f>
        <v>1.0124146777223064E-2</v>
      </c>
      <c r="AE189" s="2">
        <f>(Table2[[#This Row],[Close Price]]/Table2[[#This Row],[Current Week Low]])-1</f>
        <v>1.3369852838772456E-2</v>
      </c>
      <c r="AF189" s="2">
        <f>(Table2[[#This Row],[Current Week High]]/Table2[[#This Row],[Close Price]])-1</f>
        <v>4.8834119748957905E-2</v>
      </c>
      <c r="AG189" s="2">
        <f>(Table2[[#This Row],[Close Price]]/Table2[[#This Row],[Current Month Low]])-1</f>
        <v>0.17740021574973031</v>
      </c>
      <c r="AH189" s="2">
        <f>(Table2[[#This Row],[Current Month High]]/Table2[[#This Row],[Close Price]])-1</f>
        <v>4.8834119748957905E-2</v>
      </c>
      <c r="AI189">
        <v>30.514453250263401</v>
      </c>
      <c r="AJ189">
        <v>207.66737138830101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-0.13</v>
      </c>
      <c r="AM189" t="s">
        <v>10199</v>
      </c>
      <c r="AN189">
        <v>8.6999999999999993</v>
      </c>
      <c r="AO189" t="s">
        <v>10198</v>
      </c>
      <c r="AP189">
        <v>0.14996935612993301</v>
      </c>
      <c r="AQ189">
        <f>(Table2[[#This Row],[Sharpe Ratio]]-AVERAGE(Table2[Sharpe Ratio]))/_xlfn.STDEV.P(Table2[Sharpe Ratio])</f>
        <v>1.0765983859313146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72</v>
      </c>
      <c r="AT189">
        <f>_xlfn.RANK.AVG(Table2[[#This Row],[6M Return vs Nifty Z-Score]],Table2[6M Return vs Nifty Z-Score])</f>
        <v>472</v>
      </c>
      <c r="AU189">
        <f>_xlfn.RANK.AVG(Table2[[#This Row],[Sharpe Ratio Z-Score]],Table2[Sharpe Ratio Z-Score])</f>
        <v>104</v>
      </c>
      <c r="AV189">
        <f>(Table2[[#This Row],[Rank 1Y]]+Table2[[#This Row],[Rank 6M]]+Table2[[#This Row],[Rank Sharpe]])/3</f>
        <v>216</v>
      </c>
    </row>
    <row r="190" spans="1:48" x14ac:dyDescent="0.3">
      <c r="A190" t="s">
        <v>1650</v>
      </c>
      <c r="B190" t="s">
        <v>1651</v>
      </c>
      <c r="C190" t="s">
        <v>10168</v>
      </c>
      <c r="D190" t="s">
        <v>109</v>
      </c>
      <c r="E190">
        <v>4965.0966686100001</v>
      </c>
      <c r="F190">
        <v>295.95</v>
      </c>
      <c r="G190">
        <v>92.780382535966595</v>
      </c>
      <c r="H190">
        <f>(Table2[[#This Row],[1Y Return vs Nifty]]-AVERAGE(Table2[1Y Return vs Nifty]))/_xlfn.STDEV.P(Table2[1Y Return vs Nifty])</f>
        <v>0.52451485431768374</v>
      </c>
      <c r="I190">
        <v>6.0235398902716799</v>
      </c>
      <c r="J190">
        <f>(Table2[[#This Row],[1M Return vs Nifty]]-AVERAGE(Table2[1M Return vs Nifty]))/_xlfn.STDEV.P(Table2[1M Return vs Nifty])</f>
        <v>0.18665677330147171</v>
      </c>
      <c r="K190">
        <v>21.0378456173902</v>
      </c>
      <c r="L190">
        <f>(Table2[[#This Row],[6M Return vs Nifty]]-AVERAGE(Table2[6M Return vs Nifty]))/_xlfn.STDEV.P(Table2[6M Return vs Nifty])</f>
        <v>0.30301580555076457</v>
      </c>
      <c r="M190">
        <v>5.5636093912554498</v>
      </c>
      <c r="N190">
        <f>(Table2[[#This Row],[1W Return vs Nifty]]-AVERAGE(Table2[1W Return vs Nifty]))/_xlfn.STDEV.P(Table2[1W Return vs Nifty])</f>
        <v>1.0058009930092979</v>
      </c>
      <c r="O190">
        <v>275.99</v>
      </c>
      <c r="P190">
        <v>271.41803233627701</v>
      </c>
      <c r="Q190">
        <v>232.544640695266</v>
      </c>
      <c r="R190">
        <v>74.583843674831698</v>
      </c>
      <c r="S190" s="2">
        <f>(Table2[[#This Row],[Close Price]]-Table2[[#This Row],[20D EMA]])/Table2[[#This Row],[20D EMA]]</f>
        <v>7.2321460922497111E-2</v>
      </c>
      <c r="T190" s="2">
        <f>(Table2[[#This Row],[Close Price]]-Table2[[#This Row],[50D EMA]])/Table2[[#This Row],[50D EMA]]</f>
        <v>9.0384442966297718E-2</v>
      </c>
      <c r="U190" s="2">
        <f>(Table2[[#This Row],[Close Price]]-Table2[[#This Row],[200D EMA]])/Table2[[#This Row],[200D EMA]]</f>
        <v>0.27265887149737594</v>
      </c>
      <c r="V190">
        <v>0.873074536357066</v>
      </c>
      <c r="W190">
        <v>284.7</v>
      </c>
      <c r="X190">
        <v>296.8</v>
      </c>
      <c r="Y190">
        <v>283.55</v>
      </c>
      <c r="Z190">
        <v>306.10000000000002</v>
      </c>
      <c r="AA190">
        <v>268.2</v>
      </c>
      <c r="AB190">
        <v>306.10000000000002</v>
      </c>
      <c r="AC190" s="2">
        <f>(Table2[[#This Row],[Close Price]]/Table2[[#This Row],[Day Low]])-1</f>
        <v>3.9515279241306711E-2</v>
      </c>
      <c r="AD190" s="2">
        <f>(Table2[[#This Row],[Day High]]/Table2[[#This Row],[Close Price]])-1</f>
        <v>2.872106774793215E-3</v>
      </c>
      <c r="AE190" s="2">
        <f>(Table2[[#This Row],[Close Price]]/Table2[[#This Row],[Current Week Low]])-1</f>
        <v>4.373126432727914E-2</v>
      </c>
      <c r="AF190" s="2">
        <f>(Table2[[#This Row],[Current Week High]]/Table2[[#This Row],[Close Price]])-1</f>
        <v>3.429633384017583E-2</v>
      </c>
      <c r="AG190" s="2">
        <f>(Table2[[#This Row],[Close Price]]/Table2[[#This Row],[Current Month Low]])-1</f>
        <v>0.1034675615212528</v>
      </c>
      <c r="AH190" s="2">
        <f>(Table2[[#This Row],[Current Month High]]/Table2[[#This Row],[Close Price]])-1</f>
        <v>3.429633384017583E-2</v>
      </c>
      <c r="AI190">
        <v>8.2784254096975793</v>
      </c>
      <c r="AJ190">
        <v>128.70942812982901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</v>
      </c>
      <c r="AM190">
        <v>0</v>
      </c>
      <c r="AN190">
        <v>11.15</v>
      </c>
      <c r="AO190" t="s">
        <v>10198</v>
      </c>
      <c r="AP190">
        <v>6.6815585292282001E-2</v>
      </c>
      <c r="AQ190">
        <f>(Table2[[#This Row],[Sharpe Ratio]]-AVERAGE(Table2[Sharpe Ratio]))/_xlfn.STDEV.P(Table2[Sharpe Ratio])</f>
        <v>0.13909832610368386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2.159086752282902</v>
      </c>
      <c r="AS190">
        <f>_xlfn.RANK.AVG(Table2[[#This Row],[1Y Return vs Nifty Z-Score]],Table2[1Y Return vs Nifty Z-Score])</f>
        <v>145</v>
      </c>
      <c r="AT190">
        <f>_xlfn.RANK.AVG(Table2[[#This Row],[6M Return vs Nifty Z-Score]],Table2[6M Return vs Nifty Z-Score])</f>
        <v>213</v>
      </c>
      <c r="AU190">
        <f>_xlfn.RANK.AVG(Table2[[#This Row],[Sharpe Ratio Z-Score]],Table2[Sharpe Ratio Z-Score])</f>
        <v>294</v>
      </c>
      <c r="AV190">
        <f>(Table2[[#This Row],[Rank 1Y]]+Table2[[#This Row],[Rank 6M]]+Table2[[#This Row],[Rank Sharpe]])/3</f>
        <v>217.33333333333334</v>
      </c>
    </row>
    <row r="191" spans="1:48" x14ac:dyDescent="0.3">
      <c r="A191" t="s">
        <v>926</v>
      </c>
      <c r="B191" t="s">
        <v>927</v>
      </c>
      <c r="C191" t="s">
        <v>10158</v>
      </c>
      <c r="D191" t="s">
        <v>130</v>
      </c>
      <c r="E191">
        <v>16044.167184489999</v>
      </c>
      <c r="F191">
        <v>643.54999999999995</v>
      </c>
      <c r="G191">
        <v>84.100365992020997</v>
      </c>
      <c r="H191">
        <f>(Table2[[#This Row],[1Y Return vs Nifty]]-AVERAGE(Table2[1Y Return vs Nifty]))/_xlfn.STDEV.P(Table2[1Y Return vs Nifty])</f>
        <v>0.42426675150927806</v>
      </c>
      <c r="I191">
        <v>13.0893241656977</v>
      </c>
      <c r="J191">
        <f>(Table2[[#This Row],[1M Return vs Nifty]]-AVERAGE(Table2[1M Return vs Nifty]))/_xlfn.STDEV.P(Table2[1M Return vs Nifty])</f>
        <v>0.76856795782855603</v>
      </c>
      <c r="K191">
        <v>6.4314665386577801</v>
      </c>
      <c r="L191">
        <f>(Table2[[#This Row],[6M Return vs Nifty]]-AVERAGE(Table2[6M Return vs Nifty]))/_xlfn.STDEV.P(Table2[6M Return vs Nifty])</f>
        <v>-0.12041950668987342</v>
      </c>
      <c r="M191">
        <v>7.4996136029850398</v>
      </c>
      <c r="N191">
        <f>(Table2[[#This Row],[1W Return vs Nifty]]-AVERAGE(Table2[1W Return vs Nifty]))/_xlfn.STDEV.P(Table2[1W Return vs Nifty])</f>
        <v>1.3553468329288569</v>
      </c>
      <c r="O191">
        <v>574.96</v>
      </c>
      <c r="P191">
        <v>566.55569724630095</v>
      </c>
      <c r="Q191">
        <v>509.93739658073599</v>
      </c>
      <c r="R191">
        <v>74.744457863551702</v>
      </c>
      <c r="S191" s="2">
        <f>(Table2[[#This Row],[Close Price]]-Table2[[#This Row],[20D EMA]])/Table2[[#This Row],[20D EMA]]</f>
        <v>0.11929525532210922</v>
      </c>
      <c r="T191" s="2">
        <f>(Table2[[#This Row],[Close Price]]-Table2[[#This Row],[50D EMA]])/Table2[[#This Row],[50D EMA]]</f>
        <v>0.13589891184207256</v>
      </c>
      <c r="U191" s="2">
        <f>(Table2[[#This Row],[Close Price]]-Table2[[#This Row],[200D EMA]])/Table2[[#This Row],[200D EMA]]</f>
        <v>0.26201766004056876</v>
      </c>
      <c r="V191">
        <v>1.80301414542295</v>
      </c>
      <c r="W191">
        <v>636.04999999999995</v>
      </c>
      <c r="X191">
        <v>661.8</v>
      </c>
      <c r="Y191">
        <v>605.54999999999995</v>
      </c>
      <c r="Z191">
        <v>654.5</v>
      </c>
      <c r="AA191">
        <v>544.85</v>
      </c>
      <c r="AB191">
        <v>654.5</v>
      </c>
      <c r="AC191" s="2">
        <f>(Table2[[#This Row],[Close Price]]/Table2[[#This Row],[Day Low]])-1</f>
        <v>1.1791525823441562E-2</v>
      </c>
      <c r="AD191" s="2">
        <f>(Table2[[#This Row],[Day High]]/Table2[[#This Row],[Close Price]])-1</f>
        <v>2.8358324916478939E-2</v>
      </c>
      <c r="AE191" s="2">
        <f>(Table2[[#This Row],[Close Price]]/Table2[[#This Row],[Current Week Low]])-1</f>
        <v>6.2752869292378888E-2</v>
      </c>
      <c r="AF191" s="2">
        <f>(Table2[[#This Row],[Current Week High]]/Table2[[#This Row],[Close Price]])-1</f>
        <v>1.7014994949887452E-2</v>
      </c>
      <c r="AG191" s="2">
        <f>(Table2[[#This Row],[Close Price]]/Table2[[#This Row],[Current Month Low]])-1</f>
        <v>0.18115077544278235</v>
      </c>
      <c r="AH191" s="2">
        <f>(Table2[[#This Row],[Current Month High]]/Table2[[#This Row],[Close Price]])-1</f>
        <v>1.7014994949887452E-2</v>
      </c>
      <c r="AI191">
        <v>1.7014994949887401</v>
      </c>
      <c r="AJ191">
        <v>118.48582583602099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0.1</v>
      </c>
      <c r="AM191" t="s">
        <v>10198</v>
      </c>
      <c r="AN191">
        <v>24.72</v>
      </c>
      <c r="AO191" t="s">
        <v>10198</v>
      </c>
      <c r="AP191">
        <v>0.12820754371544801</v>
      </c>
      <c r="AQ191">
        <f>(Table2[[#This Row],[Sharpe Ratio]]-AVERAGE(Table2[Sharpe Ratio]))/_xlfn.STDEV.P(Table2[Sharpe Ratio])</f>
        <v>0.83124931474644281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3.2590113503232603</v>
      </c>
      <c r="AS191">
        <f>_xlfn.RANK.AVG(Table2[[#This Row],[1Y Return vs Nifty Z-Score]],Table2[1Y Return vs Nifty Z-Score])</f>
        <v>156</v>
      </c>
      <c r="AT191">
        <f>_xlfn.RANK.AVG(Table2[[#This Row],[6M Return vs Nifty Z-Score]],Table2[6M Return vs Nifty Z-Score])</f>
        <v>347</v>
      </c>
      <c r="AU191">
        <f>_xlfn.RANK.AVG(Table2[[#This Row],[Sharpe Ratio Z-Score]],Table2[Sharpe Ratio Z-Score])</f>
        <v>150</v>
      </c>
      <c r="AV191">
        <f>(Table2[[#This Row],[Rank 1Y]]+Table2[[#This Row],[Rank 6M]]+Table2[[#This Row],[Rank Sharpe]])/3</f>
        <v>217.66666666666666</v>
      </c>
    </row>
    <row r="192" spans="1:48" x14ac:dyDescent="0.3">
      <c r="A192" t="s">
        <v>589</v>
      </c>
      <c r="B192" t="s">
        <v>590</v>
      </c>
      <c r="C192" t="s">
        <v>10153</v>
      </c>
      <c r="D192" t="s">
        <v>591</v>
      </c>
      <c r="E192">
        <v>32224.311614564998</v>
      </c>
      <c r="F192">
        <v>2336.6</v>
      </c>
      <c r="G192">
        <v>209.17611002242299</v>
      </c>
      <c r="H192">
        <f>(Table2[[#This Row],[1Y Return vs Nifty]]-AVERAGE(Table2[1Y Return vs Nifty]))/_xlfn.STDEV.P(Table2[1Y Return vs Nifty])</f>
        <v>1.8688038653404018</v>
      </c>
      <c r="I192">
        <v>-16.611285777889901</v>
      </c>
      <c r="J192">
        <f>(Table2[[#This Row],[1M Return vs Nifty]]-AVERAGE(Table2[1M Return vs Nifty]))/_xlfn.STDEV.P(Table2[1M Return vs Nifty])</f>
        <v>-1.6774615896002609</v>
      </c>
      <c r="K192">
        <v>-11.7850350232629</v>
      </c>
      <c r="L192">
        <f>(Table2[[#This Row],[6M Return vs Nifty]]-AVERAGE(Table2[6M Return vs Nifty]))/_xlfn.STDEV.P(Table2[6M Return vs Nifty])</f>
        <v>-0.64851137567574602</v>
      </c>
      <c r="M192">
        <v>-7.89455525403985</v>
      </c>
      <c r="N192">
        <f>(Table2[[#This Row],[1W Return vs Nifty]]-AVERAGE(Table2[1W Return vs Nifty]))/_xlfn.STDEV.P(Table2[1W Return vs Nifty])</f>
        <v>-1.4240725765904161</v>
      </c>
      <c r="O192">
        <v>2528.4</v>
      </c>
      <c r="P192">
        <v>2597.81369083665</v>
      </c>
      <c r="Q192">
        <v>2237.5241870113</v>
      </c>
      <c r="R192">
        <v>20.3280847341121</v>
      </c>
      <c r="S192" s="2">
        <f>(Table2[[#This Row],[Close Price]]-Table2[[#This Row],[20D EMA]])/Table2[[#This Row],[20D EMA]]</f>
        <v>-7.5858250276854999E-2</v>
      </c>
      <c r="T192" s="2">
        <f>(Table2[[#This Row],[Close Price]]-Table2[[#This Row],[50D EMA]])/Table2[[#This Row],[50D EMA]]</f>
        <v>-0.10055135661115244</v>
      </c>
      <c r="U192" s="2">
        <f>(Table2[[#This Row],[Close Price]]-Table2[[#This Row],[200D EMA]])/Table2[[#This Row],[200D EMA]]</f>
        <v>4.4279214304734374E-2</v>
      </c>
      <c r="V192">
        <v>0.67467153797961898</v>
      </c>
      <c r="W192">
        <v>2251</v>
      </c>
      <c r="X192">
        <v>2384</v>
      </c>
      <c r="Y192">
        <v>2328</v>
      </c>
      <c r="Z192">
        <v>2453.9499999999998</v>
      </c>
      <c r="AA192">
        <v>2328</v>
      </c>
      <c r="AB192">
        <v>2619.75</v>
      </c>
      <c r="AC192" s="2">
        <f>(Table2[[#This Row],[Close Price]]/Table2[[#This Row],[Day Low]])-1</f>
        <v>3.8027543314082646E-2</v>
      </c>
      <c r="AD192" s="2">
        <f>(Table2[[#This Row],[Day High]]/Table2[[#This Row],[Close Price]])-1</f>
        <v>2.028588547462129E-2</v>
      </c>
      <c r="AE192" s="2">
        <f>(Table2[[#This Row],[Close Price]]/Table2[[#This Row],[Current Week Low]])-1</f>
        <v>3.6941580756013614E-3</v>
      </c>
      <c r="AF192" s="2">
        <f>(Table2[[#This Row],[Current Week High]]/Table2[[#This Row],[Close Price]])-1</f>
        <v>5.0222545579046374E-2</v>
      </c>
      <c r="AG192" s="2">
        <f>(Table2[[#This Row],[Close Price]]/Table2[[#This Row],[Current Month Low]])-1</f>
        <v>3.6941580756013614E-3</v>
      </c>
      <c r="AH192" s="2">
        <f>(Table2[[#This Row],[Current Month High]]/Table2[[#This Row],[Close Price]])-1</f>
        <v>0.12118034751348117</v>
      </c>
      <c r="AI192">
        <v>39.720106137122301</v>
      </c>
      <c r="AJ192">
        <v>237.561398439757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-0.24</v>
      </c>
      <c r="AM192" t="s">
        <v>10199</v>
      </c>
      <c r="AN192">
        <v>-8.73</v>
      </c>
      <c r="AO192" t="s">
        <v>10199</v>
      </c>
      <c r="AP192">
        <v>0.16406451199687699</v>
      </c>
      <c r="AQ192">
        <f>(Table2[[#This Row],[Sharpe Ratio]]-AVERAGE(Table2[Sharpe Ratio]))/_xlfn.STDEV.P(Table2[Sharpe Ratio])</f>
        <v>1.2355113171841754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34</v>
      </c>
      <c r="AT192">
        <f>_xlfn.RANK.AVG(Table2[[#This Row],[6M Return vs Nifty Z-Score]],Table2[6M Return vs Nifty Z-Score])</f>
        <v>542</v>
      </c>
      <c r="AU192">
        <f>_xlfn.RANK.AVG(Table2[[#This Row],[Sharpe Ratio Z-Score]],Table2[Sharpe Ratio Z-Score])</f>
        <v>82</v>
      </c>
      <c r="AV192">
        <f>(Table2[[#This Row],[Rank 1Y]]+Table2[[#This Row],[Rank 6M]]+Table2[[#This Row],[Rank Sharpe]])/3</f>
        <v>219.33333333333334</v>
      </c>
    </row>
    <row r="193" spans="1:48" x14ac:dyDescent="0.3">
      <c r="A193" t="s">
        <v>404</v>
      </c>
      <c r="B193" t="s">
        <v>405</v>
      </c>
      <c r="C193" t="s">
        <v>10163</v>
      </c>
      <c r="D193" t="s">
        <v>46</v>
      </c>
      <c r="E193">
        <v>59695.498769749996</v>
      </c>
      <c r="F193">
        <v>98.57</v>
      </c>
      <c r="G193">
        <v>95.563231296349798</v>
      </c>
      <c r="H193">
        <f>(Table2[[#This Row],[1Y Return vs Nifty]]-AVERAGE(Table2[1Y Return vs Nifty]))/_xlfn.STDEV.P(Table2[1Y Return vs Nifty])</f>
        <v>0.55665480557454261</v>
      </c>
      <c r="I193">
        <v>8.7734812786895802</v>
      </c>
      <c r="J193">
        <f>(Table2[[#This Row],[1M Return vs Nifty]]-AVERAGE(Table2[1M Return vs Nifty]))/_xlfn.STDEV.P(Table2[1M Return vs Nifty])</f>
        <v>0.41313151245812851</v>
      </c>
      <c r="K193">
        <v>2.9060191123466299</v>
      </c>
      <c r="L193">
        <f>(Table2[[#This Row],[6M Return vs Nifty]]-AVERAGE(Table2[6M Return vs Nifty]))/_xlfn.STDEV.P(Table2[6M Return vs Nifty])</f>
        <v>-0.22262135450591436</v>
      </c>
      <c r="M193">
        <v>0.111122138868535</v>
      </c>
      <c r="N193">
        <f>(Table2[[#This Row],[1W Return vs Nifty]]-AVERAGE(Table2[1W Return vs Nifty]))/_xlfn.STDEV.P(Table2[1W Return vs Nifty])</f>
        <v>2.1353632441015895E-2</v>
      </c>
      <c r="O193">
        <v>95.28</v>
      </c>
      <c r="P193">
        <v>90.865333982021895</v>
      </c>
      <c r="Q193">
        <v>78.122913792623905</v>
      </c>
      <c r="R193">
        <v>63.626660867357501</v>
      </c>
      <c r="S193" s="2">
        <f>(Table2[[#This Row],[Close Price]]-Table2[[#This Row],[20D EMA]])/Table2[[#This Row],[20D EMA]]</f>
        <v>3.4529806884970531E-2</v>
      </c>
      <c r="T193" s="2">
        <f>(Table2[[#This Row],[Close Price]]-Table2[[#This Row],[50D EMA]])/Table2[[#This Row],[50D EMA]]</f>
        <v>8.479213887556393E-2</v>
      </c>
      <c r="U193" s="2">
        <f>(Table2[[#This Row],[Close Price]]-Table2[[#This Row],[200D EMA]])/Table2[[#This Row],[200D EMA]]</f>
        <v>0.2617296925413275</v>
      </c>
      <c r="V193">
        <v>0.69710358039542597</v>
      </c>
      <c r="W193">
        <v>94.57</v>
      </c>
      <c r="X193">
        <v>99.53</v>
      </c>
      <c r="Y193">
        <v>95</v>
      </c>
      <c r="Z193">
        <v>100.62</v>
      </c>
      <c r="AA193">
        <v>95</v>
      </c>
      <c r="AB193">
        <v>100.62</v>
      </c>
      <c r="AC193" s="2">
        <f>(Table2[[#This Row],[Close Price]]/Table2[[#This Row],[Day Low]])-1</f>
        <v>4.2296711430686251E-2</v>
      </c>
      <c r="AD193" s="2">
        <f>(Table2[[#This Row],[Day High]]/Table2[[#This Row],[Close Price]])-1</f>
        <v>9.7392715836461807E-3</v>
      </c>
      <c r="AE193" s="2">
        <f>(Table2[[#This Row],[Close Price]]/Table2[[#This Row],[Current Week Low]])-1</f>
        <v>3.7578947368420934E-2</v>
      </c>
      <c r="AF193" s="2">
        <f>(Table2[[#This Row],[Current Week High]]/Table2[[#This Row],[Close Price]])-1</f>
        <v>2.0797402860911252E-2</v>
      </c>
      <c r="AG193" s="2">
        <f>(Table2[[#This Row],[Close Price]]/Table2[[#This Row],[Current Month Low]])-1</f>
        <v>3.7578947368420934E-2</v>
      </c>
      <c r="AH193" s="2">
        <f>(Table2[[#This Row],[Current Month High]]/Table2[[#This Row],[Close Price]])-1</f>
        <v>2.0797402860911252E-2</v>
      </c>
      <c r="AI193">
        <v>2.7188799837678901</v>
      </c>
      <c r="AJ193">
        <v>124.022727272727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</v>
      </c>
      <c r="AM193" t="s">
        <v>10198</v>
      </c>
      <c r="AN193">
        <v>0.61</v>
      </c>
      <c r="AO193" t="s">
        <v>10198</v>
      </c>
      <c r="AP193">
        <v>0.13831470959453801</v>
      </c>
      <c r="AQ193">
        <f>(Table2[[#This Row],[Sharpe Ratio]]-AVERAGE(Table2[Sharpe Ratio]))/_xlfn.STDEV.P(Table2[Sharpe Ratio])</f>
        <v>0.94520047439781352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1.7137190703655862</v>
      </c>
      <c r="AS193">
        <f>_xlfn.RANK.AVG(Table2[[#This Row],[1Y Return vs Nifty Z-Score]],Table2[1Y Return vs Nifty Z-Score])</f>
        <v>141</v>
      </c>
      <c r="AT193">
        <f>_xlfn.RANK.AVG(Table2[[#This Row],[6M Return vs Nifty Z-Score]],Table2[6M Return vs Nifty Z-Score])</f>
        <v>391</v>
      </c>
      <c r="AU193">
        <f>_xlfn.RANK.AVG(Table2[[#This Row],[Sharpe Ratio Z-Score]],Table2[Sharpe Ratio Z-Score])</f>
        <v>133</v>
      </c>
      <c r="AV193">
        <f>(Table2[[#This Row],[Rank 1Y]]+Table2[[#This Row],[Rank 6M]]+Table2[[#This Row],[Rank Sharpe]])/3</f>
        <v>221.66666666666666</v>
      </c>
    </row>
    <row r="194" spans="1:48" x14ac:dyDescent="0.3">
      <c r="A194" t="s">
        <v>666</v>
      </c>
      <c r="B194" t="s">
        <v>667</v>
      </c>
      <c r="C194" t="s">
        <v>10157</v>
      </c>
      <c r="D194" t="s">
        <v>189</v>
      </c>
      <c r="E194">
        <v>26390.394919760001</v>
      </c>
      <c r="F194">
        <v>2286.6999999999998</v>
      </c>
      <c r="G194">
        <v>40.689259691608903</v>
      </c>
      <c r="H194">
        <f>(Table2[[#This Row],[1Y Return vs Nifty]]-AVERAGE(Table2[1Y Return vs Nifty]))/_xlfn.STDEV.P(Table2[1Y Return vs Nifty])</f>
        <v>-7.7101077157572098E-2</v>
      </c>
      <c r="I194">
        <v>4.6753116111214696</v>
      </c>
      <c r="J194">
        <f>(Table2[[#This Row],[1M Return vs Nifty]]-AVERAGE(Table2[1M Return vs Nifty]))/_xlfn.STDEV.P(Table2[1M Return vs Nifty])</f>
        <v>7.5621807563587204E-2</v>
      </c>
      <c r="K194">
        <v>6.9761190308473502</v>
      </c>
      <c r="L194">
        <f>(Table2[[#This Row],[6M Return vs Nifty]]-AVERAGE(Table2[6M Return vs Nifty]))/_xlfn.STDEV.P(Table2[6M Return vs Nifty])</f>
        <v>-0.10463016582381761</v>
      </c>
      <c r="M194">
        <v>-0.478599946005761</v>
      </c>
      <c r="N194">
        <f>(Table2[[#This Row],[1W Return vs Nifty]]-AVERAGE(Table2[1W Return vs Nifty]))/_xlfn.STDEV.P(Table2[1W Return vs Nifty])</f>
        <v>-8.512077511842954E-2</v>
      </c>
      <c r="O194">
        <v>2122.2399999999998</v>
      </c>
      <c r="P194">
        <v>2034.8911258953001</v>
      </c>
      <c r="Q194">
        <v>1742.17183076274</v>
      </c>
      <c r="R194">
        <v>69.581096785086999</v>
      </c>
      <c r="S194" s="2">
        <f>(Table2[[#This Row],[Close Price]]-Table2[[#This Row],[20D EMA]])/Table2[[#This Row],[20D EMA]]</f>
        <v>7.7493591676718959E-2</v>
      </c>
      <c r="T194" s="2">
        <f>(Table2[[#This Row],[Close Price]]-Table2[[#This Row],[50D EMA]])/Table2[[#This Row],[50D EMA]]</f>
        <v>0.12374562496256906</v>
      </c>
      <c r="U194" s="2">
        <f>(Table2[[#This Row],[Close Price]]-Table2[[#This Row],[200D EMA]])/Table2[[#This Row],[200D EMA]]</f>
        <v>0.31255709662052106</v>
      </c>
      <c r="V194">
        <v>1.4943474335514799</v>
      </c>
      <c r="W194">
        <v>2186.4</v>
      </c>
      <c r="X194">
        <v>2311</v>
      </c>
      <c r="Y194">
        <v>2130.6999999999998</v>
      </c>
      <c r="Z194">
        <v>2338.75</v>
      </c>
      <c r="AA194">
        <v>2052</v>
      </c>
      <c r="AB194">
        <v>2338.75</v>
      </c>
      <c r="AC194" s="2">
        <f>(Table2[[#This Row],[Close Price]]/Table2[[#This Row],[Day Low]])-1</f>
        <v>4.5874496889864558E-2</v>
      </c>
      <c r="AD194" s="2">
        <f>(Table2[[#This Row],[Day High]]/Table2[[#This Row],[Close Price]])-1</f>
        <v>1.0626667249748589E-2</v>
      </c>
      <c r="AE194" s="2">
        <f>(Table2[[#This Row],[Close Price]]/Table2[[#This Row],[Current Week Low]])-1</f>
        <v>7.3215375228798063E-2</v>
      </c>
      <c r="AF194" s="2">
        <f>(Table2[[#This Row],[Current Week High]]/Table2[[#This Row],[Close Price]])-1</f>
        <v>2.2762058862115797E-2</v>
      </c>
      <c r="AG194" s="2">
        <f>(Table2[[#This Row],[Close Price]]/Table2[[#This Row],[Current Month Low]])-1</f>
        <v>0.11437621832358658</v>
      </c>
      <c r="AH194" s="2">
        <f>(Table2[[#This Row],[Current Month High]]/Table2[[#This Row],[Close Price]])-1</f>
        <v>2.2762058862115797E-2</v>
      </c>
      <c r="AI194">
        <v>6.1945161149254497</v>
      </c>
      <c r="AJ194">
        <v>105.38914088112401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0.09</v>
      </c>
      <c r="AM194" t="s">
        <v>10198</v>
      </c>
      <c r="AN194">
        <v>12.19</v>
      </c>
      <c r="AO194" t="s">
        <v>10198</v>
      </c>
      <c r="AP194">
        <v>0.21781245791626</v>
      </c>
      <c r="AQ194">
        <f>(Table2[[#This Row],[Sharpe Ratio]]-AVERAGE(Table2[Sharpe Ratio]))/_xlfn.STDEV.P(Table2[Sharpe Ratio])</f>
        <v>1.841481461501653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1.650251250965421</v>
      </c>
      <c r="AS194">
        <f>_xlfn.RANK.AVG(Table2[[#This Row],[1Y Return vs Nifty Z-Score]],Table2[1Y Return vs Nifty Z-Score])</f>
        <v>304</v>
      </c>
      <c r="AT194">
        <f>_xlfn.RANK.AVG(Table2[[#This Row],[6M Return vs Nifty Z-Score]],Table2[6M Return vs Nifty Z-Score])</f>
        <v>342</v>
      </c>
      <c r="AU194">
        <f>_xlfn.RANK.AVG(Table2[[#This Row],[Sharpe Ratio Z-Score]],Table2[Sharpe Ratio Z-Score])</f>
        <v>21</v>
      </c>
      <c r="AV194">
        <f>(Table2[[#This Row],[Rank 1Y]]+Table2[[#This Row],[Rank 6M]]+Table2[[#This Row],[Rank Sharpe]])/3</f>
        <v>222.33333333333334</v>
      </c>
    </row>
    <row r="195" spans="1:48" x14ac:dyDescent="0.3">
      <c r="A195" t="s">
        <v>1462</v>
      </c>
      <c r="B195" t="s">
        <v>1463</v>
      </c>
      <c r="C195" t="s">
        <v>10165</v>
      </c>
      <c r="D195" t="s">
        <v>189</v>
      </c>
      <c r="E195">
        <v>6743.1380303199903</v>
      </c>
      <c r="F195">
        <v>1608.1</v>
      </c>
      <c r="G195">
        <v>68.038025585223494</v>
      </c>
      <c r="H195">
        <f>(Table2[[#This Row],[1Y Return vs Nifty]]-AVERAGE(Table2[1Y Return vs Nifty]))/_xlfn.STDEV.P(Table2[1Y Return vs Nifty])</f>
        <v>0.23875798614092283</v>
      </c>
      <c r="I195">
        <v>9.9330289029245602</v>
      </c>
      <c r="J195">
        <f>(Table2[[#This Row],[1M Return vs Nifty]]-AVERAGE(Table2[1M Return vs Nifty]))/_xlfn.STDEV.P(Table2[1M Return vs Nifty])</f>
        <v>0.50862745533326825</v>
      </c>
      <c r="K195">
        <v>53.353481427835497</v>
      </c>
      <c r="L195">
        <f>(Table2[[#This Row],[6M Return vs Nifty]]-AVERAGE(Table2[6M Return vs Nifty]))/_xlfn.STDEV.P(Table2[6M Return vs Nifty])</f>
        <v>1.2398380847681094</v>
      </c>
      <c r="M195">
        <v>-4.2376504496839704</v>
      </c>
      <c r="N195">
        <f>(Table2[[#This Row],[1W Return vs Nifty]]-AVERAGE(Table2[1W Return vs Nifty]))/_xlfn.STDEV.P(Table2[1W Return vs Nifty])</f>
        <v>-0.76381788623389213</v>
      </c>
      <c r="O195">
        <v>1609.69</v>
      </c>
      <c r="P195">
        <v>1522.9924423708701</v>
      </c>
      <c r="Q195">
        <v>1287.3383788695201</v>
      </c>
      <c r="R195">
        <v>54.414913663782798</v>
      </c>
      <c r="S195" s="2">
        <f>(Table2[[#This Row],[Close Price]]-Table2[[#This Row],[20D EMA]])/Table2[[#This Row],[20D EMA]]</f>
        <v>-9.8776783107315416E-4</v>
      </c>
      <c r="T195" s="2">
        <f>(Table2[[#This Row],[Close Price]]-Table2[[#This Row],[50D EMA]])/Table2[[#This Row],[50D EMA]]</f>
        <v>5.5881799056495207E-2</v>
      </c>
      <c r="U195" s="2">
        <f>(Table2[[#This Row],[Close Price]]-Table2[[#This Row],[200D EMA]])/Table2[[#This Row],[200D EMA]]</f>
        <v>0.24916651782894689</v>
      </c>
      <c r="V195">
        <v>0.66719823466268502</v>
      </c>
      <c r="W195">
        <v>1548.55</v>
      </c>
      <c r="X195">
        <v>1643.95</v>
      </c>
      <c r="Y195">
        <v>1591.05</v>
      </c>
      <c r="Z195">
        <v>1743.45</v>
      </c>
      <c r="AA195">
        <v>1591.05</v>
      </c>
      <c r="AB195">
        <v>1755</v>
      </c>
      <c r="AC195" s="2">
        <f>(Table2[[#This Row],[Close Price]]/Table2[[#This Row],[Day Low]])-1</f>
        <v>3.845532917890937E-2</v>
      </c>
      <c r="AD195" s="2">
        <f>(Table2[[#This Row],[Day High]]/Table2[[#This Row],[Close Price]])-1</f>
        <v>2.2293389714570067E-2</v>
      </c>
      <c r="AE195" s="2">
        <f>(Table2[[#This Row],[Close Price]]/Table2[[#This Row],[Current Week Low]])-1</f>
        <v>1.0716193708557142E-2</v>
      </c>
      <c r="AF195" s="2">
        <f>(Table2[[#This Row],[Current Week High]]/Table2[[#This Row],[Close Price]])-1</f>
        <v>8.4167651265468546E-2</v>
      </c>
      <c r="AG195" s="2">
        <f>(Table2[[#This Row],[Close Price]]/Table2[[#This Row],[Current Month Low]])-1</f>
        <v>1.0716193708557142E-2</v>
      </c>
      <c r="AH195" s="2">
        <f>(Table2[[#This Row],[Current Month High]]/Table2[[#This Row],[Close Price]])-1</f>
        <v>9.1350040420371981E-2</v>
      </c>
      <c r="AI195">
        <v>9.1350040420371901</v>
      </c>
      <c r="AJ195">
        <v>96.589242053789704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-0.06</v>
      </c>
      <c r="AM195" t="s">
        <v>10199</v>
      </c>
      <c r="AN195">
        <v>0.68</v>
      </c>
      <c r="AO195" t="s">
        <v>10198</v>
      </c>
      <c r="AP195">
        <v>3.6637169293957002E-2</v>
      </c>
      <c r="AQ195">
        <f>(Table2[[#This Row],[Sharpe Ratio]]-AVERAGE(Table2[Sharpe Ratio]))/_xlfn.STDEV.P(Table2[Sharpe Ratio])</f>
        <v>-0.20114200838662438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1.0222636316217839</v>
      </c>
      <c r="AS195">
        <f>_xlfn.RANK.AVG(Table2[[#This Row],[1Y Return vs Nifty Z-Score]],Table2[1Y Return vs Nifty Z-Score])</f>
        <v>204</v>
      </c>
      <c r="AT195">
        <f>_xlfn.RANK.AVG(Table2[[#This Row],[6M Return vs Nifty Z-Score]],Table2[6M Return vs Nifty Z-Score])</f>
        <v>70</v>
      </c>
      <c r="AU195">
        <f>_xlfn.RANK.AVG(Table2[[#This Row],[Sharpe Ratio Z-Score]],Table2[Sharpe Ratio Z-Score])</f>
        <v>394</v>
      </c>
      <c r="AV195">
        <f>(Table2[[#This Row],[Rank 1Y]]+Table2[[#This Row],[Rank 6M]]+Table2[[#This Row],[Rank Sharpe]])/3</f>
        <v>222.66666666666666</v>
      </c>
    </row>
    <row r="196" spans="1:48" x14ac:dyDescent="0.3">
      <c r="A196" t="s">
        <v>433</v>
      </c>
      <c r="B196" t="s">
        <v>434</v>
      </c>
      <c r="C196" t="s">
        <v>10153</v>
      </c>
      <c r="D196" t="s">
        <v>32</v>
      </c>
      <c r="E196">
        <v>53656.886629191999</v>
      </c>
      <c r="F196">
        <v>64.209999999999994</v>
      </c>
      <c r="G196">
        <v>83.465848897664401</v>
      </c>
      <c r="H196">
        <f>(Table2[[#This Row],[1Y Return vs Nifty]]-AVERAGE(Table2[1Y Return vs Nifty]))/_xlfn.STDEV.P(Table2[1Y Return vs Nifty])</f>
        <v>0.41693852412783156</v>
      </c>
      <c r="I196">
        <v>-10.645541549733901</v>
      </c>
      <c r="J196">
        <f>(Table2[[#This Row],[1M Return vs Nifty]]-AVERAGE(Table2[1M Return vs Nifty]))/_xlfn.STDEV.P(Table2[1M Return vs Nifty])</f>
        <v>-1.1861455296880632</v>
      </c>
      <c r="K196">
        <v>15.216360113725299</v>
      </c>
      <c r="L196">
        <f>(Table2[[#This Row],[6M Return vs Nifty]]-AVERAGE(Table2[6M Return vs Nifty]))/_xlfn.STDEV.P(Table2[6M Return vs Nifty])</f>
        <v>0.13425238248324442</v>
      </c>
      <c r="M196">
        <v>-3.7341207820967899</v>
      </c>
      <c r="N196">
        <f>(Table2[[#This Row],[1W Return vs Nifty]]-AVERAGE(Table2[1W Return vs Nifty]))/_xlfn.STDEV.P(Table2[1W Return vs Nifty])</f>
        <v>-0.67290553205882742</v>
      </c>
      <c r="O196">
        <v>63.35</v>
      </c>
      <c r="P196">
        <v>63.432658272383598</v>
      </c>
      <c r="Q196">
        <v>55.967335867158901</v>
      </c>
      <c r="R196">
        <v>33.4017295099164</v>
      </c>
      <c r="S196" s="2">
        <f>(Table2[[#This Row],[Close Price]]-Table2[[#This Row],[20D EMA]])/Table2[[#This Row],[20D EMA]]</f>
        <v>1.3575374901341631E-2</v>
      </c>
      <c r="T196" s="2">
        <f>(Table2[[#This Row],[Close Price]]-Table2[[#This Row],[50D EMA]])/Table2[[#This Row],[50D EMA]]</f>
        <v>1.2254598006573268E-2</v>
      </c>
      <c r="U196" s="2">
        <f>(Table2[[#This Row],[Close Price]]-Table2[[#This Row],[200D EMA]])/Table2[[#This Row],[200D EMA]]</f>
        <v>0.14727633547548954</v>
      </c>
      <c r="V196">
        <v>0.56963268533643197</v>
      </c>
      <c r="W196">
        <v>62.4</v>
      </c>
      <c r="X196">
        <v>64.88</v>
      </c>
      <c r="Y196">
        <v>61.6</v>
      </c>
      <c r="Z196">
        <v>65.58</v>
      </c>
      <c r="AA196">
        <v>61.6</v>
      </c>
      <c r="AB196">
        <v>65.58</v>
      </c>
      <c r="AC196" s="2">
        <f>(Table2[[#This Row],[Close Price]]/Table2[[#This Row],[Day Low]])-1</f>
        <v>2.9006410256410264E-2</v>
      </c>
      <c r="AD196" s="2">
        <f>(Table2[[#This Row],[Day High]]/Table2[[#This Row],[Close Price]])-1</f>
        <v>1.043451175829313E-2</v>
      </c>
      <c r="AE196" s="2">
        <f>(Table2[[#This Row],[Close Price]]/Table2[[#This Row],[Current Week Low]])-1</f>
        <v>4.237012987012978E-2</v>
      </c>
      <c r="AF196" s="2">
        <f>(Table2[[#This Row],[Current Week High]]/Table2[[#This Row],[Close Price]])-1</f>
        <v>2.1336240460987366E-2</v>
      </c>
      <c r="AG196" s="2">
        <f>(Table2[[#This Row],[Close Price]]/Table2[[#This Row],[Current Month Low]])-1</f>
        <v>4.237012987012978E-2</v>
      </c>
      <c r="AH196" s="2">
        <f>(Table2[[#This Row],[Current Month High]]/Table2[[#This Row],[Close Price]])-1</f>
        <v>2.1336240460987366E-2</v>
      </c>
      <c r="AI196">
        <v>19.76327674817</v>
      </c>
      <c r="AJ196">
        <v>116.925675675675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-0.06</v>
      </c>
      <c r="AM196" t="s">
        <v>10199</v>
      </c>
      <c r="AN196">
        <v>-0.47</v>
      </c>
      <c r="AO196" t="s">
        <v>10199</v>
      </c>
      <c r="AP196">
        <v>8.2477952908901003E-2</v>
      </c>
      <c r="AQ196">
        <f>(Table2[[#This Row],[Sharpe Ratio]]-AVERAGE(Table2[Sharpe Ratio]))/_xlfn.STDEV.P(Table2[Sharpe Ratio])</f>
        <v>0.3156804633863165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159</v>
      </c>
      <c r="AT196">
        <f>_xlfn.RANK.AVG(Table2[[#This Row],[6M Return vs Nifty Z-Score]],Table2[6M Return vs Nifty Z-Score])</f>
        <v>268</v>
      </c>
      <c r="AU196">
        <f>_xlfn.RANK.AVG(Table2[[#This Row],[Sharpe Ratio Z-Score]],Table2[Sharpe Ratio Z-Score])</f>
        <v>244</v>
      </c>
      <c r="AV196">
        <f>(Table2[[#This Row],[Rank 1Y]]+Table2[[#This Row],[Rank 6M]]+Table2[[#This Row],[Rank Sharpe]])/3</f>
        <v>223.66666666666666</v>
      </c>
    </row>
    <row r="197" spans="1:48" x14ac:dyDescent="0.3">
      <c r="A197" t="s">
        <v>842</v>
      </c>
      <c r="B197" t="s">
        <v>843</v>
      </c>
      <c r="C197" t="s">
        <v>10164</v>
      </c>
      <c r="D197" t="s">
        <v>304</v>
      </c>
      <c r="E197">
        <v>18422.92989137</v>
      </c>
      <c r="F197">
        <v>842.9</v>
      </c>
      <c r="G197">
        <v>60.376804996562001</v>
      </c>
      <c r="H197">
        <f>(Table2[[#This Row],[1Y Return vs Nifty]]-AVERAGE(Table2[1Y Return vs Nifty]))/_xlfn.STDEV.P(Table2[1Y Return vs Nifty])</f>
        <v>0.15027626201958852</v>
      </c>
      <c r="I197">
        <v>-2.85942593810837</v>
      </c>
      <c r="J197">
        <f>(Table2[[#This Row],[1M Return vs Nifty]]-AVERAGE(Table2[1M Return vs Nifty]))/_xlfn.STDEV.P(Table2[1M Return vs Nifty])</f>
        <v>-0.54491058933140235</v>
      </c>
      <c r="K197">
        <v>2.9860341553927898</v>
      </c>
      <c r="L197">
        <f>(Table2[[#This Row],[6M Return vs Nifty]]-AVERAGE(Table2[6M Return vs Nifty]))/_xlfn.STDEV.P(Table2[6M Return vs Nifty])</f>
        <v>-0.22030173822363319</v>
      </c>
      <c r="M197">
        <v>-4.0379316840134498</v>
      </c>
      <c r="N197">
        <f>(Table2[[#This Row],[1W Return vs Nifty]]-AVERAGE(Table2[1W Return vs Nifty]))/_xlfn.STDEV.P(Table2[1W Return vs Nifty])</f>
        <v>-0.72775863425962495</v>
      </c>
      <c r="O197">
        <v>832.07</v>
      </c>
      <c r="P197">
        <v>822.133969101204</v>
      </c>
      <c r="Q197">
        <v>732.31999124657204</v>
      </c>
      <c r="R197">
        <v>55.6662681240756</v>
      </c>
      <c r="S197" s="2">
        <f>(Table2[[#This Row],[Close Price]]-Table2[[#This Row],[20D EMA]])/Table2[[#This Row],[20D EMA]]</f>
        <v>1.3015731849483729E-2</v>
      </c>
      <c r="T197" s="2">
        <f>(Table2[[#This Row],[Close Price]]-Table2[[#This Row],[50D EMA]])/Table2[[#This Row],[50D EMA]]</f>
        <v>2.525869466444549E-2</v>
      </c>
      <c r="U197" s="2">
        <f>(Table2[[#This Row],[Close Price]]-Table2[[#This Row],[200D EMA]])/Table2[[#This Row],[200D EMA]]</f>
        <v>0.15099957679046297</v>
      </c>
      <c r="V197">
        <v>0.83086823647411301</v>
      </c>
      <c r="W197">
        <v>831.05</v>
      </c>
      <c r="X197">
        <v>850.5</v>
      </c>
      <c r="Y197">
        <v>840</v>
      </c>
      <c r="Z197">
        <v>870</v>
      </c>
      <c r="AA197">
        <v>803.25</v>
      </c>
      <c r="AB197">
        <v>909.9</v>
      </c>
      <c r="AC197" s="2">
        <f>(Table2[[#This Row],[Close Price]]/Table2[[#This Row],[Day Low]])-1</f>
        <v>1.4259069851392914E-2</v>
      </c>
      <c r="AD197" s="2">
        <f>(Table2[[#This Row],[Day High]]/Table2[[#This Row],[Close Price]])-1</f>
        <v>9.0164906869143469E-3</v>
      </c>
      <c r="AE197" s="2">
        <f>(Table2[[#This Row],[Close Price]]/Table2[[#This Row],[Current Week Low]])-1</f>
        <v>3.4523809523809845E-3</v>
      </c>
      <c r="AF197" s="2">
        <f>(Table2[[#This Row],[Current Week High]]/Table2[[#This Row],[Close Price]])-1</f>
        <v>3.21509075809705E-2</v>
      </c>
      <c r="AG197" s="2">
        <f>(Table2[[#This Row],[Close Price]]/Table2[[#This Row],[Current Month Low]])-1</f>
        <v>4.9361967009025731E-2</v>
      </c>
      <c r="AH197" s="2">
        <f>(Table2[[#This Row],[Current Month High]]/Table2[[#This Row],[Close Price]])-1</f>
        <v>7.94874836872701E-2</v>
      </c>
      <c r="AI197">
        <v>13.6552378692608</v>
      </c>
      <c r="AJ197">
        <v>90.615106286748002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-0.13</v>
      </c>
      <c r="AM197" t="s">
        <v>10199</v>
      </c>
      <c r="AN197">
        <v>0.9</v>
      </c>
      <c r="AO197" t="s">
        <v>10198</v>
      </c>
      <c r="AP197">
        <v>0.18197282012532801</v>
      </c>
      <c r="AQ197">
        <f>(Table2[[#This Row],[Sharpe Ratio]]-AVERAGE(Table2[Sharpe Ratio]))/_xlfn.STDEV.P(Table2[Sharpe Ratio])</f>
        <v>1.4374148481089881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9.4720148313916175E-2</v>
      </c>
      <c r="AS197">
        <f>_xlfn.RANK.AVG(Table2[[#This Row],[1Y Return vs Nifty Z-Score]],Table2[1Y Return vs Nifty Z-Score])</f>
        <v>222</v>
      </c>
      <c r="AT197">
        <f>_xlfn.RANK.AVG(Table2[[#This Row],[6M Return vs Nifty Z-Score]],Table2[6M Return vs Nifty Z-Score])</f>
        <v>389</v>
      </c>
      <c r="AU197">
        <f>_xlfn.RANK.AVG(Table2[[#This Row],[Sharpe Ratio Z-Score]],Table2[Sharpe Ratio Z-Score])</f>
        <v>60</v>
      </c>
      <c r="AV197">
        <f>(Table2[[#This Row],[Rank 1Y]]+Table2[[#This Row],[Rank 6M]]+Table2[[#This Row],[Rank Sharpe]])/3</f>
        <v>223.66666666666666</v>
      </c>
    </row>
    <row r="198" spans="1:48" x14ac:dyDescent="0.3">
      <c r="A198" t="s">
        <v>775</v>
      </c>
      <c r="B198" t="s">
        <v>776</v>
      </c>
      <c r="C198" t="s">
        <v>10159</v>
      </c>
      <c r="D198" t="s">
        <v>777</v>
      </c>
      <c r="E198">
        <v>20315.709407645001</v>
      </c>
      <c r="F198">
        <v>2140.0500000000002</v>
      </c>
      <c r="G198">
        <v>60.230055190708498</v>
      </c>
      <c r="H198">
        <f>(Table2[[#This Row],[1Y Return vs Nifty]]-AVERAGE(Table2[1Y Return vs Nifty]))/_xlfn.STDEV.P(Table2[1Y Return vs Nifty])</f>
        <v>0.14858140469416362</v>
      </c>
      <c r="I198">
        <v>10.731275443400101</v>
      </c>
      <c r="J198">
        <f>(Table2[[#This Row],[1M Return vs Nifty]]-AVERAGE(Table2[1M Return vs Nifty]))/_xlfn.STDEV.P(Table2[1M Return vs Nifty])</f>
        <v>0.57436801176778551</v>
      </c>
      <c r="K198">
        <v>28.524499885473801</v>
      </c>
      <c r="L198">
        <f>(Table2[[#This Row],[6M Return vs Nifty]]-AVERAGE(Table2[6M Return vs Nifty]))/_xlfn.STDEV.P(Table2[6M Return vs Nifty])</f>
        <v>0.52005205872178639</v>
      </c>
      <c r="M198">
        <v>4.6697282949728702</v>
      </c>
      <c r="N198">
        <f>(Table2[[#This Row],[1W Return vs Nifty]]-AVERAGE(Table2[1W Return vs Nifty]))/_xlfn.STDEV.P(Table2[1W Return vs Nifty])</f>
        <v>0.84441063203008748</v>
      </c>
      <c r="O198">
        <v>1983.98</v>
      </c>
      <c r="P198">
        <v>1858.25334710777</v>
      </c>
      <c r="Q198">
        <v>1590.2980877018899</v>
      </c>
      <c r="R198">
        <v>74.026058446730801</v>
      </c>
      <c r="S198" s="2">
        <f>(Table2[[#This Row],[Close Price]]-Table2[[#This Row],[20D EMA]])/Table2[[#This Row],[20D EMA]]</f>
        <v>7.8665107511164512E-2</v>
      </c>
      <c r="T198" s="2">
        <f>(Table2[[#This Row],[Close Price]]-Table2[[#This Row],[50D EMA]])/Table2[[#This Row],[50D EMA]]</f>
        <v>0.15164598160462095</v>
      </c>
      <c r="U198" s="2">
        <f>(Table2[[#This Row],[Close Price]]-Table2[[#This Row],[200D EMA]])/Table2[[#This Row],[200D EMA]]</f>
        <v>0.34569111071028608</v>
      </c>
      <c r="V198">
        <v>1.0312569432363901</v>
      </c>
      <c r="W198">
        <v>2125</v>
      </c>
      <c r="X198">
        <v>2236.6</v>
      </c>
      <c r="Y198">
        <v>2067.0500000000002</v>
      </c>
      <c r="Z198">
        <v>2158.4499999999998</v>
      </c>
      <c r="AA198">
        <v>1935.05</v>
      </c>
      <c r="AB198">
        <v>2158.4499999999998</v>
      </c>
      <c r="AC198" s="2">
        <f>(Table2[[#This Row],[Close Price]]/Table2[[#This Row],[Day Low]])-1</f>
        <v>7.0823529411765396E-3</v>
      </c>
      <c r="AD198" s="2">
        <f>(Table2[[#This Row],[Day High]]/Table2[[#This Row],[Close Price]])-1</f>
        <v>4.5115768323169991E-2</v>
      </c>
      <c r="AE198" s="2">
        <f>(Table2[[#This Row],[Close Price]]/Table2[[#This Row],[Current Week Low]])-1</f>
        <v>3.5316030091192774E-2</v>
      </c>
      <c r="AF198" s="2">
        <f>(Table2[[#This Row],[Current Week High]]/Table2[[#This Row],[Close Price]])-1</f>
        <v>8.5979299549074906E-3</v>
      </c>
      <c r="AG198" s="2">
        <f>(Table2[[#This Row],[Close Price]]/Table2[[#This Row],[Current Month Low]])-1</f>
        <v>0.10594041497635742</v>
      </c>
      <c r="AH198" s="2">
        <f>(Table2[[#This Row],[Current Month High]]/Table2[[#This Row],[Close Price]])-1</f>
        <v>8.5979299549074906E-3</v>
      </c>
      <c r="AI198">
        <v>0.85979299549074895</v>
      </c>
      <c r="AJ198">
        <v>99.0744186046511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0.22</v>
      </c>
      <c r="AM198" t="s">
        <v>10198</v>
      </c>
      <c r="AN198">
        <v>3.49</v>
      </c>
      <c r="AO198" t="s">
        <v>10198</v>
      </c>
      <c r="AP198">
        <v>6.6476503362993003E-2</v>
      </c>
      <c r="AQ198">
        <f>(Table2[[#This Row],[Sharpe Ratio]]-AVERAGE(Table2[Sharpe Ratio]))/_xlfn.STDEV.P(Table2[Sharpe Ratio])</f>
        <v>0.135275416741996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2.2226875239558188</v>
      </c>
      <c r="AS198">
        <f>_xlfn.RANK.AVG(Table2[[#This Row],[1Y Return vs Nifty Z-Score]],Table2[1Y Return vs Nifty Z-Score])</f>
        <v>224</v>
      </c>
      <c r="AT198">
        <f>_xlfn.RANK.AVG(Table2[[#This Row],[6M Return vs Nifty Z-Score]],Table2[6M Return vs Nifty Z-Score])</f>
        <v>163</v>
      </c>
      <c r="AU198">
        <f>_xlfn.RANK.AVG(Table2[[#This Row],[Sharpe Ratio Z-Score]],Table2[Sharpe Ratio Z-Score])</f>
        <v>295</v>
      </c>
      <c r="AV198">
        <f>(Table2[[#This Row],[Rank 1Y]]+Table2[[#This Row],[Rank 6M]]+Table2[[#This Row],[Rank Sharpe]])/3</f>
        <v>227.33333333333334</v>
      </c>
    </row>
    <row r="199" spans="1:48" x14ac:dyDescent="0.3">
      <c r="A199" t="s">
        <v>324</v>
      </c>
      <c r="B199" t="s">
        <v>325</v>
      </c>
      <c r="C199" t="s">
        <v>10157</v>
      </c>
      <c r="D199" t="s">
        <v>130</v>
      </c>
      <c r="E199">
        <v>77944.192883119904</v>
      </c>
      <c r="F199">
        <v>1670</v>
      </c>
      <c r="G199">
        <v>70.087400840343093</v>
      </c>
      <c r="H199">
        <f>(Table2[[#This Row],[1Y Return vs Nifty]]-AVERAGE(Table2[1Y Return vs Nifty]))/_xlfn.STDEV.P(Table2[1Y Return vs Nifty])</f>
        <v>0.2624268328796463</v>
      </c>
      <c r="I199">
        <v>0.13960802384881901</v>
      </c>
      <c r="J199">
        <f>(Table2[[#This Row],[1M Return vs Nifty]]-AVERAGE(Table2[1M Return vs Nifty]))/_xlfn.STDEV.P(Table2[1M Return vs Nifty])</f>
        <v>-0.29792153090388057</v>
      </c>
      <c r="K199">
        <v>17.756158831553002</v>
      </c>
      <c r="L199">
        <f>(Table2[[#This Row],[6M Return vs Nifty]]-AVERAGE(Table2[6M Return vs Nifty]))/_xlfn.STDEV.P(Table2[6M Return vs Nifty])</f>
        <v>0.20788051833504068</v>
      </c>
      <c r="M199">
        <v>-1.4621409580079301</v>
      </c>
      <c r="N199">
        <f>(Table2[[#This Row],[1W Return vs Nifty]]-AVERAGE(Table2[1W Return vs Nifty]))/_xlfn.STDEV.P(Table2[1W Return vs Nifty])</f>
        <v>-0.26269924682459039</v>
      </c>
      <c r="O199">
        <v>1656.48</v>
      </c>
      <c r="P199">
        <v>1553.4897073304801</v>
      </c>
      <c r="Q199">
        <v>1283.3659106212699</v>
      </c>
      <c r="R199">
        <v>52.37405342385</v>
      </c>
      <c r="S199" s="2">
        <f>(Table2[[#This Row],[Close Price]]-Table2[[#This Row],[20D EMA]])/Table2[[#This Row],[20D EMA]]</f>
        <v>8.1618854438326952E-3</v>
      </c>
      <c r="T199" s="2">
        <f>(Table2[[#This Row],[Close Price]]-Table2[[#This Row],[50D EMA]])/Table2[[#This Row],[50D EMA]]</f>
        <v>7.4999076028467185E-2</v>
      </c>
      <c r="U199" s="2">
        <f>(Table2[[#This Row],[Close Price]]-Table2[[#This Row],[200D EMA]])/Table2[[#This Row],[200D EMA]]</f>
        <v>0.3012656688002277</v>
      </c>
      <c r="V199">
        <v>0.73816665972880702</v>
      </c>
      <c r="W199">
        <v>1603</v>
      </c>
      <c r="X199">
        <v>1678.6</v>
      </c>
      <c r="Y199">
        <v>1646.25</v>
      </c>
      <c r="Z199">
        <v>1693.25</v>
      </c>
      <c r="AA199">
        <v>1627.25</v>
      </c>
      <c r="AB199">
        <v>1696.8</v>
      </c>
      <c r="AC199" s="2">
        <f>(Table2[[#This Row],[Close Price]]/Table2[[#This Row],[Day Low]])-1</f>
        <v>4.1796631316281863E-2</v>
      </c>
      <c r="AD199" s="2">
        <f>(Table2[[#This Row],[Day High]]/Table2[[#This Row],[Close Price]])-1</f>
        <v>5.1497005988023759E-3</v>
      </c>
      <c r="AE199" s="2">
        <f>(Table2[[#This Row],[Close Price]]/Table2[[#This Row],[Current Week Low]])-1</f>
        <v>1.4426727410782103E-2</v>
      </c>
      <c r="AF199" s="2">
        <f>(Table2[[#This Row],[Current Week High]]/Table2[[#This Row],[Close Price]])-1</f>
        <v>1.3922155688622651E-2</v>
      </c>
      <c r="AG199" s="2">
        <f>(Table2[[#This Row],[Close Price]]/Table2[[#This Row],[Current Month Low]])-1</f>
        <v>2.6271316638500464E-2</v>
      </c>
      <c r="AH199" s="2">
        <f>(Table2[[#This Row],[Current Month High]]/Table2[[#This Row],[Close Price]])-1</f>
        <v>1.6047904191616835E-2</v>
      </c>
      <c r="AI199">
        <v>8.0538922155688599</v>
      </c>
      <c r="AJ199">
        <v>98.927933293627106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0.17</v>
      </c>
      <c r="AM199" t="s">
        <v>10198</v>
      </c>
      <c r="AN199">
        <v>-4.6900000000000004</v>
      </c>
      <c r="AO199" t="s">
        <v>10199</v>
      </c>
      <c r="AP199">
        <v>7.7249959005006003E-2</v>
      </c>
      <c r="AQ199">
        <f>(Table2[[#This Row],[Sharpe Ratio]]-AVERAGE(Table2[Sharpe Ratio]))/_xlfn.STDEV.P(Table2[Sharpe Ratio])</f>
        <v>0.256738523071316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0.16642509655753207</v>
      </c>
      <c r="AS199">
        <f>_xlfn.RANK.AVG(Table2[[#This Row],[1Y Return vs Nifty Z-Score]],Table2[1Y Return vs Nifty Z-Score])</f>
        <v>198</v>
      </c>
      <c r="AT199">
        <f>_xlfn.RANK.AVG(Table2[[#This Row],[6M Return vs Nifty Z-Score]],Table2[6M Return vs Nifty Z-Score])</f>
        <v>237</v>
      </c>
      <c r="AU199">
        <f>_xlfn.RANK.AVG(Table2[[#This Row],[Sharpe Ratio Z-Score]],Table2[Sharpe Ratio Z-Score])</f>
        <v>258</v>
      </c>
      <c r="AV199">
        <f>(Table2[[#This Row],[Rank 1Y]]+Table2[[#This Row],[Rank 6M]]+Table2[[#This Row],[Rank Sharpe]])/3</f>
        <v>231</v>
      </c>
    </row>
    <row r="200" spans="1:48" x14ac:dyDescent="0.3">
      <c r="A200" t="s">
        <v>652</v>
      </c>
      <c r="B200" t="s">
        <v>653</v>
      </c>
      <c r="C200" t="s">
        <v>10158</v>
      </c>
      <c r="D200" t="s">
        <v>214</v>
      </c>
      <c r="E200">
        <v>27703.371199659901</v>
      </c>
      <c r="F200">
        <v>4152.1000000000004</v>
      </c>
      <c r="G200">
        <v>134.907582243603</v>
      </c>
      <c r="H200">
        <f>(Table2[[#This Row],[1Y Return vs Nifty]]-AVERAGE(Table2[1Y Return vs Nifty]))/_xlfn.STDEV.P(Table2[1Y Return vs Nifty])</f>
        <v>1.0110544623864128</v>
      </c>
      <c r="I200">
        <v>22.911374092342399</v>
      </c>
      <c r="J200">
        <f>(Table2[[#This Row],[1M Return vs Nifty]]-AVERAGE(Table2[1M Return vs Nifty]))/_xlfn.STDEV.P(Table2[1M Return vs Nifty])</f>
        <v>1.5774747238015896</v>
      </c>
      <c r="K200">
        <v>44.221836647234198</v>
      </c>
      <c r="L200">
        <f>(Table2[[#This Row],[6M Return vs Nifty]]-AVERAGE(Table2[6M Return vs Nifty]))/_xlfn.STDEV.P(Table2[6M Return vs Nifty])</f>
        <v>0.97511396401907702</v>
      </c>
      <c r="M200">
        <v>7.6264265639539</v>
      </c>
      <c r="N200">
        <f>(Table2[[#This Row],[1W Return vs Nifty]]-AVERAGE(Table2[1W Return vs Nifty]))/_xlfn.STDEV.P(Table2[1W Return vs Nifty])</f>
        <v>1.3782429313391729</v>
      </c>
      <c r="O200">
        <v>3893.28</v>
      </c>
      <c r="P200">
        <v>3506.5429726798998</v>
      </c>
      <c r="Q200">
        <v>2772.5349570622302</v>
      </c>
      <c r="R200">
        <v>81.406106599016098</v>
      </c>
      <c r="S200" s="2">
        <f>(Table2[[#This Row],[Close Price]]-Table2[[#This Row],[20D EMA]])/Table2[[#This Row],[20D EMA]]</f>
        <v>6.6478650392471167E-2</v>
      </c>
      <c r="T200" s="2">
        <f>(Table2[[#This Row],[Close Price]]-Table2[[#This Row],[50D EMA]])/Table2[[#This Row],[50D EMA]]</f>
        <v>0.18410070327092817</v>
      </c>
      <c r="U200" s="2">
        <f>(Table2[[#This Row],[Close Price]]-Table2[[#This Row],[200D EMA]])/Table2[[#This Row],[200D EMA]]</f>
        <v>0.497582560473666</v>
      </c>
      <c r="V200">
        <v>1.0268327151093899</v>
      </c>
      <c r="W200">
        <v>4085</v>
      </c>
      <c r="X200">
        <v>4248</v>
      </c>
      <c r="Y200">
        <v>4130</v>
      </c>
      <c r="Z200">
        <v>4574.1499999999996</v>
      </c>
      <c r="AA200">
        <v>3870</v>
      </c>
      <c r="AB200">
        <v>4574.1499999999996</v>
      </c>
      <c r="AC200" s="2">
        <f>(Table2[[#This Row],[Close Price]]/Table2[[#This Row],[Day Low]])-1</f>
        <v>1.6425948592411421E-2</v>
      </c>
      <c r="AD200" s="2">
        <f>(Table2[[#This Row],[Day High]]/Table2[[#This Row],[Close Price]])-1</f>
        <v>2.3096746224801734E-2</v>
      </c>
      <c r="AE200" s="2">
        <f>(Table2[[#This Row],[Close Price]]/Table2[[#This Row],[Current Week Low]])-1</f>
        <v>5.351089588377711E-3</v>
      </c>
      <c r="AF200" s="2">
        <f>(Table2[[#This Row],[Current Week High]]/Table2[[#This Row],[Close Price]])-1</f>
        <v>0.10164735916764989</v>
      </c>
      <c r="AG200" s="2">
        <f>(Table2[[#This Row],[Close Price]]/Table2[[#This Row],[Current Month Low]])-1</f>
        <v>7.2894056847545352E-2</v>
      </c>
      <c r="AH200" s="2">
        <f>(Table2[[#This Row],[Current Month High]]/Table2[[#This Row],[Close Price]])-1</f>
        <v>0.10164735916764989</v>
      </c>
      <c r="AI200">
        <v>10.164735916764901</v>
      </c>
      <c r="AJ200">
        <v>166.68165323228101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0.41</v>
      </c>
      <c r="AM200" t="s">
        <v>10198</v>
      </c>
      <c r="AN200">
        <v>6.39</v>
      </c>
      <c r="AO200" t="s">
        <v>10198</v>
      </c>
      <c r="AQ200">
        <f>(Table2[[#This Row],[Sharpe Ratio]]-AVERAGE(Table2[Sharpe Ratio]))/_xlfn.STDEV.P(Table2[Sharpe Ratio])</f>
        <v>-0.61420022642052829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4.3276858551257238</v>
      </c>
      <c r="AS200">
        <f>_xlfn.RANK.AVG(Table2[[#This Row],[1Y Return vs Nifty Z-Score]],Table2[1Y Return vs Nifty Z-Score])</f>
        <v>84</v>
      </c>
      <c r="AT200">
        <f>_xlfn.RANK.AVG(Table2[[#This Row],[6M Return vs Nifty Z-Score]],Table2[6M Return vs Nifty Z-Score])</f>
        <v>89</v>
      </c>
      <c r="AU200">
        <f>_xlfn.RANK.AVG(Table2[[#This Row],[Sharpe Ratio Z-Score]],Table2[Sharpe Ratio Z-Score])</f>
        <v>520.5</v>
      </c>
      <c r="AV200">
        <f>(Table2[[#This Row],[Rank 1Y]]+Table2[[#This Row],[Rank 6M]]+Table2[[#This Row],[Rank Sharpe]])/3</f>
        <v>231.16666666666666</v>
      </c>
    </row>
    <row r="201" spans="1:48" x14ac:dyDescent="0.3">
      <c r="A201" t="s">
        <v>1336</v>
      </c>
      <c r="B201" t="s">
        <v>1337</v>
      </c>
      <c r="C201" t="s">
        <v>629</v>
      </c>
      <c r="D201" t="s">
        <v>629</v>
      </c>
      <c r="E201">
        <v>8124.1890267999997</v>
      </c>
      <c r="F201">
        <v>412.6</v>
      </c>
      <c r="G201">
        <v>71.986720787283303</v>
      </c>
      <c r="H201">
        <f>(Table2[[#This Row],[1Y Return vs Nifty]]-AVERAGE(Table2[1Y Return vs Nifty]))/_xlfn.STDEV.P(Table2[1Y Return vs Nifty])</f>
        <v>0.28436264605960226</v>
      </c>
      <c r="I201">
        <v>9.4702152212882797</v>
      </c>
      <c r="J201">
        <f>(Table2[[#This Row],[1M Return vs Nifty]]-AVERAGE(Table2[1M Return vs Nifty]))/_xlfn.STDEV.P(Table2[1M Return vs Nifty])</f>
        <v>0.47051187648196358</v>
      </c>
      <c r="K201">
        <v>23.494208514273101</v>
      </c>
      <c r="L201">
        <f>(Table2[[#This Row],[6M Return vs Nifty]]-AVERAGE(Table2[6M Return vs Nifty]))/_xlfn.STDEV.P(Table2[6M Return vs Nifty])</f>
        <v>0.3742251576161495</v>
      </c>
      <c r="M201">
        <v>-9.6893319661977699</v>
      </c>
      <c r="N201">
        <f>(Table2[[#This Row],[1W Return vs Nifty]]-AVERAGE(Table2[1W Return vs Nifty]))/_xlfn.STDEV.P(Table2[1W Return vs Nifty])</f>
        <v>-1.7481197710739631</v>
      </c>
      <c r="O201">
        <v>395.17</v>
      </c>
      <c r="P201">
        <v>378.63864578436801</v>
      </c>
      <c r="Q201">
        <v>320.66492866471702</v>
      </c>
      <c r="R201">
        <v>58.099215705789497</v>
      </c>
      <c r="S201" s="2">
        <f>(Table2[[#This Row],[Close Price]]-Table2[[#This Row],[20D EMA]])/Table2[[#This Row],[20D EMA]]</f>
        <v>4.4107599261077525E-2</v>
      </c>
      <c r="T201" s="2">
        <f>(Table2[[#This Row],[Close Price]]-Table2[[#This Row],[50D EMA]])/Table2[[#This Row],[50D EMA]]</f>
        <v>8.9693312063483244E-2</v>
      </c>
      <c r="U201" s="2">
        <f>(Table2[[#This Row],[Close Price]]-Table2[[#This Row],[200D EMA]])/Table2[[#This Row],[200D EMA]]</f>
        <v>0.28670136057008305</v>
      </c>
      <c r="V201">
        <v>2.6013493948065598</v>
      </c>
      <c r="W201">
        <v>395.05</v>
      </c>
      <c r="X201">
        <v>424</v>
      </c>
      <c r="Y201">
        <v>405.1</v>
      </c>
      <c r="Z201">
        <v>429</v>
      </c>
      <c r="AA201">
        <v>389.65</v>
      </c>
      <c r="AB201">
        <v>450.65</v>
      </c>
      <c r="AC201" s="2">
        <f>(Table2[[#This Row],[Close Price]]/Table2[[#This Row],[Day Low]])-1</f>
        <v>4.4424756359954465E-2</v>
      </c>
      <c r="AD201" s="2">
        <f>(Table2[[#This Row],[Day High]]/Table2[[#This Row],[Close Price]])-1</f>
        <v>2.7629665535627623E-2</v>
      </c>
      <c r="AE201" s="2">
        <f>(Table2[[#This Row],[Close Price]]/Table2[[#This Row],[Current Week Low]])-1</f>
        <v>1.8513947173537382E-2</v>
      </c>
      <c r="AF201" s="2">
        <f>(Table2[[#This Row],[Current Week High]]/Table2[[#This Row],[Close Price]])-1</f>
        <v>3.9747939893359119E-2</v>
      </c>
      <c r="AG201" s="2">
        <f>(Table2[[#This Row],[Close Price]]/Table2[[#This Row],[Current Month Low]])-1</f>
        <v>5.8899011933786882E-2</v>
      </c>
      <c r="AH201" s="2">
        <f>(Table2[[#This Row],[Current Month High]]/Table2[[#This Row],[Close Price]])-1</f>
        <v>9.2220067862336386E-2</v>
      </c>
      <c r="AI201">
        <v>9.2220067862336297</v>
      </c>
      <c r="AJ201">
        <v>106.196901549225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-0.02</v>
      </c>
      <c r="AM201" t="s">
        <v>10199</v>
      </c>
      <c r="AN201">
        <v>11</v>
      </c>
      <c r="AO201" t="s">
        <v>10198</v>
      </c>
      <c r="AP201">
        <v>6.2025217369831999E-2</v>
      </c>
      <c r="AQ201">
        <f>(Table2[[#This Row],[Sharpe Ratio]]-AVERAGE(Table2[Sharpe Ratio]))/_xlfn.STDEV.P(Table2[Sharpe Ratio])</f>
        <v>8.5090309766560832E-2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-0.53392978114968703</v>
      </c>
      <c r="AS201">
        <f>_xlfn.RANK.AVG(Table2[[#This Row],[1Y Return vs Nifty Z-Score]],Table2[1Y Return vs Nifty Z-Score])</f>
        <v>193</v>
      </c>
      <c r="AT201">
        <f>_xlfn.RANK.AVG(Table2[[#This Row],[6M Return vs Nifty Z-Score]],Table2[6M Return vs Nifty Z-Score])</f>
        <v>193</v>
      </c>
      <c r="AU201">
        <f>_xlfn.RANK.AVG(Table2[[#This Row],[Sharpe Ratio Z-Score]],Table2[Sharpe Ratio Z-Score])</f>
        <v>310</v>
      </c>
      <c r="AV201">
        <f>(Table2[[#This Row],[Rank 1Y]]+Table2[[#This Row],[Rank 6M]]+Table2[[#This Row],[Rank Sharpe]])/3</f>
        <v>232</v>
      </c>
    </row>
    <row r="202" spans="1:48" x14ac:dyDescent="0.3">
      <c r="A202" t="s">
        <v>264</v>
      </c>
      <c r="B202" t="s">
        <v>265</v>
      </c>
      <c r="C202" t="s">
        <v>10161</v>
      </c>
      <c r="D202" t="s">
        <v>130</v>
      </c>
      <c r="E202">
        <v>102844.06680365</v>
      </c>
      <c r="F202">
        <v>1021.85</v>
      </c>
      <c r="G202">
        <v>36.693782099407898</v>
      </c>
      <c r="H202">
        <f>(Table2[[#This Row],[1Y Return vs Nifty]]-AVERAGE(Table2[1Y Return vs Nifty]))/_xlfn.STDEV.P(Table2[1Y Return vs Nifty])</f>
        <v>-0.12324604086861801</v>
      </c>
      <c r="I202">
        <v>-5.0873187744764001</v>
      </c>
      <c r="J202">
        <f>(Table2[[#This Row],[1M Return vs Nifty]]-AVERAGE(Table2[1M Return vs Nifty]))/_xlfn.STDEV.P(Table2[1M Return vs Nifty])</f>
        <v>-0.72839139045339241</v>
      </c>
      <c r="K202">
        <v>27.012544431541301</v>
      </c>
      <c r="L202">
        <f>(Table2[[#This Row],[6M Return vs Nifty]]-AVERAGE(Table2[6M Return vs Nifty]))/_xlfn.STDEV.P(Table2[6M Return vs Nifty])</f>
        <v>0.47622084454619185</v>
      </c>
      <c r="M202">
        <v>-4.5906484628730704</v>
      </c>
      <c r="N202">
        <f>(Table2[[#This Row],[1W Return vs Nifty]]-AVERAGE(Table2[1W Return vs Nifty]))/_xlfn.STDEV.P(Table2[1W Return vs Nifty])</f>
        <v>-0.82755172847583958</v>
      </c>
      <c r="O202">
        <v>1041.0999999999999</v>
      </c>
      <c r="P202">
        <v>1008.04206966709</v>
      </c>
      <c r="Q202">
        <v>847.43557497108998</v>
      </c>
      <c r="R202">
        <v>36.745492854440798</v>
      </c>
      <c r="S202" s="2">
        <f>(Table2[[#This Row],[Close Price]]-Table2[[#This Row],[20D EMA]])/Table2[[#This Row],[20D EMA]]</f>
        <v>-1.8490058591873873E-2</v>
      </c>
      <c r="T202" s="2">
        <f>(Table2[[#This Row],[Close Price]]-Table2[[#This Row],[50D EMA]])/Table2[[#This Row],[50D EMA]]</f>
        <v>1.3697771897030194E-2</v>
      </c>
      <c r="U202" s="2">
        <f>(Table2[[#This Row],[Close Price]]-Table2[[#This Row],[200D EMA]])/Table2[[#This Row],[200D EMA]]</f>
        <v>0.20581437713994971</v>
      </c>
      <c r="V202">
        <v>0.73355157955388495</v>
      </c>
      <c r="W202">
        <v>992</v>
      </c>
      <c r="X202">
        <v>1026.3</v>
      </c>
      <c r="Y202">
        <v>1012.9</v>
      </c>
      <c r="Z202">
        <v>1054.45</v>
      </c>
      <c r="AA202">
        <v>1012.9</v>
      </c>
      <c r="AB202">
        <v>1075.2</v>
      </c>
      <c r="AC202" s="2">
        <f>(Table2[[#This Row],[Close Price]]/Table2[[#This Row],[Day Low]])-1</f>
        <v>3.0090725806451557E-2</v>
      </c>
      <c r="AD202" s="2">
        <f>(Table2[[#This Row],[Day High]]/Table2[[#This Row],[Close Price]])-1</f>
        <v>4.3548466017515608E-3</v>
      </c>
      <c r="AE202" s="2">
        <f>(Table2[[#This Row],[Close Price]]/Table2[[#This Row],[Current Week Low]])-1</f>
        <v>8.8360154013229497E-3</v>
      </c>
      <c r="AF202" s="2">
        <f>(Table2[[#This Row],[Current Week High]]/Table2[[#This Row],[Close Price]])-1</f>
        <v>3.1902921172383358E-2</v>
      </c>
      <c r="AG202" s="2">
        <f>(Table2[[#This Row],[Close Price]]/Table2[[#This Row],[Current Month Low]])-1</f>
        <v>8.8360154013229497E-3</v>
      </c>
      <c r="AH202" s="2">
        <f>(Table2[[#This Row],[Current Month High]]/Table2[[#This Row],[Close Price]])-1</f>
        <v>5.220922836032682E-2</v>
      </c>
      <c r="AI202">
        <v>7.3543083622841001</v>
      </c>
      <c r="AJ202">
        <v>75.696354883081099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-0.01</v>
      </c>
      <c r="AM202" t="s">
        <v>10199</v>
      </c>
      <c r="AN202">
        <v>-5.14</v>
      </c>
      <c r="AO202" t="s">
        <v>10199</v>
      </c>
      <c r="AP202">
        <v>9.9711597411619002E-2</v>
      </c>
      <c r="AQ202">
        <f>(Table2[[#This Row],[Sharpe Ratio]]-AVERAGE(Table2[Sharpe Ratio]))/_xlfn.STDEV.P(Table2[Sharpe Ratio])</f>
        <v>0.50997763824192455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-0.6929906770097336</v>
      </c>
      <c r="AS202">
        <f>_xlfn.RANK.AVG(Table2[[#This Row],[1Y Return vs Nifty Z-Score]],Table2[1Y Return vs Nifty Z-Score])</f>
        <v>315</v>
      </c>
      <c r="AT202">
        <f>_xlfn.RANK.AVG(Table2[[#This Row],[6M Return vs Nifty Z-Score]],Table2[6M Return vs Nifty Z-Score])</f>
        <v>172</v>
      </c>
      <c r="AU202">
        <f>_xlfn.RANK.AVG(Table2[[#This Row],[Sharpe Ratio Z-Score]],Table2[Sharpe Ratio Z-Score])</f>
        <v>212</v>
      </c>
      <c r="AV202">
        <f>(Table2[[#This Row],[Rank 1Y]]+Table2[[#This Row],[Rank 6M]]+Table2[[#This Row],[Rank Sharpe]])/3</f>
        <v>233</v>
      </c>
    </row>
    <row r="203" spans="1:48" x14ac:dyDescent="0.3">
      <c r="A203" t="s">
        <v>980</v>
      </c>
      <c r="B203" t="s">
        <v>981</v>
      </c>
      <c r="C203" t="s">
        <v>10155</v>
      </c>
      <c r="D203" t="s">
        <v>252</v>
      </c>
      <c r="E203">
        <v>14001.127173000001</v>
      </c>
      <c r="F203">
        <v>2379.85</v>
      </c>
      <c r="G203">
        <v>80.584329084772904</v>
      </c>
      <c r="H203">
        <f>(Table2[[#This Row],[1Y Return vs Nifty]]-AVERAGE(Table2[1Y Return vs Nifty]))/_xlfn.STDEV.P(Table2[1Y Return vs Nifty])</f>
        <v>0.38365899142363497</v>
      </c>
      <c r="I203">
        <v>20.579365109821101</v>
      </c>
      <c r="J203">
        <f>(Table2[[#This Row],[1M Return vs Nifty]]-AVERAGE(Table2[1M Return vs Nifty]))/_xlfn.STDEV.P(Table2[1M Return vs Nifty])</f>
        <v>1.3854193119110321</v>
      </c>
      <c r="K203">
        <v>36.763992701060197</v>
      </c>
      <c r="L203">
        <f>(Table2[[#This Row],[6M Return vs Nifty]]-AVERAGE(Table2[6M Return vs Nifty]))/_xlfn.STDEV.P(Table2[6M Return vs Nifty])</f>
        <v>0.75891291494537372</v>
      </c>
      <c r="M203">
        <v>-4.5331803426294996</v>
      </c>
      <c r="N203">
        <f>(Table2[[#This Row],[1W Return vs Nifty]]-AVERAGE(Table2[1W Return vs Nifty]))/_xlfn.STDEV.P(Table2[1W Return vs Nifty])</f>
        <v>-0.81717585106946189</v>
      </c>
      <c r="O203">
        <v>1930.12</v>
      </c>
      <c r="P203">
        <v>1760.0396348330601</v>
      </c>
      <c r="Q203">
        <v>1538.3263756517699</v>
      </c>
      <c r="R203">
        <v>60.444118770632699</v>
      </c>
      <c r="S203" s="2">
        <f>(Table2[[#This Row],[Close Price]]-Table2[[#This Row],[20D EMA]])/Table2[[#This Row],[20D EMA]]</f>
        <v>0.23300623795411687</v>
      </c>
      <c r="T203" s="2">
        <f>(Table2[[#This Row],[Close Price]]-Table2[[#This Row],[50D EMA]])/Table2[[#This Row],[50D EMA]]</f>
        <v>0.35215704970514994</v>
      </c>
      <c r="U203" s="2">
        <f>(Table2[[#This Row],[Close Price]]-Table2[[#This Row],[200D EMA]])/Table2[[#This Row],[200D EMA]]</f>
        <v>0.54703841633846184</v>
      </c>
      <c r="V203">
        <v>3.0981228661111899</v>
      </c>
      <c r="W203">
        <v>2215</v>
      </c>
      <c r="X203">
        <v>2344</v>
      </c>
      <c r="Y203">
        <v>1989.6</v>
      </c>
      <c r="Z203">
        <v>2408</v>
      </c>
      <c r="AA203">
        <v>1989.6</v>
      </c>
      <c r="AB203">
        <v>2408</v>
      </c>
      <c r="AC203" s="2">
        <f>(Table2[[#This Row],[Close Price]]/Table2[[#This Row],[Day Low]])-1</f>
        <v>7.4424379232505666E-2</v>
      </c>
      <c r="AD203" s="2">
        <f>(Table2[[#This Row],[Day High]]/Table2[[#This Row],[Close Price]])-1</f>
        <v>-1.506397462024911E-2</v>
      </c>
      <c r="AE203" s="2">
        <f>(Table2[[#This Row],[Close Price]]/Table2[[#This Row],[Current Week Low]])-1</f>
        <v>0.19614495375954966</v>
      </c>
      <c r="AF203" s="2">
        <f>(Table2[[#This Row],[Current Week High]]/Table2[[#This Row],[Close Price]])-1</f>
        <v>1.1828476584658798E-2</v>
      </c>
      <c r="AG203" s="2">
        <f>(Table2[[#This Row],[Close Price]]/Table2[[#This Row],[Current Month Low]])-1</f>
        <v>0.19614495375954966</v>
      </c>
      <c r="AH203" s="2">
        <f>(Table2[[#This Row],[Current Month High]]/Table2[[#This Row],[Close Price]])-1</f>
        <v>1.1828476584658798E-2</v>
      </c>
      <c r="AI203">
        <v>1.18284765846587</v>
      </c>
      <c r="AJ203">
        <v>145.33271480851499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0.42</v>
      </c>
      <c r="AM203" t="s">
        <v>10198</v>
      </c>
      <c r="AN203">
        <v>41.33</v>
      </c>
      <c r="AO203" t="s">
        <v>10198</v>
      </c>
      <c r="AP203">
        <v>2.9304289618976999E-2</v>
      </c>
      <c r="AQ203">
        <f>(Table2[[#This Row],[Sharpe Ratio]]-AVERAGE(Table2[Sharpe Ratio]))/_xlfn.STDEV.P(Table2[Sharpe Ratio])</f>
        <v>-0.2838150497261982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1.4270003174843806</v>
      </c>
      <c r="AS203">
        <f>_xlfn.RANK.AVG(Table2[[#This Row],[1Y Return vs Nifty Z-Score]],Table2[1Y Return vs Nifty Z-Score])</f>
        <v>168</v>
      </c>
      <c r="AT203">
        <f>_xlfn.RANK.AVG(Table2[[#This Row],[6M Return vs Nifty Z-Score]],Table2[6M Return vs Nifty Z-Score])</f>
        <v>119</v>
      </c>
      <c r="AU203">
        <f>_xlfn.RANK.AVG(Table2[[#This Row],[Sharpe Ratio Z-Score]],Table2[Sharpe Ratio Z-Score])</f>
        <v>415</v>
      </c>
      <c r="AV203">
        <f>(Table2[[#This Row],[Rank 1Y]]+Table2[[#This Row],[Rank 6M]]+Table2[[#This Row],[Rank Sharpe]])/3</f>
        <v>234</v>
      </c>
    </row>
    <row r="204" spans="1:48" x14ac:dyDescent="0.3">
      <c r="A204" t="s">
        <v>1517</v>
      </c>
      <c r="B204" t="s">
        <v>1518</v>
      </c>
      <c r="C204" t="s">
        <v>10167</v>
      </c>
      <c r="D204" t="s">
        <v>242</v>
      </c>
      <c r="E204">
        <v>6325.3883031300002</v>
      </c>
      <c r="F204">
        <v>1501.4</v>
      </c>
      <c r="G204">
        <v>21.27905437611</v>
      </c>
      <c r="H204">
        <f>(Table2[[#This Row],[1Y Return vs Nifty]]-AVERAGE(Table2[1Y Return vs Nifty]))/_xlfn.STDEV.P(Table2[1Y Return vs Nifty])</f>
        <v>-0.30127533398633799</v>
      </c>
      <c r="I204">
        <v>7.1186956393302001</v>
      </c>
      <c r="J204">
        <f>(Table2[[#This Row],[1M Return vs Nifty]]-AVERAGE(Table2[1M Return vs Nifty]))/_xlfn.STDEV.P(Table2[1M Return vs Nifty])</f>
        <v>0.27684964564724762</v>
      </c>
      <c r="K204">
        <v>31.360145203686901</v>
      </c>
      <c r="L204">
        <f>(Table2[[#This Row],[6M Return vs Nifty]]-AVERAGE(Table2[6M Return vs Nifty]))/_xlfn.STDEV.P(Table2[6M Return vs Nifty])</f>
        <v>0.60225671425270844</v>
      </c>
      <c r="M204">
        <v>0.31947868736617802</v>
      </c>
      <c r="N204">
        <f>(Table2[[#This Row],[1W Return vs Nifty]]-AVERAGE(Table2[1W Return vs Nifty]))/_xlfn.STDEV.P(Table2[1W Return vs Nifty])</f>
        <v>5.8972437351715881E-2</v>
      </c>
      <c r="O204">
        <v>1423.14</v>
      </c>
      <c r="P204">
        <v>1343.73437774536</v>
      </c>
      <c r="Q204">
        <v>1176.48859040148</v>
      </c>
      <c r="R204">
        <v>68.700388990874899</v>
      </c>
      <c r="S204" s="2">
        <f>(Table2[[#This Row],[Close Price]]-Table2[[#This Row],[20D EMA]])/Table2[[#This Row],[20D EMA]]</f>
        <v>5.4991076071222778E-2</v>
      </c>
      <c r="T204" s="2">
        <f>(Table2[[#This Row],[Close Price]]-Table2[[#This Row],[50D EMA]])/Table2[[#This Row],[50D EMA]]</f>
        <v>0.11733392020466563</v>
      </c>
      <c r="U204" s="2">
        <f>(Table2[[#This Row],[Close Price]]-Table2[[#This Row],[200D EMA]])/Table2[[#This Row],[200D EMA]]</f>
        <v>0.27617047224201569</v>
      </c>
      <c r="V204">
        <v>1.5920829145330799</v>
      </c>
      <c r="W204">
        <v>1451.2</v>
      </c>
      <c r="X204">
        <v>1511.25</v>
      </c>
      <c r="Y204">
        <v>1488.55</v>
      </c>
      <c r="Z204">
        <v>1552</v>
      </c>
      <c r="AA204">
        <v>1341</v>
      </c>
      <c r="AB204">
        <v>1584</v>
      </c>
      <c r="AC204" s="2">
        <f>(Table2[[#This Row],[Close Price]]/Table2[[#This Row],[Day Low]])-1</f>
        <v>3.4592061742006575E-2</v>
      </c>
      <c r="AD204" s="2">
        <f>(Table2[[#This Row],[Day High]]/Table2[[#This Row],[Close Price]])-1</f>
        <v>6.5605434927400452E-3</v>
      </c>
      <c r="AE204" s="2">
        <f>(Table2[[#This Row],[Close Price]]/Table2[[#This Row],[Current Week Low]])-1</f>
        <v>8.6325618890867872E-3</v>
      </c>
      <c r="AF204" s="2">
        <f>(Table2[[#This Row],[Current Week High]]/Table2[[#This Row],[Close Price]])-1</f>
        <v>3.3701878246969352E-2</v>
      </c>
      <c r="AG204" s="2">
        <f>(Table2[[#This Row],[Close Price]]/Table2[[#This Row],[Current Month Low]])-1</f>
        <v>0.11961222967934382</v>
      </c>
      <c r="AH204" s="2">
        <f>(Table2[[#This Row],[Current Month High]]/Table2[[#This Row],[Close Price]])-1</f>
        <v>5.5015319035566668E-2</v>
      </c>
      <c r="AI204">
        <v>5.5015319035566597</v>
      </c>
      <c r="AJ204">
        <v>74.166231657096404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0.04</v>
      </c>
      <c r="AM204" t="s">
        <v>10198</v>
      </c>
      <c r="AN204">
        <v>8.35</v>
      </c>
      <c r="AO204" t="s">
        <v>10198</v>
      </c>
      <c r="AP204">
        <v>0.11851502494449601</v>
      </c>
      <c r="AQ204">
        <f>(Table2[[#This Row],[Sharpe Ratio]]-AVERAGE(Table2[Sharpe Ratio]))/_xlfn.STDEV.P(Table2[Sharpe Ratio])</f>
        <v>0.72197300849944357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1.3587764717647777</v>
      </c>
      <c r="AS204">
        <f>_xlfn.RANK.AVG(Table2[[#This Row],[1Y Return vs Nifty Z-Score]],Table2[1Y Return vs Nifty Z-Score])</f>
        <v>387</v>
      </c>
      <c r="AT204">
        <f>_xlfn.RANK.AVG(Table2[[#This Row],[6M Return vs Nifty Z-Score]],Table2[6M Return vs Nifty Z-Score])</f>
        <v>147</v>
      </c>
      <c r="AU204">
        <f>_xlfn.RANK.AVG(Table2[[#This Row],[Sharpe Ratio Z-Score]],Table2[Sharpe Ratio Z-Score])</f>
        <v>169</v>
      </c>
      <c r="AV204">
        <f>(Table2[[#This Row],[Rank 1Y]]+Table2[[#This Row],[Rank 6M]]+Table2[[#This Row],[Rank Sharpe]])/3</f>
        <v>234.33333333333334</v>
      </c>
    </row>
    <row r="205" spans="1:48" x14ac:dyDescent="0.3">
      <c r="A205" t="s">
        <v>1164</v>
      </c>
      <c r="B205" t="s">
        <v>1165</v>
      </c>
      <c r="C205" t="s">
        <v>10156</v>
      </c>
      <c r="D205" t="s">
        <v>866</v>
      </c>
      <c r="E205">
        <v>10168.028290349999</v>
      </c>
      <c r="F205">
        <v>1395.6</v>
      </c>
      <c r="G205">
        <v>80.773900357251605</v>
      </c>
      <c r="H205">
        <f>(Table2[[#This Row],[1Y Return vs Nifty]]-AVERAGE(Table2[1Y Return vs Nifty]))/_xlfn.STDEV.P(Table2[1Y Return vs Nifty])</f>
        <v>0.38584840665305881</v>
      </c>
      <c r="I205">
        <v>15.612686012656299</v>
      </c>
      <c r="J205">
        <f>(Table2[[#This Row],[1M Return vs Nifty]]-AVERAGE(Table2[1M Return vs Nifty]))/_xlfn.STDEV.P(Table2[1M Return vs Nifty])</f>
        <v>0.97638246561942632</v>
      </c>
      <c r="K205">
        <v>29.9385229911084</v>
      </c>
      <c r="L205">
        <f>(Table2[[#This Row],[6M Return vs Nifty]]-AVERAGE(Table2[6M Return vs Nifty]))/_xlfn.STDEV.P(Table2[6M Return vs Nifty])</f>
        <v>0.5610442383730504</v>
      </c>
      <c r="M205">
        <v>11.731712175443199</v>
      </c>
      <c r="N205">
        <f>(Table2[[#This Row],[1W Return vs Nifty]]-AVERAGE(Table2[1W Return vs Nifty]))/_xlfn.STDEV.P(Table2[1W Return vs Nifty])</f>
        <v>2.1194528411542546</v>
      </c>
      <c r="O205">
        <v>1267.21</v>
      </c>
      <c r="P205">
        <v>1174.1163472345499</v>
      </c>
      <c r="Q205">
        <v>973.37990924600399</v>
      </c>
      <c r="R205">
        <v>77.207974407710097</v>
      </c>
      <c r="S205" s="2">
        <f>(Table2[[#This Row],[Close Price]]-Table2[[#This Row],[20D EMA]])/Table2[[#This Row],[20D EMA]]</f>
        <v>0.10131706662668372</v>
      </c>
      <c r="T205" s="2">
        <f>(Table2[[#This Row],[Close Price]]-Table2[[#This Row],[50D EMA]])/Table2[[#This Row],[50D EMA]]</f>
        <v>0.18863859044899645</v>
      </c>
      <c r="U205" s="2">
        <f>(Table2[[#This Row],[Close Price]]-Table2[[#This Row],[200D EMA]])/Table2[[#This Row],[200D EMA]]</f>
        <v>0.43376700786957328</v>
      </c>
      <c r="V205">
        <v>0.66889226609003305</v>
      </c>
      <c r="W205">
        <v>1351.55</v>
      </c>
      <c r="X205">
        <v>1425</v>
      </c>
      <c r="Y205">
        <v>1328</v>
      </c>
      <c r="Z205">
        <v>1404.9</v>
      </c>
      <c r="AA205">
        <v>1215</v>
      </c>
      <c r="AB205">
        <v>1404.9</v>
      </c>
      <c r="AC205" s="2">
        <f>(Table2[[#This Row],[Close Price]]/Table2[[#This Row],[Day Low]])-1</f>
        <v>3.2592208945285028E-2</v>
      </c>
      <c r="AD205" s="2">
        <f>(Table2[[#This Row],[Day High]]/Table2[[#This Row],[Close Price]])-1</f>
        <v>2.1066208082545224E-2</v>
      </c>
      <c r="AE205" s="2">
        <f>(Table2[[#This Row],[Close Price]]/Table2[[#This Row],[Current Week Low]])-1</f>
        <v>5.0903614457831203E-2</v>
      </c>
      <c r="AF205" s="2">
        <f>(Table2[[#This Row],[Current Week High]]/Table2[[#This Row],[Close Price]])-1</f>
        <v>6.6638005159072033E-3</v>
      </c>
      <c r="AG205" s="2">
        <f>(Table2[[#This Row],[Close Price]]/Table2[[#This Row],[Current Month Low]])-1</f>
        <v>0.14864197530864187</v>
      </c>
      <c r="AH205" s="2">
        <f>(Table2[[#This Row],[Current Month High]]/Table2[[#This Row],[Close Price]])-1</f>
        <v>6.6638005159072033E-3</v>
      </c>
      <c r="AI205">
        <v>0.66638005159072</v>
      </c>
      <c r="AJ205">
        <v>112.743902439024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0.25</v>
      </c>
      <c r="AM205" t="s">
        <v>10198</v>
      </c>
      <c r="AN205">
        <v>11.19</v>
      </c>
      <c r="AO205" t="s">
        <v>10198</v>
      </c>
      <c r="AP205">
        <v>4.0913756161188003E-2</v>
      </c>
      <c r="AQ205">
        <f>(Table2[[#This Row],[Sharpe Ratio]]-AVERAGE(Table2[Sharpe Ratio]))/_xlfn.STDEV.P(Table2[Sharpe Ratio])</f>
        <v>-0.15292651071887747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3.8898014410809125</v>
      </c>
      <c r="AS205">
        <f>_xlfn.RANK.AVG(Table2[[#This Row],[1Y Return vs Nifty Z-Score]],Table2[1Y Return vs Nifty Z-Score])</f>
        <v>167</v>
      </c>
      <c r="AT205">
        <f>_xlfn.RANK.AVG(Table2[[#This Row],[6M Return vs Nifty Z-Score]],Table2[6M Return vs Nifty Z-Score])</f>
        <v>154</v>
      </c>
      <c r="AU205">
        <f>_xlfn.RANK.AVG(Table2[[#This Row],[Sharpe Ratio Z-Score]],Table2[Sharpe Ratio Z-Score])</f>
        <v>384</v>
      </c>
      <c r="AV205">
        <f>(Table2[[#This Row],[Rank 1Y]]+Table2[[#This Row],[Rank 6M]]+Table2[[#This Row],[Rank Sharpe]])/3</f>
        <v>235</v>
      </c>
    </row>
    <row r="206" spans="1:48" x14ac:dyDescent="0.3">
      <c r="A206" t="s">
        <v>1564</v>
      </c>
      <c r="B206" t="s">
        <v>1565</v>
      </c>
      <c r="C206" t="s">
        <v>10169</v>
      </c>
      <c r="D206" t="s">
        <v>1151</v>
      </c>
      <c r="E206">
        <v>5927.5508282999999</v>
      </c>
      <c r="F206">
        <v>473</v>
      </c>
      <c r="G206">
        <v>45.148844363659997</v>
      </c>
      <c r="H206">
        <f>(Table2[[#This Row],[1Y Return vs Nifty]]-AVERAGE(Table2[1Y Return vs Nifty]))/_xlfn.STDEV.P(Table2[1Y Return vs Nifty])</f>
        <v>-2.5596002204875047E-2</v>
      </c>
      <c r="I206">
        <v>-1.48487692182939</v>
      </c>
      <c r="J206">
        <f>(Table2[[#This Row],[1M Return vs Nifty]]-AVERAGE(Table2[1M Return vs Nifty]))/_xlfn.STDEV.P(Table2[1M Return vs Nifty])</f>
        <v>-0.43170794754749187</v>
      </c>
      <c r="K206">
        <v>12.885289884056</v>
      </c>
      <c r="L206">
        <f>(Table2[[#This Row],[6M Return vs Nifty]]-AVERAGE(Table2[6M Return vs Nifty]))/_xlfn.STDEV.P(Table2[6M Return vs Nifty])</f>
        <v>6.6675233811806886E-2</v>
      </c>
      <c r="M206">
        <v>4.3968413273743403</v>
      </c>
      <c r="N206">
        <f>(Table2[[#This Row],[1W Return vs Nifty]]-AVERAGE(Table2[1W Return vs Nifty]))/_xlfn.STDEV.P(Table2[1W Return vs Nifty])</f>
        <v>0.79514085063477058</v>
      </c>
      <c r="O206">
        <v>448.47</v>
      </c>
      <c r="P206">
        <v>444.28690791489203</v>
      </c>
      <c r="Q206">
        <v>402.47222771996297</v>
      </c>
      <c r="R206">
        <v>60.995451960131298</v>
      </c>
      <c r="S206" s="2">
        <f>(Table2[[#This Row],[Close Price]]-Table2[[#This Row],[20D EMA]])/Table2[[#This Row],[20D EMA]]</f>
        <v>5.4697081187147348E-2</v>
      </c>
      <c r="T206" s="2">
        <f>(Table2[[#This Row],[Close Price]]-Table2[[#This Row],[50D EMA]])/Table2[[#This Row],[50D EMA]]</f>
        <v>6.462736482572265E-2</v>
      </c>
      <c r="U206" s="2">
        <f>(Table2[[#This Row],[Close Price]]-Table2[[#This Row],[200D EMA]])/Table2[[#This Row],[200D EMA]]</f>
        <v>0.17523637017039023</v>
      </c>
      <c r="V206">
        <v>1.68002073996167</v>
      </c>
      <c r="W206">
        <v>467.2</v>
      </c>
      <c r="X206">
        <v>498</v>
      </c>
      <c r="Y206">
        <v>454.7</v>
      </c>
      <c r="Z206">
        <v>478</v>
      </c>
      <c r="AA206">
        <v>412</v>
      </c>
      <c r="AB206">
        <v>478</v>
      </c>
      <c r="AC206" s="2">
        <f>(Table2[[#This Row],[Close Price]]/Table2[[#This Row],[Day Low]])-1</f>
        <v>1.2414383561643927E-2</v>
      </c>
      <c r="AD206" s="2">
        <f>(Table2[[#This Row],[Day High]]/Table2[[#This Row],[Close Price]])-1</f>
        <v>5.2854122621564414E-2</v>
      </c>
      <c r="AE206" s="2">
        <f>(Table2[[#This Row],[Close Price]]/Table2[[#This Row],[Current Week Low]])-1</f>
        <v>4.0246316252474212E-2</v>
      </c>
      <c r="AF206" s="2">
        <f>(Table2[[#This Row],[Current Week High]]/Table2[[#This Row],[Close Price]])-1</f>
        <v>1.0570824524312794E-2</v>
      </c>
      <c r="AG206" s="2">
        <f>(Table2[[#This Row],[Close Price]]/Table2[[#This Row],[Current Month Low]])-1</f>
        <v>0.14805825242718451</v>
      </c>
      <c r="AH206" s="2">
        <f>(Table2[[#This Row],[Current Month High]]/Table2[[#This Row],[Close Price]])-1</f>
        <v>1.0570824524312794E-2</v>
      </c>
      <c r="AI206">
        <v>12.251585623678601</v>
      </c>
      <c r="AJ206">
        <v>84.765625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-7.0000000000000007E-2</v>
      </c>
      <c r="AM206" t="s">
        <v>10199</v>
      </c>
      <c r="AN206">
        <v>1.34</v>
      </c>
      <c r="AO206" t="s">
        <v>10198</v>
      </c>
      <c r="AP206">
        <v>0.13679182817022301</v>
      </c>
      <c r="AQ206">
        <f>(Table2[[#This Row],[Sharpe Ratio]]-AVERAGE(Table2[Sharpe Ratio]))/_xlfn.STDEV.P(Table2[Sharpe Ratio])</f>
        <v>0.9280310614893702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1.3325431961835807</v>
      </c>
      <c r="AS206">
        <f>_xlfn.RANK.AVG(Table2[[#This Row],[1Y Return vs Nifty Z-Score]],Table2[1Y Return vs Nifty Z-Score])</f>
        <v>283</v>
      </c>
      <c r="AT206">
        <f>_xlfn.RANK.AVG(Table2[[#This Row],[6M Return vs Nifty Z-Score]],Table2[6M Return vs Nifty Z-Score])</f>
        <v>289</v>
      </c>
      <c r="AU206">
        <f>_xlfn.RANK.AVG(Table2[[#This Row],[Sharpe Ratio Z-Score]],Table2[Sharpe Ratio Z-Score])</f>
        <v>136</v>
      </c>
      <c r="AV206">
        <f>(Table2[[#This Row],[Rank 1Y]]+Table2[[#This Row],[Rank 6M]]+Table2[[#This Row],[Rank Sharpe]])/3</f>
        <v>236</v>
      </c>
    </row>
    <row r="207" spans="1:48" x14ac:dyDescent="0.3">
      <c r="A207" t="s">
        <v>159</v>
      </c>
      <c r="B207" t="s">
        <v>160</v>
      </c>
      <c r="C207" t="s">
        <v>10163</v>
      </c>
      <c r="D207" t="s">
        <v>161</v>
      </c>
      <c r="E207">
        <v>163656.04170850501</v>
      </c>
      <c r="F207">
        <v>4305.1000000000004</v>
      </c>
      <c r="G207">
        <v>34.535679564351199</v>
      </c>
      <c r="H207">
        <f>(Table2[[#This Row],[1Y Return vs Nifty]]-AVERAGE(Table2[1Y Return vs Nifty]))/_xlfn.STDEV.P(Table2[1Y Return vs Nifty])</f>
        <v>-0.14817061142791588</v>
      </c>
      <c r="I207">
        <v>-8.7211294639014199</v>
      </c>
      <c r="J207">
        <f>(Table2[[#This Row],[1M Return vs Nifty]]-AVERAGE(Table2[1M Return vs Nifty]))/_xlfn.STDEV.P(Table2[1M Return vs Nifty])</f>
        <v>-1.0276582517393607</v>
      </c>
      <c r="K207">
        <v>29.5567225811415</v>
      </c>
      <c r="L207">
        <f>(Table2[[#This Row],[6M Return vs Nifty]]-AVERAGE(Table2[6M Return vs Nifty]))/_xlfn.STDEV.P(Table2[6M Return vs Nifty])</f>
        <v>0.5499759390405119</v>
      </c>
      <c r="M207">
        <v>-1.1707749885599501</v>
      </c>
      <c r="N207">
        <f>(Table2[[#This Row],[1W Return vs Nifty]]-AVERAGE(Table2[1W Return vs Nifty]))/_xlfn.STDEV.P(Table2[1W Return vs Nifty])</f>
        <v>-0.21009307897762913</v>
      </c>
      <c r="O207">
        <v>4265.21</v>
      </c>
      <c r="P207">
        <v>4141.0074015571099</v>
      </c>
      <c r="Q207">
        <v>3435.8121272134699</v>
      </c>
      <c r="R207">
        <v>44.735619794873301</v>
      </c>
      <c r="S207" s="2">
        <f>(Table2[[#This Row],[Close Price]]-Table2[[#This Row],[20D EMA]])/Table2[[#This Row],[20D EMA]]</f>
        <v>9.3524117218144777E-3</v>
      </c>
      <c r="T207" s="2">
        <f>(Table2[[#This Row],[Close Price]]-Table2[[#This Row],[50D EMA]])/Table2[[#This Row],[50D EMA]]</f>
        <v>3.9626250941060384E-2</v>
      </c>
      <c r="U207" s="2">
        <f>(Table2[[#This Row],[Close Price]]-Table2[[#This Row],[200D EMA]])/Table2[[#This Row],[200D EMA]]</f>
        <v>0.25300797616415216</v>
      </c>
      <c r="V207">
        <v>0.69725952448508099</v>
      </c>
      <c r="W207">
        <v>4165.3999999999996</v>
      </c>
      <c r="X207">
        <v>4314</v>
      </c>
      <c r="Y207">
        <v>4220.45</v>
      </c>
      <c r="Z207">
        <v>4324.8</v>
      </c>
      <c r="AA207">
        <v>4212.6499999999996</v>
      </c>
      <c r="AB207">
        <v>4345</v>
      </c>
      <c r="AC207" s="2">
        <f>(Table2[[#This Row],[Close Price]]/Table2[[#This Row],[Day Low]])-1</f>
        <v>3.3538195611465982E-2</v>
      </c>
      <c r="AD207" s="2">
        <f>(Table2[[#This Row],[Day High]]/Table2[[#This Row],[Close Price]])-1</f>
        <v>2.0673155095118911E-3</v>
      </c>
      <c r="AE207" s="2">
        <f>(Table2[[#This Row],[Close Price]]/Table2[[#This Row],[Current Week Low]])-1</f>
        <v>2.0057102915566061E-2</v>
      </c>
      <c r="AF207" s="2">
        <f>(Table2[[#This Row],[Current Week High]]/Table2[[#This Row],[Close Price]])-1</f>
        <v>4.5759680379084955E-3</v>
      </c>
      <c r="AG207" s="2">
        <f>(Table2[[#This Row],[Close Price]]/Table2[[#This Row],[Current Month Low]])-1</f>
        <v>2.1945806084056496E-2</v>
      </c>
      <c r="AH207" s="2">
        <f>(Table2[[#This Row],[Current Month High]]/Table2[[#This Row],[Close Price]])-1</f>
        <v>9.268077396576091E-3</v>
      </c>
      <c r="AI207">
        <v>7.0776520870595201</v>
      </c>
      <c r="AJ207">
        <v>84.502967835944006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0.09</v>
      </c>
      <c r="AM207" t="s">
        <v>10198</v>
      </c>
      <c r="AN207">
        <v>-0.12</v>
      </c>
      <c r="AO207" t="s">
        <v>10199</v>
      </c>
      <c r="AP207">
        <v>9.5634137491109994E-2</v>
      </c>
      <c r="AQ207">
        <f>(Table2[[#This Row],[Sharpe Ratio]]-AVERAGE(Table2[Sharpe Ratio]))/_xlfn.STDEV.P(Table2[Sharpe Ratio])</f>
        <v>0.46400715631531153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-0.37193884678908223</v>
      </c>
      <c r="AS207">
        <f>_xlfn.RANK.AVG(Table2[[#This Row],[1Y Return vs Nifty Z-Score]],Table2[1Y Return vs Nifty Z-Score])</f>
        <v>326</v>
      </c>
      <c r="AT207">
        <f>_xlfn.RANK.AVG(Table2[[#This Row],[6M Return vs Nifty Z-Score]],Table2[6M Return vs Nifty Z-Score])</f>
        <v>155</v>
      </c>
      <c r="AU207">
        <f>_xlfn.RANK.AVG(Table2[[#This Row],[Sharpe Ratio Z-Score]],Table2[Sharpe Ratio Z-Score])</f>
        <v>229</v>
      </c>
      <c r="AV207">
        <f>(Table2[[#This Row],[Rank 1Y]]+Table2[[#This Row],[Rank 6M]]+Table2[[#This Row],[Rank Sharpe]])/3</f>
        <v>236.66666666666666</v>
      </c>
    </row>
    <row r="208" spans="1:48" x14ac:dyDescent="0.3">
      <c r="A208" t="s">
        <v>126</v>
      </c>
      <c r="B208" t="s">
        <v>127</v>
      </c>
      <c r="C208" t="s">
        <v>10151</v>
      </c>
      <c r="D208" t="s">
        <v>18</v>
      </c>
      <c r="E208">
        <v>240159.90117968101</v>
      </c>
      <c r="F208">
        <v>171.67</v>
      </c>
      <c r="G208">
        <v>50.120966649773003</v>
      </c>
      <c r="H208">
        <f>(Table2[[#This Row],[1Y Return vs Nifty]]-AVERAGE(Table2[1Y Return vs Nifty]))/_xlfn.STDEV.P(Table2[1Y Return vs Nifty])</f>
        <v>3.1828522689826118E-2</v>
      </c>
      <c r="I208">
        <v>-1.81036689781201</v>
      </c>
      <c r="J208">
        <f>(Table2[[#This Row],[1M Return vs Nifty]]-AVERAGE(Table2[1M Return vs Nifty]))/_xlfn.STDEV.P(Table2[1M Return vs Nifty])</f>
        <v>-0.45851406702307107</v>
      </c>
      <c r="K208">
        <v>16.8194415879213</v>
      </c>
      <c r="L208">
        <f>(Table2[[#This Row],[6M Return vs Nifty]]-AVERAGE(Table2[6M Return vs Nifty]))/_xlfn.STDEV.P(Table2[6M Return vs Nifty])</f>
        <v>0.180725317419031</v>
      </c>
      <c r="M208">
        <v>-6.9692602256953701E-2</v>
      </c>
      <c r="N208">
        <f>(Table2[[#This Row],[1W Return vs Nifty]]-AVERAGE(Table2[1W Return vs Nifty]))/_xlfn.STDEV.P(Table2[1W Return vs Nifty])</f>
        <v>-1.1292495172561019E-2</v>
      </c>
      <c r="O208">
        <v>167.98</v>
      </c>
      <c r="P208">
        <v>166.74857584697901</v>
      </c>
      <c r="Q208">
        <v>146.73922929456299</v>
      </c>
      <c r="R208">
        <v>60.877729801720903</v>
      </c>
      <c r="S208" s="2">
        <f>(Table2[[#This Row],[Close Price]]-Table2[[#This Row],[20D EMA]])/Table2[[#This Row],[20D EMA]]</f>
        <v>2.1966900821526358E-2</v>
      </c>
      <c r="T208" s="2">
        <f>(Table2[[#This Row],[Close Price]]-Table2[[#This Row],[50D EMA]])/Table2[[#This Row],[50D EMA]]</f>
        <v>2.951404009313547E-2</v>
      </c>
      <c r="U208" s="2">
        <f>(Table2[[#This Row],[Close Price]]-Table2[[#This Row],[200D EMA]])/Table2[[#This Row],[200D EMA]]</f>
        <v>0.1698984710856781</v>
      </c>
      <c r="V208">
        <v>0.879789170479921</v>
      </c>
      <c r="W208">
        <v>167.2</v>
      </c>
      <c r="X208">
        <v>172.49</v>
      </c>
      <c r="Y208">
        <v>169.75</v>
      </c>
      <c r="Z208">
        <v>172.81</v>
      </c>
      <c r="AA208">
        <v>165.62</v>
      </c>
      <c r="AB208">
        <v>172.81</v>
      </c>
      <c r="AC208" s="2">
        <f>(Table2[[#This Row],[Close Price]]/Table2[[#This Row],[Day Low]])-1</f>
        <v>2.6734449760765555E-2</v>
      </c>
      <c r="AD208" s="2">
        <f>(Table2[[#This Row],[Day High]]/Table2[[#This Row],[Close Price]])-1</f>
        <v>4.7766062794898367E-3</v>
      </c>
      <c r="AE208" s="2">
        <f>(Table2[[#This Row],[Close Price]]/Table2[[#This Row],[Current Week Low]])-1</f>
        <v>1.1310751104565364E-2</v>
      </c>
      <c r="AF208" s="2">
        <f>(Table2[[#This Row],[Current Week High]]/Table2[[#This Row],[Close Price]])-1</f>
        <v>6.640647754412532E-3</v>
      </c>
      <c r="AG208" s="2">
        <f>(Table2[[#This Row],[Close Price]]/Table2[[#This Row],[Current Month Low]])-1</f>
        <v>3.6529404661272746E-2</v>
      </c>
      <c r="AH208" s="2">
        <f>(Table2[[#This Row],[Current Month High]]/Table2[[#This Row],[Close Price]])-1</f>
        <v>6.640647754412532E-3</v>
      </c>
      <c r="AI208">
        <v>14.6385507077532</v>
      </c>
      <c r="AJ208">
        <v>100.783625730994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-0.05</v>
      </c>
      <c r="AM208" t="s">
        <v>10199</v>
      </c>
      <c r="AN208">
        <v>3.03</v>
      </c>
      <c r="AO208" t="s">
        <v>10198</v>
      </c>
      <c r="AP208">
        <v>0.10596642731686701</v>
      </c>
      <c r="AQ208">
        <f>(Table2[[#This Row],[Sharpe Ratio]]-AVERAGE(Table2[Sharpe Ratio]))/_xlfn.STDEV.P(Table2[Sharpe Ratio])</f>
        <v>0.58049642952837521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0.32324370744160025</v>
      </c>
      <c r="AS208">
        <f>_xlfn.RANK.AVG(Table2[[#This Row],[1Y Return vs Nifty Z-Score]],Table2[1Y Return vs Nifty Z-Score])</f>
        <v>267</v>
      </c>
      <c r="AT208">
        <f>_xlfn.RANK.AVG(Table2[[#This Row],[6M Return vs Nifty Z-Score]],Table2[6M Return vs Nifty Z-Score])</f>
        <v>247</v>
      </c>
      <c r="AU208">
        <f>_xlfn.RANK.AVG(Table2[[#This Row],[Sharpe Ratio Z-Score]],Table2[Sharpe Ratio Z-Score])</f>
        <v>197</v>
      </c>
      <c r="AV208">
        <f>(Table2[[#This Row],[Rank 1Y]]+Table2[[#This Row],[Rank 6M]]+Table2[[#This Row],[Rank Sharpe]])/3</f>
        <v>237</v>
      </c>
    </row>
    <row r="209" spans="1:48" x14ac:dyDescent="0.3">
      <c r="A209" t="s">
        <v>1566</v>
      </c>
      <c r="B209" t="s">
        <v>1567</v>
      </c>
      <c r="C209" t="s">
        <v>10153</v>
      </c>
      <c r="D209" t="s">
        <v>403</v>
      </c>
      <c r="E209">
        <v>5893.2675079699902</v>
      </c>
      <c r="F209">
        <v>194.85</v>
      </c>
      <c r="G209">
        <v>195.98381250358599</v>
      </c>
      <c r="H209">
        <f>(Table2[[#This Row],[1Y Return vs Nifty]]-AVERAGE(Table2[1Y Return vs Nifty]))/_xlfn.STDEV.P(Table2[1Y Return vs Nifty])</f>
        <v>1.7164420822433517</v>
      </c>
      <c r="I209">
        <v>-17.020844093998999</v>
      </c>
      <c r="J209">
        <f>(Table2[[#This Row],[1M Return vs Nifty]]-AVERAGE(Table2[1M Return vs Nifty]))/_xlfn.STDEV.P(Table2[1M Return vs Nifty])</f>
        <v>-1.7111912586037197</v>
      </c>
      <c r="K209">
        <v>11.451673236646499</v>
      </c>
      <c r="L209">
        <f>(Table2[[#This Row],[6M Return vs Nifty]]-AVERAGE(Table2[6M Return vs Nifty]))/_xlfn.STDEV.P(Table2[6M Return vs Nifty])</f>
        <v>2.5115042236805021E-2</v>
      </c>
      <c r="M209">
        <v>-5.5637751581095403</v>
      </c>
      <c r="N209">
        <f>(Table2[[#This Row],[1W Return vs Nifty]]-AVERAGE(Table2[1W Return vs Nifty]))/_xlfn.STDEV.P(Table2[1W Return vs Nifty])</f>
        <v>-1.0032498937864878</v>
      </c>
      <c r="O209">
        <v>205.73</v>
      </c>
      <c r="P209">
        <v>191.38240274602899</v>
      </c>
      <c r="Q209">
        <v>147.91921203121399</v>
      </c>
      <c r="R209">
        <v>29.443634616499399</v>
      </c>
      <c r="S209" s="2">
        <f>(Table2[[#This Row],[Close Price]]-Table2[[#This Row],[20D EMA]])/Table2[[#This Row],[20D EMA]]</f>
        <v>-5.2884849074029044E-2</v>
      </c>
      <c r="T209" s="2">
        <f>(Table2[[#This Row],[Close Price]]-Table2[[#This Row],[50D EMA]])/Table2[[#This Row],[50D EMA]]</f>
        <v>1.8118683871748795E-2</v>
      </c>
      <c r="U209" s="2">
        <f>(Table2[[#This Row],[Close Price]]-Table2[[#This Row],[200D EMA]])/Table2[[#This Row],[200D EMA]]</f>
        <v>0.31727310688271276</v>
      </c>
      <c r="V209">
        <v>0.96373462967539303</v>
      </c>
      <c r="W209">
        <v>187</v>
      </c>
      <c r="X209">
        <v>197.19</v>
      </c>
      <c r="Y209">
        <v>188.01</v>
      </c>
      <c r="Z209">
        <v>207.83</v>
      </c>
      <c r="AA209">
        <v>188.01</v>
      </c>
      <c r="AB209">
        <v>218.75</v>
      </c>
      <c r="AC209" s="2">
        <f>(Table2[[#This Row],[Close Price]]/Table2[[#This Row],[Day Low]])-1</f>
        <v>4.1978609625668462E-2</v>
      </c>
      <c r="AD209" s="2">
        <f>(Table2[[#This Row],[Day High]]/Table2[[#This Row],[Close Price]])-1</f>
        <v>1.2009237875288736E-2</v>
      </c>
      <c r="AE209" s="2">
        <f>(Table2[[#This Row],[Close Price]]/Table2[[#This Row],[Current Week Low]])-1</f>
        <v>3.6381043561512616E-2</v>
      </c>
      <c r="AF209" s="2">
        <f>(Table2[[#This Row],[Current Week High]]/Table2[[#This Row],[Close Price]])-1</f>
        <v>6.6615345137285287E-2</v>
      </c>
      <c r="AG209" s="2">
        <f>(Table2[[#This Row],[Close Price]]/Table2[[#This Row],[Current Month Low]])-1</f>
        <v>3.6381043561512616E-2</v>
      </c>
      <c r="AH209" s="2">
        <f>(Table2[[#This Row],[Current Month High]]/Table2[[#This Row],[Close Price]])-1</f>
        <v>0.12265845522196561</v>
      </c>
      <c r="AI209">
        <v>23.120348986399801</v>
      </c>
      <c r="AJ209">
        <v>222.06611570247901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0.26</v>
      </c>
      <c r="AM209" t="s">
        <v>10198</v>
      </c>
      <c r="AN209">
        <v>-14.4</v>
      </c>
      <c r="AO209" t="s">
        <v>10199</v>
      </c>
      <c r="AP209">
        <v>4.2734216909661997E-2</v>
      </c>
      <c r="AQ209">
        <f>(Table2[[#This Row],[Sharpe Ratio]]-AVERAGE(Table2[Sharpe Ratio]))/_xlfn.STDEV.P(Table2[Sharpe Ratio])</f>
        <v>-0.13240210102084538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-1.1052861289308962</v>
      </c>
      <c r="AS209">
        <f>_xlfn.RANK.AVG(Table2[[#This Row],[1Y Return vs Nifty Z-Score]],Table2[1Y Return vs Nifty Z-Score])</f>
        <v>39</v>
      </c>
      <c r="AT209">
        <f>_xlfn.RANK.AVG(Table2[[#This Row],[6M Return vs Nifty Z-Score]],Table2[6M Return vs Nifty Z-Score])</f>
        <v>297</v>
      </c>
      <c r="AU209">
        <f>_xlfn.RANK.AVG(Table2[[#This Row],[Sharpe Ratio Z-Score]],Table2[Sharpe Ratio Z-Score])</f>
        <v>375</v>
      </c>
      <c r="AV209">
        <f>(Table2[[#This Row],[Rank 1Y]]+Table2[[#This Row],[Rank 6M]]+Table2[[#This Row],[Rank Sharpe]])/3</f>
        <v>237</v>
      </c>
    </row>
    <row r="210" spans="1:48" x14ac:dyDescent="0.3">
      <c r="A210" t="s">
        <v>359</v>
      </c>
      <c r="B210" t="s">
        <v>360</v>
      </c>
      <c r="C210" t="s">
        <v>10157</v>
      </c>
      <c r="D210" t="s">
        <v>189</v>
      </c>
      <c r="E210">
        <v>69995.909499400004</v>
      </c>
      <c r="F210">
        <v>4298.3999999999996</v>
      </c>
      <c r="G210">
        <v>17.9688757514018</v>
      </c>
      <c r="H210">
        <f>(Table2[[#This Row],[1Y Return vs Nifty]]-AVERAGE(Table2[1Y Return vs Nifty]))/_xlfn.STDEV.P(Table2[1Y Return vs Nifty])</f>
        <v>-0.33950557530026682</v>
      </c>
      <c r="I210">
        <v>1.51726685365504</v>
      </c>
      <c r="J210">
        <f>(Table2[[#This Row],[1M Return vs Nifty]]-AVERAGE(Table2[1M Return vs Nifty]))/_xlfn.STDEV.P(Table2[1M Return vs Nifty])</f>
        <v>-0.18446277667685615</v>
      </c>
      <c r="K210">
        <v>20.850242732061901</v>
      </c>
      <c r="L210">
        <f>(Table2[[#This Row],[6M Return vs Nifty]]-AVERAGE(Table2[6M Return vs Nifty]))/_xlfn.STDEV.P(Table2[6M Return vs Nifty])</f>
        <v>0.29757724436472099</v>
      </c>
      <c r="M210">
        <v>-5.04484698665041</v>
      </c>
      <c r="N210">
        <f>(Table2[[#This Row],[1W Return vs Nifty]]-AVERAGE(Table2[1W Return vs Nifty]))/_xlfn.STDEV.P(Table2[1W Return vs Nifty])</f>
        <v>-0.90955733751433332</v>
      </c>
      <c r="O210">
        <v>4550.45</v>
      </c>
      <c r="P210">
        <v>4283.4610361534997</v>
      </c>
      <c r="Q210">
        <v>3556.1745969276999</v>
      </c>
      <c r="R210">
        <v>36.810068088565799</v>
      </c>
      <c r="S210" s="2">
        <f>(Table2[[#This Row],[Close Price]]-Table2[[#This Row],[20D EMA]])/Table2[[#This Row],[20D EMA]]</f>
        <v>-5.5390126251249922E-2</v>
      </c>
      <c r="T210" s="2">
        <f>(Table2[[#This Row],[Close Price]]-Table2[[#This Row],[50D EMA]])/Table2[[#This Row],[50D EMA]]</f>
        <v>3.4875918609767482E-3</v>
      </c>
      <c r="U210" s="2">
        <f>(Table2[[#This Row],[Close Price]]-Table2[[#This Row],[200D EMA]])/Table2[[#This Row],[200D EMA]]</f>
        <v>0.20871455628571597</v>
      </c>
      <c r="V210">
        <v>0.94816927166265497</v>
      </c>
      <c r="W210">
        <v>4175</v>
      </c>
      <c r="X210">
        <v>4345.7</v>
      </c>
      <c r="Y210">
        <v>4270</v>
      </c>
      <c r="Z210">
        <v>4647.6000000000004</v>
      </c>
      <c r="AA210">
        <v>4270</v>
      </c>
      <c r="AB210">
        <v>4747</v>
      </c>
      <c r="AC210" s="2">
        <f>(Table2[[#This Row],[Close Price]]/Table2[[#This Row],[Day Low]])-1</f>
        <v>2.9556886227544821E-2</v>
      </c>
      <c r="AD210" s="2">
        <f>(Table2[[#This Row],[Day High]]/Table2[[#This Row],[Close Price]])-1</f>
        <v>1.1004094546808174E-2</v>
      </c>
      <c r="AE210" s="2">
        <f>(Table2[[#This Row],[Close Price]]/Table2[[#This Row],[Current Week Low]])-1</f>
        <v>6.6510538641686434E-3</v>
      </c>
      <c r="AF210" s="2">
        <f>(Table2[[#This Row],[Current Week High]]/Table2[[#This Row],[Close Price]])-1</f>
        <v>8.1239530988274966E-2</v>
      </c>
      <c r="AG210" s="2">
        <f>(Table2[[#This Row],[Close Price]]/Table2[[#This Row],[Current Month Low]])-1</f>
        <v>6.6510538641686434E-3</v>
      </c>
      <c r="AH210" s="2">
        <f>(Table2[[#This Row],[Current Month High]]/Table2[[#This Row],[Close Price]])-1</f>
        <v>0.10436441466592239</v>
      </c>
      <c r="AI210">
        <v>15.182393448725101</v>
      </c>
      <c r="AJ210">
        <v>64.550953219508401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</v>
      </c>
      <c r="AM210" t="s">
        <v>10198</v>
      </c>
      <c r="AN210">
        <v>-8.89</v>
      </c>
      <c r="AO210" t="s">
        <v>10199</v>
      </c>
      <c r="AP210">
        <v>0.15555323074160801</v>
      </c>
      <c r="AQ210">
        <f>(Table2[[#This Row],[Sharpe Ratio]]-AVERAGE(Table2[Sharpe Ratio]))/_xlfn.STDEV.P(Table2[Sharpe Ratio])</f>
        <v>1.1395526299755909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3.6041848488556072E-3</v>
      </c>
      <c r="AS210">
        <f>_xlfn.RANK.AVG(Table2[[#This Row],[1Y Return vs Nifty Z-Score]],Table2[1Y Return vs Nifty Z-Score])</f>
        <v>403</v>
      </c>
      <c r="AT210">
        <f>_xlfn.RANK.AVG(Table2[[#This Row],[6M Return vs Nifty Z-Score]],Table2[6M Return vs Nifty Z-Score])</f>
        <v>217</v>
      </c>
      <c r="AU210">
        <f>_xlfn.RANK.AVG(Table2[[#This Row],[Sharpe Ratio Z-Score]],Table2[Sharpe Ratio Z-Score])</f>
        <v>92</v>
      </c>
      <c r="AV210">
        <f>(Table2[[#This Row],[Rank 1Y]]+Table2[[#This Row],[Rank 6M]]+Table2[[#This Row],[Rank Sharpe]])/3</f>
        <v>237.33333333333334</v>
      </c>
    </row>
    <row r="211" spans="1:48" x14ac:dyDescent="0.3">
      <c r="A211" t="s">
        <v>68</v>
      </c>
      <c r="B211" t="s">
        <v>69</v>
      </c>
      <c r="C211" t="s">
        <v>10157</v>
      </c>
      <c r="D211" t="s">
        <v>56</v>
      </c>
      <c r="E211">
        <v>368038.63877456001</v>
      </c>
      <c r="F211">
        <v>1014.95</v>
      </c>
      <c r="G211">
        <v>35.756417491516103</v>
      </c>
      <c r="H211">
        <f>(Table2[[#This Row],[1Y Return vs Nifty]]-AVERAGE(Table2[1Y Return vs Nifty]))/_xlfn.STDEV.P(Table2[1Y Return vs Nifty])</f>
        <v>-0.13407194461029254</v>
      </c>
      <c r="I211">
        <v>-2.4758134980710702</v>
      </c>
      <c r="J211">
        <f>(Table2[[#This Row],[1M Return vs Nifty]]-AVERAGE(Table2[1M Return vs Nifty]))/_xlfn.STDEV.P(Table2[1M Return vs Nifty])</f>
        <v>-0.51331772423958344</v>
      </c>
      <c r="K211">
        <v>13.568286683956501</v>
      </c>
      <c r="L211">
        <f>(Table2[[#This Row],[6M Return vs Nifty]]-AVERAGE(Table2[6M Return vs Nifty]))/_xlfn.STDEV.P(Table2[6M Return vs Nifty])</f>
        <v>8.6475141897604912E-2</v>
      </c>
      <c r="M211">
        <v>-0.54357761897437396</v>
      </c>
      <c r="N211">
        <f>(Table2[[#This Row],[1W Return vs Nifty]]-AVERAGE(Table2[1W Return vs Nifty]))/_xlfn.STDEV.P(Table2[1W Return vs Nifty])</f>
        <v>-9.6852503353432276E-2</v>
      </c>
      <c r="O211">
        <v>982.6</v>
      </c>
      <c r="P211">
        <v>973.47876742250298</v>
      </c>
      <c r="Q211">
        <v>862.39999204410196</v>
      </c>
      <c r="R211">
        <v>63.3995122786989</v>
      </c>
      <c r="S211" s="2">
        <f>(Table2[[#This Row],[Close Price]]-Table2[[#This Row],[20D EMA]])/Table2[[#This Row],[20D EMA]]</f>
        <v>3.2922857724404661E-2</v>
      </c>
      <c r="T211" s="2">
        <f>(Table2[[#This Row],[Close Price]]-Table2[[#This Row],[50D EMA]])/Table2[[#This Row],[50D EMA]]</f>
        <v>4.2601065339412776E-2</v>
      </c>
      <c r="U211" s="2">
        <f>(Table2[[#This Row],[Close Price]]-Table2[[#This Row],[200D EMA]])/Table2[[#This Row],[200D EMA]]</f>
        <v>0.17689008506866599</v>
      </c>
      <c r="V211">
        <v>1.0072128632709101</v>
      </c>
      <c r="W211">
        <v>986.05</v>
      </c>
      <c r="X211">
        <v>1019.85</v>
      </c>
      <c r="Y211">
        <v>996.2</v>
      </c>
      <c r="Z211">
        <v>1017</v>
      </c>
      <c r="AA211">
        <v>973.5</v>
      </c>
      <c r="AB211">
        <v>1017</v>
      </c>
      <c r="AC211" s="2">
        <f>(Table2[[#This Row],[Close Price]]/Table2[[#This Row],[Day Low]])-1</f>
        <v>2.9308858577151264E-2</v>
      </c>
      <c r="AD211" s="2">
        <f>(Table2[[#This Row],[Day High]]/Table2[[#This Row],[Close Price]])-1</f>
        <v>4.8278240307404463E-3</v>
      </c>
      <c r="AE211" s="2">
        <f>(Table2[[#This Row],[Close Price]]/Table2[[#This Row],[Current Week Low]])-1</f>
        <v>1.882152178277452E-2</v>
      </c>
      <c r="AF211" s="2">
        <f>(Table2[[#This Row],[Current Week High]]/Table2[[#This Row],[Close Price]])-1</f>
        <v>2.0198039312280258E-3</v>
      </c>
      <c r="AG211" s="2">
        <f>(Table2[[#This Row],[Close Price]]/Table2[[#This Row],[Current Month Low]])-1</f>
        <v>4.2578325629173186E-2</v>
      </c>
      <c r="AH211" s="2">
        <f>(Table2[[#This Row],[Current Month High]]/Table2[[#This Row],[Close Price]])-1</f>
        <v>2.0198039312280258E-3</v>
      </c>
      <c r="AI211">
        <v>4.9903936154490101</v>
      </c>
      <c r="AJ211">
        <v>71.068599359514593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-0.12</v>
      </c>
      <c r="AM211" t="s">
        <v>10199</v>
      </c>
      <c r="AN211">
        <v>5.53</v>
      </c>
      <c r="AO211" t="s">
        <v>10198</v>
      </c>
      <c r="AP211">
        <v>0.146865614825678</v>
      </c>
      <c r="AQ211">
        <f>(Table2[[#This Row],[Sharpe Ratio]]-AVERAGE(Table2[Sharpe Ratio]))/_xlfn.STDEV.P(Table2[Sharpe Ratio])</f>
        <v>1.0416058939599098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0.3838388636542065</v>
      </c>
      <c r="AS211">
        <f>_xlfn.RANK.AVG(Table2[[#This Row],[1Y Return vs Nifty Z-Score]],Table2[1Y Return vs Nifty Z-Score])</f>
        <v>319</v>
      </c>
      <c r="AT211">
        <f>_xlfn.RANK.AVG(Table2[[#This Row],[6M Return vs Nifty Z-Score]],Table2[6M Return vs Nifty Z-Score])</f>
        <v>286</v>
      </c>
      <c r="AU211">
        <f>_xlfn.RANK.AVG(Table2[[#This Row],[Sharpe Ratio Z-Score]],Table2[Sharpe Ratio Z-Score])</f>
        <v>112</v>
      </c>
      <c r="AV211">
        <f>(Table2[[#This Row],[Rank 1Y]]+Table2[[#This Row],[Rank 6M]]+Table2[[#This Row],[Rank Sharpe]])/3</f>
        <v>239</v>
      </c>
    </row>
    <row r="212" spans="1:48" x14ac:dyDescent="0.3">
      <c r="A212" t="s">
        <v>1491</v>
      </c>
      <c r="B212" t="s">
        <v>1492</v>
      </c>
      <c r="C212" t="s">
        <v>10159</v>
      </c>
      <c r="D212" t="s">
        <v>65</v>
      </c>
      <c r="E212">
        <v>6524.6093817599904</v>
      </c>
      <c r="F212">
        <v>659.25</v>
      </c>
      <c r="G212">
        <v>105.481014036205</v>
      </c>
      <c r="H212">
        <f>(Table2[[#This Row],[1Y Return vs Nifty]]-AVERAGE(Table2[1Y Return vs Nifty]))/_xlfn.STDEV.P(Table2[1Y Return vs Nifty])</f>
        <v>0.67119823976072834</v>
      </c>
      <c r="I212">
        <v>17.852781347408399</v>
      </c>
      <c r="J212">
        <f>(Table2[[#This Row],[1M Return vs Nifty]]-AVERAGE(Table2[1M Return vs Nifty]))/_xlfn.STDEV.P(Table2[1M Return vs Nifty])</f>
        <v>1.160868218210648</v>
      </c>
      <c r="K212">
        <v>93.361650724919699</v>
      </c>
      <c r="L212">
        <f>(Table2[[#This Row],[6M Return vs Nifty]]-AVERAGE(Table2[6M Return vs Nifty]))/_xlfn.STDEV.P(Table2[6M Return vs Nifty])</f>
        <v>2.3996650047166588</v>
      </c>
      <c r="M212">
        <v>16.638244579674499</v>
      </c>
      <c r="N212">
        <f>(Table2[[#This Row],[1W Return vs Nifty]]-AVERAGE(Table2[1W Return vs Nifty]))/_xlfn.STDEV.P(Table2[1W Return vs Nifty])</f>
        <v>3.0053279750711184</v>
      </c>
      <c r="O212">
        <v>584.71</v>
      </c>
      <c r="P212">
        <v>543.83137131151398</v>
      </c>
      <c r="Q212">
        <v>447.23747808123397</v>
      </c>
      <c r="R212">
        <v>82.0601690528094</v>
      </c>
      <c r="S212" s="2">
        <f>(Table2[[#This Row],[Close Price]]-Table2[[#This Row],[20D EMA]])/Table2[[#This Row],[20D EMA]]</f>
        <v>0.12748199962374504</v>
      </c>
      <c r="T212" s="2">
        <f>(Table2[[#This Row],[Close Price]]-Table2[[#This Row],[50D EMA]])/Table2[[#This Row],[50D EMA]]</f>
        <v>0.21223238448002785</v>
      </c>
      <c r="U212" s="2">
        <f>(Table2[[#This Row],[Close Price]]-Table2[[#This Row],[200D EMA]])/Table2[[#This Row],[200D EMA]]</f>
        <v>0.47404909541202883</v>
      </c>
      <c r="V212">
        <v>1.3361797595351601</v>
      </c>
      <c r="W212">
        <v>628.04999999999995</v>
      </c>
      <c r="X212">
        <v>674.9</v>
      </c>
      <c r="Y212">
        <v>656</v>
      </c>
      <c r="Z212">
        <v>685</v>
      </c>
      <c r="AA212">
        <v>559</v>
      </c>
      <c r="AB212">
        <v>685</v>
      </c>
      <c r="AC212" s="2">
        <f>(Table2[[#This Row],[Close Price]]/Table2[[#This Row],[Day Low]])-1</f>
        <v>4.9677573441605061E-2</v>
      </c>
      <c r="AD212" s="2">
        <f>(Table2[[#This Row],[Day High]]/Table2[[#This Row],[Close Price]])-1</f>
        <v>2.3739097459233971E-2</v>
      </c>
      <c r="AE212" s="2">
        <f>(Table2[[#This Row],[Close Price]]/Table2[[#This Row],[Current Week Low]])-1</f>
        <v>4.9542682926828618E-3</v>
      </c>
      <c r="AF212" s="2">
        <f>(Table2[[#This Row],[Current Week High]]/Table2[[#This Row],[Close Price]])-1</f>
        <v>3.9059537353052676E-2</v>
      </c>
      <c r="AG212" s="2">
        <f>(Table2[[#This Row],[Close Price]]/Table2[[#This Row],[Current Month Low]])-1</f>
        <v>0.17933810375670833</v>
      </c>
      <c r="AH212" s="2">
        <f>(Table2[[#This Row],[Current Month High]]/Table2[[#This Row],[Close Price]])-1</f>
        <v>3.9059537353052676E-2</v>
      </c>
      <c r="AI212">
        <v>3.90595373530526</v>
      </c>
      <c r="AJ212">
        <v>133.032873806998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0.1</v>
      </c>
      <c r="AM212" t="s">
        <v>10198</v>
      </c>
      <c r="AN212">
        <v>13.65</v>
      </c>
      <c r="AO212" t="s">
        <v>10198</v>
      </c>
      <c r="AP212">
        <v>-1.6886001464599999E-2</v>
      </c>
      <c r="AQ212">
        <f>(Table2[[#This Row],[Sharpe Ratio]]-AVERAGE(Table2[Sharpe Ratio]))/_xlfn.STDEV.P(Table2[Sharpe Ratio])</f>
        <v>-0.80457797145652421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6.4324814663026295</v>
      </c>
      <c r="AS212">
        <f>_xlfn.RANK.AVG(Table2[[#This Row],[1Y Return vs Nifty Z-Score]],Table2[1Y Return vs Nifty Z-Score])</f>
        <v>123</v>
      </c>
      <c r="AT212">
        <f>_xlfn.RANK.AVG(Table2[[#This Row],[6M Return vs Nifty Z-Score]],Table2[6M Return vs Nifty Z-Score])</f>
        <v>19</v>
      </c>
      <c r="AU212">
        <f>_xlfn.RANK.AVG(Table2[[#This Row],[Sharpe Ratio Z-Score]],Table2[Sharpe Ratio Z-Score])</f>
        <v>575</v>
      </c>
      <c r="AV212">
        <f>(Table2[[#This Row],[Rank 1Y]]+Table2[[#This Row],[Rank 6M]]+Table2[[#This Row],[Rank Sharpe]])/3</f>
        <v>239</v>
      </c>
    </row>
    <row r="213" spans="1:48" x14ac:dyDescent="0.3">
      <c r="A213" t="s">
        <v>154</v>
      </c>
      <c r="B213" t="s">
        <v>155</v>
      </c>
      <c r="C213" t="s">
        <v>10161</v>
      </c>
      <c r="D213" t="s">
        <v>156</v>
      </c>
      <c r="E213">
        <v>172776.50551722999</v>
      </c>
      <c r="F213">
        <v>465.65</v>
      </c>
      <c r="G213">
        <v>38.7071480208688</v>
      </c>
      <c r="H213">
        <f>(Table2[[#This Row],[1Y Return vs Nifty]]-AVERAGE(Table2[1Y Return vs Nifty]))/_xlfn.STDEV.P(Table2[1Y Return vs Nifty])</f>
        <v>-9.9993076676247211E-2</v>
      </c>
      <c r="I213">
        <v>-1.35010830389152</v>
      </c>
      <c r="J213">
        <f>(Table2[[#This Row],[1M Return vs Nifty]]-AVERAGE(Table2[1M Return vs Nifty]))/_xlfn.STDEV.P(Table2[1M Return vs Nifty])</f>
        <v>-0.42060891550174268</v>
      </c>
      <c r="K213">
        <v>65.488856112027804</v>
      </c>
      <c r="L213">
        <f>(Table2[[#This Row],[6M Return vs Nifty]]-AVERAGE(Table2[6M Return vs Nifty]))/_xlfn.STDEV.P(Table2[6M Return vs Nifty])</f>
        <v>1.591639591552229</v>
      </c>
      <c r="M213">
        <v>-1.63733600270296</v>
      </c>
      <c r="N213">
        <f>(Table2[[#This Row],[1W Return vs Nifty]]-AVERAGE(Table2[1W Return vs Nifty]))/_xlfn.STDEV.P(Table2[1W Return vs Nifty])</f>
        <v>-0.29433073743635896</v>
      </c>
      <c r="O213">
        <v>457.96</v>
      </c>
      <c r="P213">
        <v>431.65326989830697</v>
      </c>
      <c r="Q213">
        <v>341.87090456761098</v>
      </c>
      <c r="R213">
        <v>55.619066781743498</v>
      </c>
      <c r="S213" s="2">
        <f>(Table2[[#This Row],[Close Price]]-Table2[[#This Row],[20D EMA]])/Table2[[#This Row],[20D EMA]]</f>
        <v>1.6791859551052491E-2</v>
      </c>
      <c r="T213" s="2">
        <f>(Table2[[#This Row],[Close Price]]-Table2[[#This Row],[50D EMA]])/Table2[[#This Row],[50D EMA]]</f>
        <v>7.8759348005639523E-2</v>
      </c>
      <c r="U213" s="2">
        <f>(Table2[[#This Row],[Close Price]]-Table2[[#This Row],[200D EMA]])/Table2[[#This Row],[200D EMA]]</f>
        <v>0.36206384860080865</v>
      </c>
      <c r="V213">
        <v>1.2591293827189201</v>
      </c>
      <c r="W213">
        <v>445.15</v>
      </c>
      <c r="X213">
        <v>466.95</v>
      </c>
      <c r="Y213">
        <v>462.6</v>
      </c>
      <c r="Z213">
        <v>477.5</v>
      </c>
      <c r="AA213">
        <v>455</v>
      </c>
      <c r="AB213">
        <v>479.6</v>
      </c>
      <c r="AC213" s="2">
        <f>(Table2[[#This Row],[Close Price]]/Table2[[#This Row],[Day Low]])-1</f>
        <v>4.605189262046494E-2</v>
      </c>
      <c r="AD213" s="2">
        <f>(Table2[[#This Row],[Day High]]/Table2[[#This Row],[Close Price]])-1</f>
        <v>2.7917964136154882E-3</v>
      </c>
      <c r="AE213" s="2">
        <f>(Table2[[#This Row],[Close Price]]/Table2[[#This Row],[Current Week Low]])-1</f>
        <v>6.5931690445308888E-3</v>
      </c>
      <c r="AF213" s="2">
        <f>(Table2[[#This Row],[Current Week High]]/Table2[[#This Row],[Close Price]])-1</f>
        <v>2.5448298077955567E-2</v>
      </c>
      <c r="AG213" s="2">
        <f>(Table2[[#This Row],[Close Price]]/Table2[[#This Row],[Current Month Low]])-1</f>
        <v>2.3406593406593457E-2</v>
      </c>
      <c r="AH213" s="2">
        <f>(Table2[[#This Row],[Current Month High]]/Table2[[#This Row],[Close Price]])-1</f>
        <v>2.9958123053795971E-2</v>
      </c>
      <c r="AI213">
        <v>8.8263717384301508</v>
      </c>
      <c r="AJ213">
        <v>123.87019230769199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0.09</v>
      </c>
      <c r="AM213" t="s">
        <v>10198</v>
      </c>
      <c r="AN213">
        <v>-0.98</v>
      </c>
      <c r="AO213" t="s">
        <v>10199</v>
      </c>
      <c r="AP213">
        <v>4.4421090089416998E-2</v>
      </c>
      <c r="AQ213">
        <f>(Table2[[#This Row],[Sharpe Ratio]]-AVERAGE(Table2[Sharpe Ratio]))/_xlfn.STDEV.P(Table2[Sharpe Ratio])</f>
        <v>-0.11338379684761019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0.66332306509026995</v>
      </c>
      <c r="AS213">
        <f>_xlfn.RANK.AVG(Table2[[#This Row],[1Y Return vs Nifty Z-Score]],Table2[1Y Return vs Nifty Z-Score])</f>
        <v>311</v>
      </c>
      <c r="AT213">
        <f>_xlfn.RANK.AVG(Table2[[#This Row],[6M Return vs Nifty Z-Score]],Table2[6M Return vs Nifty Z-Score])</f>
        <v>48</v>
      </c>
      <c r="AU213">
        <f>_xlfn.RANK.AVG(Table2[[#This Row],[Sharpe Ratio Z-Score]],Table2[Sharpe Ratio Z-Score])</f>
        <v>369</v>
      </c>
      <c r="AV213">
        <f>(Table2[[#This Row],[Rank 1Y]]+Table2[[#This Row],[Rank 6M]]+Table2[[#This Row],[Rank Sharpe]])/3</f>
        <v>242.66666666666666</v>
      </c>
    </row>
    <row r="214" spans="1:48" x14ac:dyDescent="0.3">
      <c r="A214" t="s">
        <v>1456</v>
      </c>
      <c r="B214" t="s">
        <v>1457</v>
      </c>
      <c r="C214" t="s">
        <v>629</v>
      </c>
      <c r="D214" t="s">
        <v>484</v>
      </c>
      <c r="E214">
        <v>6767.2995086000001</v>
      </c>
      <c r="F214">
        <v>950.95</v>
      </c>
      <c r="G214">
        <v>60.004903307643197</v>
      </c>
      <c r="H214">
        <f>(Table2[[#This Row],[1Y Return vs Nifty]]-AVERAGE(Table2[1Y Return vs Nifty]))/_xlfn.STDEV.P(Table2[1Y Return vs Nifty])</f>
        <v>0.14598105836915806</v>
      </c>
      <c r="I214">
        <v>9.0902778022900996</v>
      </c>
      <c r="J214">
        <f>(Table2[[#This Row],[1M Return vs Nifty]]-AVERAGE(Table2[1M Return vs Nifty]))/_xlfn.STDEV.P(Table2[1M Return vs Nifty])</f>
        <v>0.43922167217947466</v>
      </c>
      <c r="K214">
        <v>3.6286380826111801</v>
      </c>
      <c r="L214">
        <f>(Table2[[#This Row],[6M Return vs Nifty]]-AVERAGE(Table2[6M Return vs Nifty]))/_xlfn.STDEV.P(Table2[6M Return vs Nifty])</f>
        <v>-0.2016728095136443</v>
      </c>
      <c r="M214">
        <v>-2.9067293945617099</v>
      </c>
      <c r="N214">
        <f>(Table2[[#This Row],[1W Return vs Nifty]]-AVERAGE(Table2[1W Return vs Nifty]))/_xlfn.STDEV.P(Table2[1W Return vs Nifty])</f>
        <v>-0.52351989759278306</v>
      </c>
      <c r="O214">
        <v>912.61</v>
      </c>
      <c r="P214">
        <v>871.91892203577402</v>
      </c>
      <c r="Q214">
        <v>799.72241841558798</v>
      </c>
      <c r="R214">
        <v>64.618921469015504</v>
      </c>
      <c r="S214" s="2">
        <f>(Table2[[#This Row],[Close Price]]-Table2[[#This Row],[20D EMA]])/Table2[[#This Row],[20D EMA]]</f>
        <v>4.2011373971356909E-2</v>
      </c>
      <c r="T214" s="2">
        <f>(Table2[[#This Row],[Close Price]]-Table2[[#This Row],[50D EMA]])/Table2[[#This Row],[50D EMA]]</f>
        <v>9.0640397824722815E-2</v>
      </c>
      <c r="U214" s="2">
        <f>(Table2[[#This Row],[Close Price]]-Table2[[#This Row],[200D EMA]])/Table2[[#This Row],[200D EMA]]</f>
        <v>0.18910009035888292</v>
      </c>
      <c r="V214">
        <v>1.3307593959175099</v>
      </c>
      <c r="W214">
        <v>901</v>
      </c>
      <c r="X214">
        <v>950</v>
      </c>
      <c r="Y214">
        <v>939.85</v>
      </c>
      <c r="Z214">
        <v>964</v>
      </c>
      <c r="AA214">
        <v>935.3</v>
      </c>
      <c r="AB214">
        <v>994.7</v>
      </c>
      <c r="AC214" s="2">
        <f>(Table2[[#This Row],[Close Price]]/Table2[[#This Row],[Day Low]])-1</f>
        <v>5.5438401775804724E-2</v>
      </c>
      <c r="AD214" s="2">
        <f>(Table2[[#This Row],[Day High]]/Table2[[#This Row],[Close Price]])-1</f>
        <v>-9.990009990010762E-4</v>
      </c>
      <c r="AE214" s="2">
        <f>(Table2[[#This Row],[Close Price]]/Table2[[#This Row],[Current Week Low]])-1</f>
        <v>1.1810395275841934E-2</v>
      </c>
      <c r="AF214" s="2">
        <f>(Table2[[#This Row],[Current Week High]]/Table2[[#This Row],[Close Price]])-1</f>
        <v>1.3723118986276761E-2</v>
      </c>
      <c r="AG214" s="2">
        <f>(Table2[[#This Row],[Close Price]]/Table2[[#This Row],[Current Month Low]])-1</f>
        <v>1.6732599166042972E-2</v>
      </c>
      <c r="AH214" s="2">
        <f>(Table2[[#This Row],[Current Month High]]/Table2[[#This Row],[Close Price]])-1</f>
        <v>4.6006624953993436E-2</v>
      </c>
      <c r="AI214">
        <v>7.5713759924286297</v>
      </c>
      <c r="AJ214">
        <v>97.272067212944705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0.05</v>
      </c>
      <c r="AM214" t="s">
        <v>10198</v>
      </c>
      <c r="AN214">
        <v>4.99</v>
      </c>
      <c r="AO214" t="s">
        <v>10198</v>
      </c>
      <c r="AP214">
        <v>0.139819412802131</v>
      </c>
      <c r="AQ214">
        <f>(Table2[[#This Row],[Sharpe Ratio]]-AVERAGE(Table2[Sharpe Ratio]))/_xlfn.STDEV.P(Table2[Sharpe Ratio])</f>
        <v>0.9621649407464945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0.82217496418869995</v>
      </c>
      <c r="AS214">
        <f>_xlfn.RANK.AVG(Table2[[#This Row],[1Y Return vs Nifty Z-Score]],Table2[1Y Return vs Nifty Z-Score])</f>
        <v>226</v>
      </c>
      <c r="AT214">
        <f>_xlfn.RANK.AVG(Table2[[#This Row],[6M Return vs Nifty Z-Score]],Table2[6M Return vs Nifty Z-Score])</f>
        <v>377</v>
      </c>
      <c r="AU214">
        <f>_xlfn.RANK.AVG(Table2[[#This Row],[Sharpe Ratio Z-Score]],Table2[Sharpe Ratio Z-Score])</f>
        <v>129</v>
      </c>
      <c r="AV214">
        <f>(Table2[[#This Row],[Rank 1Y]]+Table2[[#This Row],[Rank 6M]]+Table2[[#This Row],[Rank Sharpe]])/3</f>
        <v>244</v>
      </c>
    </row>
    <row r="215" spans="1:48" x14ac:dyDescent="0.3">
      <c r="A215" t="s">
        <v>1042</v>
      </c>
      <c r="B215" t="s">
        <v>1043</v>
      </c>
      <c r="C215" t="s">
        <v>10163</v>
      </c>
      <c r="D215" t="s">
        <v>75</v>
      </c>
      <c r="E215">
        <v>12504</v>
      </c>
      <c r="F215">
        <v>84.34</v>
      </c>
      <c r="G215">
        <v>135.62232226912599</v>
      </c>
      <c r="H215">
        <f>(Table2[[#This Row],[1Y Return vs Nifty]]-AVERAGE(Table2[1Y Return vs Nifty]))/_xlfn.STDEV.P(Table2[1Y Return vs Nifty])</f>
        <v>1.0193092083534454</v>
      </c>
      <c r="I215">
        <v>13.301204678982099</v>
      </c>
      <c r="J215">
        <f>(Table2[[#This Row],[1M Return vs Nifty]]-AVERAGE(Table2[1M Return vs Nifty]))/_xlfn.STDEV.P(Table2[1M Return vs Nifty])</f>
        <v>0.78601763300365857</v>
      </c>
      <c r="K215">
        <v>14.0696242539985</v>
      </c>
      <c r="L215">
        <f>(Table2[[#This Row],[6M Return vs Nifty]]-AVERAGE(Table2[6M Return vs Nifty]))/_xlfn.STDEV.P(Table2[6M Return vs Nifty])</f>
        <v>0.10100879389748982</v>
      </c>
      <c r="M215">
        <v>5.1391924563766196</v>
      </c>
      <c r="N215">
        <f>(Table2[[#This Row],[1W Return vs Nifty]]-AVERAGE(Table2[1W Return vs Nifty]))/_xlfn.STDEV.P(Table2[1W Return vs Nifty])</f>
        <v>0.92917245414585747</v>
      </c>
      <c r="O215">
        <v>80.760000000000005</v>
      </c>
      <c r="P215">
        <v>77.366772165559794</v>
      </c>
      <c r="Q215">
        <v>67.833400031831999</v>
      </c>
      <c r="R215">
        <v>58.034496226756502</v>
      </c>
      <c r="S215" s="2">
        <f>(Table2[[#This Row],[Close Price]]-Table2[[#This Row],[20D EMA]])/Table2[[#This Row],[20D EMA]]</f>
        <v>4.4328875681030187E-2</v>
      </c>
      <c r="T215" s="2">
        <f>(Table2[[#This Row],[Close Price]]-Table2[[#This Row],[50D EMA]])/Table2[[#This Row],[50D EMA]]</f>
        <v>9.0132076591200691E-2</v>
      </c>
      <c r="U215" s="2">
        <f>(Table2[[#This Row],[Close Price]]-Table2[[#This Row],[200D EMA]])/Table2[[#This Row],[200D EMA]]</f>
        <v>0.24334030080199423</v>
      </c>
      <c r="V215">
        <v>2.1209580773109602</v>
      </c>
      <c r="W215">
        <v>80.37</v>
      </c>
      <c r="X215">
        <v>85.21</v>
      </c>
      <c r="Y215">
        <v>82.7</v>
      </c>
      <c r="Z215">
        <v>87</v>
      </c>
      <c r="AA215">
        <v>76.959999999999994</v>
      </c>
      <c r="AB215">
        <v>91</v>
      </c>
      <c r="AC215" s="2">
        <f>(Table2[[#This Row],[Close Price]]/Table2[[#This Row],[Day Low]])-1</f>
        <v>4.9396540997884708E-2</v>
      </c>
      <c r="AD215" s="2">
        <f>(Table2[[#This Row],[Day High]]/Table2[[#This Row],[Close Price]])-1</f>
        <v>1.0315390087739962E-2</v>
      </c>
      <c r="AE215" s="2">
        <f>(Table2[[#This Row],[Close Price]]/Table2[[#This Row],[Current Week Low]])-1</f>
        <v>1.9830713422007262E-2</v>
      </c>
      <c r="AF215" s="2">
        <f>(Table2[[#This Row],[Current Week High]]/Table2[[#This Row],[Close Price]])-1</f>
        <v>3.1539008774009947E-2</v>
      </c>
      <c r="AG215" s="2">
        <f>(Table2[[#This Row],[Close Price]]/Table2[[#This Row],[Current Month Low]])-1</f>
        <v>9.5893970893971003E-2</v>
      </c>
      <c r="AH215" s="2">
        <f>(Table2[[#This Row],[Current Month High]]/Table2[[#This Row],[Close Price]])-1</f>
        <v>7.8966089637182879E-2</v>
      </c>
      <c r="AI215">
        <v>20.8204884989329</v>
      </c>
      <c r="AJ215">
        <v>163.5625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0.08</v>
      </c>
      <c r="AM215" t="s">
        <v>10198</v>
      </c>
      <c r="AN215">
        <v>4.2</v>
      </c>
      <c r="AO215" t="s">
        <v>10198</v>
      </c>
      <c r="AP215">
        <v>4.2800138672650999E-2</v>
      </c>
      <c r="AQ215">
        <f>(Table2[[#This Row],[Sharpe Ratio]]-AVERAGE(Table2[Sharpe Ratio]))/_xlfn.STDEV.P(Table2[Sharpe Ratio])</f>
        <v>-0.1316588796837542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2.7038492097166973</v>
      </c>
      <c r="AS215">
        <f>_xlfn.RANK.AVG(Table2[[#This Row],[1Y Return vs Nifty Z-Score]],Table2[1Y Return vs Nifty Z-Score])</f>
        <v>83</v>
      </c>
      <c r="AT215">
        <f>_xlfn.RANK.AVG(Table2[[#This Row],[6M Return vs Nifty Z-Score]],Table2[6M Return vs Nifty Z-Score])</f>
        <v>276</v>
      </c>
      <c r="AU215">
        <f>_xlfn.RANK.AVG(Table2[[#This Row],[Sharpe Ratio Z-Score]],Table2[Sharpe Ratio Z-Score])</f>
        <v>374</v>
      </c>
      <c r="AV215">
        <f>(Table2[[#This Row],[Rank 1Y]]+Table2[[#This Row],[Rank 6M]]+Table2[[#This Row],[Rank Sharpe]])/3</f>
        <v>244.33333333333334</v>
      </c>
    </row>
    <row r="216" spans="1:48" x14ac:dyDescent="0.3">
      <c r="A216" t="s">
        <v>1001</v>
      </c>
      <c r="B216" t="s">
        <v>1002</v>
      </c>
      <c r="C216" t="s">
        <v>10158</v>
      </c>
      <c r="D216" t="s">
        <v>46</v>
      </c>
      <c r="E216">
        <v>13231.78513968</v>
      </c>
      <c r="F216">
        <v>745.6</v>
      </c>
      <c r="G216">
        <v>55.734179581225902</v>
      </c>
      <c r="H216">
        <f>(Table2[[#This Row],[1Y Return vs Nifty]]-AVERAGE(Table2[1Y Return vs Nifty]))/_xlfn.STDEV.P(Table2[1Y Return vs Nifty])</f>
        <v>9.6657194869058494E-2</v>
      </c>
      <c r="I216">
        <v>14.341078685979999</v>
      </c>
      <c r="J216">
        <f>(Table2[[#This Row],[1M Return vs Nifty]]-AVERAGE(Table2[1M Return vs Nifty]))/_xlfn.STDEV.P(Table2[1M Return vs Nifty])</f>
        <v>0.87165771081859988</v>
      </c>
      <c r="K216">
        <v>25.8501897619287</v>
      </c>
      <c r="L216">
        <f>(Table2[[#This Row],[6M Return vs Nifty]]-AVERAGE(Table2[6M Return vs Nifty]))/_xlfn.STDEV.P(Table2[6M Return vs Nifty])</f>
        <v>0.44252447052982691</v>
      </c>
      <c r="M216">
        <v>-4.7469760078641698</v>
      </c>
      <c r="N216">
        <f>(Table2[[#This Row],[1W Return vs Nifty]]-AVERAGE(Table2[1W Return vs Nifty]))/_xlfn.STDEV.P(Table2[1W Return vs Nifty])</f>
        <v>-0.8557766892922517</v>
      </c>
      <c r="O216">
        <v>691</v>
      </c>
      <c r="P216">
        <v>625.72327208412901</v>
      </c>
      <c r="Q216">
        <v>545.39465844051404</v>
      </c>
      <c r="R216">
        <v>60.375334021671101</v>
      </c>
      <c r="S216" s="2">
        <f>(Table2[[#This Row],[Close Price]]-Table2[[#This Row],[20D EMA]])/Table2[[#This Row],[20D EMA]]</f>
        <v>7.9015918958031867E-2</v>
      </c>
      <c r="T216" s="2">
        <f>(Table2[[#This Row],[Close Price]]-Table2[[#This Row],[50D EMA]])/Table2[[#This Row],[50D EMA]]</f>
        <v>0.19158106029298122</v>
      </c>
      <c r="U216" s="2">
        <f>(Table2[[#This Row],[Close Price]]-Table2[[#This Row],[200D EMA]])/Table2[[#This Row],[200D EMA]]</f>
        <v>0.36708342933160998</v>
      </c>
      <c r="V216">
        <v>0.90102641415151696</v>
      </c>
      <c r="W216">
        <v>711.9</v>
      </c>
      <c r="X216">
        <v>755.95</v>
      </c>
      <c r="Y216">
        <v>712.85</v>
      </c>
      <c r="Z216">
        <v>754.3</v>
      </c>
      <c r="AA216">
        <v>712.85</v>
      </c>
      <c r="AB216">
        <v>757.95</v>
      </c>
      <c r="AC216" s="2">
        <f>(Table2[[#This Row],[Close Price]]/Table2[[#This Row],[Day Low]])-1</f>
        <v>4.7338109285012031E-2</v>
      </c>
      <c r="AD216" s="2">
        <f>(Table2[[#This Row],[Day High]]/Table2[[#This Row],[Close Price]])-1</f>
        <v>1.3881437768240357E-2</v>
      </c>
      <c r="AE216" s="2">
        <f>(Table2[[#This Row],[Close Price]]/Table2[[#This Row],[Current Week Low]])-1</f>
        <v>4.5942344111664424E-2</v>
      </c>
      <c r="AF216" s="2">
        <f>(Table2[[#This Row],[Current Week High]]/Table2[[#This Row],[Close Price]])-1</f>
        <v>1.1668454935622297E-2</v>
      </c>
      <c r="AG216" s="2">
        <f>(Table2[[#This Row],[Close Price]]/Table2[[#This Row],[Current Month Low]])-1</f>
        <v>4.5942344111664424E-2</v>
      </c>
      <c r="AH216" s="2">
        <f>(Table2[[#This Row],[Current Month High]]/Table2[[#This Row],[Close Price]])-1</f>
        <v>1.6563841201716833E-2</v>
      </c>
      <c r="AI216">
        <v>1.65638412017168</v>
      </c>
      <c r="AJ216">
        <v>89.070622543425799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0.32</v>
      </c>
      <c r="AM216" t="s">
        <v>10198</v>
      </c>
      <c r="AN216">
        <v>8.2799999999999994</v>
      </c>
      <c r="AO216" t="s">
        <v>10198</v>
      </c>
      <c r="AP216">
        <v>6.3005434319222994E-2</v>
      </c>
      <c r="AQ216">
        <f>(Table2[[#This Row],[Sharpe Ratio]]-AVERAGE(Table2[Sharpe Ratio]))/_xlfn.STDEV.P(Table2[Sharpe Ratio])</f>
        <v>9.614156384008056E-2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0.6512042507653143</v>
      </c>
      <c r="AS216">
        <f>_xlfn.RANK.AVG(Table2[[#This Row],[1Y Return vs Nifty Z-Score]],Table2[1Y Return vs Nifty Z-Score])</f>
        <v>250</v>
      </c>
      <c r="AT216">
        <f>_xlfn.RANK.AVG(Table2[[#This Row],[6M Return vs Nifty Z-Score]],Table2[6M Return vs Nifty Z-Score])</f>
        <v>177</v>
      </c>
      <c r="AU216">
        <f>_xlfn.RANK.AVG(Table2[[#This Row],[Sharpe Ratio Z-Score]],Table2[Sharpe Ratio Z-Score])</f>
        <v>307</v>
      </c>
      <c r="AV216">
        <f>(Table2[[#This Row],[Rank 1Y]]+Table2[[#This Row],[Rank 6M]]+Table2[[#This Row],[Rank Sharpe]])/3</f>
        <v>244.66666666666666</v>
      </c>
    </row>
    <row r="217" spans="1:48" x14ac:dyDescent="0.3">
      <c r="A217" t="s">
        <v>654</v>
      </c>
      <c r="B217" t="s">
        <v>655</v>
      </c>
      <c r="C217" t="s">
        <v>10153</v>
      </c>
      <c r="D217" t="s">
        <v>153</v>
      </c>
      <c r="E217">
        <v>27545.9268147599</v>
      </c>
      <c r="F217">
        <v>1425.1</v>
      </c>
      <c r="G217">
        <v>77.691006823482894</v>
      </c>
      <c r="H217">
        <f>(Table2[[#This Row],[1Y Return vs Nifty]]-AVERAGE(Table2[1Y Return vs Nifty]))/_xlfn.STDEV.P(Table2[1Y Return vs Nifty])</f>
        <v>0.35024314871882323</v>
      </c>
      <c r="I217">
        <v>3.8000237492297502</v>
      </c>
      <c r="J217">
        <f>(Table2[[#This Row],[1M Return vs Nifty]]-AVERAGE(Table2[1M Return vs Nifty]))/_xlfn.STDEV.P(Table2[1M Return vs Nifty])</f>
        <v>3.5364202008546274E-3</v>
      </c>
      <c r="K217">
        <v>59.9849292301205</v>
      </c>
      <c r="L217">
        <f>(Table2[[#This Row],[6M Return vs Nifty]]-AVERAGE(Table2[6M Return vs Nifty]))/_xlfn.STDEV.P(Table2[6M Return vs Nifty])</f>
        <v>1.4320821142864593</v>
      </c>
      <c r="M217">
        <v>-6.6233664163681798</v>
      </c>
      <c r="N217">
        <f>(Table2[[#This Row],[1W Return vs Nifty]]-AVERAGE(Table2[1W Return vs Nifty]))/_xlfn.STDEV.P(Table2[1W Return vs Nifty])</f>
        <v>-1.194559248433269</v>
      </c>
      <c r="O217">
        <v>1381.44</v>
      </c>
      <c r="P217">
        <v>1315.49416790547</v>
      </c>
      <c r="Q217">
        <v>1071.00888475957</v>
      </c>
      <c r="R217">
        <v>53.558694414807903</v>
      </c>
      <c r="S217" s="2">
        <f>(Table2[[#This Row],[Close Price]]-Table2[[#This Row],[20D EMA]])/Table2[[#This Row],[20D EMA]]</f>
        <v>3.1604702339587572E-2</v>
      </c>
      <c r="T217" s="2">
        <f>(Table2[[#This Row],[Close Price]]-Table2[[#This Row],[50D EMA]])/Table2[[#This Row],[50D EMA]]</f>
        <v>8.3319131903902166E-2</v>
      </c>
      <c r="U217" s="2">
        <f>(Table2[[#This Row],[Close Price]]-Table2[[#This Row],[200D EMA]])/Table2[[#This Row],[200D EMA]]</f>
        <v>0.33061454510708332</v>
      </c>
      <c r="V217">
        <v>0.84857162508309003</v>
      </c>
      <c r="W217">
        <v>1362.55</v>
      </c>
      <c r="X217">
        <v>1438.8</v>
      </c>
      <c r="Y217">
        <v>1380.3</v>
      </c>
      <c r="Z217">
        <v>1438.4</v>
      </c>
      <c r="AA217">
        <v>1375</v>
      </c>
      <c r="AB217">
        <v>1543</v>
      </c>
      <c r="AC217" s="2">
        <f>(Table2[[#This Row],[Close Price]]/Table2[[#This Row],[Day Low]])-1</f>
        <v>4.5906572235881127E-2</v>
      </c>
      <c r="AD217" s="2">
        <f>(Table2[[#This Row],[Day High]]/Table2[[#This Row],[Close Price]])-1</f>
        <v>9.613360465932308E-3</v>
      </c>
      <c r="AE217" s="2">
        <f>(Table2[[#This Row],[Close Price]]/Table2[[#This Row],[Current Week Low]])-1</f>
        <v>3.2456712308918334E-2</v>
      </c>
      <c r="AF217" s="2">
        <f>(Table2[[#This Row],[Current Week High]]/Table2[[#This Row],[Close Price]])-1</f>
        <v>9.3326784085328018E-3</v>
      </c>
      <c r="AG217" s="2">
        <f>(Table2[[#This Row],[Close Price]]/Table2[[#This Row],[Current Month Low]])-1</f>
        <v>3.64363636363636E-2</v>
      </c>
      <c r="AH217" s="2">
        <f>(Table2[[#This Row],[Current Month High]]/Table2[[#This Row],[Close Price]])-1</f>
        <v>8.2731036418496995E-2</v>
      </c>
      <c r="AI217">
        <v>8.2731036418496995</v>
      </c>
      <c r="AJ217">
        <v>115.499773174051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0.05</v>
      </c>
      <c r="AM217" t="s">
        <v>10198</v>
      </c>
      <c r="AN217">
        <v>6.73</v>
      </c>
      <c r="AO217" t="s">
        <v>10198</v>
      </c>
      <c r="AP217">
        <v>2.3522090502260001E-3</v>
      </c>
      <c r="AQ217">
        <f>(Table2[[#This Row],[Sharpe Ratio]]-AVERAGE(Table2[Sharpe Ratio]))/_xlfn.STDEV.P(Table2[Sharpe Ratio])</f>
        <v>-0.58768073003329424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3.6217047395739055E-3</v>
      </c>
      <c r="AS217">
        <f>_xlfn.RANK.AVG(Table2[[#This Row],[1Y Return vs Nifty Z-Score]],Table2[1Y Return vs Nifty Z-Score])</f>
        <v>178</v>
      </c>
      <c r="AT217">
        <f>_xlfn.RANK.AVG(Table2[[#This Row],[6M Return vs Nifty Z-Score]],Table2[6M Return vs Nifty Z-Score])</f>
        <v>61</v>
      </c>
      <c r="AU217">
        <f>_xlfn.RANK.AVG(Table2[[#This Row],[Sharpe Ratio Z-Score]],Table2[Sharpe Ratio Z-Score])</f>
        <v>496</v>
      </c>
      <c r="AV217">
        <f>(Table2[[#This Row],[Rank 1Y]]+Table2[[#This Row],[Rank 6M]]+Table2[[#This Row],[Rank Sharpe]])/3</f>
        <v>245</v>
      </c>
    </row>
    <row r="218" spans="1:48" x14ac:dyDescent="0.3">
      <c r="A218" t="s">
        <v>1044</v>
      </c>
      <c r="B218" t="s">
        <v>1045</v>
      </c>
      <c r="C218" t="s">
        <v>10158</v>
      </c>
      <c r="D218" t="s">
        <v>130</v>
      </c>
      <c r="E218">
        <v>12399.9523869</v>
      </c>
      <c r="F218">
        <v>391.45</v>
      </c>
      <c r="G218">
        <v>8.6523681510467991</v>
      </c>
      <c r="H218">
        <f>(Table2[[#This Row],[1Y Return vs Nifty]]-AVERAGE(Table2[1Y Return vs Nifty]))/_xlfn.STDEV.P(Table2[1Y Return vs Nifty])</f>
        <v>-0.44710470336726682</v>
      </c>
      <c r="I218">
        <v>6.3354784977992402</v>
      </c>
      <c r="J218">
        <f>(Table2[[#This Row],[1M Return vs Nifty]]-AVERAGE(Table2[1M Return vs Nifty]))/_xlfn.STDEV.P(Table2[1M Return vs Nifty])</f>
        <v>0.21234685348654039</v>
      </c>
      <c r="K218">
        <v>17.303553263825201</v>
      </c>
      <c r="L218">
        <f>(Table2[[#This Row],[6M Return vs Nifty]]-AVERAGE(Table2[6M Return vs Nifty]))/_xlfn.STDEV.P(Table2[6M Return vs Nifty])</f>
        <v>0.19475959501382392</v>
      </c>
      <c r="M218">
        <v>-1.2784645873346601</v>
      </c>
      <c r="N218">
        <f>(Table2[[#This Row],[1W Return vs Nifty]]-AVERAGE(Table2[1W Return vs Nifty]))/_xlfn.STDEV.P(Table2[1W Return vs Nifty])</f>
        <v>-0.22953645158304162</v>
      </c>
      <c r="O218">
        <v>392.55</v>
      </c>
      <c r="P218">
        <v>372.63092668589599</v>
      </c>
      <c r="Q218">
        <v>332.50033212094399</v>
      </c>
      <c r="R218">
        <v>61.755949520415001</v>
      </c>
      <c r="S218" s="2">
        <f>(Table2[[#This Row],[Close Price]]-Table2[[#This Row],[20D EMA]])/Table2[[#This Row],[20D EMA]]</f>
        <v>-2.8021908037193293E-3</v>
      </c>
      <c r="T218" s="2">
        <f>(Table2[[#This Row],[Close Price]]-Table2[[#This Row],[50D EMA]])/Table2[[#This Row],[50D EMA]]</f>
        <v>5.0503251250445129E-2</v>
      </c>
      <c r="U218" s="2">
        <f>(Table2[[#This Row],[Close Price]]-Table2[[#This Row],[200D EMA]])/Table2[[#This Row],[200D EMA]]</f>
        <v>0.17729205713278381</v>
      </c>
      <c r="V218">
        <v>0.70145664628606996</v>
      </c>
      <c r="W218">
        <v>377.15</v>
      </c>
      <c r="X218">
        <v>393.4</v>
      </c>
      <c r="Y218">
        <v>388.05</v>
      </c>
      <c r="Z218">
        <v>414.95</v>
      </c>
      <c r="AA218">
        <v>384.45</v>
      </c>
      <c r="AB218">
        <v>427.8</v>
      </c>
      <c r="AC218" s="2">
        <f>(Table2[[#This Row],[Close Price]]/Table2[[#This Row],[Day Low]])-1</f>
        <v>3.7915948561580315E-2</v>
      </c>
      <c r="AD218" s="2">
        <f>(Table2[[#This Row],[Day High]]/Table2[[#This Row],[Close Price]])-1</f>
        <v>4.9814791161066907E-3</v>
      </c>
      <c r="AE218" s="2">
        <f>(Table2[[#This Row],[Close Price]]/Table2[[#This Row],[Current Week Low]])-1</f>
        <v>8.7617575054761421E-3</v>
      </c>
      <c r="AF218" s="2">
        <f>(Table2[[#This Row],[Current Week High]]/Table2[[#This Row],[Close Price]])-1</f>
        <v>6.0033209860774095E-2</v>
      </c>
      <c r="AG218" s="2">
        <f>(Table2[[#This Row],[Close Price]]/Table2[[#This Row],[Current Month Low]])-1</f>
        <v>1.8207829366627681E-2</v>
      </c>
      <c r="AH218" s="2">
        <f>(Table2[[#This Row],[Current Month High]]/Table2[[#This Row],[Close Price]])-1</f>
        <v>9.2859879933580247E-2</v>
      </c>
      <c r="AI218">
        <v>9.2859879933580203</v>
      </c>
      <c r="AJ218">
        <v>54.845727848101198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-0.02</v>
      </c>
      <c r="AM218" t="s">
        <v>10199</v>
      </c>
      <c r="AN218">
        <v>-3.36</v>
      </c>
      <c r="AO218" t="s">
        <v>10199</v>
      </c>
      <c r="AP218">
        <v>0.20734883650279101</v>
      </c>
      <c r="AQ218">
        <f>(Table2[[#This Row],[Sharpe Ratio]]-AVERAGE(Table2[Sharpe Ratio]))/_xlfn.STDEV.P(Table2[Sharpe Ratio])</f>
        <v>1.7235115173569289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1.4539768109069848</v>
      </c>
      <c r="AS218">
        <f>_xlfn.RANK.AVG(Table2[[#This Row],[1Y Return vs Nifty Z-Score]],Table2[1Y Return vs Nifty Z-Score])</f>
        <v>459</v>
      </c>
      <c r="AT218">
        <f>_xlfn.RANK.AVG(Table2[[#This Row],[6M Return vs Nifty Z-Score]],Table2[6M Return vs Nifty Z-Score])</f>
        <v>243</v>
      </c>
      <c r="AU218">
        <f>_xlfn.RANK.AVG(Table2[[#This Row],[Sharpe Ratio Z-Score]],Table2[Sharpe Ratio Z-Score])</f>
        <v>33</v>
      </c>
      <c r="AV218">
        <f>(Table2[[#This Row],[Rank 1Y]]+Table2[[#This Row],[Rank 6M]]+Table2[[#This Row],[Rank Sharpe]])/3</f>
        <v>245</v>
      </c>
    </row>
    <row r="219" spans="1:48" x14ac:dyDescent="0.3">
      <c r="A219" t="s">
        <v>1085</v>
      </c>
      <c r="B219" t="s">
        <v>1086</v>
      </c>
      <c r="C219" t="s">
        <v>10157</v>
      </c>
      <c r="D219" t="s">
        <v>189</v>
      </c>
      <c r="E219">
        <v>11514.647784339901</v>
      </c>
      <c r="F219">
        <v>492.4</v>
      </c>
      <c r="G219">
        <v>42.562919761200398</v>
      </c>
      <c r="H219">
        <f>(Table2[[#This Row],[1Y Return vs Nifty]]-AVERAGE(Table2[1Y Return vs Nifty]))/_xlfn.STDEV.P(Table2[1Y Return vs Nifty])</f>
        <v>-5.5461617562828948E-2</v>
      </c>
      <c r="I219">
        <v>2.3206764192145801</v>
      </c>
      <c r="J219">
        <f>(Table2[[#This Row],[1M Return vs Nifty]]-AVERAGE(Table2[1M Return vs Nifty]))/_xlfn.STDEV.P(Table2[1M Return vs Nifty])</f>
        <v>-0.11829701308553077</v>
      </c>
      <c r="K219">
        <v>13.428012363220301</v>
      </c>
      <c r="L219">
        <f>(Table2[[#This Row],[6M Return vs Nifty]]-AVERAGE(Table2[6M Return vs Nifty]))/_xlfn.STDEV.P(Table2[6M Return vs Nifty])</f>
        <v>8.2408624078225481E-2</v>
      </c>
      <c r="M219">
        <v>-4.4265794583803499</v>
      </c>
      <c r="N219">
        <f>(Table2[[#This Row],[1W Return vs Nifty]]-AVERAGE(Table2[1W Return vs Nifty]))/_xlfn.STDEV.P(Table2[1W Return vs Nifty])</f>
        <v>-0.79792904602881187</v>
      </c>
      <c r="O219">
        <v>478.11</v>
      </c>
      <c r="P219">
        <v>454.03002279028101</v>
      </c>
      <c r="Q219">
        <v>398.25403818636198</v>
      </c>
      <c r="R219">
        <v>56.400390092985603</v>
      </c>
      <c r="S219" s="2">
        <f>(Table2[[#This Row],[Close Price]]-Table2[[#This Row],[20D EMA]])/Table2[[#This Row],[20D EMA]]</f>
        <v>2.9888519378385651E-2</v>
      </c>
      <c r="T219" s="2">
        <f>(Table2[[#This Row],[Close Price]]-Table2[[#This Row],[50D EMA]])/Table2[[#This Row],[50D EMA]]</f>
        <v>8.4509779714374247E-2</v>
      </c>
      <c r="U219" s="2">
        <f>(Table2[[#This Row],[Close Price]]-Table2[[#This Row],[200D EMA]])/Table2[[#This Row],[200D EMA]]</f>
        <v>0.23639675379658706</v>
      </c>
      <c r="V219">
        <v>0.99127019987368703</v>
      </c>
      <c r="W219">
        <v>481.45</v>
      </c>
      <c r="X219">
        <v>494</v>
      </c>
      <c r="Y219">
        <v>481.5</v>
      </c>
      <c r="Z219">
        <v>512.4</v>
      </c>
      <c r="AA219">
        <v>478</v>
      </c>
      <c r="AB219">
        <v>512.4</v>
      </c>
      <c r="AC219" s="2">
        <f>(Table2[[#This Row],[Close Price]]/Table2[[#This Row],[Day Low]])-1</f>
        <v>2.2743794786582283E-2</v>
      </c>
      <c r="AD219" s="2">
        <f>(Table2[[#This Row],[Day High]]/Table2[[#This Row],[Close Price]])-1</f>
        <v>3.2493907392363575E-3</v>
      </c>
      <c r="AE219" s="2">
        <f>(Table2[[#This Row],[Close Price]]/Table2[[#This Row],[Current Week Low]])-1</f>
        <v>2.2637590861889878E-2</v>
      </c>
      <c r="AF219" s="2">
        <f>(Table2[[#This Row],[Current Week High]]/Table2[[#This Row],[Close Price]])-1</f>
        <v>4.0617384240454912E-2</v>
      </c>
      <c r="AG219" s="2">
        <f>(Table2[[#This Row],[Close Price]]/Table2[[#This Row],[Current Month Low]])-1</f>
        <v>3.0125523012552335E-2</v>
      </c>
      <c r="AH219" s="2">
        <f>(Table2[[#This Row],[Current Month High]]/Table2[[#This Row],[Close Price]])-1</f>
        <v>4.0617384240454912E-2</v>
      </c>
      <c r="AI219">
        <v>4.0617384240454903</v>
      </c>
      <c r="AJ219">
        <v>75.857142857142804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0.02</v>
      </c>
      <c r="AM219" t="s">
        <v>10198</v>
      </c>
      <c r="AN219">
        <v>3.9</v>
      </c>
      <c r="AO219" t="s">
        <v>10198</v>
      </c>
      <c r="AP219">
        <v>0.124298917069008</v>
      </c>
      <c r="AQ219">
        <f>(Table2[[#This Row],[Sharpe Ratio]]-AVERAGE(Table2[Sharpe Ratio]))/_xlfn.STDEV.P(Table2[Sharpe Ratio])</f>
        <v>0.7871823087890627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-0.10209674380988343</v>
      </c>
      <c r="AS219">
        <f>_xlfn.RANK.AVG(Table2[[#This Row],[1Y Return vs Nifty Z-Score]],Table2[1Y Return vs Nifty Z-Score])</f>
        <v>292</v>
      </c>
      <c r="AT219">
        <f>_xlfn.RANK.AVG(Table2[[#This Row],[6M Return vs Nifty Z-Score]],Table2[6M Return vs Nifty Z-Score])</f>
        <v>287</v>
      </c>
      <c r="AU219">
        <f>_xlfn.RANK.AVG(Table2[[#This Row],[Sharpe Ratio Z-Score]],Table2[Sharpe Ratio Z-Score])</f>
        <v>157</v>
      </c>
      <c r="AV219">
        <f>(Table2[[#This Row],[Rank 1Y]]+Table2[[#This Row],[Rank 6M]]+Table2[[#This Row],[Rank Sharpe]])/3</f>
        <v>245.33333333333334</v>
      </c>
    </row>
    <row r="220" spans="1:48" x14ac:dyDescent="0.3">
      <c r="A220" t="s">
        <v>81</v>
      </c>
      <c r="B220" t="s">
        <v>82</v>
      </c>
      <c r="C220" t="s">
        <v>10163</v>
      </c>
      <c r="D220" t="s">
        <v>83</v>
      </c>
      <c r="E220">
        <v>318685.29855584999</v>
      </c>
      <c r="F220">
        <v>1478</v>
      </c>
      <c r="G220">
        <v>79.172267703955796</v>
      </c>
      <c r="H220">
        <f>(Table2[[#This Row],[1Y Return vs Nifty]]-AVERAGE(Table2[1Y Return vs Nifty]))/_xlfn.STDEV.P(Table2[1Y Return vs Nifty])</f>
        <v>0.36735067291303608</v>
      </c>
      <c r="I220">
        <v>-3.3502746180035403E-2</v>
      </c>
      <c r="J220">
        <f>(Table2[[#This Row],[1M Return vs Nifty]]-AVERAGE(Table2[1M Return vs Nifty]))/_xlfn.STDEV.P(Table2[1M Return vs Nifty])</f>
        <v>-0.31217827712131485</v>
      </c>
      <c r="K220">
        <v>10.1328520797537</v>
      </c>
      <c r="L220">
        <f>(Table2[[#This Row],[6M Return vs Nifty]]-AVERAGE(Table2[6M Return vs Nifty]))/_xlfn.STDEV.P(Table2[6M Return vs Nifty])</f>
        <v>-1.3117256497079701E-2</v>
      </c>
      <c r="M220">
        <v>-1.82451781421808</v>
      </c>
      <c r="N220">
        <f>(Table2[[#This Row],[1W Return vs Nifty]]-AVERAGE(Table2[1W Return vs Nifty]))/_xlfn.STDEV.P(Table2[1W Return vs Nifty])</f>
        <v>-0.32812644052796769</v>
      </c>
      <c r="O220">
        <v>1461.9</v>
      </c>
      <c r="P220">
        <v>1412.79470023409</v>
      </c>
      <c r="Q220">
        <v>1204.25321341519</v>
      </c>
      <c r="R220">
        <v>51.208071602978798</v>
      </c>
      <c r="S220" s="2">
        <f>(Table2[[#This Row],[Close Price]]-Table2[[#This Row],[20D EMA]])/Table2[[#This Row],[20D EMA]]</f>
        <v>1.1013065189137361E-2</v>
      </c>
      <c r="T220" s="2">
        <f>(Table2[[#This Row],[Close Price]]-Table2[[#This Row],[50D EMA]])/Table2[[#This Row],[50D EMA]]</f>
        <v>4.6153414756656408E-2</v>
      </c>
      <c r="U220" s="2">
        <f>(Table2[[#This Row],[Close Price]]-Table2[[#This Row],[200D EMA]])/Table2[[#This Row],[200D EMA]]</f>
        <v>0.22731663369075059</v>
      </c>
      <c r="V220">
        <v>0.72546833505892006</v>
      </c>
      <c r="W220">
        <v>1460</v>
      </c>
      <c r="X220">
        <v>1494.45</v>
      </c>
      <c r="Y220">
        <v>1469</v>
      </c>
      <c r="Z220">
        <v>1503.95</v>
      </c>
      <c r="AA220">
        <v>1455.05</v>
      </c>
      <c r="AB220">
        <v>1520</v>
      </c>
      <c r="AC220" s="2">
        <f>(Table2[[#This Row],[Close Price]]/Table2[[#This Row],[Day Low]])-1</f>
        <v>1.2328767123287676E-2</v>
      </c>
      <c r="AD220" s="2">
        <f>(Table2[[#This Row],[Day High]]/Table2[[#This Row],[Close Price]])-1</f>
        <v>1.1129905277401875E-2</v>
      </c>
      <c r="AE220" s="2">
        <f>(Table2[[#This Row],[Close Price]]/Table2[[#This Row],[Current Week Low]])-1</f>
        <v>6.1266167460858334E-3</v>
      </c>
      <c r="AF220" s="2">
        <f>(Table2[[#This Row],[Current Week High]]/Table2[[#This Row],[Close Price]])-1</f>
        <v>1.7557510148849875E-2</v>
      </c>
      <c r="AG220" s="2">
        <f>(Table2[[#This Row],[Close Price]]/Table2[[#This Row],[Current Month Low]])-1</f>
        <v>1.5772653860692154E-2</v>
      </c>
      <c r="AH220" s="2">
        <f>(Table2[[#This Row],[Current Month High]]/Table2[[#This Row],[Close Price]])-1</f>
        <v>2.8416779431664319E-2</v>
      </c>
      <c r="AI220">
        <v>9.7023004059539897</v>
      </c>
      <c r="AJ220">
        <v>108.757062146892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0.02</v>
      </c>
      <c r="AM220" t="s">
        <v>10198</v>
      </c>
      <c r="AN220">
        <v>-0.5</v>
      </c>
      <c r="AO220" t="s">
        <v>10199</v>
      </c>
      <c r="AP220">
        <v>7.6263473970913001E-2</v>
      </c>
      <c r="AQ220">
        <f>(Table2[[#This Row],[Sharpe Ratio]]-AVERAGE(Table2[Sharpe Ratio]))/_xlfn.STDEV.P(Table2[Sharpe Ratio])</f>
        <v>0.24561660076803424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-4.0454700465291926E-2</v>
      </c>
      <c r="AS220">
        <f>_xlfn.RANK.AVG(Table2[[#This Row],[1Y Return vs Nifty Z-Score]],Table2[1Y Return vs Nifty Z-Score])</f>
        <v>173</v>
      </c>
      <c r="AT220">
        <f>_xlfn.RANK.AVG(Table2[[#This Row],[6M Return vs Nifty Z-Score]],Table2[6M Return vs Nifty Z-Score])</f>
        <v>309</v>
      </c>
      <c r="AU220">
        <f>_xlfn.RANK.AVG(Table2[[#This Row],[Sharpe Ratio Z-Score]],Table2[Sharpe Ratio Z-Score])</f>
        <v>260</v>
      </c>
      <c r="AV220">
        <f>(Table2[[#This Row],[Rank 1Y]]+Table2[[#This Row],[Rank 6M]]+Table2[[#This Row],[Rank Sharpe]])/3</f>
        <v>247.33333333333334</v>
      </c>
    </row>
    <row r="221" spans="1:48" x14ac:dyDescent="0.3">
      <c r="A221" t="s">
        <v>658</v>
      </c>
      <c r="B221" t="s">
        <v>659</v>
      </c>
      <c r="C221" t="s">
        <v>10153</v>
      </c>
      <c r="D221" t="s">
        <v>403</v>
      </c>
      <c r="E221">
        <v>27078.448907710001</v>
      </c>
      <c r="F221">
        <v>1445.95</v>
      </c>
      <c r="G221">
        <v>31.015386349954099</v>
      </c>
      <c r="H221">
        <f>(Table2[[#This Row],[1Y Return vs Nifty]]-AVERAGE(Table2[1Y Return vs Nifty]))/_xlfn.STDEV.P(Table2[1Y Return vs Nifty])</f>
        <v>-0.18882752887570195</v>
      </c>
      <c r="I221">
        <v>14.0043599590052</v>
      </c>
      <c r="J221">
        <f>(Table2[[#This Row],[1M Return vs Nifty]]-AVERAGE(Table2[1M Return vs Nifty]))/_xlfn.STDEV.P(Table2[1M Return vs Nifty])</f>
        <v>0.84392683401447566</v>
      </c>
      <c r="K221">
        <v>28.3095806791504</v>
      </c>
      <c r="L221">
        <f>(Table2[[#This Row],[6M Return vs Nifty]]-AVERAGE(Table2[6M Return vs Nifty]))/_xlfn.STDEV.P(Table2[6M Return vs Nifty])</f>
        <v>0.51382160415494815</v>
      </c>
      <c r="M221">
        <v>-8.5261481052800701</v>
      </c>
      <c r="N221">
        <f>(Table2[[#This Row],[1W Return vs Nifty]]-AVERAGE(Table2[1W Return vs Nifty]))/_xlfn.STDEV.P(Table2[1W Return vs Nifty])</f>
        <v>-1.5381067570619138</v>
      </c>
      <c r="O221">
        <v>1370.84</v>
      </c>
      <c r="P221">
        <v>1260.4928562384</v>
      </c>
      <c r="Q221">
        <v>1103.0520771735</v>
      </c>
      <c r="R221">
        <v>58.211180634631397</v>
      </c>
      <c r="S221" s="2">
        <f>(Table2[[#This Row],[Close Price]]-Table2[[#This Row],[20D EMA]])/Table2[[#This Row],[20D EMA]]</f>
        <v>5.4791222899827942E-2</v>
      </c>
      <c r="T221" s="2">
        <f>(Table2[[#This Row],[Close Price]]-Table2[[#This Row],[50D EMA]])/Table2[[#This Row],[50D EMA]]</f>
        <v>0.14713065833236591</v>
      </c>
      <c r="U221" s="2">
        <f>(Table2[[#This Row],[Close Price]]-Table2[[#This Row],[200D EMA]])/Table2[[#This Row],[200D EMA]]</f>
        <v>0.31086285944463643</v>
      </c>
      <c r="V221">
        <v>3.0639012793996399</v>
      </c>
      <c r="W221">
        <v>1454.35</v>
      </c>
      <c r="X221">
        <v>1610</v>
      </c>
      <c r="Y221">
        <v>1430</v>
      </c>
      <c r="Z221">
        <v>1476.95</v>
      </c>
      <c r="AA221">
        <v>1430</v>
      </c>
      <c r="AB221">
        <v>1649.8</v>
      </c>
      <c r="AC221" s="2">
        <f>(Table2[[#This Row],[Close Price]]/Table2[[#This Row],[Day Low]])-1</f>
        <v>-5.7757761199159763E-3</v>
      </c>
      <c r="AD221" s="2">
        <f>(Table2[[#This Row],[Day High]]/Table2[[#This Row],[Close Price]])-1</f>
        <v>0.11345482208928392</v>
      </c>
      <c r="AE221" s="2">
        <f>(Table2[[#This Row],[Close Price]]/Table2[[#This Row],[Current Week Low]])-1</f>
        <v>1.1153846153846292E-2</v>
      </c>
      <c r="AF221" s="2">
        <f>(Table2[[#This Row],[Current Week High]]/Table2[[#This Row],[Close Price]])-1</f>
        <v>2.1439192226563764E-2</v>
      </c>
      <c r="AG221" s="2">
        <f>(Table2[[#This Row],[Close Price]]/Table2[[#This Row],[Current Month Low]])-1</f>
        <v>1.1153846153846292E-2</v>
      </c>
      <c r="AH221" s="2">
        <f>(Table2[[#This Row],[Current Month High]]/Table2[[#This Row],[Close Price]])-1</f>
        <v>0.14097997856080768</v>
      </c>
      <c r="AI221">
        <v>14.097997856080701</v>
      </c>
      <c r="AJ221">
        <v>63.365721387413799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0.24</v>
      </c>
      <c r="AM221" t="s">
        <v>10198</v>
      </c>
      <c r="AN221">
        <v>12.92</v>
      </c>
      <c r="AO221" t="s">
        <v>10198</v>
      </c>
      <c r="AP221">
        <v>8.3759230344178995E-2</v>
      </c>
      <c r="AQ221">
        <f>(Table2[[#This Row],[Sharpe Ratio]]-AVERAGE(Table2[Sharpe Ratio]))/_xlfn.STDEV.P(Table2[Sharpe Ratio])</f>
        <v>0.33012596189021626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-3.9059885877975598E-2</v>
      </c>
      <c r="AS221">
        <f>_xlfn.RANK.AVG(Table2[[#This Row],[1Y Return vs Nifty Z-Score]],Table2[1Y Return vs Nifty Z-Score])</f>
        <v>339</v>
      </c>
      <c r="AT221">
        <f>_xlfn.RANK.AVG(Table2[[#This Row],[6M Return vs Nifty Z-Score]],Table2[6M Return vs Nifty Z-Score])</f>
        <v>165</v>
      </c>
      <c r="AU221">
        <f>_xlfn.RANK.AVG(Table2[[#This Row],[Sharpe Ratio Z-Score]],Table2[Sharpe Ratio Z-Score])</f>
        <v>239</v>
      </c>
      <c r="AV221">
        <f>(Table2[[#This Row],[Rank 1Y]]+Table2[[#This Row],[Rank 6M]]+Table2[[#This Row],[Rank Sharpe]])/3</f>
        <v>247.66666666666666</v>
      </c>
    </row>
    <row r="222" spans="1:48" x14ac:dyDescent="0.3">
      <c r="A222" t="s">
        <v>587</v>
      </c>
      <c r="B222" t="s">
        <v>588</v>
      </c>
      <c r="C222" t="s">
        <v>10158</v>
      </c>
      <c r="D222" t="s">
        <v>239</v>
      </c>
      <c r="E222">
        <v>32288.7864176</v>
      </c>
      <c r="F222">
        <v>1696.55</v>
      </c>
      <c r="G222">
        <v>17.566711400709099</v>
      </c>
      <c r="H222">
        <f>(Table2[[#This Row],[1Y Return vs Nifty]]-AVERAGE(Table2[1Y Return vs Nifty]))/_xlfn.STDEV.P(Table2[1Y Return vs Nifty])</f>
        <v>-0.34415029146756937</v>
      </c>
      <c r="I222">
        <v>-1.08541081338749</v>
      </c>
      <c r="J222">
        <f>(Table2[[#This Row],[1M Return vs Nifty]]-AVERAGE(Table2[1M Return vs Nifty]))/_xlfn.STDEV.P(Table2[1M Return vs Nifty])</f>
        <v>-0.39880943447650863</v>
      </c>
      <c r="K222">
        <v>35.038969027243297</v>
      </c>
      <c r="L222">
        <f>(Table2[[#This Row],[6M Return vs Nifty]]-AVERAGE(Table2[6M Return vs Nifty]))/_xlfn.STDEV.P(Table2[6M Return vs Nifty])</f>
        <v>0.70890490584141308</v>
      </c>
      <c r="M222">
        <v>-0.89272873666689001</v>
      </c>
      <c r="N222">
        <f>(Table2[[#This Row],[1W Return vs Nifty]]-AVERAGE(Table2[1W Return vs Nifty]))/_xlfn.STDEV.P(Table2[1W Return vs Nifty])</f>
        <v>-0.15989178805811338</v>
      </c>
      <c r="O222">
        <v>1687.1</v>
      </c>
      <c r="P222">
        <v>1604.44311354305</v>
      </c>
      <c r="Q222">
        <v>1338.98365940691</v>
      </c>
      <c r="R222">
        <v>51.121819874796003</v>
      </c>
      <c r="S222" s="2">
        <f>(Table2[[#This Row],[Close Price]]-Table2[[#This Row],[20D EMA]])/Table2[[#This Row],[20D EMA]]</f>
        <v>5.6013277221267539E-3</v>
      </c>
      <c r="T222" s="2">
        <f>(Table2[[#This Row],[Close Price]]-Table2[[#This Row],[50D EMA]])/Table2[[#This Row],[50D EMA]]</f>
        <v>5.7407386824424526E-2</v>
      </c>
      <c r="U222" s="2">
        <f>(Table2[[#This Row],[Close Price]]-Table2[[#This Row],[200D EMA]])/Table2[[#This Row],[200D EMA]]</f>
        <v>0.2670430950228852</v>
      </c>
      <c r="V222">
        <v>0.99858376736257104</v>
      </c>
      <c r="W222">
        <v>1668.95</v>
      </c>
      <c r="X222">
        <v>1724.95</v>
      </c>
      <c r="Y222">
        <v>1681.05</v>
      </c>
      <c r="Z222">
        <v>1790</v>
      </c>
      <c r="AA222">
        <v>1669.8</v>
      </c>
      <c r="AB222">
        <v>1790</v>
      </c>
      <c r="AC222" s="2">
        <f>(Table2[[#This Row],[Close Price]]/Table2[[#This Row],[Day Low]])-1</f>
        <v>1.6537343838940677E-2</v>
      </c>
      <c r="AD222" s="2">
        <f>(Table2[[#This Row],[Day High]]/Table2[[#This Row],[Close Price]])-1</f>
        <v>1.673985441042114E-2</v>
      </c>
      <c r="AE222" s="2">
        <f>(Table2[[#This Row],[Close Price]]/Table2[[#This Row],[Current Week Low]])-1</f>
        <v>9.2204277088723252E-3</v>
      </c>
      <c r="AF222" s="2">
        <f>(Table2[[#This Row],[Current Week High]]/Table2[[#This Row],[Close Price]])-1</f>
        <v>5.5082373051192235E-2</v>
      </c>
      <c r="AG222" s="2">
        <f>(Table2[[#This Row],[Close Price]]/Table2[[#This Row],[Current Month Low]])-1</f>
        <v>1.601988262067322E-2</v>
      </c>
      <c r="AH222" s="2">
        <f>(Table2[[#This Row],[Current Month High]]/Table2[[#This Row],[Close Price]])-1</f>
        <v>5.5082373051192235E-2</v>
      </c>
      <c r="AI222">
        <v>8.5231793934750009</v>
      </c>
      <c r="AJ222">
        <v>65.420241809672405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0.22</v>
      </c>
      <c r="AM222" t="s">
        <v>10198</v>
      </c>
      <c r="AN222">
        <v>-0.05</v>
      </c>
      <c r="AO222" t="s">
        <v>10199</v>
      </c>
      <c r="AP222">
        <v>0.100563706120308</v>
      </c>
      <c r="AQ222">
        <f>(Table2[[#This Row],[Sharpe Ratio]]-AVERAGE(Table2[Sharpe Ratio]))/_xlfn.STDEV.P(Table2[Sharpe Ratio])</f>
        <v>0.51958456234564632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0.32563795418486802</v>
      </c>
      <c r="AS222">
        <f>_xlfn.RANK.AVG(Table2[[#This Row],[1Y Return vs Nifty Z-Score]],Table2[1Y Return vs Nifty Z-Score])</f>
        <v>407</v>
      </c>
      <c r="AT222">
        <f>_xlfn.RANK.AVG(Table2[[#This Row],[6M Return vs Nifty Z-Score]],Table2[6M Return vs Nifty Z-Score])</f>
        <v>128</v>
      </c>
      <c r="AU222">
        <f>_xlfn.RANK.AVG(Table2[[#This Row],[Sharpe Ratio Z-Score]],Table2[Sharpe Ratio Z-Score])</f>
        <v>209</v>
      </c>
      <c r="AV222">
        <f>(Table2[[#This Row],[Rank 1Y]]+Table2[[#This Row],[Rank 6M]]+Table2[[#This Row],[Rank Sharpe]])/3</f>
        <v>248</v>
      </c>
    </row>
    <row r="223" spans="1:48" x14ac:dyDescent="0.3">
      <c r="A223" t="s">
        <v>848</v>
      </c>
      <c r="B223" t="s">
        <v>849</v>
      </c>
      <c r="C223" t="s">
        <v>10158</v>
      </c>
      <c r="D223" t="s">
        <v>393</v>
      </c>
      <c r="E223">
        <v>18125.85672562</v>
      </c>
      <c r="F223">
        <v>559.65</v>
      </c>
      <c r="G223">
        <v>60.048443600287101</v>
      </c>
      <c r="H223">
        <f>(Table2[[#This Row],[1Y Return vs Nifty]]-AVERAGE(Table2[1Y Return vs Nifty]))/_xlfn.STDEV.P(Table2[1Y Return vs Nifty])</f>
        <v>0.14648391820947929</v>
      </c>
      <c r="I223">
        <v>-3.72107478101052</v>
      </c>
      <c r="J223">
        <f>(Table2[[#This Row],[1M Return vs Nifty]]-AVERAGE(Table2[1M Return vs Nifty]))/_xlfn.STDEV.P(Table2[1M Return vs Nifty])</f>
        <v>-0.61587271883815842</v>
      </c>
      <c r="K223">
        <v>3.5293693016562502</v>
      </c>
      <c r="L223">
        <f>(Table2[[#This Row],[6M Return vs Nifty]]-AVERAGE(Table2[6M Return vs Nifty]))/_xlfn.STDEV.P(Table2[6M Return vs Nifty])</f>
        <v>-0.20455058688973624</v>
      </c>
      <c r="M223">
        <v>2.7470679231609298</v>
      </c>
      <c r="N223">
        <f>(Table2[[#This Row],[1W Return vs Nifty]]-AVERAGE(Table2[1W Return vs Nifty]))/_xlfn.STDEV.P(Table2[1W Return vs Nifty])</f>
        <v>0.49727402433404733</v>
      </c>
      <c r="O223">
        <v>553.15</v>
      </c>
      <c r="P223">
        <v>542.11382597760996</v>
      </c>
      <c r="Q223">
        <v>467.631874184541</v>
      </c>
      <c r="R223">
        <v>66.833932955465798</v>
      </c>
      <c r="S223" s="2">
        <f>(Table2[[#This Row],[Close Price]]-Table2[[#This Row],[20D EMA]])/Table2[[#This Row],[20D EMA]]</f>
        <v>1.1750881316098707E-2</v>
      </c>
      <c r="T223" s="2">
        <f>(Table2[[#This Row],[Close Price]]-Table2[[#This Row],[50D EMA]])/Table2[[#This Row],[50D EMA]]</f>
        <v>3.2347771228240695E-2</v>
      </c>
      <c r="U223" s="2">
        <f>(Table2[[#This Row],[Close Price]]-Table2[[#This Row],[200D EMA]])/Table2[[#This Row],[200D EMA]]</f>
        <v>0.19677470868708571</v>
      </c>
      <c r="V223">
        <v>0.75927148024468405</v>
      </c>
      <c r="W223">
        <v>545</v>
      </c>
      <c r="X223">
        <v>574.45000000000005</v>
      </c>
      <c r="Y223">
        <v>549.15</v>
      </c>
      <c r="Z223">
        <v>583.25</v>
      </c>
      <c r="AA223">
        <v>537.95000000000005</v>
      </c>
      <c r="AB223">
        <v>583.25</v>
      </c>
      <c r="AC223" s="2">
        <f>(Table2[[#This Row],[Close Price]]/Table2[[#This Row],[Day Low]])-1</f>
        <v>2.688073394495416E-2</v>
      </c>
      <c r="AD223" s="2">
        <f>(Table2[[#This Row],[Day High]]/Table2[[#This Row],[Close Price]])-1</f>
        <v>2.6445099615831413E-2</v>
      </c>
      <c r="AE223" s="2">
        <f>(Table2[[#This Row],[Close Price]]/Table2[[#This Row],[Current Week Low]])-1</f>
        <v>1.9120458891013437E-2</v>
      </c>
      <c r="AF223" s="2">
        <f>(Table2[[#This Row],[Current Week High]]/Table2[[#This Row],[Close Price]])-1</f>
        <v>4.216921290092035E-2</v>
      </c>
      <c r="AG223" s="2">
        <f>(Table2[[#This Row],[Close Price]]/Table2[[#This Row],[Current Month Low]])-1</f>
        <v>4.0338321405334998E-2</v>
      </c>
      <c r="AH223" s="2">
        <f>(Table2[[#This Row],[Current Month High]]/Table2[[#This Row],[Close Price]])-1</f>
        <v>4.216921290092035E-2</v>
      </c>
      <c r="AI223">
        <v>6.8524970963995404</v>
      </c>
      <c r="AJ223">
        <v>96.161934805467894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0.05</v>
      </c>
      <c r="AM223" t="s">
        <v>10198</v>
      </c>
      <c r="AN223">
        <v>-2.1</v>
      </c>
      <c r="AO223" t="s">
        <v>10199</v>
      </c>
      <c r="AP223">
        <v>0.13560925585990399</v>
      </c>
      <c r="AQ223">
        <f>(Table2[[#This Row],[Sharpe Ratio]]-AVERAGE(Table2[Sharpe Ratio]))/_xlfn.STDEV.P(Table2[Sharpe Ratio])</f>
        <v>0.91469839358379657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0.73803303039942858</v>
      </c>
      <c r="AS223">
        <f>_xlfn.RANK.AVG(Table2[[#This Row],[1Y Return vs Nifty Z-Score]],Table2[1Y Return vs Nifty Z-Score])</f>
        <v>225</v>
      </c>
      <c r="AT223">
        <f>_xlfn.RANK.AVG(Table2[[#This Row],[6M Return vs Nifty Z-Score]],Table2[6M Return vs Nifty Z-Score])</f>
        <v>382</v>
      </c>
      <c r="AU223">
        <f>_xlfn.RANK.AVG(Table2[[#This Row],[Sharpe Ratio Z-Score]],Table2[Sharpe Ratio Z-Score])</f>
        <v>139</v>
      </c>
      <c r="AV223">
        <f>(Table2[[#This Row],[Rank 1Y]]+Table2[[#This Row],[Rank 6M]]+Table2[[#This Row],[Rank Sharpe]])/3</f>
        <v>248.66666666666666</v>
      </c>
    </row>
    <row r="224" spans="1:48" x14ac:dyDescent="0.3">
      <c r="A224" t="s">
        <v>686</v>
      </c>
      <c r="B224" t="s">
        <v>687</v>
      </c>
      <c r="C224" t="s">
        <v>10151</v>
      </c>
      <c r="D224" t="s">
        <v>242</v>
      </c>
      <c r="E224">
        <v>24906.101629119999</v>
      </c>
      <c r="F224">
        <v>250.4</v>
      </c>
      <c r="G224">
        <v>72.385895220678293</v>
      </c>
      <c r="H224">
        <f>(Table2[[#This Row],[1Y Return vs Nifty]]-AVERAGE(Table2[1Y Return vs Nifty]))/_xlfn.STDEV.P(Table2[1Y Return vs Nifty])</f>
        <v>0.28897283077928232</v>
      </c>
      <c r="I224">
        <v>22.880625254380998</v>
      </c>
      <c r="J224">
        <f>(Table2[[#This Row],[1M Return vs Nifty]]-AVERAGE(Table2[1M Return vs Nifty]))/_xlfn.STDEV.P(Table2[1M Return vs Nifty])</f>
        <v>1.5749423661717112</v>
      </c>
      <c r="K224">
        <v>25.663093274863101</v>
      </c>
      <c r="L224">
        <f>(Table2[[#This Row],[6M Return vs Nifty]]-AVERAGE(Table2[6M Return vs Nifty]))/_xlfn.STDEV.P(Table2[6M Return vs Nifty])</f>
        <v>0.43710058970401011</v>
      </c>
      <c r="M224">
        <v>14.157102696032901</v>
      </c>
      <c r="N224">
        <f>(Table2[[#This Row],[1W Return vs Nifty]]-AVERAGE(Table2[1W Return vs Nifty]))/_xlfn.STDEV.P(Table2[1W Return vs Nifty])</f>
        <v>2.5573574497888956</v>
      </c>
      <c r="O224">
        <v>222.49</v>
      </c>
      <c r="P224">
        <v>209.681275191532</v>
      </c>
      <c r="Q224">
        <v>184.37354481454901</v>
      </c>
      <c r="R224">
        <v>81.413223856122997</v>
      </c>
      <c r="S224" s="2">
        <f>(Table2[[#This Row],[Close Price]]-Table2[[#This Row],[20D EMA]])/Table2[[#This Row],[20D EMA]]</f>
        <v>0.125443840172592</v>
      </c>
      <c r="T224" s="2">
        <f>(Table2[[#This Row],[Close Price]]-Table2[[#This Row],[50D EMA]])/Table2[[#This Row],[50D EMA]]</f>
        <v>0.19419342414468702</v>
      </c>
      <c r="U224" s="2">
        <f>(Table2[[#This Row],[Close Price]]-Table2[[#This Row],[200D EMA]])/Table2[[#This Row],[200D EMA]]</f>
        <v>0.35811241385993475</v>
      </c>
      <c r="V224">
        <v>3.0630591121778799</v>
      </c>
      <c r="W224">
        <v>239.5</v>
      </c>
      <c r="X224">
        <v>255.9</v>
      </c>
      <c r="Y224">
        <v>248.05</v>
      </c>
      <c r="Z224">
        <v>260.2</v>
      </c>
      <c r="AA224">
        <v>202.01</v>
      </c>
      <c r="AB224">
        <v>260.2</v>
      </c>
      <c r="AC224" s="2">
        <f>(Table2[[#This Row],[Close Price]]/Table2[[#This Row],[Day Low]])-1</f>
        <v>4.5511482254697366E-2</v>
      </c>
      <c r="AD224" s="2">
        <f>(Table2[[#This Row],[Day High]]/Table2[[#This Row],[Close Price]])-1</f>
        <v>2.1964856230031859E-2</v>
      </c>
      <c r="AE224" s="2">
        <f>(Table2[[#This Row],[Close Price]]/Table2[[#This Row],[Current Week Low]])-1</f>
        <v>9.4738963918563623E-3</v>
      </c>
      <c r="AF224" s="2">
        <f>(Table2[[#This Row],[Current Week High]]/Table2[[#This Row],[Close Price]])-1</f>
        <v>3.9137380191693216E-2</v>
      </c>
      <c r="AG224" s="2">
        <f>(Table2[[#This Row],[Close Price]]/Table2[[#This Row],[Current Month Low]])-1</f>
        <v>0.23954259690114355</v>
      </c>
      <c r="AH224" s="2">
        <f>(Table2[[#This Row],[Current Month High]]/Table2[[#This Row],[Close Price]])-1</f>
        <v>3.9137380191693216E-2</v>
      </c>
      <c r="AI224">
        <v>3.9137380191693198</v>
      </c>
      <c r="AJ224">
        <v>100.239904038384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0.01</v>
      </c>
      <c r="AM224" t="s">
        <v>10198</v>
      </c>
      <c r="AN224">
        <v>18.88</v>
      </c>
      <c r="AO224" t="s">
        <v>10198</v>
      </c>
      <c r="AP224">
        <v>4.1730870788661001E-2</v>
      </c>
      <c r="AQ224">
        <f>(Table2[[#This Row],[Sharpe Ratio]]-AVERAGE(Table2[Sharpe Ratio]))/_xlfn.STDEV.P(Table2[Sharpe Ratio])</f>
        <v>-0.14371412017512702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4.7146591162687717</v>
      </c>
      <c r="AS224">
        <f>_xlfn.RANK.AVG(Table2[[#This Row],[1Y Return vs Nifty Z-Score]],Table2[1Y Return vs Nifty Z-Score])</f>
        <v>189</v>
      </c>
      <c r="AT224">
        <f>_xlfn.RANK.AVG(Table2[[#This Row],[6M Return vs Nifty Z-Score]],Table2[6M Return vs Nifty Z-Score])</f>
        <v>179</v>
      </c>
      <c r="AU224">
        <f>_xlfn.RANK.AVG(Table2[[#This Row],[Sharpe Ratio Z-Score]],Table2[Sharpe Ratio Z-Score])</f>
        <v>382</v>
      </c>
      <c r="AV224">
        <f>(Table2[[#This Row],[Rank 1Y]]+Table2[[#This Row],[Rank 6M]]+Table2[[#This Row],[Rank Sharpe]])/3</f>
        <v>250</v>
      </c>
    </row>
    <row r="225" spans="1:48" x14ac:dyDescent="0.3">
      <c r="A225" t="s">
        <v>709</v>
      </c>
      <c r="B225" t="s">
        <v>710</v>
      </c>
      <c r="C225" t="s">
        <v>10156</v>
      </c>
      <c r="D225" t="s">
        <v>46</v>
      </c>
      <c r="E225">
        <v>23116.10078855</v>
      </c>
      <c r="F225">
        <v>906.6</v>
      </c>
      <c r="G225">
        <v>29.0655501718573</v>
      </c>
      <c r="H225">
        <f>(Table2[[#This Row],[1Y Return vs Nifty]]-AVERAGE(Table2[1Y Return vs Nifty]))/_xlfn.STDEV.P(Table2[1Y Return vs Nifty])</f>
        <v>-0.21134676909278857</v>
      </c>
      <c r="I225">
        <v>4.98716940321306</v>
      </c>
      <c r="J225">
        <f>(Table2[[#This Row],[1M Return vs Nifty]]-AVERAGE(Table2[1M Return vs Nifty]))/_xlfn.STDEV.P(Table2[1M Return vs Nifty])</f>
        <v>0.10130523209597245</v>
      </c>
      <c r="K225">
        <v>35.779653670439899</v>
      </c>
      <c r="L225">
        <f>(Table2[[#This Row],[6M Return vs Nifty]]-AVERAGE(Table2[6M Return vs Nifty]))/_xlfn.STDEV.P(Table2[6M Return vs Nifty])</f>
        <v>0.7303771702180416</v>
      </c>
      <c r="M225">
        <v>0.47218682740810503</v>
      </c>
      <c r="N225">
        <f>(Table2[[#This Row],[1W Return vs Nifty]]-AVERAGE(Table2[1W Return vs Nifty]))/_xlfn.STDEV.P(Table2[1W Return vs Nifty])</f>
        <v>8.6543914082038528E-2</v>
      </c>
      <c r="O225">
        <v>876.07</v>
      </c>
      <c r="P225">
        <v>823.55663402603602</v>
      </c>
      <c r="Q225">
        <v>709.24282721958105</v>
      </c>
      <c r="R225">
        <v>56.885146814140803</v>
      </c>
      <c r="S225" s="2">
        <f>(Table2[[#This Row],[Close Price]]-Table2[[#This Row],[20D EMA]])/Table2[[#This Row],[20D EMA]]</f>
        <v>3.4848813450979912E-2</v>
      </c>
      <c r="T225" s="2">
        <f>(Table2[[#This Row],[Close Price]]-Table2[[#This Row],[50D EMA]])/Table2[[#This Row],[50D EMA]]</f>
        <v>0.10083503980533615</v>
      </c>
      <c r="U225" s="2">
        <f>(Table2[[#This Row],[Close Price]]-Table2[[#This Row],[200D EMA]])/Table2[[#This Row],[200D EMA]]</f>
        <v>0.27826460163737032</v>
      </c>
      <c r="V225">
        <v>1.53252980579672</v>
      </c>
      <c r="W225">
        <v>855</v>
      </c>
      <c r="X225">
        <v>909.95</v>
      </c>
      <c r="Y225">
        <v>892</v>
      </c>
      <c r="Z225">
        <v>910.55</v>
      </c>
      <c r="AA225">
        <v>874.3</v>
      </c>
      <c r="AB225">
        <v>968.8</v>
      </c>
      <c r="AC225" s="2">
        <f>(Table2[[#This Row],[Close Price]]/Table2[[#This Row],[Day Low]])-1</f>
        <v>6.0350877192982377E-2</v>
      </c>
      <c r="AD225" s="2">
        <f>(Table2[[#This Row],[Day High]]/Table2[[#This Row],[Close Price]])-1</f>
        <v>3.6951246415177774E-3</v>
      </c>
      <c r="AE225" s="2">
        <f>(Table2[[#This Row],[Close Price]]/Table2[[#This Row],[Current Week Low]])-1</f>
        <v>1.6367713004484363E-2</v>
      </c>
      <c r="AF225" s="2">
        <f>(Table2[[#This Row],[Current Week High]]/Table2[[#This Row],[Close Price]])-1</f>
        <v>4.3569380101478039E-3</v>
      </c>
      <c r="AG225" s="2">
        <f>(Table2[[#This Row],[Close Price]]/Table2[[#This Row],[Current Month Low]])-1</f>
        <v>3.6943840786915372E-2</v>
      </c>
      <c r="AH225" s="2">
        <f>(Table2[[#This Row],[Current Month High]]/Table2[[#This Row],[Close Price]])-1</f>
        <v>6.860798588131467E-2</v>
      </c>
      <c r="AI225">
        <v>6.8607985881314599</v>
      </c>
      <c r="AJ225">
        <v>64.821379874556797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0.17</v>
      </c>
      <c r="AM225" t="s">
        <v>10198</v>
      </c>
      <c r="AN225">
        <v>4.3899999999999997</v>
      </c>
      <c r="AO225" t="s">
        <v>10198</v>
      </c>
      <c r="AP225">
        <v>6.9274816093664995E-2</v>
      </c>
      <c r="AQ225">
        <f>(Table2[[#This Row],[Sharpe Ratio]]-AVERAGE(Table2[Sharpe Ratio]))/_xlfn.STDEV.P(Table2[Sharpe Ratio])</f>
        <v>0.16682441717810806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0.87370396448137211</v>
      </c>
      <c r="AS225">
        <f>_xlfn.RANK.AVG(Table2[[#This Row],[1Y Return vs Nifty Z-Score]],Table2[1Y Return vs Nifty Z-Score])</f>
        <v>345</v>
      </c>
      <c r="AT225">
        <f>_xlfn.RANK.AVG(Table2[[#This Row],[6M Return vs Nifty Z-Score]],Table2[6M Return vs Nifty Z-Score])</f>
        <v>123</v>
      </c>
      <c r="AU225">
        <f>_xlfn.RANK.AVG(Table2[[#This Row],[Sharpe Ratio Z-Score]],Table2[Sharpe Ratio Z-Score])</f>
        <v>282</v>
      </c>
      <c r="AV225">
        <f>(Table2[[#This Row],[Rank 1Y]]+Table2[[#This Row],[Rank 6M]]+Table2[[#This Row],[Rank Sharpe]])/3</f>
        <v>250</v>
      </c>
    </row>
    <row r="226" spans="1:48" x14ac:dyDescent="0.3">
      <c r="A226" t="s">
        <v>1182</v>
      </c>
      <c r="B226" t="s">
        <v>1183</v>
      </c>
      <c r="C226" t="s">
        <v>10158</v>
      </c>
      <c r="D226" t="s">
        <v>156</v>
      </c>
      <c r="E226">
        <v>9853.1473000000005</v>
      </c>
      <c r="F226">
        <v>522.04999999999995</v>
      </c>
      <c r="G226">
        <v>45.277304765350898</v>
      </c>
      <c r="H226">
        <f>(Table2[[#This Row],[1Y Return vs Nifty]]-AVERAGE(Table2[1Y Return vs Nifty]))/_xlfn.STDEV.P(Table2[1Y Return vs Nifty])</f>
        <v>-2.4112374669107151E-2</v>
      </c>
      <c r="I226">
        <v>19.675293140124101</v>
      </c>
      <c r="J226">
        <f>(Table2[[#This Row],[1M Return vs Nifty]]-AVERAGE(Table2[1M Return vs Nifty]))/_xlfn.STDEV.P(Table2[1M Return vs Nifty])</f>
        <v>1.3109633746396674</v>
      </c>
      <c r="K226">
        <v>17.968113376041899</v>
      </c>
      <c r="L226">
        <f>(Table2[[#This Row],[6M Return vs Nifty]]-AVERAGE(Table2[6M Return vs Nifty]))/_xlfn.STDEV.P(Table2[6M Return vs Nifty])</f>
        <v>0.21402502808949153</v>
      </c>
      <c r="M226">
        <v>13.070491986329801</v>
      </c>
      <c r="N226">
        <f>(Table2[[#This Row],[1W Return vs Nifty]]-AVERAGE(Table2[1W Return vs Nifty]))/_xlfn.STDEV.P(Table2[1W Return vs Nifty])</f>
        <v>2.3611697292831466</v>
      </c>
      <c r="O226">
        <v>471.94</v>
      </c>
      <c r="P226">
        <v>452.836849870842</v>
      </c>
      <c r="Q226">
        <v>411.16363710758998</v>
      </c>
      <c r="R226">
        <v>87.3456756855865</v>
      </c>
      <c r="S226" s="2">
        <f>(Table2[[#This Row],[Close Price]]-Table2[[#This Row],[20D EMA]])/Table2[[#This Row],[20D EMA]]</f>
        <v>0.10617875153621215</v>
      </c>
      <c r="T226" s="2">
        <f>(Table2[[#This Row],[Close Price]]-Table2[[#This Row],[50D EMA]])/Table2[[#This Row],[50D EMA]]</f>
        <v>0.15284345818786371</v>
      </c>
      <c r="U226" s="2">
        <f>(Table2[[#This Row],[Close Price]]-Table2[[#This Row],[200D EMA]])/Table2[[#This Row],[200D EMA]]</f>
        <v>0.26968912832968772</v>
      </c>
      <c r="V226">
        <v>1.92128982370395</v>
      </c>
      <c r="W226">
        <v>495</v>
      </c>
      <c r="X226">
        <v>526.25</v>
      </c>
      <c r="Y226">
        <v>505.05</v>
      </c>
      <c r="Z226">
        <v>541</v>
      </c>
      <c r="AA226">
        <v>458.05</v>
      </c>
      <c r="AB226">
        <v>541</v>
      </c>
      <c r="AC226" s="2">
        <f>(Table2[[#This Row],[Close Price]]/Table2[[#This Row],[Day Low]])-1</f>
        <v>5.464646464646461E-2</v>
      </c>
      <c r="AD226" s="2">
        <f>(Table2[[#This Row],[Day High]]/Table2[[#This Row],[Close Price]])-1</f>
        <v>8.0452063978546651E-3</v>
      </c>
      <c r="AE226" s="2">
        <f>(Table2[[#This Row],[Close Price]]/Table2[[#This Row],[Current Week Low]])-1</f>
        <v>3.366003366003345E-2</v>
      </c>
      <c r="AF226" s="2">
        <f>(Table2[[#This Row],[Current Week High]]/Table2[[#This Row],[Close Price]])-1</f>
        <v>3.6299205056987027E-2</v>
      </c>
      <c r="AG226" s="2">
        <f>(Table2[[#This Row],[Close Price]]/Table2[[#This Row],[Current Month Low]])-1</f>
        <v>0.13972273769239152</v>
      </c>
      <c r="AH226" s="2">
        <f>(Table2[[#This Row],[Current Month High]]/Table2[[#This Row],[Close Price]])-1</f>
        <v>3.6299205056987027E-2</v>
      </c>
      <c r="AI226">
        <v>4.8750119720333496</v>
      </c>
      <c r="AJ226">
        <v>74.2489986648864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0.14000000000000001</v>
      </c>
      <c r="AM226" t="s">
        <v>10198</v>
      </c>
      <c r="AN226">
        <v>13.3</v>
      </c>
      <c r="AO226" t="s">
        <v>10198</v>
      </c>
      <c r="AP226">
        <v>8.655680450929E-2</v>
      </c>
      <c r="AQ226">
        <f>(Table2[[#This Row],[Sharpe Ratio]]-AVERAGE(Table2[Sharpe Ratio]))/_xlfn.STDEV.P(Table2[Sharpe Ratio])</f>
        <v>0.36166663552105371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4.2237123928642522</v>
      </c>
      <c r="AS226">
        <f>_xlfn.RANK.AVG(Table2[[#This Row],[1Y Return vs Nifty Z-Score]],Table2[1Y Return vs Nifty Z-Score])</f>
        <v>282</v>
      </c>
      <c r="AT226">
        <f>_xlfn.RANK.AVG(Table2[[#This Row],[6M Return vs Nifty Z-Score]],Table2[6M Return vs Nifty Z-Score])</f>
        <v>234</v>
      </c>
      <c r="AU226">
        <f>_xlfn.RANK.AVG(Table2[[#This Row],[Sharpe Ratio Z-Score]],Table2[Sharpe Ratio Z-Score])</f>
        <v>236</v>
      </c>
      <c r="AV226">
        <f>(Table2[[#This Row],[Rank 1Y]]+Table2[[#This Row],[Rank 6M]]+Table2[[#This Row],[Rank Sharpe]])/3</f>
        <v>250.66666666666666</v>
      </c>
    </row>
    <row r="227" spans="1:48" x14ac:dyDescent="0.3">
      <c r="A227" t="s">
        <v>935</v>
      </c>
      <c r="B227" t="s">
        <v>936</v>
      </c>
      <c r="C227" t="s">
        <v>10157</v>
      </c>
      <c r="D227" t="s">
        <v>214</v>
      </c>
      <c r="E227">
        <v>15656.490179065</v>
      </c>
      <c r="F227">
        <v>1905.5</v>
      </c>
      <c r="G227">
        <v>21.675228386607699</v>
      </c>
      <c r="H227">
        <f>(Table2[[#This Row],[1Y Return vs Nifty]]-AVERAGE(Table2[1Y Return vs Nifty]))/_xlfn.STDEV.P(Table2[1Y Return vs Nifty])</f>
        <v>-0.2966998020465868</v>
      </c>
      <c r="I227">
        <v>2.6135064147812499</v>
      </c>
      <c r="J227">
        <f>(Table2[[#This Row],[1M Return vs Nifty]]-AVERAGE(Table2[1M Return vs Nifty]))/_xlfn.STDEV.P(Table2[1M Return vs Nifty])</f>
        <v>-9.4180645681292752E-2</v>
      </c>
      <c r="K227">
        <v>10.534291885</v>
      </c>
      <c r="L227">
        <f>(Table2[[#This Row],[6M Return vs Nifty]]-AVERAGE(Table2[6M Return vs Nifty]))/_xlfn.STDEV.P(Table2[6M Return vs Nifty])</f>
        <v>-1.4796159590635203E-3</v>
      </c>
      <c r="M227">
        <v>2.1040000525710498</v>
      </c>
      <c r="N227">
        <f>(Table2[[#This Row],[1W Return vs Nifty]]-AVERAGE(Table2[1W Return vs Nifty]))/_xlfn.STDEV.P(Table2[1W Return vs Nifty])</f>
        <v>0.38116802746237416</v>
      </c>
      <c r="O227">
        <v>1807.26</v>
      </c>
      <c r="P227">
        <v>1779.18543836449</v>
      </c>
      <c r="Q227">
        <v>1581.3691941961999</v>
      </c>
      <c r="R227">
        <v>73.399490275993401</v>
      </c>
      <c r="S227" s="2">
        <f>(Table2[[#This Row],[Close Price]]-Table2[[#This Row],[20D EMA]])/Table2[[#This Row],[20D EMA]]</f>
        <v>5.4358531699921435E-2</v>
      </c>
      <c r="T227" s="2">
        <f>(Table2[[#This Row],[Close Price]]-Table2[[#This Row],[50D EMA]])/Table2[[#This Row],[50D EMA]]</f>
        <v>7.0995725859595751E-2</v>
      </c>
      <c r="U227" s="2">
        <f>(Table2[[#This Row],[Close Price]]-Table2[[#This Row],[200D EMA]])/Table2[[#This Row],[200D EMA]]</f>
        <v>0.2049684583419204</v>
      </c>
      <c r="V227">
        <v>1.84662387149957</v>
      </c>
      <c r="W227">
        <v>1812.6</v>
      </c>
      <c r="X227">
        <v>1919.9</v>
      </c>
      <c r="Y227">
        <v>1819.5</v>
      </c>
      <c r="Z227">
        <v>1960</v>
      </c>
      <c r="AA227">
        <v>1765.35</v>
      </c>
      <c r="AB227">
        <v>1960</v>
      </c>
      <c r="AC227" s="2">
        <f>(Table2[[#This Row],[Close Price]]/Table2[[#This Row],[Day Low]])-1</f>
        <v>5.1252344698223595E-2</v>
      </c>
      <c r="AD227" s="2">
        <f>(Table2[[#This Row],[Day High]]/Table2[[#This Row],[Close Price]])-1</f>
        <v>7.5570716347415079E-3</v>
      </c>
      <c r="AE227" s="2">
        <f>(Table2[[#This Row],[Close Price]]/Table2[[#This Row],[Current Week Low]])-1</f>
        <v>4.7265732344050626E-2</v>
      </c>
      <c r="AF227" s="2">
        <f>(Table2[[#This Row],[Current Week High]]/Table2[[#This Row],[Close Price]])-1</f>
        <v>2.8601416950931435E-2</v>
      </c>
      <c r="AG227" s="2">
        <f>(Table2[[#This Row],[Close Price]]/Table2[[#This Row],[Current Month Low]])-1</f>
        <v>7.9389356218313667E-2</v>
      </c>
      <c r="AH227" s="2">
        <f>(Table2[[#This Row],[Current Month High]]/Table2[[#This Row],[Close Price]])-1</f>
        <v>2.8601416950931435E-2</v>
      </c>
      <c r="AI227">
        <v>16.6071897139858</v>
      </c>
      <c r="AJ227">
        <v>88.104639684106601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-0.09</v>
      </c>
      <c r="AM227" t="s">
        <v>10199</v>
      </c>
      <c r="AN227">
        <v>7.59</v>
      </c>
      <c r="AO227" t="s">
        <v>10198</v>
      </c>
      <c r="AP227">
        <v>0.178131647273506</v>
      </c>
      <c r="AQ227">
        <f>(Table2[[#This Row],[Sharpe Ratio]]-AVERAGE(Table2[Sharpe Ratio]))/_xlfn.STDEV.P(Table2[Sharpe Ratio])</f>
        <v>1.3941083360637057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1.3829162998391367</v>
      </c>
      <c r="AS227">
        <f>_xlfn.RANK.AVG(Table2[[#This Row],[1Y Return vs Nifty Z-Score]],Table2[1Y Return vs Nifty Z-Score])</f>
        <v>385</v>
      </c>
      <c r="AT227">
        <f>_xlfn.RANK.AVG(Table2[[#This Row],[6M Return vs Nifty Z-Score]],Table2[6M Return vs Nifty Z-Score])</f>
        <v>305</v>
      </c>
      <c r="AU227">
        <f>_xlfn.RANK.AVG(Table2[[#This Row],[Sharpe Ratio Z-Score]],Table2[Sharpe Ratio Z-Score])</f>
        <v>63</v>
      </c>
      <c r="AV227">
        <f>(Table2[[#This Row],[Rank 1Y]]+Table2[[#This Row],[Rank 6M]]+Table2[[#This Row],[Rank Sharpe]])/3</f>
        <v>251</v>
      </c>
    </row>
    <row r="228" spans="1:48" x14ac:dyDescent="0.3">
      <c r="A228" t="s">
        <v>501</v>
      </c>
      <c r="B228" t="s">
        <v>502</v>
      </c>
      <c r="C228" t="s">
        <v>10153</v>
      </c>
      <c r="D228" t="s">
        <v>247</v>
      </c>
      <c r="E228">
        <v>42142.914409154997</v>
      </c>
      <c r="F228">
        <v>663.15</v>
      </c>
      <c r="G228">
        <v>104.959111142735</v>
      </c>
      <c r="H228">
        <f>(Table2[[#This Row],[1Y Return vs Nifty]]-AVERAGE(Table2[1Y Return vs Nifty]))/_xlfn.STDEV.P(Table2[1Y Return vs Nifty])</f>
        <v>0.66517062741048705</v>
      </c>
      <c r="I228">
        <v>5.0018065851770004</v>
      </c>
      <c r="J228">
        <f>(Table2[[#This Row],[1M Return vs Nifty]]-AVERAGE(Table2[1M Return vs Nifty]))/_xlfn.STDEV.P(Table2[1M Return vs Nifty])</f>
        <v>0.10251069486737321</v>
      </c>
      <c r="K228">
        <v>21.5503499563087</v>
      </c>
      <c r="L228">
        <f>(Table2[[#This Row],[6M Return vs Nifty]]-AVERAGE(Table2[6M Return vs Nifty]))/_xlfn.STDEV.P(Table2[6M Return vs Nifty])</f>
        <v>0.3178731794149427</v>
      </c>
      <c r="M228">
        <v>-1.20414405358845</v>
      </c>
      <c r="N228">
        <f>(Table2[[#This Row],[1W Return vs Nifty]]-AVERAGE(Table2[1W Return vs Nifty]))/_xlfn.STDEV.P(Table2[1W Return vs Nifty])</f>
        <v>-0.21611786848585907</v>
      </c>
      <c r="O228">
        <v>648.07000000000005</v>
      </c>
      <c r="P228">
        <v>616.08139201993095</v>
      </c>
      <c r="Q228">
        <v>505.57693294917698</v>
      </c>
      <c r="R228">
        <v>59.945304114665497</v>
      </c>
      <c r="S228" s="2">
        <f>(Table2[[#This Row],[Close Price]]-Table2[[#This Row],[20D EMA]])/Table2[[#This Row],[20D EMA]]</f>
        <v>2.3269091301865424E-2</v>
      </c>
      <c r="T228" s="2">
        <f>(Table2[[#This Row],[Close Price]]-Table2[[#This Row],[50D EMA]])/Table2[[#This Row],[50D EMA]]</f>
        <v>7.6399983167396671E-2</v>
      </c>
      <c r="U228" s="2">
        <f>(Table2[[#This Row],[Close Price]]-Table2[[#This Row],[200D EMA]])/Table2[[#This Row],[200D EMA]]</f>
        <v>0.31166981082711503</v>
      </c>
      <c r="V228">
        <v>0.61303579253040397</v>
      </c>
      <c r="W228">
        <v>660.25</v>
      </c>
      <c r="X228">
        <v>673.55</v>
      </c>
      <c r="Y228">
        <v>652.04999999999995</v>
      </c>
      <c r="Z228">
        <v>685.9</v>
      </c>
      <c r="AA228">
        <v>643.04999999999995</v>
      </c>
      <c r="AB228">
        <v>685.9</v>
      </c>
      <c r="AC228" s="2">
        <f>(Table2[[#This Row],[Close Price]]/Table2[[#This Row],[Day Low]])-1</f>
        <v>4.3922756531615814E-3</v>
      </c>
      <c r="AD228" s="2">
        <f>(Table2[[#This Row],[Day High]]/Table2[[#This Row],[Close Price]])-1</f>
        <v>1.5682726381663237E-2</v>
      </c>
      <c r="AE228" s="2">
        <f>(Table2[[#This Row],[Close Price]]/Table2[[#This Row],[Current Week Low]])-1</f>
        <v>1.7023234414538901E-2</v>
      </c>
      <c r="AF228" s="2">
        <f>(Table2[[#This Row],[Current Week High]]/Table2[[#This Row],[Close Price]])-1</f>
        <v>3.4305963959888386E-2</v>
      </c>
      <c r="AG228" s="2">
        <f>(Table2[[#This Row],[Close Price]]/Table2[[#This Row],[Current Month Low]])-1</f>
        <v>3.1257289479822647E-2</v>
      </c>
      <c r="AH228" s="2">
        <f>(Table2[[#This Row],[Current Month High]]/Table2[[#This Row],[Close Price]])-1</f>
        <v>3.4305963959888386E-2</v>
      </c>
      <c r="AI228">
        <v>3.4305963959888301</v>
      </c>
      <c r="AJ228">
        <v>132.60259558049799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0.06</v>
      </c>
      <c r="AM228" t="s">
        <v>10198</v>
      </c>
      <c r="AN228">
        <v>-0.2</v>
      </c>
      <c r="AO228" t="s">
        <v>10199</v>
      </c>
      <c r="AP228">
        <v>2.5557017638462E-2</v>
      </c>
      <c r="AQ228">
        <f>(Table2[[#This Row],[Sharpe Ratio]]-AVERAGE(Table2[Sharpe Ratio]))/_xlfn.STDEV.P(Table2[Sharpe Ratio])</f>
        <v>-0.32606289574128888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0.54337373746565487</v>
      </c>
      <c r="AS228">
        <f>_xlfn.RANK.AVG(Table2[[#This Row],[1Y Return vs Nifty Z-Score]],Table2[1Y Return vs Nifty Z-Score])</f>
        <v>124</v>
      </c>
      <c r="AT228">
        <f>_xlfn.RANK.AVG(Table2[[#This Row],[6M Return vs Nifty Z-Score]],Table2[6M Return vs Nifty Z-Score])</f>
        <v>206</v>
      </c>
      <c r="AU228">
        <f>_xlfn.RANK.AVG(Table2[[#This Row],[Sharpe Ratio Z-Score]],Table2[Sharpe Ratio Z-Score])</f>
        <v>424</v>
      </c>
      <c r="AV228">
        <f>(Table2[[#This Row],[Rank 1Y]]+Table2[[#This Row],[Rank 6M]]+Table2[[#This Row],[Rank Sharpe]])/3</f>
        <v>251.33333333333334</v>
      </c>
    </row>
    <row r="229" spans="1:48" x14ac:dyDescent="0.3">
      <c r="A229" t="s">
        <v>778</v>
      </c>
      <c r="B229" t="s">
        <v>779</v>
      </c>
      <c r="C229" t="s">
        <v>10165</v>
      </c>
      <c r="D229" t="s">
        <v>214</v>
      </c>
      <c r="E229">
        <v>20286.9945831</v>
      </c>
      <c r="F229">
        <v>462.9</v>
      </c>
      <c r="G229">
        <v>33.749053372306399</v>
      </c>
      <c r="H229">
        <f>(Table2[[#This Row],[1Y Return vs Nifty]]-AVERAGE(Table2[1Y Return vs Nifty]))/_xlfn.STDEV.P(Table2[1Y Return vs Nifty])</f>
        <v>-0.15725559219640256</v>
      </c>
      <c r="I229">
        <v>15.545081630269999</v>
      </c>
      <c r="J229">
        <f>(Table2[[#This Row],[1M Return vs Nifty]]-AVERAGE(Table2[1M Return vs Nifty]))/_xlfn.STDEV.P(Table2[1M Return vs Nifty])</f>
        <v>0.97081482518488138</v>
      </c>
      <c r="K229">
        <v>45.086702735608</v>
      </c>
      <c r="L229">
        <f>(Table2[[#This Row],[6M Return vs Nifty]]-AVERAGE(Table2[6M Return vs Nifty]))/_xlfn.STDEV.P(Table2[6M Return vs Nifty])</f>
        <v>1.0001862177380103</v>
      </c>
      <c r="M229">
        <v>6.0852780319315398</v>
      </c>
      <c r="N229">
        <f>(Table2[[#This Row],[1W Return vs Nifty]]-AVERAGE(Table2[1W Return vs Nifty]))/_xlfn.STDEV.P(Table2[1W Return vs Nifty])</f>
        <v>1.0999883413942031</v>
      </c>
      <c r="O229">
        <v>434.86</v>
      </c>
      <c r="P229">
        <v>399.59833552276302</v>
      </c>
      <c r="Q229">
        <v>339.630124243892</v>
      </c>
      <c r="R229">
        <v>74.178270621824097</v>
      </c>
      <c r="S229" s="2">
        <f>(Table2[[#This Row],[Close Price]]-Table2[[#This Row],[20D EMA]])/Table2[[#This Row],[20D EMA]]</f>
        <v>6.4480522467000784E-2</v>
      </c>
      <c r="T229" s="2">
        <f>(Table2[[#This Row],[Close Price]]-Table2[[#This Row],[50D EMA]])/Table2[[#This Row],[50D EMA]]</f>
        <v>0.15841323361476062</v>
      </c>
      <c r="U229" s="2">
        <f>(Table2[[#This Row],[Close Price]]-Table2[[#This Row],[200D EMA]])/Table2[[#This Row],[200D EMA]]</f>
        <v>0.36295330407024368</v>
      </c>
      <c r="V229">
        <v>0.806128131276033</v>
      </c>
      <c r="W229">
        <v>445</v>
      </c>
      <c r="X229">
        <v>469.6</v>
      </c>
      <c r="Y229">
        <v>460.15</v>
      </c>
      <c r="Z229">
        <v>527.54999999999995</v>
      </c>
      <c r="AA229">
        <v>431</v>
      </c>
      <c r="AB229">
        <v>527.54999999999995</v>
      </c>
      <c r="AC229" s="2">
        <f>(Table2[[#This Row],[Close Price]]/Table2[[#This Row],[Day Low]])-1</f>
        <v>4.0224719101123574E-2</v>
      </c>
      <c r="AD229" s="2">
        <f>(Table2[[#This Row],[Day High]]/Table2[[#This Row],[Close Price]])-1</f>
        <v>1.4473968459710607E-2</v>
      </c>
      <c r="AE229" s="2">
        <f>(Table2[[#This Row],[Close Price]]/Table2[[#This Row],[Current Week Low]])-1</f>
        <v>5.9763120721503249E-3</v>
      </c>
      <c r="AF229" s="2">
        <f>(Table2[[#This Row],[Current Week High]]/Table2[[#This Row],[Close Price]])-1</f>
        <v>0.13966299416720673</v>
      </c>
      <c r="AG229" s="2">
        <f>(Table2[[#This Row],[Close Price]]/Table2[[#This Row],[Current Month Low]])-1</f>
        <v>7.4013921113688985E-2</v>
      </c>
      <c r="AH229" s="2">
        <f>(Table2[[#This Row],[Current Month High]]/Table2[[#This Row],[Close Price]])-1</f>
        <v>0.13966299416720673</v>
      </c>
      <c r="AI229">
        <v>13.9662994167206</v>
      </c>
      <c r="AJ229">
        <v>67.565610859728494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0.23</v>
      </c>
      <c r="AM229" t="s">
        <v>10198</v>
      </c>
      <c r="AN229">
        <v>8.9700000000000006</v>
      </c>
      <c r="AO229" t="s">
        <v>10198</v>
      </c>
      <c r="AP229">
        <v>5.4105472432042001E-2</v>
      </c>
      <c r="AQ229">
        <f>(Table2[[#This Row],[Sharpe Ratio]]-AVERAGE(Table2[Sharpe Ratio]))/_xlfn.STDEV.P(Table2[Sharpe Ratio])</f>
        <v>-4.1992230856986888E-3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2.9095345690349932</v>
      </c>
      <c r="AS229">
        <f>_xlfn.RANK.AVG(Table2[[#This Row],[1Y Return vs Nifty Z-Score]],Table2[1Y Return vs Nifty Z-Score])</f>
        <v>328</v>
      </c>
      <c r="AT229">
        <f>_xlfn.RANK.AVG(Table2[[#This Row],[6M Return vs Nifty Z-Score]],Table2[6M Return vs Nifty Z-Score])</f>
        <v>87</v>
      </c>
      <c r="AU229">
        <f>_xlfn.RANK.AVG(Table2[[#This Row],[Sharpe Ratio Z-Score]],Table2[Sharpe Ratio Z-Score])</f>
        <v>339</v>
      </c>
      <c r="AV229">
        <f>(Table2[[#This Row],[Rank 1Y]]+Table2[[#This Row],[Rank 6M]]+Table2[[#This Row],[Rank Sharpe]])/3</f>
        <v>251.33333333333334</v>
      </c>
    </row>
    <row r="230" spans="1:48" x14ac:dyDescent="0.3">
      <c r="A230" t="s">
        <v>492</v>
      </c>
      <c r="B230" t="s">
        <v>493</v>
      </c>
      <c r="C230" t="s">
        <v>10153</v>
      </c>
      <c r="D230" t="s">
        <v>494</v>
      </c>
      <c r="E230">
        <v>43023.177544999999</v>
      </c>
      <c r="F230">
        <v>771.45</v>
      </c>
      <c r="G230">
        <v>71.629229970068394</v>
      </c>
      <c r="H230">
        <f>(Table2[[#This Row],[1Y Return vs Nifty]]-AVERAGE(Table2[1Y Return vs Nifty]))/_xlfn.STDEV.P(Table2[1Y Return vs Nifty])</f>
        <v>0.28023387786938281</v>
      </c>
      <c r="I230">
        <v>12.327868499080299</v>
      </c>
      <c r="J230">
        <f>(Table2[[#This Row],[1M Return vs Nifty]]-AVERAGE(Table2[1M Return vs Nifty]))/_xlfn.STDEV.P(Table2[1M Return vs Nifty])</f>
        <v>0.70585735817619455</v>
      </c>
      <c r="K230">
        <v>23.838864196755701</v>
      </c>
      <c r="L230">
        <f>(Table2[[#This Row],[6M Return vs Nifty]]-AVERAGE(Table2[6M Return vs Nifty]))/_xlfn.STDEV.P(Table2[6M Return vs Nifty])</f>
        <v>0.38421664049776416</v>
      </c>
      <c r="M230">
        <v>-5.5130784922317702</v>
      </c>
      <c r="N230">
        <f>(Table2[[#This Row],[1W Return vs Nifty]]-AVERAGE(Table2[1W Return vs Nifty]))/_xlfn.STDEV.P(Table2[1W Return vs Nifty])</f>
        <v>-0.99409660344341821</v>
      </c>
      <c r="O230">
        <v>758</v>
      </c>
      <c r="P230">
        <v>710.00213785377196</v>
      </c>
      <c r="Q230">
        <v>602.80254962531603</v>
      </c>
      <c r="R230">
        <v>56.5406964889875</v>
      </c>
      <c r="S230" s="2">
        <f>(Table2[[#This Row],[Close Price]]-Table2[[#This Row],[20D EMA]])/Table2[[#This Row],[20D EMA]]</f>
        <v>1.7744063324538317E-2</v>
      </c>
      <c r="T230" s="2">
        <f>(Table2[[#This Row],[Close Price]]-Table2[[#This Row],[50D EMA]])/Table2[[#This Row],[50D EMA]]</f>
        <v>8.6546024117583067E-2</v>
      </c>
      <c r="U230" s="2">
        <f>(Table2[[#This Row],[Close Price]]-Table2[[#This Row],[200D EMA]])/Table2[[#This Row],[200D EMA]]</f>
        <v>0.27977229107526203</v>
      </c>
      <c r="V230">
        <v>1.02049899944026</v>
      </c>
      <c r="W230">
        <v>751.7</v>
      </c>
      <c r="X230">
        <v>779</v>
      </c>
      <c r="Y230">
        <v>768</v>
      </c>
      <c r="Z230">
        <v>800</v>
      </c>
      <c r="AA230">
        <v>768</v>
      </c>
      <c r="AB230">
        <v>821.25</v>
      </c>
      <c r="AC230" s="2">
        <f>(Table2[[#This Row],[Close Price]]/Table2[[#This Row],[Day Low]])-1</f>
        <v>2.6273779433284572E-2</v>
      </c>
      <c r="AD230" s="2">
        <f>(Table2[[#This Row],[Day High]]/Table2[[#This Row],[Close Price]])-1</f>
        <v>9.7867651824485868E-3</v>
      </c>
      <c r="AE230" s="2">
        <f>(Table2[[#This Row],[Close Price]]/Table2[[#This Row],[Current Week Low]])-1</f>
        <v>4.4921875000001332E-3</v>
      </c>
      <c r="AF230" s="2">
        <f>(Table2[[#This Row],[Current Week High]]/Table2[[#This Row],[Close Price]])-1</f>
        <v>3.7008231252835477E-2</v>
      </c>
      <c r="AG230" s="2">
        <f>(Table2[[#This Row],[Close Price]]/Table2[[#This Row],[Current Month Low]])-1</f>
        <v>4.4921875000001332E-3</v>
      </c>
      <c r="AH230" s="2">
        <f>(Table2[[#This Row],[Current Month High]]/Table2[[#This Row],[Close Price]])-1</f>
        <v>6.4553762395489045E-2</v>
      </c>
      <c r="AI230">
        <v>6.4553762395489001</v>
      </c>
      <c r="AJ230">
        <v>101.580872746276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7.0000000000000007E-2</v>
      </c>
      <c r="AM230" t="s">
        <v>10198</v>
      </c>
      <c r="AN230">
        <v>5.43</v>
      </c>
      <c r="AO230" t="s">
        <v>10198</v>
      </c>
      <c r="AP230">
        <v>4.2592871316095002E-2</v>
      </c>
      <c r="AQ230">
        <f>(Table2[[#This Row],[Sharpe Ratio]]-AVERAGE(Table2[Sharpe Ratio]))/_xlfn.STDEV.P(Table2[Sharpe Ratio])</f>
        <v>-0.13399567279865621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0.24221560030126721</v>
      </c>
      <c r="AS230">
        <f>_xlfn.RANK.AVG(Table2[[#This Row],[1Y Return vs Nifty Z-Score]],Table2[1Y Return vs Nifty Z-Score])</f>
        <v>194</v>
      </c>
      <c r="AT230">
        <f>_xlfn.RANK.AVG(Table2[[#This Row],[6M Return vs Nifty Z-Score]],Table2[6M Return vs Nifty Z-Score])</f>
        <v>190</v>
      </c>
      <c r="AU230">
        <f>_xlfn.RANK.AVG(Table2[[#This Row],[Sharpe Ratio Z-Score]],Table2[Sharpe Ratio Z-Score])</f>
        <v>376</v>
      </c>
      <c r="AV230">
        <f>(Table2[[#This Row],[Rank 1Y]]+Table2[[#This Row],[Rank 6M]]+Table2[[#This Row],[Rank Sharpe]])/3</f>
        <v>253.33333333333334</v>
      </c>
    </row>
    <row r="231" spans="1:48" x14ac:dyDescent="0.3">
      <c r="A231" t="s">
        <v>1313</v>
      </c>
      <c r="B231" t="s">
        <v>1314</v>
      </c>
      <c r="C231" t="s">
        <v>10155</v>
      </c>
      <c r="D231" t="s">
        <v>120</v>
      </c>
      <c r="E231">
        <v>8324.7311825899997</v>
      </c>
      <c r="F231">
        <v>1415.7</v>
      </c>
      <c r="G231">
        <v>51.592115725127002</v>
      </c>
      <c r="H231">
        <f>(Table2[[#This Row],[1Y Return vs Nifty]]-AVERAGE(Table2[1Y Return vs Nifty]))/_xlfn.STDEV.P(Table2[1Y Return vs Nifty])</f>
        <v>4.8819262627464541E-2</v>
      </c>
      <c r="I231">
        <v>-9.2560656262923509</v>
      </c>
      <c r="J231">
        <f>(Table2[[#This Row],[1M Return vs Nifty]]-AVERAGE(Table2[1M Return vs Nifty]))/_xlfn.STDEV.P(Table2[1M Return vs Nifty])</f>
        <v>-1.0717135644646434</v>
      </c>
      <c r="K231">
        <v>7.4458689810365604</v>
      </c>
      <c r="L231">
        <f>(Table2[[#This Row],[6M Return vs Nifty]]-AVERAGE(Table2[6M Return vs Nifty]))/_xlfn.STDEV.P(Table2[6M Return vs Nifty])</f>
        <v>-9.1012231100829843E-2</v>
      </c>
      <c r="M231">
        <v>0.87599054003534305</v>
      </c>
      <c r="N231">
        <f>(Table2[[#This Row],[1W Return vs Nifty]]-AVERAGE(Table2[1W Return vs Nifty]))/_xlfn.STDEV.P(Table2[1W Return vs Nifty])</f>
        <v>0.15945073269212059</v>
      </c>
      <c r="O231">
        <v>1396.44</v>
      </c>
      <c r="P231">
        <v>1333.10399681085</v>
      </c>
      <c r="Q231">
        <v>1155.9241697258201</v>
      </c>
      <c r="R231">
        <v>55.0176270796889</v>
      </c>
      <c r="S231" s="2">
        <f>(Table2[[#This Row],[Close Price]]-Table2[[#This Row],[20D EMA]])/Table2[[#This Row],[20D EMA]]</f>
        <v>1.3792214488270166E-2</v>
      </c>
      <c r="T231" s="2">
        <f>(Table2[[#This Row],[Close Price]]-Table2[[#This Row],[50D EMA]])/Table2[[#This Row],[50D EMA]]</f>
        <v>6.1957659257448977E-2</v>
      </c>
      <c r="U231" s="2">
        <f>(Table2[[#This Row],[Close Price]]-Table2[[#This Row],[200D EMA]])/Table2[[#This Row],[200D EMA]]</f>
        <v>0.22473431828646476</v>
      </c>
      <c r="V231">
        <v>0.65811270587255799</v>
      </c>
      <c r="W231">
        <v>1380</v>
      </c>
      <c r="X231">
        <v>1433.85</v>
      </c>
      <c r="Y231">
        <v>1384.8</v>
      </c>
      <c r="Z231">
        <v>1466.35</v>
      </c>
      <c r="AA231">
        <v>1371.9</v>
      </c>
      <c r="AB231">
        <v>1466.35</v>
      </c>
      <c r="AC231" s="2">
        <f>(Table2[[#This Row],[Close Price]]/Table2[[#This Row],[Day Low]])-1</f>
        <v>2.5869565217391255E-2</v>
      </c>
      <c r="AD231" s="2">
        <f>(Table2[[#This Row],[Day High]]/Table2[[#This Row],[Close Price]])-1</f>
        <v>1.2820512820512775E-2</v>
      </c>
      <c r="AE231" s="2">
        <f>(Table2[[#This Row],[Close Price]]/Table2[[#This Row],[Current Week Low]])-1</f>
        <v>2.2313691507799049E-2</v>
      </c>
      <c r="AF231" s="2">
        <f>(Table2[[#This Row],[Current Week High]]/Table2[[#This Row],[Close Price]])-1</f>
        <v>3.5777353959172142E-2</v>
      </c>
      <c r="AG231" s="2">
        <f>(Table2[[#This Row],[Close Price]]/Table2[[#This Row],[Current Month Low]])-1</f>
        <v>3.192652525694295E-2</v>
      </c>
      <c r="AH231" s="2">
        <f>(Table2[[#This Row],[Current Month High]]/Table2[[#This Row],[Close Price]])-1</f>
        <v>3.5777353959172142E-2</v>
      </c>
      <c r="AI231">
        <v>10.6131242494878</v>
      </c>
      <c r="AJ231">
        <v>79.645961550663003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0.21</v>
      </c>
      <c r="AM231" t="s">
        <v>10198</v>
      </c>
      <c r="AN231">
        <v>-3.35</v>
      </c>
      <c r="AO231" t="s">
        <v>10199</v>
      </c>
      <c r="AP231">
        <v>0.12219544049526899</v>
      </c>
      <c r="AQ231">
        <f>(Table2[[#This Row],[Sharpe Ratio]]-AVERAGE(Table2[Sharpe Ratio]))/_xlfn.STDEV.P(Table2[Sharpe Ratio])</f>
        <v>0.76346709546967551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-0.19098870477621263</v>
      </c>
      <c r="AS231">
        <f>_xlfn.RANK.AVG(Table2[[#This Row],[1Y Return vs Nifty Z-Score]],Table2[1Y Return vs Nifty Z-Score])</f>
        <v>262</v>
      </c>
      <c r="AT231">
        <f>_xlfn.RANK.AVG(Table2[[#This Row],[6M Return vs Nifty Z-Score]],Table2[6M Return vs Nifty Z-Score])</f>
        <v>339</v>
      </c>
      <c r="AU231">
        <f>_xlfn.RANK.AVG(Table2[[#This Row],[Sharpe Ratio Z-Score]],Table2[Sharpe Ratio Z-Score])</f>
        <v>160</v>
      </c>
      <c r="AV231">
        <f>(Table2[[#This Row],[Rank 1Y]]+Table2[[#This Row],[Rank 6M]]+Table2[[#This Row],[Rank Sharpe]])/3</f>
        <v>253.66666666666666</v>
      </c>
    </row>
    <row r="232" spans="1:48" x14ac:dyDescent="0.3">
      <c r="A232" t="s">
        <v>1974</v>
      </c>
      <c r="B232" t="s">
        <v>1975</v>
      </c>
      <c r="C232" t="s">
        <v>10154</v>
      </c>
      <c r="D232" t="s">
        <v>905</v>
      </c>
      <c r="E232">
        <v>3220.6065882299999</v>
      </c>
      <c r="F232">
        <v>407.85</v>
      </c>
      <c r="G232">
        <v>55.189313446838398</v>
      </c>
      <c r="H232">
        <f>(Table2[[#This Row],[1Y Return vs Nifty]]-AVERAGE(Table2[1Y Return vs Nifty]))/_xlfn.STDEV.P(Table2[1Y Return vs Nifty])</f>
        <v>9.0364373192929726E-2</v>
      </c>
      <c r="I232">
        <v>40.344367527616001</v>
      </c>
      <c r="J232">
        <f>(Table2[[#This Row],[1M Return vs Nifty]]-AVERAGE(Table2[1M Return vs Nifty]))/_xlfn.STDEV.P(Table2[1M Return vs Nifty])</f>
        <v>3.0131899203515582</v>
      </c>
      <c r="K232">
        <v>17.2424874095821</v>
      </c>
      <c r="L232">
        <f>(Table2[[#This Row],[6M Return vs Nifty]]-AVERAGE(Table2[6M Return vs Nifty]))/_xlfn.STDEV.P(Table2[6M Return vs Nifty])</f>
        <v>0.19298931102220013</v>
      </c>
      <c r="M232">
        <v>14.7707506828635</v>
      </c>
      <c r="N232">
        <f>(Table2[[#This Row],[1W Return vs Nifty]]-AVERAGE(Table2[1W Return vs Nifty]))/_xlfn.STDEV.P(Table2[1W Return vs Nifty])</f>
        <v>2.6681516824006213</v>
      </c>
      <c r="O232">
        <v>329</v>
      </c>
      <c r="P232">
        <v>301.435170367799</v>
      </c>
      <c r="Q232">
        <v>288.218411377292</v>
      </c>
      <c r="R232">
        <v>80.364863481026404</v>
      </c>
      <c r="S232" s="2">
        <f>(Table2[[#This Row],[Close Price]]-Table2[[#This Row],[20D EMA]])/Table2[[#This Row],[20D EMA]]</f>
        <v>0.23966565349544081</v>
      </c>
      <c r="T232" s="2">
        <f>(Table2[[#This Row],[Close Price]]-Table2[[#This Row],[50D EMA]])/Table2[[#This Row],[50D EMA]]</f>
        <v>0.35302725127382434</v>
      </c>
      <c r="U232" s="2">
        <f>(Table2[[#This Row],[Close Price]]-Table2[[#This Row],[200D EMA]])/Table2[[#This Row],[200D EMA]]</f>
        <v>0.41507268064878899</v>
      </c>
      <c r="V232">
        <v>3.22823893494169</v>
      </c>
      <c r="W232">
        <v>388</v>
      </c>
      <c r="X232">
        <v>420.5</v>
      </c>
      <c r="Y232">
        <v>366.5</v>
      </c>
      <c r="Z232">
        <v>431.5</v>
      </c>
      <c r="AA232">
        <v>314.05</v>
      </c>
      <c r="AB232">
        <v>431.5</v>
      </c>
      <c r="AC232" s="2">
        <f>(Table2[[#This Row],[Close Price]]/Table2[[#This Row],[Day Low]])-1</f>
        <v>5.115979381443303E-2</v>
      </c>
      <c r="AD232" s="2">
        <f>(Table2[[#This Row],[Day High]]/Table2[[#This Row],[Close Price]])-1</f>
        <v>3.1016305014098355E-2</v>
      </c>
      <c r="AE232" s="2">
        <f>(Table2[[#This Row],[Close Price]]/Table2[[#This Row],[Current Week Low]])-1</f>
        <v>0.11282401091405192</v>
      </c>
      <c r="AF232" s="2">
        <f>(Table2[[#This Row],[Current Week High]]/Table2[[#This Row],[Close Price]])-1</f>
        <v>5.7987005026357563E-2</v>
      </c>
      <c r="AG232" s="2">
        <f>(Table2[[#This Row],[Close Price]]/Table2[[#This Row],[Current Month Low]])-1</f>
        <v>0.2986785543703232</v>
      </c>
      <c r="AH232" s="2">
        <f>(Table2[[#This Row],[Current Month High]]/Table2[[#This Row],[Close Price]])-1</f>
        <v>5.7987005026357563E-2</v>
      </c>
      <c r="AI232">
        <v>5.7987005026357501</v>
      </c>
      <c r="AJ232">
        <v>101.955929685565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0.36</v>
      </c>
      <c r="AM232" t="s">
        <v>10198</v>
      </c>
      <c r="AN232">
        <v>30.55</v>
      </c>
      <c r="AO232" t="s">
        <v>10198</v>
      </c>
      <c r="AP232">
        <v>7.161610651302E-2</v>
      </c>
      <c r="AQ232">
        <f>(Table2[[#This Row],[Sharpe Ratio]]-AVERAGE(Table2[Sharpe Ratio]))/_xlfn.STDEV.P(Table2[Sharpe Ratio])</f>
        <v>0.19322081371079933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6.1579161006781087</v>
      </c>
      <c r="AS232">
        <f>_xlfn.RANK.AVG(Table2[[#This Row],[1Y Return vs Nifty Z-Score]],Table2[1Y Return vs Nifty Z-Score])</f>
        <v>253</v>
      </c>
      <c r="AT232">
        <f>_xlfn.RANK.AVG(Table2[[#This Row],[6M Return vs Nifty Z-Score]],Table2[6M Return vs Nifty Z-Score])</f>
        <v>244</v>
      </c>
      <c r="AU232">
        <f>_xlfn.RANK.AVG(Table2[[#This Row],[Sharpe Ratio Z-Score]],Table2[Sharpe Ratio Z-Score])</f>
        <v>269</v>
      </c>
      <c r="AV232">
        <f>(Table2[[#This Row],[Rank 1Y]]+Table2[[#This Row],[Rank 6M]]+Table2[[#This Row],[Rank Sharpe]])/3</f>
        <v>255.33333333333334</v>
      </c>
    </row>
    <row r="233" spans="1:48" x14ac:dyDescent="0.3">
      <c r="A233" t="s">
        <v>248</v>
      </c>
      <c r="B233" t="s">
        <v>249</v>
      </c>
      <c r="C233" t="s">
        <v>10157</v>
      </c>
      <c r="D233" t="s">
        <v>114</v>
      </c>
      <c r="E233">
        <v>110000.09741089999</v>
      </c>
      <c r="F233">
        <v>5589.15</v>
      </c>
      <c r="G233">
        <v>52.456227070880203</v>
      </c>
      <c r="H233">
        <f>(Table2[[#This Row],[1Y Return vs Nifty]]-AVERAGE(Table2[1Y Return vs Nifty]))/_xlfn.STDEV.P(Table2[1Y Return vs Nifty])</f>
        <v>5.8799142572209459E-2</v>
      </c>
      <c r="I233">
        <v>-6.8675910228759296</v>
      </c>
      <c r="J233">
        <f>(Table2[[#This Row],[1M Return vs Nifty]]-AVERAGE(Table2[1M Return vs Nifty]))/_xlfn.STDEV.P(Table2[1M Return vs Nifty])</f>
        <v>-0.8750078582742139</v>
      </c>
      <c r="K233">
        <v>22.574194543900202</v>
      </c>
      <c r="L233">
        <f>(Table2[[#This Row],[6M Return vs Nifty]]-AVERAGE(Table2[6M Return vs Nifty]))/_xlfn.STDEV.P(Table2[6M Return vs Nifty])</f>
        <v>0.3475541804553674</v>
      </c>
      <c r="M233">
        <v>-3.8628530156223699</v>
      </c>
      <c r="N233">
        <f>(Table2[[#This Row],[1W Return vs Nifty]]-AVERAGE(Table2[1W Return vs Nifty]))/_xlfn.STDEV.P(Table2[1W Return vs Nifty])</f>
        <v>-0.69614815540633523</v>
      </c>
      <c r="O233">
        <v>5524.64</v>
      </c>
      <c r="P233">
        <v>5292.1524556325703</v>
      </c>
      <c r="Q233">
        <v>4447.5685868974997</v>
      </c>
      <c r="R233">
        <v>42.342324506753897</v>
      </c>
      <c r="S233" s="2">
        <f>(Table2[[#This Row],[Close Price]]-Table2[[#This Row],[20D EMA]])/Table2[[#This Row],[20D EMA]]</f>
        <v>1.1676778939442082E-2</v>
      </c>
      <c r="T233" s="2">
        <f>(Table2[[#This Row],[Close Price]]-Table2[[#This Row],[50D EMA]])/Table2[[#This Row],[50D EMA]]</f>
        <v>5.6120368197504857E-2</v>
      </c>
      <c r="U233" s="2">
        <f>(Table2[[#This Row],[Close Price]]-Table2[[#This Row],[200D EMA]])/Table2[[#This Row],[200D EMA]]</f>
        <v>0.25667539258766897</v>
      </c>
      <c r="V233">
        <v>0.82232776769887295</v>
      </c>
      <c r="W233">
        <v>5470.6</v>
      </c>
      <c r="X233">
        <v>5650</v>
      </c>
      <c r="Y233">
        <v>5487.55</v>
      </c>
      <c r="Z233">
        <v>5630</v>
      </c>
      <c r="AA233">
        <v>5382.6</v>
      </c>
      <c r="AB233">
        <v>5728.3</v>
      </c>
      <c r="AC233" s="2">
        <f>(Table2[[#This Row],[Close Price]]/Table2[[#This Row],[Day Low]])-1</f>
        <v>2.1670383504551527E-2</v>
      </c>
      <c r="AD233" s="2">
        <f>(Table2[[#This Row],[Day High]]/Table2[[#This Row],[Close Price]])-1</f>
        <v>1.0887165311362246E-2</v>
      </c>
      <c r="AE233" s="2">
        <f>(Table2[[#This Row],[Close Price]]/Table2[[#This Row],[Current Week Low]])-1</f>
        <v>1.8514637679838852E-2</v>
      </c>
      <c r="AF233" s="2">
        <f>(Table2[[#This Row],[Current Week High]]/Table2[[#This Row],[Close Price]])-1</f>
        <v>7.3088036642423582E-3</v>
      </c>
      <c r="AG233" s="2">
        <f>(Table2[[#This Row],[Close Price]]/Table2[[#This Row],[Current Month Low]])-1</f>
        <v>3.8373648422695306E-2</v>
      </c>
      <c r="AH233" s="2">
        <f>(Table2[[#This Row],[Current Month High]]/Table2[[#This Row],[Close Price]])-1</f>
        <v>2.489645115983663E-2</v>
      </c>
      <c r="AI233">
        <v>5.4641582351520501</v>
      </c>
      <c r="AJ233">
        <v>93.396193771626201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0.11</v>
      </c>
      <c r="AM233" t="s">
        <v>10198</v>
      </c>
      <c r="AN233">
        <v>2.52</v>
      </c>
      <c r="AO233" t="s">
        <v>10198</v>
      </c>
      <c r="AP233">
        <v>6.2228372773653999E-2</v>
      </c>
      <c r="AQ233">
        <f>(Table2[[#This Row],[Sharpe Ratio]]-AVERAGE(Table2[Sharpe Ratio]))/_xlfn.STDEV.P(Table2[Sharpe Ratio])</f>
        <v>8.7380743517415996E-2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-1.0774219471355564</v>
      </c>
      <c r="AS233">
        <f>_xlfn.RANK.AVG(Table2[[#This Row],[1Y Return vs Nifty Z-Score]],Table2[1Y Return vs Nifty Z-Score])</f>
        <v>261</v>
      </c>
      <c r="AT233">
        <f>_xlfn.RANK.AVG(Table2[[#This Row],[6M Return vs Nifty Z-Score]],Table2[6M Return vs Nifty Z-Score])</f>
        <v>200</v>
      </c>
      <c r="AU233">
        <f>_xlfn.RANK.AVG(Table2[[#This Row],[Sharpe Ratio Z-Score]],Table2[Sharpe Ratio Z-Score])</f>
        <v>308</v>
      </c>
      <c r="AV233">
        <f>(Table2[[#This Row],[Rank 1Y]]+Table2[[#This Row],[Rank 6M]]+Table2[[#This Row],[Rank Sharpe]])/3</f>
        <v>256.33333333333331</v>
      </c>
    </row>
    <row r="234" spans="1:48" x14ac:dyDescent="0.3">
      <c r="A234" t="s">
        <v>830</v>
      </c>
      <c r="B234" t="s">
        <v>831</v>
      </c>
      <c r="C234" t="s">
        <v>10154</v>
      </c>
      <c r="D234" t="s">
        <v>621</v>
      </c>
      <c r="E234">
        <v>18928.788423548001</v>
      </c>
      <c r="F234">
        <v>126.71</v>
      </c>
      <c r="G234">
        <v>67.415148297577602</v>
      </c>
      <c r="H234">
        <f>(Table2[[#This Row],[1Y Return vs Nifty]]-AVERAGE(Table2[1Y Return vs Nifty]))/_xlfn.STDEV.P(Table2[1Y Return vs Nifty])</f>
        <v>0.23156419036267625</v>
      </c>
      <c r="I234">
        <v>29.061685992024</v>
      </c>
      <c r="J234">
        <f>(Table2[[#This Row],[1M Return vs Nifty]]-AVERAGE(Table2[1M Return vs Nifty]))/_xlfn.STDEV.P(Table2[1M Return vs Nifty])</f>
        <v>2.0839910768696934</v>
      </c>
      <c r="K234">
        <v>26.5243237064571</v>
      </c>
      <c r="L234">
        <f>(Table2[[#This Row],[6M Return vs Nifty]]-AVERAGE(Table2[6M Return vs Nifty]))/_xlfn.STDEV.P(Table2[6M Return vs Nifty])</f>
        <v>0.46206744663326293</v>
      </c>
      <c r="M234">
        <v>12.725399811319599</v>
      </c>
      <c r="N234">
        <f>(Table2[[#This Row],[1W Return vs Nifty]]-AVERAGE(Table2[1W Return vs Nifty]))/_xlfn.STDEV.P(Table2[1W Return vs Nifty])</f>
        <v>2.298863287265728</v>
      </c>
      <c r="O234">
        <v>117.77</v>
      </c>
      <c r="P234">
        <v>109.765384296058</v>
      </c>
      <c r="Q234">
        <v>94.111184913599701</v>
      </c>
      <c r="R234">
        <v>76.261662152720106</v>
      </c>
      <c r="S234" s="2">
        <f>(Table2[[#This Row],[Close Price]]-Table2[[#This Row],[20D EMA]])/Table2[[#This Row],[20D EMA]]</f>
        <v>7.5910673346353041E-2</v>
      </c>
      <c r="T234" s="2">
        <f>(Table2[[#This Row],[Close Price]]-Table2[[#This Row],[50D EMA]])/Table2[[#This Row],[50D EMA]]</f>
        <v>0.15437121468312048</v>
      </c>
      <c r="U234" s="2">
        <f>(Table2[[#This Row],[Close Price]]-Table2[[#This Row],[200D EMA]])/Table2[[#This Row],[200D EMA]]</f>
        <v>0.34638619327052533</v>
      </c>
      <c r="V234">
        <v>1.4926282008090099</v>
      </c>
      <c r="W234">
        <v>120.42</v>
      </c>
      <c r="X234">
        <v>128.09</v>
      </c>
      <c r="Y234">
        <v>126</v>
      </c>
      <c r="Z234">
        <v>135.4</v>
      </c>
      <c r="AA234">
        <v>111.8</v>
      </c>
      <c r="AB234">
        <v>135.4</v>
      </c>
      <c r="AC234" s="2">
        <f>(Table2[[#This Row],[Close Price]]/Table2[[#This Row],[Day Low]])-1</f>
        <v>5.2233848197973609E-2</v>
      </c>
      <c r="AD234" s="2">
        <f>(Table2[[#This Row],[Day High]]/Table2[[#This Row],[Close Price]])-1</f>
        <v>1.0891010969931392E-2</v>
      </c>
      <c r="AE234" s="2">
        <f>(Table2[[#This Row],[Close Price]]/Table2[[#This Row],[Current Week Low]])-1</f>
        <v>5.6349206349206593E-3</v>
      </c>
      <c r="AF234" s="2">
        <f>(Table2[[#This Row],[Current Week High]]/Table2[[#This Row],[Close Price]])-1</f>
        <v>6.858180096282851E-2</v>
      </c>
      <c r="AG234" s="2">
        <f>(Table2[[#This Row],[Close Price]]/Table2[[#This Row],[Current Month Low]])-1</f>
        <v>0.13336314847942754</v>
      </c>
      <c r="AH234" s="2">
        <f>(Table2[[#This Row],[Current Month High]]/Table2[[#This Row],[Close Price]])-1</f>
        <v>6.858180096282851E-2</v>
      </c>
      <c r="AI234">
        <v>6.8581800962828501</v>
      </c>
      <c r="AJ234">
        <v>106.032520325203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0.25</v>
      </c>
      <c r="AM234" t="s">
        <v>10198</v>
      </c>
      <c r="AN234">
        <v>4.3099999999999996</v>
      </c>
      <c r="AO234" t="s">
        <v>10198</v>
      </c>
      <c r="AP234">
        <v>3.8369841156317003E-2</v>
      </c>
      <c r="AQ234">
        <f>(Table2[[#This Row],[Sharpe Ratio]]-AVERAGE(Table2[Sharpe Ratio]))/_xlfn.STDEV.P(Table2[Sharpe Ratio])</f>
        <v>-0.18160735640078018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4.8948786447305803</v>
      </c>
      <c r="AS234">
        <f>_xlfn.RANK.AVG(Table2[[#This Row],[1Y Return vs Nifty Z-Score]],Table2[1Y Return vs Nifty Z-Score])</f>
        <v>208</v>
      </c>
      <c r="AT234">
        <f>_xlfn.RANK.AVG(Table2[[#This Row],[6M Return vs Nifty Z-Score]],Table2[6M Return vs Nifty Z-Score])</f>
        <v>174</v>
      </c>
      <c r="AU234">
        <f>_xlfn.RANK.AVG(Table2[[#This Row],[Sharpe Ratio Z-Score]],Table2[Sharpe Ratio Z-Score])</f>
        <v>389</v>
      </c>
      <c r="AV234">
        <f>(Table2[[#This Row],[Rank 1Y]]+Table2[[#This Row],[Rank 6M]]+Table2[[#This Row],[Rank Sharpe]])/3</f>
        <v>257</v>
      </c>
    </row>
    <row r="235" spans="1:48" x14ac:dyDescent="0.3">
      <c r="A235" t="s">
        <v>466</v>
      </c>
      <c r="B235" t="s">
        <v>467</v>
      </c>
      <c r="C235" t="s">
        <v>10152</v>
      </c>
      <c r="D235" t="s">
        <v>21</v>
      </c>
      <c r="E235">
        <v>45644.445492779902</v>
      </c>
      <c r="F235">
        <v>1719.55</v>
      </c>
      <c r="G235">
        <v>35.537579525246002</v>
      </c>
      <c r="H235">
        <f>(Table2[[#This Row],[1Y Return vs Nifty]]-AVERAGE(Table2[1Y Return vs Nifty]))/_xlfn.STDEV.P(Table2[1Y Return vs Nifty])</f>
        <v>-0.13659936962497521</v>
      </c>
      <c r="I235">
        <v>6.1877954766241201</v>
      </c>
      <c r="J235">
        <f>(Table2[[#This Row],[1M Return vs Nifty]]-AVERAGE(Table2[1M Return vs Nifty]))/_xlfn.STDEV.P(Table2[1M Return vs Nifty])</f>
        <v>0.20018424018890033</v>
      </c>
      <c r="K235">
        <v>-2.4992862867454901E-2</v>
      </c>
      <c r="L235">
        <f>(Table2[[#This Row],[6M Return vs Nifty]]-AVERAGE(Table2[6M Return vs Nifty]))/_xlfn.STDEV.P(Table2[6M Return vs Nifty])</f>
        <v>-0.30759066580585981</v>
      </c>
      <c r="M235">
        <v>-1.46098383418741</v>
      </c>
      <c r="N235">
        <f>(Table2[[#This Row],[1W Return vs Nifty]]-AVERAGE(Table2[1W Return vs Nifty]))/_xlfn.STDEV.P(Table2[1W Return vs Nifty])</f>
        <v>-0.26249032795174698</v>
      </c>
      <c r="O235">
        <v>1620.27</v>
      </c>
      <c r="P235">
        <v>1555.94880546635</v>
      </c>
      <c r="Q235">
        <v>1423.38607873969</v>
      </c>
      <c r="R235">
        <v>62.471193874836302</v>
      </c>
      <c r="S235" s="2">
        <f>(Table2[[#This Row],[Close Price]]-Table2[[#This Row],[20D EMA]])/Table2[[#This Row],[20D EMA]]</f>
        <v>6.1273738327562673E-2</v>
      </c>
      <c r="T235" s="2">
        <f>(Table2[[#This Row],[Close Price]]-Table2[[#This Row],[50D EMA]])/Table2[[#This Row],[50D EMA]]</f>
        <v>0.10514561530487843</v>
      </c>
      <c r="U235" s="2">
        <f>(Table2[[#This Row],[Close Price]]-Table2[[#This Row],[200D EMA]])/Table2[[#This Row],[200D EMA]]</f>
        <v>0.20806998584849351</v>
      </c>
      <c r="V235">
        <v>1.2597751419429</v>
      </c>
      <c r="W235">
        <v>1660.9</v>
      </c>
      <c r="X235">
        <v>1733.9</v>
      </c>
      <c r="Y235">
        <v>1653.75</v>
      </c>
      <c r="Z235">
        <v>1749.8</v>
      </c>
      <c r="AA235">
        <v>1636</v>
      </c>
      <c r="AB235">
        <v>1774.1</v>
      </c>
      <c r="AC235" s="2">
        <f>(Table2[[#This Row],[Close Price]]/Table2[[#This Row],[Day Low]])-1</f>
        <v>3.5312180143295624E-2</v>
      </c>
      <c r="AD235" s="2">
        <f>(Table2[[#This Row],[Day High]]/Table2[[#This Row],[Close Price]])-1</f>
        <v>8.3452065947486886E-3</v>
      </c>
      <c r="AE235" s="2">
        <f>(Table2[[#This Row],[Close Price]]/Table2[[#This Row],[Current Week Low]])-1</f>
        <v>3.9788359788359706E-2</v>
      </c>
      <c r="AF235" s="2">
        <f>(Table2[[#This Row],[Current Week High]]/Table2[[#This Row],[Close Price]])-1</f>
        <v>1.7591811811229707E-2</v>
      </c>
      <c r="AG235" s="2">
        <f>(Table2[[#This Row],[Close Price]]/Table2[[#This Row],[Current Month Low]])-1</f>
        <v>5.1069682151589246E-2</v>
      </c>
      <c r="AH235" s="2">
        <f>(Table2[[#This Row],[Current Month High]]/Table2[[#This Row],[Close Price]])-1</f>
        <v>3.1723416010002614E-2</v>
      </c>
      <c r="AI235">
        <v>3.1723416010002601</v>
      </c>
      <c r="AJ235">
        <v>78.933402705514993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0.08</v>
      </c>
      <c r="AM235" t="s">
        <v>10198</v>
      </c>
      <c r="AN235">
        <v>8.23</v>
      </c>
      <c r="AO235" t="s">
        <v>10198</v>
      </c>
      <c r="AP235">
        <v>0.19963604802783899</v>
      </c>
      <c r="AQ235">
        <f>(Table2[[#This Row],[Sharpe Ratio]]-AVERAGE(Table2[Sharpe Ratio]))/_xlfn.STDEV.P(Table2[Sharpe Ratio])</f>
        <v>1.6365552725123913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1.1300591493187095</v>
      </c>
      <c r="AS235">
        <f>_xlfn.RANK.AVG(Table2[[#This Row],[1Y Return vs Nifty Z-Score]],Table2[1Y Return vs Nifty Z-Score])</f>
        <v>323</v>
      </c>
      <c r="AT235">
        <f>_xlfn.RANK.AVG(Table2[[#This Row],[6M Return vs Nifty Z-Score]],Table2[6M Return vs Nifty Z-Score])</f>
        <v>425</v>
      </c>
      <c r="AU235">
        <f>_xlfn.RANK.AVG(Table2[[#This Row],[Sharpe Ratio Z-Score]],Table2[Sharpe Ratio Z-Score])</f>
        <v>36</v>
      </c>
      <c r="AV235">
        <f>(Table2[[#This Row],[Rank 1Y]]+Table2[[#This Row],[Rank 6M]]+Table2[[#This Row],[Rank Sharpe]])/3</f>
        <v>261.33333333333331</v>
      </c>
    </row>
    <row r="236" spans="1:48" x14ac:dyDescent="0.3">
      <c r="A236" t="s">
        <v>920</v>
      </c>
      <c r="B236" t="s">
        <v>921</v>
      </c>
      <c r="C236" t="s">
        <v>10153</v>
      </c>
      <c r="D236" t="s">
        <v>24</v>
      </c>
      <c r="E236">
        <v>16141.0492810579</v>
      </c>
      <c r="F236">
        <v>195.72</v>
      </c>
      <c r="G236">
        <v>30.1668078187639</v>
      </c>
      <c r="H236">
        <f>(Table2[[#This Row],[1Y Return vs Nifty]]-AVERAGE(Table2[1Y Return vs Nifty]))/_xlfn.STDEV.P(Table2[1Y Return vs Nifty])</f>
        <v>-0.19862801570715818</v>
      </c>
      <c r="I236">
        <v>-5.6110890702431897</v>
      </c>
      <c r="J236">
        <f>(Table2[[#This Row],[1M Return vs Nifty]]-AVERAGE(Table2[1M Return vs Nifty]))/_xlfn.STDEV.P(Table2[1M Return vs Nifty])</f>
        <v>-0.77152712476809127</v>
      </c>
      <c r="K236">
        <v>6.70461009323569</v>
      </c>
      <c r="L236">
        <f>(Table2[[#This Row],[6M Return vs Nifty]]-AVERAGE(Table2[6M Return vs Nifty]))/_xlfn.STDEV.P(Table2[6M Return vs Nifty])</f>
        <v>-0.11250114268632516</v>
      </c>
      <c r="M236">
        <v>-5.0768890188416096</v>
      </c>
      <c r="N236">
        <f>(Table2[[#This Row],[1W Return vs Nifty]]-AVERAGE(Table2[1W Return vs Nifty]))/_xlfn.STDEV.P(Table2[1W Return vs Nifty])</f>
        <v>-0.91534253105221119</v>
      </c>
      <c r="O236">
        <v>203.67</v>
      </c>
      <c r="P236">
        <v>200.048458226306</v>
      </c>
      <c r="Q236">
        <v>175.70068960285201</v>
      </c>
      <c r="R236">
        <v>37.2385779637479</v>
      </c>
      <c r="S236" s="2">
        <f>(Table2[[#This Row],[Close Price]]-Table2[[#This Row],[20D EMA]])/Table2[[#This Row],[20D EMA]]</f>
        <v>-3.9033731035498551E-2</v>
      </c>
      <c r="T236" s="2">
        <f>(Table2[[#This Row],[Close Price]]-Table2[[#This Row],[50D EMA]])/Table2[[#This Row],[50D EMA]]</f>
        <v>-2.1637048666525605E-2</v>
      </c>
      <c r="U236" s="2">
        <f>(Table2[[#This Row],[Close Price]]-Table2[[#This Row],[200D EMA]])/Table2[[#This Row],[200D EMA]]</f>
        <v>0.11393985101822295</v>
      </c>
      <c r="V236">
        <v>0.67188410853148495</v>
      </c>
      <c r="W236">
        <v>191.15</v>
      </c>
      <c r="X236">
        <v>197.9</v>
      </c>
      <c r="Y236">
        <v>194.01</v>
      </c>
      <c r="Z236">
        <v>204.5</v>
      </c>
      <c r="AA236">
        <v>194.01</v>
      </c>
      <c r="AB236">
        <v>212.07</v>
      </c>
      <c r="AC236" s="2">
        <f>(Table2[[#This Row],[Close Price]]/Table2[[#This Row],[Day Low]])-1</f>
        <v>2.3907925712790989E-2</v>
      </c>
      <c r="AD236" s="2">
        <f>(Table2[[#This Row],[Day High]]/Table2[[#This Row],[Close Price]])-1</f>
        <v>1.1138360923768742E-2</v>
      </c>
      <c r="AE236" s="2">
        <f>(Table2[[#This Row],[Close Price]]/Table2[[#This Row],[Current Week Low]])-1</f>
        <v>8.8139786608938397E-3</v>
      </c>
      <c r="AF236" s="2">
        <f>(Table2[[#This Row],[Current Week High]]/Table2[[#This Row],[Close Price]])-1</f>
        <v>4.4860004087471816E-2</v>
      </c>
      <c r="AG236" s="2">
        <f>(Table2[[#This Row],[Close Price]]/Table2[[#This Row],[Current Month Low]])-1</f>
        <v>8.8139786608938397E-3</v>
      </c>
      <c r="AH236" s="2">
        <f>(Table2[[#This Row],[Current Month High]]/Table2[[#This Row],[Close Price]])-1</f>
        <v>8.3537706928264788E-2</v>
      </c>
      <c r="AI236">
        <v>12.3543838136112</v>
      </c>
      <c r="AJ236">
        <v>69.307958477508606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-7.0000000000000007E-2</v>
      </c>
      <c r="AM236" t="s">
        <v>10199</v>
      </c>
      <c r="AN236">
        <v>-6.84</v>
      </c>
      <c r="AO236" t="s">
        <v>10199</v>
      </c>
      <c r="AP236">
        <v>0.15241308022880801</v>
      </c>
      <c r="AQ236">
        <f>(Table2[[#This Row],[Sharpe Ratio]]-AVERAGE(Table2[Sharpe Ratio]))/_xlfn.STDEV.P(Table2[Sharpe Ratio])</f>
        <v>1.1041496498826568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-0.89384916433112893</v>
      </c>
      <c r="AS236">
        <f>_xlfn.RANK.AVG(Table2[[#This Row],[1Y Return vs Nifty Z-Score]],Table2[1Y Return vs Nifty Z-Score])</f>
        <v>343</v>
      </c>
      <c r="AT236">
        <f>_xlfn.RANK.AVG(Table2[[#This Row],[6M Return vs Nifty Z-Score]],Table2[6M Return vs Nifty Z-Score])</f>
        <v>345</v>
      </c>
      <c r="AU236">
        <f>_xlfn.RANK.AVG(Table2[[#This Row],[Sharpe Ratio Z-Score]],Table2[Sharpe Ratio Z-Score])</f>
        <v>97</v>
      </c>
      <c r="AV236">
        <f>(Table2[[#This Row],[Rank 1Y]]+Table2[[#This Row],[Rank 6M]]+Table2[[#This Row],[Rank Sharpe]])/3</f>
        <v>261.66666666666669</v>
      </c>
    </row>
    <row r="237" spans="1:48" x14ac:dyDescent="0.3">
      <c r="A237" t="s">
        <v>293</v>
      </c>
      <c r="B237" t="s">
        <v>294</v>
      </c>
      <c r="C237" t="s">
        <v>10159</v>
      </c>
      <c r="D237" t="s">
        <v>287</v>
      </c>
      <c r="E237">
        <v>90037.96547712</v>
      </c>
      <c r="F237">
        <v>917.65</v>
      </c>
      <c r="G237">
        <v>23.4531045614372</v>
      </c>
      <c r="H237">
        <f>(Table2[[#This Row],[1Y Return vs Nifty]]-AVERAGE(Table2[1Y Return vs Nifty]))/_xlfn.STDEV.P(Table2[1Y Return vs Nifty])</f>
        <v>-0.27616657925230087</v>
      </c>
      <c r="I237">
        <v>6.9569102887265597</v>
      </c>
      <c r="J237">
        <f>(Table2[[#This Row],[1M Return vs Nifty]]-AVERAGE(Table2[1M Return vs Nifty]))/_xlfn.STDEV.P(Table2[1M Return vs Nifty])</f>
        <v>0.26352561800373203</v>
      </c>
      <c r="K237">
        <v>14.7954295489802</v>
      </c>
      <c r="L237">
        <f>(Table2[[#This Row],[6M Return vs Nifty]]-AVERAGE(Table2[6M Return vs Nifty]))/_xlfn.STDEV.P(Table2[6M Return vs Nifty])</f>
        <v>0.12204970965422067</v>
      </c>
      <c r="M237">
        <v>-3.8334862188867498</v>
      </c>
      <c r="N237">
        <f>(Table2[[#This Row],[1W Return vs Nifty]]-AVERAGE(Table2[1W Return vs Nifty]))/_xlfn.STDEV.P(Table2[1W Return vs Nifty])</f>
        <v>-0.69084597601617326</v>
      </c>
      <c r="O237">
        <v>900.7</v>
      </c>
      <c r="P237">
        <v>862.714390722752</v>
      </c>
      <c r="Q237">
        <v>754.819903683809</v>
      </c>
      <c r="R237">
        <v>57.519048829644603</v>
      </c>
      <c r="S237" s="2">
        <f>(Table2[[#This Row],[Close Price]]-Table2[[#This Row],[20D EMA]])/Table2[[#This Row],[20D EMA]]</f>
        <v>1.8818696569334884E-2</v>
      </c>
      <c r="T237" s="2">
        <f>(Table2[[#This Row],[Close Price]]-Table2[[#This Row],[50D EMA]])/Table2[[#This Row],[50D EMA]]</f>
        <v>6.3677631749280136E-2</v>
      </c>
      <c r="U237" s="2">
        <f>(Table2[[#This Row],[Close Price]]-Table2[[#This Row],[200D EMA]])/Table2[[#This Row],[200D EMA]]</f>
        <v>0.2157204593062769</v>
      </c>
      <c r="V237">
        <v>0.92056915029392195</v>
      </c>
      <c r="W237">
        <v>901.4</v>
      </c>
      <c r="X237">
        <v>927.5</v>
      </c>
      <c r="Y237">
        <v>908.6</v>
      </c>
      <c r="Z237">
        <v>965.6</v>
      </c>
      <c r="AA237">
        <v>904</v>
      </c>
      <c r="AB237">
        <v>965.6</v>
      </c>
      <c r="AC237" s="2">
        <f>(Table2[[#This Row],[Close Price]]/Table2[[#This Row],[Day Low]])-1</f>
        <v>1.8027512757932129E-2</v>
      </c>
      <c r="AD237" s="2">
        <f>(Table2[[#This Row],[Day High]]/Table2[[#This Row],[Close Price]])-1</f>
        <v>1.0733939955320571E-2</v>
      </c>
      <c r="AE237" s="2">
        <f>(Table2[[#This Row],[Close Price]]/Table2[[#This Row],[Current Week Low]])-1</f>
        <v>9.9603786044464293E-3</v>
      </c>
      <c r="AF237" s="2">
        <f>(Table2[[#This Row],[Current Week High]]/Table2[[#This Row],[Close Price]])-1</f>
        <v>5.2253037650520362E-2</v>
      </c>
      <c r="AG237" s="2">
        <f>(Table2[[#This Row],[Close Price]]/Table2[[#This Row],[Current Month Low]])-1</f>
        <v>1.5099557522123774E-2</v>
      </c>
      <c r="AH237" s="2">
        <f>(Table2[[#This Row],[Current Month High]]/Table2[[#This Row],[Close Price]])-1</f>
        <v>5.2253037650520362E-2</v>
      </c>
      <c r="AI237">
        <v>6.7836321037432601</v>
      </c>
      <c r="AJ237">
        <v>80.462143559488595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0.06</v>
      </c>
      <c r="AM237" t="s">
        <v>10198</v>
      </c>
      <c r="AN237">
        <v>-1.1399999999999999</v>
      </c>
      <c r="AO237" t="s">
        <v>10199</v>
      </c>
      <c r="AP237">
        <v>0.13027567315380401</v>
      </c>
      <c r="AQ237">
        <f>(Table2[[#This Row],[Sharpe Ratio]]-AVERAGE(Table2[Sharpe Ratio]))/_xlfn.STDEV.P(Table2[Sharpe Ratio])</f>
        <v>0.85456601406938115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0.27312878645885963</v>
      </c>
      <c r="AS237">
        <f>_xlfn.RANK.AVG(Table2[[#This Row],[1Y Return vs Nifty Z-Score]],Table2[1Y Return vs Nifty Z-Score])</f>
        <v>371</v>
      </c>
      <c r="AT237">
        <f>_xlfn.RANK.AVG(Table2[[#This Row],[6M Return vs Nifty Z-Score]],Table2[6M Return vs Nifty Z-Score])</f>
        <v>272</v>
      </c>
      <c r="AU237">
        <f>_xlfn.RANK.AVG(Table2[[#This Row],[Sharpe Ratio Z-Score]],Table2[Sharpe Ratio Z-Score])</f>
        <v>147</v>
      </c>
      <c r="AV237">
        <f>(Table2[[#This Row],[Rank 1Y]]+Table2[[#This Row],[Rank 6M]]+Table2[[#This Row],[Rank Sharpe]])/3</f>
        <v>263.33333333333331</v>
      </c>
    </row>
    <row r="238" spans="1:48" x14ac:dyDescent="0.3">
      <c r="A238" t="s">
        <v>897</v>
      </c>
      <c r="B238" t="s">
        <v>898</v>
      </c>
      <c r="C238" t="s">
        <v>10152</v>
      </c>
      <c r="D238" t="s">
        <v>21</v>
      </c>
      <c r="E238">
        <v>16645.448295900002</v>
      </c>
      <c r="F238">
        <v>726.35</v>
      </c>
      <c r="G238">
        <v>62.904182489920203</v>
      </c>
      <c r="H238">
        <f>(Table2[[#This Row],[1Y Return vs Nifty]]-AVERAGE(Table2[1Y Return vs Nifty]))/_xlfn.STDEV.P(Table2[1Y Return vs Nifty])</f>
        <v>0.17946569933310935</v>
      </c>
      <c r="I238">
        <v>4.3008395283393499</v>
      </c>
      <c r="J238">
        <f>(Table2[[#This Row],[1M Return vs Nifty]]-AVERAGE(Table2[1M Return vs Nifty]))/_xlfn.STDEV.P(Table2[1M Return vs Nifty])</f>
        <v>4.4781707615739713E-2</v>
      </c>
      <c r="K238">
        <v>15.9115838071697</v>
      </c>
      <c r="L238">
        <f>(Table2[[#This Row],[6M Return vs Nifty]]-AVERAGE(Table2[6M Return vs Nifty]))/_xlfn.STDEV.P(Table2[6M Return vs Nifty])</f>
        <v>0.15440674518490496</v>
      </c>
      <c r="M238">
        <v>-4.22728023781763</v>
      </c>
      <c r="N238">
        <f>(Table2[[#This Row],[1W Return vs Nifty]]-AVERAGE(Table2[1W Return vs Nifty]))/_xlfn.STDEV.P(Table2[1W Return vs Nifty])</f>
        <v>-0.76194554298432582</v>
      </c>
      <c r="O238">
        <v>723.03</v>
      </c>
      <c r="P238">
        <v>674.77275017330101</v>
      </c>
      <c r="Q238">
        <v>577.53849382889905</v>
      </c>
      <c r="R238">
        <v>50.386724927876898</v>
      </c>
      <c r="S238" s="2">
        <f>(Table2[[#This Row],[Close Price]]-Table2[[#This Row],[20D EMA]])/Table2[[#This Row],[20D EMA]]</f>
        <v>4.5917873393912425E-3</v>
      </c>
      <c r="T238" s="2">
        <f>(Table2[[#This Row],[Close Price]]-Table2[[#This Row],[50D EMA]])/Table2[[#This Row],[50D EMA]]</f>
        <v>7.6436474077313438E-2</v>
      </c>
      <c r="U238" s="2">
        <f>(Table2[[#This Row],[Close Price]]-Table2[[#This Row],[200D EMA]])/Table2[[#This Row],[200D EMA]]</f>
        <v>0.25766508684906414</v>
      </c>
      <c r="V238">
        <v>0.54186685423529501</v>
      </c>
      <c r="W238">
        <v>714.85</v>
      </c>
      <c r="X238">
        <v>731.2</v>
      </c>
      <c r="Y238">
        <v>722.6</v>
      </c>
      <c r="Z238">
        <v>748</v>
      </c>
      <c r="AA238">
        <v>722.6</v>
      </c>
      <c r="AB238">
        <v>769.45</v>
      </c>
      <c r="AC238" s="2">
        <f>(Table2[[#This Row],[Close Price]]/Table2[[#This Row],[Day Low]])-1</f>
        <v>1.6087291040078444E-2</v>
      </c>
      <c r="AD238" s="2">
        <f>(Table2[[#This Row],[Day High]]/Table2[[#This Row],[Close Price]])-1</f>
        <v>6.6772217250636867E-3</v>
      </c>
      <c r="AE238" s="2">
        <f>(Table2[[#This Row],[Close Price]]/Table2[[#This Row],[Current Week Low]])-1</f>
        <v>5.1895931358980629E-3</v>
      </c>
      <c r="AF238" s="2">
        <f>(Table2[[#This Row],[Current Week High]]/Table2[[#This Row],[Close Price]])-1</f>
        <v>2.9806567081985147E-2</v>
      </c>
      <c r="AG238" s="2">
        <f>(Table2[[#This Row],[Close Price]]/Table2[[#This Row],[Current Month Low]])-1</f>
        <v>5.1895931358980629E-3</v>
      </c>
      <c r="AH238" s="2">
        <f>(Table2[[#This Row],[Current Month High]]/Table2[[#This Row],[Close Price]])-1</f>
        <v>5.9337784814483374E-2</v>
      </c>
      <c r="AI238">
        <v>5.9337784814483303</v>
      </c>
      <c r="AJ238">
        <v>89.945083682008303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0.12</v>
      </c>
      <c r="AM238" t="s">
        <v>10198</v>
      </c>
      <c r="AN238">
        <v>-3.42</v>
      </c>
      <c r="AO238" t="s">
        <v>10199</v>
      </c>
      <c r="AP238">
        <v>5.9139752644472E-2</v>
      </c>
      <c r="AQ238">
        <f>(Table2[[#This Row],[Sharpe Ratio]]-AVERAGE(Table2[Sharpe Ratio]))/_xlfn.STDEV.P(Table2[Sharpe Ratio])</f>
        <v>5.2558732119445034E-2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-0.33073265873112678</v>
      </c>
      <c r="AS238">
        <f>_xlfn.RANK.AVG(Table2[[#This Row],[1Y Return vs Nifty Z-Score]],Table2[1Y Return vs Nifty Z-Score])</f>
        <v>218</v>
      </c>
      <c r="AT238">
        <f>_xlfn.RANK.AVG(Table2[[#This Row],[6M Return vs Nifty Z-Score]],Table2[6M Return vs Nifty Z-Score])</f>
        <v>255</v>
      </c>
      <c r="AU238">
        <f>_xlfn.RANK.AVG(Table2[[#This Row],[Sharpe Ratio Z-Score]],Table2[Sharpe Ratio Z-Score])</f>
        <v>322</v>
      </c>
      <c r="AV238">
        <f>(Table2[[#This Row],[Rank 1Y]]+Table2[[#This Row],[Rank 6M]]+Table2[[#This Row],[Rank Sharpe]])/3</f>
        <v>265</v>
      </c>
    </row>
    <row r="239" spans="1:48" x14ac:dyDescent="0.3">
      <c r="A239" t="s">
        <v>1026</v>
      </c>
      <c r="B239" t="s">
        <v>1027</v>
      </c>
      <c r="C239" t="s">
        <v>10153</v>
      </c>
      <c r="D239" t="s">
        <v>624</v>
      </c>
      <c r="E239">
        <v>12882.403715445</v>
      </c>
      <c r="F239">
        <v>764.55</v>
      </c>
      <c r="G239">
        <v>91.640392074875706</v>
      </c>
      <c r="H239">
        <f>(Table2[[#This Row],[1Y Return vs Nifty]]-AVERAGE(Table2[1Y Return vs Nifty]))/_xlfn.STDEV.P(Table2[1Y Return vs Nifty])</f>
        <v>0.51134876409591412</v>
      </c>
      <c r="I239">
        <v>-1.6841616238368899</v>
      </c>
      <c r="J239">
        <f>(Table2[[#This Row],[1M Return vs Nifty]]-AVERAGE(Table2[1M Return vs Nifty]))/_xlfn.STDEV.P(Table2[1M Return vs Nifty])</f>
        <v>-0.44812027949578348</v>
      </c>
      <c r="K239">
        <v>35.152954311341098</v>
      </c>
      <c r="L239">
        <f>(Table2[[#This Row],[6M Return vs Nifty]]-AVERAGE(Table2[6M Return vs Nifty]))/_xlfn.STDEV.P(Table2[6M Return vs Nifty])</f>
        <v>0.7122093109990929</v>
      </c>
      <c r="M239">
        <v>1.05754924465372</v>
      </c>
      <c r="N239">
        <f>(Table2[[#This Row],[1W Return vs Nifty]]-AVERAGE(Table2[1W Return vs Nifty]))/_xlfn.STDEV.P(Table2[1W Return vs Nifty])</f>
        <v>0.19223118302174097</v>
      </c>
      <c r="O239">
        <v>729.82</v>
      </c>
      <c r="P239">
        <v>713.94469500863499</v>
      </c>
      <c r="Q239">
        <v>606.01089879809899</v>
      </c>
      <c r="R239">
        <v>65.952509288605199</v>
      </c>
      <c r="S239" s="2">
        <f>(Table2[[#This Row],[Close Price]]-Table2[[#This Row],[20D EMA]])/Table2[[#This Row],[20D EMA]]</f>
        <v>4.7587076265380369E-2</v>
      </c>
      <c r="T239" s="2">
        <f>(Table2[[#This Row],[Close Price]]-Table2[[#This Row],[50D EMA]])/Table2[[#This Row],[50D EMA]]</f>
        <v>7.0881267618009128E-2</v>
      </c>
      <c r="U239" s="2">
        <f>(Table2[[#This Row],[Close Price]]-Table2[[#This Row],[200D EMA]])/Table2[[#This Row],[200D EMA]]</f>
        <v>0.26161097352594065</v>
      </c>
      <c r="V239">
        <v>0.66413751218376404</v>
      </c>
      <c r="W239">
        <v>764.55</v>
      </c>
      <c r="X239">
        <v>791.4</v>
      </c>
      <c r="Y239">
        <v>747.45</v>
      </c>
      <c r="Z239">
        <v>783.65</v>
      </c>
      <c r="AA239">
        <v>705.2</v>
      </c>
      <c r="AB239">
        <v>783.65</v>
      </c>
      <c r="AC239" s="2">
        <f>(Table2[[#This Row],[Close Price]]/Table2[[#This Row],[Day Low]])-1</f>
        <v>0</v>
      </c>
      <c r="AD239" s="2">
        <f>(Table2[[#This Row],[Day High]]/Table2[[#This Row],[Close Price]])-1</f>
        <v>3.5118697272905619E-2</v>
      </c>
      <c r="AE239" s="2">
        <f>(Table2[[#This Row],[Close Price]]/Table2[[#This Row],[Current Week Low]])-1</f>
        <v>2.2877784467188356E-2</v>
      </c>
      <c r="AF239" s="2">
        <f>(Table2[[#This Row],[Current Week High]]/Table2[[#This Row],[Close Price]])-1</f>
        <v>2.4982015564711357E-2</v>
      </c>
      <c r="AG239" s="2">
        <f>(Table2[[#This Row],[Close Price]]/Table2[[#This Row],[Current Month Low]])-1</f>
        <v>8.4160521837776336E-2</v>
      </c>
      <c r="AH239" s="2">
        <f>(Table2[[#This Row],[Current Month High]]/Table2[[#This Row],[Close Price]])-1</f>
        <v>2.4982015564711357E-2</v>
      </c>
      <c r="AI239">
        <v>7.5142240533647202</v>
      </c>
      <c r="AJ239">
        <v>118.100128369704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0.11</v>
      </c>
      <c r="AM239" t="s">
        <v>10198</v>
      </c>
      <c r="AN239">
        <v>9.1300000000000008</v>
      </c>
      <c r="AO239" t="s">
        <v>10198</v>
      </c>
      <c r="AQ239">
        <f>(Table2[[#This Row],[Sharpe Ratio]]-AVERAGE(Table2[Sharpe Ratio]))/_xlfn.STDEV.P(Table2[Sharpe Ratio])</f>
        <v>-0.61420022642052829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0.35346875220043622</v>
      </c>
      <c r="AS239">
        <f>_xlfn.RANK.AVG(Table2[[#This Row],[1Y Return vs Nifty Z-Score]],Table2[1Y Return vs Nifty Z-Score])</f>
        <v>148</v>
      </c>
      <c r="AT239">
        <f>_xlfn.RANK.AVG(Table2[[#This Row],[6M Return vs Nifty Z-Score]],Table2[6M Return vs Nifty Z-Score])</f>
        <v>127</v>
      </c>
      <c r="AU239">
        <f>_xlfn.RANK.AVG(Table2[[#This Row],[Sharpe Ratio Z-Score]],Table2[Sharpe Ratio Z-Score])</f>
        <v>520.5</v>
      </c>
      <c r="AV239">
        <f>(Table2[[#This Row],[Rank 1Y]]+Table2[[#This Row],[Rank 6M]]+Table2[[#This Row],[Rank Sharpe]])/3</f>
        <v>265.16666666666669</v>
      </c>
    </row>
    <row r="240" spans="1:48" x14ac:dyDescent="0.3">
      <c r="A240" t="s">
        <v>811</v>
      </c>
      <c r="B240" t="s">
        <v>812</v>
      </c>
      <c r="C240" t="s">
        <v>10158</v>
      </c>
      <c r="D240" t="s">
        <v>393</v>
      </c>
      <c r="E240">
        <v>19635.415438274998</v>
      </c>
      <c r="F240">
        <v>316.45</v>
      </c>
      <c r="G240">
        <v>57.942626820906497</v>
      </c>
      <c r="H240">
        <f>(Table2[[#This Row],[1Y Return vs Nifty]]-AVERAGE(Table2[1Y Return vs Nifty]))/_xlfn.STDEV.P(Table2[1Y Return vs Nifty])</f>
        <v>0.12216321145434529</v>
      </c>
      <c r="I240">
        <v>-13.889936229144899</v>
      </c>
      <c r="J240">
        <f>(Table2[[#This Row],[1M Return vs Nifty]]-AVERAGE(Table2[1M Return vs Nifty]))/_xlfn.STDEV.P(Table2[1M Return vs Nifty])</f>
        <v>-1.4533415658783406</v>
      </c>
      <c r="K240">
        <v>19.4069055249083</v>
      </c>
      <c r="L240">
        <f>(Table2[[#This Row],[6M Return vs Nifty]]-AVERAGE(Table2[6M Return vs Nifty]))/_xlfn.STDEV.P(Table2[6M Return vs Nifty])</f>
        <v>0.25573525617002235</v>
      </c>
      <c r="M240">
        <v>-3.7289471038244302</v>
      </c>
      <c r="N240">
        <f>(Table2[[#This Row],[1W Return vs Nifty]]-AVERAGE(Table2[1W Return vs Nifty]))/_xlfn.STDEV.P(Table2[1W Return vs Nifty])</f>
        <v>-0.6719714236998533</v>
      </c>
      <c r="O240">
        <v>325.69</v>
      </c>
      <c r="P240">
        <v>310.99812758067998</v>
      </c>
      <c r="Q240">
        <v>256.14250803693301</v>
      </c>
      <c r="R240">
        <v>34.680713019576103</v>
      </c>
      <c r="S240" s="2">
        <f>(Table2[[#This Row],[Close Price]]-Table2[[#This Row],[20D EMA]])/Table2[[#This Row],[20D EMA]]</f>
        <v>-2.8370536399643861E-2</v>
      </c>
      <c r="T240" s="2">
        <f>(Table2[[#This Row],[Close Price]]-Table2[[#This Row],[50D EMA]])/Table2[[#This Row],[50D EMA]]</f>
        <v>1.7530241939818985E-2</v>
      </c>
      <c r="U240" s="2">
        <f>(Table2[[#This Row],[Close Price]]-Table2[[#This Row],[200D EMA]])/Table2[[#This Row],[200D EMA]]</f>
        <v>0.23544507479551691</v>
      </c>
      <c r="V240">
        <v>0.47156734411629198</v>
      </c>
      <c r="W240">
        <v>310.7</v>
      </c>
      <c r="X240">
        <v>319.85000000000002</v>
      </c>
      <c r="Y240">
        <v>312.05</v>
      </c>
      <c r="Z240">
        <v>326</v>
      </c>
      <c r="AA240">
        <v>312.05</v>
      </c>
      <c r="AB240">
        <v>334.2</v>
      </c>
      <c r="AC240" s="2">
        <f>(Table2[[#This Row],[Close Price]]/Table2[[#This Row],[Day Low]])-1</f>
        <v>1.8506598004506047E-2</v>
      </c>
      <c r="AD240" s="2">
        <f>(Table2[[#This Row],[Day High]]/Table2[[#This Row],[Close Price]])-1</f>
        <v>1.0744193395481272E-2</v>
      </c>
      <c r="AE240" s="2">
        <f>(Table2[[#This Row],[Close Price]]/Table2[[#This Row],[Current Week Low]])-1</f>
        <v>1.4100304438391165E-2</v>
      </c>
      <c r="AF240" s="2">
        <f>(Table2[[#This Row],[Current Week High]]/Table2[[#This Row],[Close Price]])-1</f>
        <v>3.0178543213777775E-2</v>
      </c>
      <c r="AG240" s="2">
        <f>(Table2[[#This Row],[Close Price]]/Table2[[#This Row],[Current Month Low]])-1</f>
        <v>1.4100304438391165E-2</v>
      </c>
      <c r="AH240" s="2">
        <f>(Table2[[#This Row],[Current Month High]]/Table2[[#This Row],[Close Price]])-1</f>
        <v>5.6091009638173484E-2</v>
      </c>
      <c r="AI240">
        <v>12.4664243956391</v>
      </c>
      <c r="AJ240">
        <v>86.092325786533294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0.12</v>
      </c>
      <c r="AM240" t="s">
        <v>10198</v>
      </c>
      <c r="AN240">
        <v>-4.91</v>
      </c>
      <c r="AO240" t="s">
        <v>10199</v>
      </c>
      <c r="AP240">
        <v>5.5105296630288E-2</v>
      </c>
      <c r="AQ240">
        <f>(Table2[[#This Row],[Sharpe Ratio]]-AVERAGE(Table2[Sharpe Ratio]))/_xlfn.STDEV.P(Table2[Sharpe Ratio])</f>
        <v>7.0730888759895664E-3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-1.7403414330778366</v>
      </c>
      <c r="AS240">
        <f>_xlfn.RANK.AVG(Table2[[#This Row],[1Y Return vs Nifty Z-Score]],Table2[1Y Return vs Nifty Z-Score])</f>
        <v>233</v>
      </c>
      <c r="AT240">
        <f>_xlfn.RANK.AVG(Table2[[#This Row],[6M Return vs Nifty Z-Score]],Table2[6M Return vs Nifty Z-Score])</f>
        <v>227</v>
      </c>
      <c r="AU240">
        <f>_xlfn.RANK.AVG(Table2[[#This Row],[Sharpe Ratio Z-Score]],Table2[Sharpe Ratio Z-Score])</f>
        <v>336</v>
      </c>
      <c r="AV240">
        <f>(Table2[[#This Row],[Rank 1Y]]+Table2[[#This Row],[Rank 6M]]+Table2[[#This Row],[Rank Sharpe]])/3</f>
        <v>265.33333333333331</v>
      </c>
    </row>
    <row r="241" spans="1:48" x14ac:dyDescent="0.3">
      <c r="A241" t="s">
        <v>1323</v>
      </c>
      <c r="B241" t="s">
        <v>1324</v>
      </c>
      <c r="C241" t="s">
        <v>10165</v>
      </c>
      <c r="D241" t="s">
        <v>100</v>
      </c>
      <c r="E241">
        <v>8234.3112128100001</v>
      </c>
      <c r="F241">
        <v>1004.35</v>
      </c>
      <c r="G241">
        <v>122.16413086356999</v>
      </c>
      <c r="H241">
        <f>(Table2[[#This Row],[1Y Return vs Nifty]]-AVERAGE(Table2[1Y Return vs Nifty]))/_xlfn.STDEV.P(Table2[1Y Return vs Nifty])</f>
        <v>0.86387653736614956</v>
      </c>
      <c r="I241">
        <v>8.9783477772396196</v>
      </c>
      <c r="J241">
        <f>(Table2[[#This Row],[1M Return vs Nifty]]-AVERAGE(Table2[1M Return vs Nifty]))/_xlfn.STDEV.P(Table2[1M Return vs Nifty])</f>
        <v>0.43000353999168661</v>
      </c>
      <c r="K241">
        <v>24.3443023122638</v>
      </c>
      <c r="L241">
        <f>(Table2[[#This Row],[6M Return vs Nifty]]-AVERAGE(Table2[6M Return vs Nifty]))/_xlfn.STDEV.P(Table2[6M Return vs Nifty])</f>
        <v>0.39886916629521629</v>
      </c>
      <c r="M241">
        <v>-7.7771582652566797</v>
      </c>
      <c r="N241">
        <f>(Table2[[#This Row],[1W Return vs Nifty]]-AVERAGE(Table2[1W Return vs Nifty]))/_xlfn.STDEV.P(Table2[1W Return vs Nifty])</f>
        <v>-1.4028765333175659</v>
      </c>
      <c r="O241">
        <v>1042.06</v>
      </c>
      <c r="P241">
        <v>974.11829941561302</v>
      </c>
      <c r="Q241">
        <v>778.93974737027497</v>
      </c>
      <c r="R241">
        <v>47.013735237080397</v>
      </c>
      <c r="S241" s="2">
        <f>(Table2[[#This Row],[Close Price]]-Table2[[#This Row],[20D EMA]])/Table2[[#This Row],[20D EMA]]</f>
        <v>-3.6187935435579452E-2</v>
      </c>
      <c r="T241" s="2">
        <f>(Table2[[#This Row],[Close Price]]-Table2[[#This Row],[50D EMA]])/Table2[[#This Row],[50D EMA]]</f>
        <v>3.1034937545597299E-2</v>
      </c>
      <c r="U241" s="2">
        <f>(Table2[[#This Row],[Close Price]]-Table2[[#This Row],[200D EMA]])/Table2[[#This Row],[200D EMA]]</f>
        <v>0.28938085826370669</v>
      </c>
      <c r="V241">
        <v>0.73712317751779</v>
      </c>
      <c r="W241">
        <v>975</v>
      </c>
      <c r="X241">
        <v>1024.3499999999999</v>
      </c>
      <c r="Y241">
        <v>982.65</v>
      </c>
      <c r="Z241">
        <v>1098</v>
      </c>
      <c r="AA241">
        <v>982.65</v>
      </c>
      <c r="AB241">
        <v>1151</v>
      </c>
      <c r="AC241" s="2">
        <f>(Table2[[#This Row],[Close Price]]/Table2[[#This Row],[Day Low]])-1</f>
        <v>3.0102564102564067E-2</v>
      </c>
      <c r="AD241" s="2">
        <f>(Table2[[#This Row],[Day High]]/Table2[[#This Row],[Close Price]])-1</f>
        <v>1.9913376810872574E-2</v>
      </c>
      <c r="AE241" s="2">
        <f>(Table2[[#This Row],[Close Price]]/Table2[[#This Row],[Current Week Low]])-1</f>
        <v>2.2083142522770105E-2</v>
      </c>
      <c r="AF241" s="2">
        <f>(Table2[[#This Row],[Current Week High]]/Table2[[#This Row],[Close Price]])-1</f>
        <v>9.3244386916911504E-2</v>
      </c>
      <c r="AG241" s="2">
        <f>(Table2[[#This Row],[Close Price]]/Table2[[#This Row],[Current Month Low]])-1</f>
        <v>2.2083142522770105E-2</v>
      </c>
      <c r="AH241" s="2">
        <f>(Table2[[#This Row],[Current Month High]]/Table2[[#This Row],[Close Price]])-1</f>
        <v>0.14601483546572402</v>
      </c>
      <c r="AI241">
        <v>17.1902225319858</v>
      </c>
      <c r="AJ241">
        <v>180.19249546659199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-0.06</v>
      </c>
      <c r="AM241" t="s">
        <v>10199</v>
      </c>
      <c r="AN241">
        <v>-3.32</v>
      </c>
      <c r="AO241" t="s">
        <v>10199</v>
      </c>
      <c r="AQ241">
        <f>(Table2[[#This Row],[Sharpe Ratio]]-AVERAGE(Table2[Sharpe Ratio]))/_xlfn.STDEV.P(Table2[Sharpe Ratio])</f>
        <v>-0.61420022642052829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-0.32432751608504184</v>
      </c>
      <c r="AS241">
        <f>_xlfn.RANK.AVG(Table2[[#This Row],[1Y Return vs Nifty Z-Score]],Table2[1Y Return vs Nifty Z-Score])</f>
        <v>94</v>
      </c>
      <c r="AT241">
        <f>_xlfn.RANK.AVG(Table2[[#This Row],[6M Return vs Nifty Z-Score]],Table2[6M Return vs Nifty Z-Score])</f>
        <v>185</v>
      </c>
      <c r="AU241">
        <f>_xlfn.RANK.AVG(Table2[[#This Row],[Sharpe Ratio Z-Score]],Table2[Sharpe Ratio Z-Score])</f>
        <v>520.5</v>
      </c>
      <c r="AV241">
        <f>(Table2[[#This Row],[Rank 1Y]]+Table2[[#This Row],[Rank 6M]]+Table2[[#This Row],[Rank Sharpe]])/3</f>
        <v>266.5</v>
      </c>
    </row>
    <row r="242" spans="1:48" x14ac:dyDescent="0.3">
      <c r="A242" t="s">
        <v>739</v>
      </c>
      <c r="B242" t="s">
        <v>740</v>
      </c>
      <c r="C242" t="s">
        <v>10167</v>
      </c>
      <c r="D242" t="s">
        <v>346</v>
      </c>
      <c r="E242">
        <v>21406.852228709999</v>
      </c>
      <c r="F242">
        <v>512.70000000000005</v>
      </c>
      <c r="G242">
        <v>60.292364756996797</v>
      </c>
      <c r="H242">
        <f>(Table2[[#This Row],[1Y Return vs Nifty]]-AVERAGE(Table2[1Y Return vs Nifty]))/_xlfn.STDEV.P(Table2[1Y Return vs Nifty])</f>
        <v>0.14930103648007001</v>
      </c>
      <c r="I242">
        <v>25.636805586011501</v>
      </c>
      <c r="J242">
        <f>(Table2[[#This Row],[1M Return vs Nifty]]-AVERAGE(Table2[1M Return vs Nifty]))/_xlfn.STDEV.P(Table2[1M Return vs Nifty])</f>
        <v>1.8019309210200909</v>
      </c>
      <c r="K242">
        <v>21.820045649795201</v>
      </c>
      <c r="L242">
        <f>(Table2[[#This Row],[6M Return vs Nifty]]-AVERAGE(Table2[6M Return vs Nifty]))/_xlfn.STDEV.P(Table2[6M Return vs Nifty])</f>
        <v>0.32569159077930954</v>
      </c>
      <c r="M242">
        <v>0.646257775977639</v>
      </c>
      <c r="N242">
        <f>(Table2[[#This Row],[1W Return vs Nifty]]-AVERAGE(Table2[1W Return vs Nifty]))/_xlfn.STDEV.P(Table2[1W Return vs Nifty])</f>
        <v>0.11797244897606833</v>
      </c>
      <c r="O242">
        <v>493.01</v>
      </c>
      <c r="P242">
        <v>450.94864951883102</v>
      </c>
      <c r="Q242">
        <v>379.32202737171798</v>
      </c>
      <c r="R242">
        <v>67.220274120899703</v>
      </c>
      <c r="S242" s="2">
        <f>(Table2[[#This Row],[Close Price]]-Table2[[#This Row],[20D EMA]])/Table2[[#This Row],[20D EMA]]</f>
        <v>3.9938337964747279E-2</v>
      </c>
      <c r="T242" s="2">
        <f>(Table2[[#This Row],[Close Price]]-Table2[[#This Row],[50D EMA]])/Table2[[#This Row],[50D EMA]]</f>
        <v>0.13693654598380248</v>
      </c>
      <c r="U242" s="2">
        <f>(Table2[[#This Row],[Close Price]]-Table2[[#This Row],[200D EMA]])/Table2[[#This Row],[200D EMA]]</f>
        <v>0.35162200717011838</v>
      </c>
      <c r="V242">
        <v>1.1570958820767001</v>
      </c>
      <c r="W242">
        <v>485.05</v>
      </c>
      <c r="X242">
        <v>513.45000000000005</v>
      </c>
      <c r="Y242">
        <v>507.15</v>
      </c>
      <c r="Z242">
        <v>542.70000000000005</v>
      </c>
      <c r="AA242">
        <v>502</v>
      </c>
      <c r="AB242">
        <v>542.70000000000005</v>
      </c>
      <c r="AC242" s="2">
        <f>(Table2[[#This Row],[Close Price]]/Table2[[#This Row],[Day Low]])-1</f>
        <v>5.7004432532728577E-2</v>
      </c>
      <c r="AD242" s="2">
        <f>(Table2[[#This Row],[Day High]]/Table2[[#This Row],[Close Price]])-1</f>
        <v>1.4628437682855377E-3</v>
      </c>
      <c r="AE242" s="2">
        <f>(Table2[[#This Row],[Close Price]]/Table2[[#This Row],[Current Week Low]])-1</f>
        <v>1.0943507837917865E-2</v>
      </c>
      <c r="AF242" s="2">
        <f>(Table2[[#This Row],[Current Week High]]/Table2[[#This Row],[Close Price]])-1</f>
        <v>5.8513750731421954E-2</v>
      </c>
      <c r="AG242" s="2">
        <f>(Table2[[#This Row],[Close Price]]/Table2[[#This Row],[Current Month Low]])-1</f>
        <v>2.1314741035856732E-2</v>
      </c>
      <c r="AH242" s="2">
        <f>(Table2[[#This Row],[Current Month High]]/Table2[[#This Row],[Close Price]])-1</f>
        <v>5.8513750731421954E-2</v>
      </c>
      <c r="AI242">
        <v>12.0245757753072</v>
      </c>
      <c r="AJ242">
        <v>105.038992201559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0.26</v>
      </c>
      <c r="AM242" t="s">
        <v>10198</v>
      </c>
      <c r="AN242">
        <v>-0.85</v>
      </c>
      <c r="AO242" t="s">
        <v>10199</v>
      </c>
      <c r="AP242">
        <v>4.1819823454985E-2</v>
      </c>
      <c r="AQ242">
        <f>(Table2[[#This Row],[Sharpe Ratio]]-AVERAGE(Table2[Sharpe Ratio]))/_xlfn.STDEV.P(Table2[Sharpe Ratio])</f>
        <v>-0.14271124166269739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2.2521847555928414</v>
      </c>
      <c r="AS242">
        <f>_xlfn.RANK.AVG(Table2[[#This Row],[1Y Return vs Nifty Z-Score]],Table2[1Y Return vs Nifty Z-Score])</f>
        <v>223</v>
      </c>
      <c r="AT242">
        <f>_xlfn.RANK.AVG(Table2[[#This Row],[6M Return vs Nifty Z-Score]],Table2[6M Return vs Nifty Z-Score])</f>
        <v>203</v>
      </c>
      <c r="AU242">
        <f>_xlfn.RANK.AVG(Table2[[#This Row],[Sharpe Ratio Z-Score]],Table2[Sharpe Ratio Z-Score])</f>
        <v>381</v>
      </c>
      <c r="AV242">
        <f>(Table2[[#This Row],[Rank 1Y]]+Table2[[#This Row],[Rank 6M]]+Table2[[#This Row],[Rank Sharpe]])/3</f>
        <v>269</v>
      </c>
    </row>
    <row r="243" spans="1:48" x14ac:dyDescent="0.3">
      <c r="A243" t="s">
        <v>945</v>
      </c>
      <c r="B243" t="s">
        <v>946</v>
      </c>
      <c r="C243" t="s">
        <v>10164</v>
      </c>
      <c r="D243" t="s">
        <v>873</v>
      </c>
      <c r="E243">
        <v>15209.175961499999</v>
      </c>
      <c r="F243">
        <v>377.45</v>
      </c>
      <c r="G243">
        <v>51.461194476921598</v>
      </c>
      <c r="H243">
        <f>(Table2[[#This Row],[1Y Return vs Nifty]]-AVERAGE(Table2[1Y Return vs Nifty]))/_xlfn.STDEV.P(Table2[1Y Return vs Nifty])</f>
        <v>4.7307214040523238E-2</v>
      </c>
      <c r="I243">
        <v>10.8883146403375</v>
      </c>
      <c r="J243">
        <f>(Table2[[#This Row],[1M Return vs Nifty]]-AVERAGE(Table2[1M Return vs Nifty]))/_xlfn.STDEV.P(Table2[1M Return vs Nifty])</f>
        <v>0.58730116420280154</v>
      </c>
      <c r="K243">
        <v>-8.9921746131231099</v>
      </c>
      <c r="L243">
        <f>(Table2[[#This Row],[6M Return vs Nifty]]-AVERAGE(Table2[6M Return vs Nifty]))/_xlfn.STDEV.P(Table2[6M Return vs Nifty])</f>
        <v>-0.56754704403423928</v>
      </c>
      <c r="M243">
        <v>-2.7073036178757199</v>
      </c>
      <c r="N243">
        <f>(Table2[[#This Row],[1W Return vs Nifty]]-AVERAGE(Table2[1W Return vs Nifty]))/_xlfn.STDEV.P(Table2[1W Return vs Nifty])</f>
        <v>-0.48751354482197035</v>
      </c>
      <c r="O243">
        <v>360.02</v>
      </c>
      <c r="P243">
        <v>346.562861197806</v>
      </c>
      <c r="Q243">
        <v>317.17718524227797</v>
      </c>
      <c r="R243">
        <v>55.661588533201403</v>
      </c>
      <c r="S243" s="2">
        <f>(Table2[[#This Row],[Close Price]]-Table2[[#This Row],[20D EMA]])/Table2[[#This Row],[20D EMA]]</f>
        <v>4.8413977001277725E-2</v>
      </c>
      <c r="T243" s="2">
        <f>(Table2[[#This Row],[Close Price]]-Table2[[#This Row],[50D EMA]])/Table2[[#This Row],[50D EMA]]</f>
        <v>8.9124203024641718E-2</v>
      </c>
      <c r="U243" s="2">
        <f>(Table2[[#This Row],[Close Price]]-Table2[[#This Row],[200D EMA]])/Table2[[#This Row],[200D EMA]]</f>
        <v>0.19002884684685695</v>
      </c>
      <c r="V243">
        <v>1.72720005184993</v>
      </c>
      <c r="W243">
        <v>375.1</v>
      </c>
      <c r="X243">
        <v>400</v>
      </c>
      <c r="Y243">
        <v>365.1</v>
      </c>
      <c r="Z243">
        <v>382.05</v>
      </c>
      <c r="AA243">
        <v>348</v>
      </c>
      <c r="AB243">
        <v>383.8</v>
      </c>
      <c r="AC243" s="2">
        <f>(Table2[[#This Row],[Close Price]]/Table2[[#This Row],[Day Low]])-1</f>
        <v>6.2649960010663364E-3</v>
      </c>
      <c r="AD243" s="2">
        <f>(Table2[[#This Row],[Day High]]/Table2[[#This Row],[Close Price]])-1</f>
        <v>5.9743012319512623E-2</v>
      </c>
      <c r="AE243" s="2">
        <f>(Table2[[#This Row],[Close Price]]/Table2[[#This Row],[Current Week Low]])-1</f>
        <v>3.3826348945494189E-2</v>
      </c>
      <c r="AF243" s="2">
        <f>(Table2[[#This Row],[Current Week High]]/Table2[[#This Row],[Close Price]])-1</f>
        <v>1.2187044641674527E-2</v>
      </c>
      <c r="AG243" s="2">
        <f>(Table2[[#This Row],[Close Price]]/Table2[[#This Row],[Current Month Low]])-1</f>
        <v>8.4626436781609193E-2</v>
      </c>
      <c r="AH243" s="2">
        <f>(Table2[[#This Row],[Current Month High]]/Table2[[#This Row],[Close Price]])-1</f>
        <v>1.682342032057238E-2</v>
      </c>
      <c r="AI243">
        <v>13.909127036693601</v>
      </c>
      <c r="AJ243">
        <v>83.050436469447106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0.06</v>
      </c>
      <c r="AM243" t="s">
        <v>10198</v>
      </c>
      <c r="AN243">
        <v>4.59</v>
      </c>
      <c r="AO243" t="s">
        <v>10198</v>
      </c>
      <c r="AP243">
        <v>0.211259173342666</v>
      </c>
      <c r="AQ243">
        <f>(Table2[[#This Row],[Sharpe Ratio]]-AVERAGE(Table2[Sharpe Ratio]))/_xlfn.STDEV.P(Table2[Sharpe Ratio])</f>
        <v>1.7675978045378962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1.3471455939250114</v>
      </c>
      <c r="AS243">
        <f>_xlfn.RANK.AVG(Table2[[#This Row],[1Y Return vs Nifty Z-Score]],Table2[1Y Return vs Nifty Z-Score])</f>
        <v>263</v>
      </c>
      <c r="AT243">
        <f>_xlfn.RANK.AVG(Table2[[#This Row],[6M Return vs Nifty Z-Score]],Table2[6M Return vs Nifty Z-Score])</f>
        <v>514</v>
      </c>
      <c r="AU243">
        <f>_xlfn.RANK.AVG(Table2[[#This Row],[Sharpe Ratio Z-Score]],Table2[Sharpe Ratio Z-Score])</f>
        <v>30</v>
      </c>
      <c r="AV243">
        <f>(Table2[[#This Row],[Rank 1Y]]+Table2[[#This Row],[Rank 6M]]+Table2[[#This Row],[Rank Sharpe]])/3</f>
        <v>269</v>
      </c>
    </row>
    <row r="244" spans="1:48" x14ac:dyDescent="0.3">
      <c r="A244" t="s">
        <v>1309</v>
      </c>
      <c r="B244" t="s">
        <v>1310</v>
      </c>
      <c r="C244" t="s">
        <v>10163</v>
      </c>
      <c r="D244" t="s">
        <v>297</v>
      </c>
      <c r="E244">
        <v>8334.2431106549993</v>
      </c>
      <c r="F244">
        <v>514.79999999999995</v>
      </c>
      <c r="G244">
        <v>10.800528593647</v>
      </c>
      <c r="H244">
        <f>(Table2[[#This Row],[1Y Return vs Nifty]]-AVERAGE(Table2[1Y Return vs Nifty]))/_xlfn.STDEV.P(Table2[1Y Return vs Nifty])</f>
        <v>-0.42229495700233122</v>
      </c>
      <c r="I244">
        <v>3.3706742814187298</v>
      </c>
      <c r="J244">
        <f>(Table2[[#This Row],[1M Return vs Nifty]]-AVERAGE(Table2[1M Return vs Nifty]))/_xlfn.STDEV.P(Table2[1M Return vs Nifty])</f>
        <v>-3.1823172966871989E-2</v>
      </c>
      <c r="K244">
        <v>23.491731830957502</v>
      </c>
      <c r="L244">
        <f>(Table2[[#This Row],[6M Return vs Nifty]]-AVERAGE(Table2[6M Return vs Nifty]))/_xlfn.STDEV.P(Table2[6M Return vs Nifty])</f>
        <v>0.37415335918017784</v>
      </c>
      <c r="M244">
        <v>-0.88884582671185297</v>
      </c>
      <c r="N244">
        <f>(Table2[[#This Row],[1W Return vs Nifty]]-AVERAGE(Table2[1W Return vs Nifty]))/_xlfn.STDEV.P(Table2[1W Return vs Nifty])</f>
        <v>-0.15919072810517407</v>
      </c>
      <c r="O244">
        <v>490.26</v>
      </c>
      <c r="P244">
        <v>460.03220948190301</v>
      </c>
      <c r="Q244">
        <v>405.14880014107001</v>
      </c>
      <c r="R244">
        <v>67.314507706706294</v>
      </c>
      <c r="S244" s="2">
        <f>(Table2[[#This Row],[Close Price]]-Table2[[#This Row],[20D EMA]])/Table2[[#This Row],[20D EMA]]</f>
        <v>5.0055072818504395E-2</v>
      </c>
      <c r="T244" s="2">
        <f>(Table2[[#This Row],[Close Price]]-Table2[[#This Row],[50D EMA]])/Table2[[#This Row],[50D EMA]]</f>
        <v>0.11905207807031049</v>
      </c>
      <c r="U244" s="2">
        <f>(Table2[[#This Row],[Close Price]]-Table2[[#This Row],[200D EMA]])/Table2[[#This Row],[200D EMA]]</f>
        <v>0.27064426655280766</v>
      </c>
      <c r="V244">
        <v>0.89592015999339503</v>
      </c>
      <c r="W244">
        <v>496</v>
      </c>
      <c r="X244">
        <v>519.29999999999995</v>
      </c>
      <c r="Y244">
        <v>501.1</v>
      </c>
      <c r="Z244">
        <v>523.29999999999995</v>
      </c>
      <c r="AA244">
        <v>498</v>
      </c>
      <c r="AB244">
        <v>524</v>
      </c>
      <c r="AC244" s="2">
        <f>(Table2[[#This Row],[Close Price]]/Table2[[#This Row],[Day Low]])-1</f>
        <v>3.7903225806451557E-2</v>
      </c>
      <c r="AD244" s="2">
        <f>(Table2[[#This Row],[Day High]]/Table2[[#This Row],[Close Price]])-1</f>
        <v>8.7412587412587506E-3</v>
      </c>
      <c r="AE244" s="2">
        <f>(Table2[[#This Row],[Close Price]]/Table2[[#This Row],[Current Week Low]])-1</f>
        <v>2.7339852324885117E-2</v>
      </c>
      <c r="AF244" s="2">
        <f>(Table2[[#This Row],[Current Week High]]/Table2[[#This Row],[Close Price]])-1</f>
        <v>1.6511266511266554E-2</v>
      </c>
      <c r="AG244" s="2">
        <f>(Table2[[#This Row],[Close Price]]/Table2[[#This Row],[Current Month Low]])-1</f>
        <v>3.3734939759036076E-2</v>
      </c>
      <c r="AH244" s="2">
        <f>(Table2[[#This Row],[Current Month High]]/Table2[[#This Row],[Close Price]])-1</f>
        <v>1.7871017871017969E-2</v>
      </c>
      <c r="AI244">
        <v>1.78710178710179</v>
      </c>
      <c r="AJ244">
        <v>50.835042484617603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0.2</v>
      </c>
      <c r="AM244" t="s">
        <v>10198</v>
      </c>
      <c r="AN244">
        <v>8.92</v>
      </c>
      <c r="AO244" t="s">
        <v>10198</v>
      </c>
      <c r="AP244">
        <v>0.118096934809162</v>
      </c>
      <c r="AQ244">
        <f>(Table2[[#This Row],[Sharpe Ratio]]-AVERAGE(Table2[Sharpe Ratio]))/_xlfn.STDEV.P(Table2[Sharpe Ratio])</f>
        <v>0.71725933739420622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0.47810383850000671</v>
      </c>
      <c r="AS244">
        <f>_xlfn.RANK.AVG(Table2[[#This Row],[1Y Return vs Nifty Z-Score]],Table2[1Y Return vs Nifty Z-Score])</f>
        <v>449</v>
      </c>
      <c r="AT244">
        <f>_xlfn.RANK.AVG(Table2[[#This Row],[6M Return vs Nifty Z-Score]],Table2[6M Return vs Nifty Z-Score])</f>
        <v>194</v>
      </c>
      <c r="AU244">
        <f>_xlfn.RANK.AVG(Table2[[#This Row],[Sharpe Ratio Z-Score]],Table2[Sharpe Ratio Z-Score])</f>
        <v>172</v>
      </c>
      <c r="AV244">
        <f>(Table2[[#This Row],[Rank 1Y]]+Table2[[#This Row],[Rank 6M]]+Table2[[#This Row],[Rank Sharpe]])/3</f>
        <v>271.66666666666669</v>
      </c>
    </row>
    <row r="245" spans="1:48" x14ac:dyDescent="0.3">
      <c r="A245" t="s">
        <v>456</v>
      </c>
      <c r="B245" t="s">
        <v>457</v>
      </c>
      <c r="C245" t="s">
        <v>10165</v>
      </c>
      <c r="D245" t="s">
        <v>333</v>
      </c>
      <c r="E245">
        <v>48297.591074099997</v>
      </c>
      <c r="F245">
        <v>1468.95</v>
      </c>
      <c r="G245">
        <v>67.612468879028398</v>
      </c>
      <c r="H245">
        <f>(Table2[[#This Row],[1Y Return vs Nifty]]-AVERAGE(Table2[1Y Return vs Nifty]))/_xlfn.STDEV.P(Table2[1Y Return vs Nifty])</f>
        <v>0.23384310467526373</v>
      </c>
      <c r="I245">
        <v>-4.80511836514719</v>
      </c>
      <c r="J245">
        <f>(Table2[[#This Row],[1M Return vs Nifty]]-AVERAGE(Table2[1M Return vs Nifty]))/_xlfn.STDEV.P(Table2[1M Return vs Nifty])</f>
        <v>-0.70515043544180067</v>
      </c>
      <c r="K245">
        <v>34.538759823682902</v>
      </c>
      <c r="L245">
        <f>(Table2[[#This Row],[6M Return vs Nifty]]-AVERAGE(Table2[6M Return vs Nifty]))/_xlfn.STDEV.P(Table2[6M Return vs Nifty])</f>
        <v>0.69440396490639134</v>
      </c>
      <c r="M245">
        <v>-0.39526890691844502</v>
      </c>
      <c r="N245">
        <f>(Table2[[#This Row],[1W Return vs Nifty]]-AVERAGE(Table2[1W Return vs Nifty]))/_xlfn.STDEV.P(Table2[1W Return vs Nifty])</f>
        <v>-7.0075343981106208E-2</v>
      </c>
      <c r="O245">
        <v>1458.81</v>
      </c>
      <c r="P245">
        <v>1399.57106945545</v>
      </c>
      <c r="Q245">
        <v>1164.64315716398</v>
      </c>
      <c r="R245">
        <v>48.254182266422802</v>
      </c>
      <c r="S245" s="2">
        <f>(Table2[[#This Row],[Close Price]]-Table2[[#This Row],[20D EMA]])/Table2[[#This Row],[20D EMA]]</f>
        <v>6.950870915335171E-3</v>
      </c>
      <c r="T245" s="2">
        <f>(Table2[[#This Row],[Close Price]]-Table2[[#This Row],[50D EMA]])/Table2[[#This Row],[50D EMA]]</f>
        <v>4.9571566645446756E-2</v>
      </c>
      <c r="U245" s="2">
        <f>(Table2[[#This Row],[Close Price]]-Table2[[#This Row],[200D EMA]])/Table2[[#This Row],[200D EMA]]</f>
        <v>0.26128762356448898</v>
      </c>
      <c r="V245">
        <v>0.55920973555003095</v>
      </c>
      <c r="W245">
        <v>1448.55</v>
      </c>
      <c r="X245">
        <v>1490.9</v>
      </c>
      <c r="Y245">
        <v>1439.05</v>
      </c>
      <c r="Z245">
        <v>1481.6</v>
      </c>
      <c r="AA245">
        <v>1416.5</v>
      </c>
      <c r="AB245">
        <v>1488.85</v>
      </c>
      <c r="AC245" s="2">
        <f>(Table2[[#This Row],[Close Price]]/Table2[[#This Row],[Day Low]])-1</f>
        <v>1.4083048565807221E-2</v>
      </c>
      <c r="AD245" s="2">
        <f>(Table2[[#This Row],[Day High]]/Table2[[#This Row],[Close Price]])-1</f>
        <v>1.494264610776419E-2</v>
      </c>
      <c r="AE245" s="2">
        <f>(Table2[[#This Row],[Close Price]]/Table2[[#This Row],[Current Week Low]])-1</f>
        <v>2.0777596330912917E-2</v>
      </c>
      <c r="AF245" s="2">
        <f>(Table2[[#This Row],[Current Week High]]/Table2[[#This Row],[Close Price]])-1</f>
        <v>8.6115933149528701E-3</v>
      </c>
      <c r="AG245" s="2">
        <f>(Table2[[#This Row],[Close Price]]/Table2[[#This Row],[Current Month Low]])-1</f>
        <v>3.702788563360393E-2</v>
      </c>
      <c r="AH245" s="2">
        <f>(Table2[[#This Row],[Current Month High]]/Table2[[#This Row],[Close Price]])-1</f>
        <v>1.3547091459886307E-2</v>
      </c>
      <c r="AI245">
        <v>6.19830491167159</v>
      </c>
      <c r="AJ245">
        <v>97.174496644295303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0.01</v>
      </c>
      <c r="AM245" t="s">
        <v>10198</v>
      </c>
      <c r="AN245">
        <v>-1.23</v>
      </c>
      <c r="AO245" t="s">
        <v>10199</v>
      </c>
      <c r="AP245">
        <v>6.2547059454999996E-3</v>
      </c>
      <c r="AQ245">
        <f>(Table2[[#This Row],[Sharpe Ratio]]-AVERAGE(Table2[Sharpe Ratio]))/_xlfn.STDEV.P(Table2[Sharpe Ratio])</f>
        <v>-0.54368283269272111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-0.39066154253397306</v>
      </c>
      <c r="AS245">
        <f>_xlfn.RANK.AVG(Table2[[#This Row],[1Y Return vs Nifty Z-Score]],Table2[1Y Return vs Nifty Z-Score])</f>
        <v>205</v>
      </c>
      <c r="AT245">
        <f>_xlfn.RANK.AVG(Table2[[#This Row],[6M Return vs Nifty Z-Score]],Table2[6M Return vs Nifty Z-Score])</f>
        <v>131</v>
      </c>
      <c r="AU245">
        <f>_xlfn.RANK.AVG(Table2[[#This Row],[Sharpe Ratio Z-Score]],Table2[Sharpe Ratio Z-Score])</f>
        <v>482</v>
      </c>
      <c r="AV245">
        <f>(Table2[[#This Row],[Rank 1Y]]+Table2[[#This Row],[Rank 6M]]+Table2[[#This Row],[Rank Sharpe]])/3</f>
        <v>272.66666666666669</v>
      </c>
    </row>
    <row r="246" spans="1:48" x14ac:dyDescent="0.3">
      <c r="A246" t="s">
        <v>947</v>
      </c>
      <c r="B246" t="s">
        <v>948</v>
      </c>
      <c r="C246" t="s">
        <v>10165</v>
      </c>
      <c r="D246" t="s">
        <v>333</v>
      </c>
      <c r="E246">
        <v>15156.619484385001</v>
      </c>
      <c r="F246">
        <v>4567.95</v>
      </c>
      <c r="G246">
        <v>81.799870608725797</v>
      </c>
      <c r="H246">
        <f>(Table2[[#This Row],[1Y Return vs Nifty]]-AVERAGE(Table2[1Y Return vs Nifty]))/_xlfn.STDEV.P(Table2[1Y Return vs Nifty])</f>
        <v>0.39769764342898301</v>
      </c>
      <c r="I246">
        <v>13.993250595694599</v>
      </c>
      <c r="J246">
        <f>(Table2[[#This Row],[1M Return vs Nifty]]-AVERAGE(Table2[1M Return vs Nifty]))/_xlfn.STDEV.P(Table2[1M Return vs Nifty])</f>
        <v>0.84301190900241485</v>
      </c>
      <c r="K246">
        <v>21.017306425546501</v>
      </c>
      <c r="L246">
        <f>(Table2[[#This Row],[6M Return vs Nifty]]-AVERAGE(Table2[6M Return vs Nifty]))/_xlfn.STDEV.P(Table2[6M Return vs Nifty])</f>
        <v>0.30242037946572137</v>
      </c>
      <c r="M246">
        <v>-1.0634542459303</v>
      </c>
      <c r="N246">
        <f>(Table2[[#This Row],[1W Return vs Nifty]]-AVERAGE(Table2[1W Return vs Nifty]))/_xlfn.STDEV.P(Table2[1W Return vs Nifty])</f>
        <v>-0.19071630340245724</v>
      </c>
      <c r="O246">
        <v>4268.1899999999996</v>
      </c>
      <c r="P246">
        <v>4036.6157125056998</v>
      </c>
      <c r="Q246">
        <v>3557.7030985107699</v>
      </c>
      <c r="R246">
        <v>74.6864428781752</v>
      </c>
      <c r="S246" s="2">
        <f>(Table2[[#This Row],[Close Price]]-Table2[[#This Row],[20D EMA]])/Table2[[#This Row],[20D EMA]]</f>
        <v>7.0231175275702398E-2</v>
      </c>
      <c r="T246" s="2">
        <f>(Table2[[#This Row],[Close Price]]-Table2[[#This Row],[50D EMA]])/Table2[[#This Row],[50D EMA]]</f>
        <v>0.13162865264785836</v>
      </c>
      <c r="U246" s="2">
        <f>(Table2[[#This Row],[Close Price]]-Table2[[#This Row],[200D EMA]])/Table2[[#This Row],[200D EMA]]</f>
        <v>0.28396042995046783</v>
      </c>
      <c r="V246">
        <v>1.4242231908823999</v>
      </c>
      <c r="W246">
        <v>4470</v>
      </c>
      <c r="X246">
        <v>4600</v>
      </c>
      <c r="Y246">
        <v>4468</v>
      </c>
      <c r="Z246">
        <v>4888</v>
      </c>
      <c r="AA246">
        <v>4416.1499999999996</v>
      </c>
      <c r="AB246">
        <v>4888</v>
      </c>
      <c r="AC246" s="2">
        <f>(Table2[[#This Row],[Close Price]]/Table2[[#This Row],[Day Low]])-1</f>
        <v>2.1912751677852338E-2</v>
      </c>
      <c r="AD246" s="2">
        <f>(Table2[[#This Row],[Day High]]/Table2[[#This Row],[Close Price]])-1</f>
        <v>7.0162764478596262E-3</v>
      </c>
      <c r="AE246" s="2">
        <f>(Table2[[#This Row],[Close Price]]/Table2[[#This Row],[Current Week Low]])-1</f>
        <v>2.2370188003580926E-2</v>
      </c>
      <c r="AF246" s="2">
        <f>(Table2[[#This Row],[Current Week High]]/Table2[[#This Row],[Close Price]])-1</f>
        <v>7.0064252016769135E-2</v>
      </c>
      <c r="AG246" s="2">
        <f>(Table2[[#This Row],[Close Price]]/Table2[[#This Row],[Current Month Low]])-1</f>
        <v>3.4373832410584004E-2</v>
      </c>
      <c r="AH246" s="2">
        <f>(Table2[[#This Row],[Current Month High]]/Table2[[#This Row],[Close Price]])-1</f>
        <v>7.0064252016769135E-2</v>
      </c>
      <c r="AI246">
        <v>7.00642520167691</v>
      </c>
      <c r="AJ246">
        <v>110.407646245969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0.12</v>
      </c>
      <c r="AM246" t="s">
        <v>10198</v>
      </c>
      <c r="AN246">
        <v>15.13</v>
      </c>
      <c r="AO246" t="s">
        <v>10198</v>
      </c>
      <c r="AP246">
        <v>2.0544285469021002E-2</v>
      </c>
      <c r="AQ246">
        <f>(Table2[[#This Row],[Sharpe Ratio]]-AVERAGE(Table2[Sharpe Ratio]))/_xlfn.STDEV.P(Table2[Sharpe Ratio])</f>
        <v>-0.38257791197459939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0.96983571652006262</v>
      </c>
      <c r="AS246">
        <f>_xlfn.RANK.AVG(Table2[[#This Row],[1Y Return vs Nifty Z-Score]],Table2[1Y Return vs Nifty Z-Score])</f>
        <v>165</v>
      </c>
      <c r="AT246">
        <f>_xlfn.RANK.AVG(Table2[[#This Row],[6M Return vs Nifty Z-Score]],Table2[6M Return vs Nifty Z-Score])</f>
        <v>214</v>
      </c>
      <c r="AU246">
        <f>_xlfn.RANK.AVG(Table2[[#This Row],[Sharpe Ratio Z-Score]],Table2[Sharpe Ratio Z-Score])</f>
        <v>442</v>
      </c>
      <c r="AV246">
        <f>(Table2[[#This Row],[Rank 1Y]]+Table2[[#This Row],[Rank 6M]]+Table2[[#This Row],[Rank Sharpe]])/3</f>
        <v>273.66666666666669</v>
      </c>
    </row>
    <row r="247" spans="1:48" x14ac:dyDescent="0.3">
      <c r="A247" t="s">
        <v>460</v>
      </c>
      <c r="B247" t="s">
        <v>461</v>
      </c>
      <c r="C247" t="s">
        <v>10167</v>
      </c>
      <c r="D247" t="s">
        <v>346</v>
      </c>
      <c r="E247">
        <v>47583.931051924999</v>
      </c>
      <c r="F247">
        <v>1610.65</v>
      </c>
      <c r="G247">
        <v>40.759543201051301</v>
      </c>
      <c r="H247">
        <f>(Table2[[#This Row],[1Y Return vs Nifty]]-AVERAGE(Table2[1Y Return vs Nifty]))/_xlfn.STDEV.P(Table2[1Y Return vs Nifty])</f>
        <v>-7.6289351921261156E-2</v>
      </c>
      <c r="I247">
        <v>9.7162533812947505</v>
      </c>
      <c r="J247">
        <f>(Table2[[#This Row],[1M Return vs Nifty]]-AVERAGE(Table2[1M Return vs Nifty]))/_xlfn.STDEV.P(Table2[1M Return vs Nifty])</f>
        <v>0.49077464584306152</v>
      </c>
      <c r="K247">
        <v>24.259644813083799</v>
      </c>
      <c r="L247">
        <f>(Table2[[#This Row],[6M Return vs Nifty]]-AVERAGE(Table2[6M Return vs Nifty]))/_xlfn.STDEV.P(Table2[6M Return vs Nifty])</f>
        <v>0.39641496635931361</v>
      </c>
      <c r="M247">
        <v>-0.35497301110240398</v>
      </c>
      <c r="N247">
        <f>(Table2[[#This Row],[1W Return vs Nifty]]-AVERAGE(Table2[1W Return vs Nifty]))/_xlfn.STDEV.P(Table2[1W Return vs Nifty])</f>
        <v>-6.2799914174191895E-2</v>
      </c>
      <c r="O247">
        <v>1539.89</v>
      </c>
      <c r="P247">
        <v>1416.84330836718</v>
      </c>
      <c r="Q247">
        <v>1216.4138686371</v>
      </c>
      <c r="R247">
        <v>69.896539488681498</v>
      </c>
      <c r="S247" s="2">
        <f>(Table2[[#This Row],[Close Price]]-Table2[[#This Row],[20D EMA]])/Table2[[#This Row],[20D EMA]]</f>
        <v>4.5951334186208094E-2</v>
      </c>
      <c r="T247" s="2">
        <f>(Table2[[#This Row],[Close Price]]-Table2[[#This Row],[50D EMA]])/Table2[[#This Row],[50D EMA]]</f>
        <v>0.13678766768935774</v>
      </c>
      <c r="U247" s="2">
        <f>(Table2[[#This Row],[Close Price]]-Table2[[#This Row],[200D EMA]])/Table2[[#This Row],[200D EMA]]</f>
        <v>0.32409703763457742</v>
      </c>
      <c r="V247">
        <v>0.726076275024785</v>
      </c>
      <c r="W247">
        <v>1571.5</v>
      </c>
      <c r="X247">
        <v>1617.05</v>
      </c>
      <c r="Y247">
        <v>1582.3</v>
      </c>
      <c r="Z247">
        <v>1638.8</v>
      </c>
      <c r="AA247">
        <v>1562.05</v>
      </c>
      <c r="AB247">
        <v>1638.8</v>
      </c>
      <c r="AC247" s="2">
        <f>(Table2[[#This Row],[Close Price]]/Table2[[#This Row],[Day Low]])-1</f>
        <v>2.4912503977092104E-2</v>
      </c>
      <c r="AD247" s="2">
        <f>(Table2[[#This Row],[Day High]]/Table2[[#This Row],[Close Price]])-1</f>
        <v>3.9735510508178695E-3</v>
      </c>
      <c r="AE247" s="2">
        <f>(Table2[[#This Row],[Close Price]]/Table2[[#This Row],[Current Week Low]])-1</f>
        <v>1.791695632939394E-2</v>
      </c>
      <c r="AF247" s="2">
        <f>(Table2[[#This Row],[Current Week High]]/Table2[[#This Row],[Close Price]])-1</f>
        <v>1.747741595008212E-2</v>
      </c>
      <c r="AG247" s="2">
        <f>(Table2[[#This Row],[Close Price]]/Table2[[#This Row],[Current Month Low]])-1</f>
        <v>3.111296053263346E-2</v>
      </c>
      <c r="AH247" s="2">
        <f>(Table2[[#This Row],[Current Month High]]/Table2[[#This Row],[Close Price]])-1</f>
        <v>1.747741595008212E-2</v>
      </c>
      <c r="AI247">
        <v>4.8303479961506302</v>
      </c>
      <c r="AJ247">
        <v>74.833107191316103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0.31</v>
      </c>
      <c r="AM247" t="s">
        <v>10198</v>
      </c>
      <c r="AN247">
        <v>3.92</v>
      </c>
      <c r="AO247" t="s">
        <v>10198</v>
      </c>
      <c r="AP247">
        <v>5.5142983069787002E-2</v>
      </c>
      <c r="AQ247">
        <f>(Table2[[#This Row],[Sharpe Ratio]]-AVERAGE(Table2[Sharpe Ratio]))/_xlfn.STDEV.P(Table2[Sharpe Ratio])</f>
        <v>7.4979768748030494E-3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0.75559832298172513</v>
      </c>
      <c r="AS247">
        <f>_xlfn.RANK.AVG(Table2[[#This Row],[1Y Return vs Nifty Z-Score]],Table2[1Y Return vs Nifty Z-Score])</f>
        <v>301</v>
      </c>
      <c r="AT247">
        <f>_xlfn.RANK.AVG(Table2[[#This Row],[6M Return vs Nifty Z-Score]],Table2[6M Return vs Nifty Z-Score])</f>
        <v>186</v>
      </c>
      <c r="AU247">
        <f>_xlfn.RANK.AVG(Table2[[#This Row],[Sharpe Ratio Z-Score]],Table2[Sharpe Ratio Z-Score])</f>
        <v>335</v>
      </c>
      <c r="AV247">
        <f>(Table2[[#This Row],[Rank 1Y]]+Table2[[#This Row],[Rank 6M]]+Table2[[#This Row],[Rank Sharpe]])/3</f>
        <v>274</v>
      </c>
    </row>
    <row r="248" spans="1:48" x14ac:dyDescent="0.3">
      <c r="A248" t="s">
        <v>1855</v>
      </c>
      <c r="B248" t="s">
        <v>1856</v>
      </c>
      <c r="C248" t="s">
        <v>10152</v>
      </c>
      <c r="D248" t="s">
        <v>297</v>
      </c>
      <c r="E248">
        <v>3744.2065206000002</v>
      </c>
      <c r="F248">
        <v>1363.25</v>
      </c>
      <c r="G248">
        <v>41.836002705783102</v>
      </c>
      <c r="H248">
        <f>(Table2[[#This Row],[1Y Return vs Nifty]]-AVERAGE(Table2[1Y Return vs Nifty]))/_xlfn.STDEV.P(Table2[1Y Return vs Nifty])</f>
        <v>-6.3856999684016924E-2</v>
      </c>
      <c r="I248">
        <v>-3.1714827404383401</v>
      </c>
      <c r="J248">
        <f>(Table2[[#This Row],[1M Return vs Nifty]]-AVERAGE(Table2[1M Return vs Nifty]))/_xlfn.STDEV.P(Table2[1M Return vs Nifty])</f>
        <v>-0.57061040359195292</v>
      </c>
      <c r="K248">
        <v>17.705443131476599</v>
      </c>
      <c r="L248">
        <f>(Table2[[#This Row],[6M Return vs Nifty]]-AVERAGE(Table2[6M Return vs Nifty]))/_xlfn.STDEV.P(Table2[6M Return vs Nifty])</f>
        <v>0.20641028274950651</v>
      </c>
      <c r="M248">
        <v>-1.85395510441806</v>
      </c>
      <c r="N248">
        <f>(Table2[[#This Row],[1W Return vs Nifty]]-AVERAGE(Table2[1W Return vs Nifty]))/_xlfn.STDEV.P(Table2[1W Return vs Nifty])</f>
        <v>-0.33344134752329657</v>
      </c>
      <c r="O248">
        <v>1357.7</v>
      </c>
      <c r="P248">
        <v>1325.8799232574299</v>
      </c>
      <c r="Q248">
        <v>1152.18696572516</v>
      </c>
      <c r="R248">
        <v>59.181015070392903</v>
      </c>
      <c r="S248" s="2">
        <f>(Table2[[#This Row],[Close Price]]-Table2[[#This Row],[20D EMA]])/Table2[[#This Row],[20D EMA]]</f>
        <v>4.0877955365691641E-3</v>
      </c>
      <c r="T248" s="2">
        <f>(Table2[[#This Row],[Close Price]]-Table2[[#This Row],[50D EMA]])/Table2[[#This Row],[50D EMA]]</f>
        <v>2.8185113966247434E-2</v>
      </c>
      <c r="U248" s="2">
        <f>(Table2[[#This Row],[Close Price]]-Table2[[#This Row],[200D EMA]])/Table2[[#This Row],[200D EMA]]</f>
        <v>0.18318470921253807</v>
      </c>
      <c r="V248">
        <v>1.7594133942772701</v>
      </c>
      <c r="W248">
        <v>1350.15</v>
      </c>
      <c r="X248">
        <v>1366</v>
      </c>
      <c r="Y248">
        <v>1356</v>
      </c>
      <c r="Z248">
        <v>1378.85</v>
      </c>
      <c r="AA248">
        <v>1356</v>
      </c>
      <c r="AB248">
        <v>1415</v>
      </c>
      <c r="AC248" s="2">
        <f>(Table2[[#This Row],[Close Price]]/Table2[[#This Row],[Day Low]])-1</f>
        <v>9.7026256341887773E-3</v>
      </c>
      <c r="AD248" s="2">
        <f>(Table2[[#This Row],[Day High]]/Table2[[#This Row],[Close Price]])-1</f>
        <v>2.0172382174949988E-3</v>
      </c>
      <c r="AE248" s="2">
        <f>(Table2[[#This Row],[Close Price]]/Table2[[#This Row],[Current Week Low]])-1</f>
        <v>5.3466076696164766E-3</v>
      </c>
      <c r="AF248" s="2">
        <f>(Table2[[#This Row],[Current Week High]]/Table2[[#This Row],[Close Price]])-1</f>
        <v>1.1443242251971242E-2</v>
      </c>
      <c r="AG248" s="2">
        <f>(Table2[[#This Row],[Close Price]]/Table2[[#This Row],[Current Month Low]])-1</f>
        <v>5.3466076696164766E-3</v>
      </c>
      <c r="AH248" s="2">
        <f>(Table2[[#This Row],[Current Month High]]/Table2[[#This Row],[Close Price]])-1</f>
        <v>3.7960755547405078E-2</v>
      </c>
      <c r="AI248">
        <v>3.7960755547404998</v>
      </c>
      <c r="AJ248">
        <v>79.836422399577799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-0.01</v>
      </c>
      <c r="AM248" t="s">
        <v>10199</v>
      </c>
      <c r="AN248">
        <v>0.87</v>
      </c>
      <c r="AO248" t="s">
        <v>10198</v>
      </c>
      <c r="AP248">
        <v>6.7295788616796998E-2</v>
      </c>
      <c r="AQ248">
        <f>(Table2[[#This Row],[Sharpe Ratio]]-AVERAGE(Table2[Sharpe Ratio]))/_xlfn.STDEV.P(Table2[Sharpe Ratio])</f>
        <v>0.14451227956517135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-0.61698618848458864</v>
      </c>
      <c r="AS248">
        <f>_xlfn.RANK.AVG(Table2[[#This Row],[1Y Return vs Nifty Z-Score]],Table2[1Y Return vs Nifty Z-Score])</f>
        <v>294</v>
      </c>
      <c r="AT248">
        <f>_xlfn.RANK.AVG(Table2[[#This Row],[6M Return vs Nifty Z-Score]],Table2[6M Return vs Nifty Z-Score])</f>
        <v>239</v>
      </c>
      <c r="AU248">
        <f>_xlfn.RANK.AVG(Table2[[#This Row],[Sharpe Ratio Z-Score]],Table2[Sharpe Ratio Z-Score])</f>
        <v>290</v>
      </c>
      <c r="AV248">
        <f>(Table2[[#This Row],[Rank 1Y]]+Table2[[#This Row],[Rank 6M]]+Table2[[#This Row],[Rank Sharpe]])/3</f>
        <v>274.33333333333331</v>
      </c>
    </row>
    <row r="249" spans="1:48" x14ac:dyDescent="0.3">
      <c r="A249" t="s">
        <v>30</v>
      </c>
      <c r="B249" t="s">
        <v>31</v>
      </c>
      <c r="C249" t="s">
        <v>10153</v>
      </c>
      <c r="D249" t="s">
        <v>32</v>
      </c>
      <c r="E249">
        <v>764169.89684874995</v>
      </c>
      <c r="F249">
        <v>861.3</v>
      </c>
      <c r="G249">
        <v>18.462677316788</v>
      </c>
      <c r="H249">
        <f>(Table2[[#This Row],[1Y Return vs Nifty]]-AVERAGE(Table2[1Y Return vs Nifty]))/_xlfn.STDEV.P(Table2[1Y Return vs Nifty])</f>
        <v>-0.333802513578764</v>
      </c>
      <c r="I249">
        <v>-2.74077402748288</v>
      </c>
      <c r="J249">
        <f>(Table2[[#This Row],[1M Return vs Nifty]]-AVERAGE(Table2[1M Return vs Nifty]))/_xlfn.STDEV.P(Table2[1M Return vs Nifty])</f>
        <v>-0.53513886815126233</v>
      </c>
      <c r="K249">
        <v>24.3876708552311</v>
      </c>
      <c r="L249">
        <f>(Table2[[#This Row],[6M Return vs Nifty]]-AVERAGE(Table2[6M Return vs Nifty]))/_xlfn.STDEV.P(Table2[6M Return vs Nifty])</f>
        <v>0.40012640961567197</v>
      </c>
      <c r="M249">
        <v>0.25791176406183403</v>
      </c>
      <c r="N249">
        <f>(Table2[[#This Row],[1W Return vs Nifty]]-AVERAGE(Table2[1W Return vs Nifty]))/_xlfn.STDEV.P(Table2[1W Return vs Nifty])</f>
        <v>4.7856520460990724E-2</v>
      </c>
      <c r="O249">
        <v>842.71</v>
      </c>
      <c r="P249">
        <v>824.42296715847999</v>
      </c>
      <c r="Q249">
        <v>728.55067582162405</v>
      </c>
      <c r="R249">
        <v>60.788843905279599</v>
      </c>
      <c r="S249" s="2">
        <f>(Table2[[#This Row],[Close Price]]-Table2[[#This Row],[20D EMA]])/Table2[[#This Row],[20D EMA]]</f>
        <v>2.2059783318104587E-2</v>
      </c>
      <c r="T249" s="2">
        <f>(Table2[[#This Row],[Close Price]]-Table2[[#This Row],[50D EMA]])/Table2[[#This Row],[50D EMA]]</f>
        <v>4.473071992235151E-2</v>
      </c>
      <c r="U249" s="2">
        <f>(Table2[[#This Row],[Close Price]]-Table2[[#This Row],[200D EMA]])/Table2[[#This Row],[200D EMA]]</f>
        <v>0.18221014485871923</v>
      </c>
      <c r="V249">
        <v>0.84532739189496897</v>
      </c>
      <c r="W249">
        <v>843.5</v>
      </c>
      <c r="X249">
        <v>860.25</v>
      </c>
      <c r="Y249">
        <v>853.5</v>
      </c>
      <c r="Z249">
        <v>869.95</v>
      </c>
      <c r="AA249">
        <v>823.15</v>
      </c>
      <c r="AB249">
        <v>869.95</v>
      </c>
      <c r="AC249" s="2">
        <f>(Table2[[#This Row],[Close Price]]/Table2[[#This Row],[Day Low]])-1</f>
        <v>2.1102548903378704E-2</v>
      </c>
      <c r="AD249" s="2">
        <f>(Table2[[#This Row],[Day High]]/Table2[[#This Row],[Close Price]])-1</f>
        <v>-1.2190874259839779E-3</v>
      </c>
      <c r="AE249" s="2">
        <f>(Table2[[#This Row],[Close Price]]/Table2[[#This Row],[Current Week Low]])-1</f>
        <v>9.1388400702987482E-3</v>
      </c>
      <c r="AF249" s="2">
        <f>(Table2[[#This Row],[Current Week High]]/Table2[[#This Row],[Close Price]])-1</f>
        <v>1.0042958318820405E-2</v>
      </c>
      <c r="AG249" s="2">
        <f>(Table2[[#This Row],[Close Price]]/Table2[[#This Row],[Current Month Low]])-1</f>
        <v>4.6346352426653636E-2</v>
      </c>
      <c r="AH249" s="2">
        <f>(Table2[[#This Row],[Current Month High]]/Table2[[#This Row],[Close Price]])-1</f>
        <v>1.0042958318820405E-2</v>
      </c>
      <c r="AI249">
        <v>5.8864507140369202</v>
      </c>
      <c r="AJ249">
        <v>58.560382916052902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0.04</v>
      </c>
      <c r="AM249" t="s">
        <v>10198</v>
      </c>
      <c r="AN249">
        <v>2.99</v>
      </c>
      <c r="AO249" t="s">
        <v>10198</v>
      </c>
      <c r="AP249">
        <v>8.3287441281553007E-2</v>
      </c>
      <c r="AQ249">
        <f>(Table2[[#This Row],[Sharpe Ratio]]-AVERAGE(Table2[Sharpe Ratio]))/_xlfn.STDEV.P(Table2[Sharpe Ratio])</f>
        <v>0.32480687329107821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-9.6151578362285467E-2</v>
      </c>
      <c r="AS249">
        <f>_xlfn.RANK.AVG(Table2[[#This Row],[1Y Return vs Nifty Z-Score]],Table2[1Y Return vs Nifty Z-Score])</f>
        <v>400</v>
      </c>
      <c r="AT249">
        <f>_xlfn.RANK.AVG(Table2[[#This Row],[6M Return vs Nifty Z-Score]],Table2[6M Return vs Nifty Z-Score])</f>
        <v>184</v>
      </c>
      <c r="AU249">
        <f>_xlfn.RANK.AVG(Table2[[#This Row],[Sharpe Ratio Z-Score]],Table2[Sharpe Ratio Z-Score])</f>
        <v>240</v>
      </c>
      <c r="AV249">
        <f>(Table2[[#This Row],[Rank 1Y]]+Table2[[#This Row],[Rank 6M]]+Table2[[#This Row],[Rank Sharpe]])/3</f>
        <v>274.66666666666669</v>
      </c>
    </row>
    <row r="250" spans="1:48" x14ac:dyDescent="0.3">
      <c r="A250" t="s">
        <v>339</v>
      </c>
      <c r="B250" t="s">
        <v>340</v>
      </c>
      <c r="C250" t="s">
        <v>10161</v>
      </c>
      <c r="D250" t="s">
        <v>341</v>
      </c>
      <c r="E250">
        <v>73303.244126050005</v>
      </c>
      <c r="F250">
        <v>251.32</v>
      </c>
      <c r="G250">
        <v>106.755086416776</v>
      </c>
      <c r="H250">
        <f>(Table2[[#This Row],[1Y Return vs Nifty]]-AVERAGE(Table2[1Y Return vs Nifty]))/_xlfn.STDEV.P(Table2[1Y Return vs Nifty])</f>
        <v>0.6859128821057271</v>
      </c>
      <c r="I250">
        <v>-7.0750698618419703</v>
      </c>
      <c r="J250">
        <f>(Table2[[#This Row],[1M Return vs Nifty]]-AVERAGE(Table2[1M Return vs Nifty]))/_xlfn.STDEV.P(Table2[1M Return vs Nifty])</f>
        <v>-0.89209502825291442</v>
      </c>
      <c r="K250">
        <v>2.2172368525331398</v>
      </c>
      <c r="L250">
        <f>(Table2[[#This Row],[6M Return vs Nifty]]-AVERAGE(Table2[6M Return vs Nifty]))/_xlfn.STDEV.P(Table2[6M Return vs Nifty])</f>
        <v>-0.24258898164182796</v>
      </c>
      <c r="M250">
        <v>-1.588227623386</v>
      </c>
      <c r="N250">
        <f>(Table2[[#This Row],[1W Return vs Nifty]]-AVERAGE(Table2[1W Return vs Nifty]))/_xlfn.STDEV.P(Table2[1W Return vs Nifty])</f>
        <v>-0.28546421246113712</v>
      </c>
      <c r="O250">
        <v>254.22</v>
      </c>
      <c r="P250">
        <v>253.115472647492</v>
      </c>
      <c r="Q250">
        <v>217.09092150877399</v>
      </c>
      <c r="R250">
        <v>44.0470611726074</v>
      </c>
      <c r="S250" s="2">
        <f>(Table2[[#This Row],[Close Price]]-Table2[[#This Row],[20D EMA]])/Table2[[#This Row],[20D EMA]]</f>
        <v>-1.1407442372748036E-2</v>
      </c>
      <c r="T250" s="2">
        <f>(Table2[[#This Row],[Close Price]]-Table2[[#This Row],[50D EMA]])/Table2[[#This Row],[50D EMA]]</f>
        <v>-7.0934922654551343E-3</v>
      </c>
      <c r="U250" s="2">
        <f>(Table2[[#This Row],[Close Price]]-Table2[[#This Row],[200D EMA]])/Table2[[#This Row],[200D EMA]]</f>
        <v>0.15767162557206518</v>
      </c>
      <c r="V250">
        <v>1.0422084590009399</v>
      </c>
      <c r="W250">
        <v>239.57</v>
      </c>
      <c r="X250">
        <v>252.6</v>
      </c>
      <c r="Y250">
        <v>249.5</v>
      </c>
      <c r="Z250">
        <v>254.19</v>
      </c>
      <c r="AA250">
        <v>242.4</v>
      </c>
      <c r="AB250">
        <v>255.4</v>
      </c>
      <c r="AC250" s="2">
        <f>(Table2[[#This Row],[Close Price]]/Table2[[#This Row],[Day Low]])-1</f>
        <v>4.9046207788955298E-2</v>
      </c>
      <c r="AD250" s="2">
        <f>(Table2[[#This Row],[Day High]]/Table2[[#This Row],[Close Price]])-1</f>
        <v>5.0931083877128192E-3</v>
      </c>
      <c r="AE250" s="2">
        <f>(Table2[[#This Row],[Close Price]]/Table2[[#This Row],[Current Week Low]])-1</f>
        <v>7.2945891783566807E-3</v>
      </c>
      <c r="AF250" s="2">
        <f>(Table2[[#This Row],[Current Week High]]/Table2[[#This Row],[Close Price]])-1</f>
        <v>1.1419703963075012E-2</v>
      </c>
      <c r="AG250" s="2">
        <f>(Table2[[#This Row],[Close Price]]/Table2[[#This Row],[Current Month Low]])-1</f>
        <v>3.6798679867986683E-2</v>
      </c>
      <c r="AH250" s="2">
        <f>(Table2[[#This Row],[Current Month High]]/Table2[[#This Row],[Close Price]])-1</f>
        <v>1.6234282985834847E-2</v>
      </c>
      <c r="AI250">
        <v>13.938405220436101</v>
      </c>
      <c r="AJ250">
        <v>136.20300751879699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-0.04</v>
      </c>
      <c r="AM250" t="s">
        <v>10199</v>
      </c>
      <c r="AN250">
        <v>-6.81</v>
      </c>
      <c r="AO250" t="s">
        <v>10199</v>
      </c>
      <c r="AP250">
        <v>6.3909978497665998E-2</v>
      </c>
      <c r="AQ250">
        <f>(Table2[[#This Row],[Sharpe Ratio]]-AVERAGE(Table2[Sharpe Ratio]))/_xlfn.STDEV.P(Table2[Sharpe Ratio])</f>
        <v>0.10633966084596021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-0.62789567940419211</v>
      </c>
      <c r="AS250">
        <f>_xlfn.RANK.AVG(Table2[[#This Row],[1Y Return vs Nifty Z-Score]],Table2[1Y Return vs Nifty Z-Score])</f>
        <v>122</v>
      </c>
      <c r="AT250">
        <f>_xlfn.RANK.AVG(Table2[[#This Row],[6M Return vs Nifty Z-Score]],Table2[6M Return vs Nifty Z-Score])</f>
        <v>400</v>
      </c>
      <c r="AU250">
        <f>_xlfn.RANK.AVG(Table2[[#This Row],[Sharpe Ratio Z-Score]],Table2[Sharpe Ratio Z-Score])</f>
        <v>305</v>
      </c>
      <c r="AV250">
        <f>(Table2[[#This Row],[Rank 1Y]]+Table2[[#This Row],[Rank 6M]]+Table2[[#This Row],[Rank Sharpe]])/3</f>
        <v>275.66666666666669</v>
      </c>
    </row>
    <row r="251" spans="1:48" x14ac:dyDescent="0.3">
      <c r="A251" t="s">
        <v>1942</v>
      </c>
      <c r="B251" t="s">
        <v>1943</v>
      </c>
      <c r="C251" t="s">
        <v>10167</v>
      </c>
      <c r="D251" t="s">
        <v>242</v>
      </c>
      <c r="E251">
        <v>3305.6004542000001</v>
      </c>
      <c r="F251">
        <v>323.95</v>
      </c>
      <c r="G251">
        <v>35.848558059577101</v>
      </c>
      <c r="H251">
        <f>(Table2[[#This Row],[1Y Return vs Nifty]]-AVERAGE(Table2[1Y Return vs Nifty]))/_xlfn.STDEV.P(Table2[1Y Return vs Nifty])</f>
        <v>-0.13300778567775609</v>
      </c>
      <c r="I251">
        <v>15.2908476679606</v>
      </c>
      <c r="J251">
        <f>(Table2[[#This Row],[1M Return vs Nifty]]-AVERAGE(Table2[1M Return vs Nifty]))/_xlfn.STDEV.P(Table2[1M Return vs Nifty])</f>
        <v>0.94987708064192944</v>
      </c>
      <c r="K251">
        <v>26.966642227801302</v>
      </c>
      <c r="L251">
        <f>(Table2[[#This Row],[6M Return vs Nifty]]-AVERAGE(Table2[6M Return vs Nifty]))/_xlfn.STDEV.P(Table2[6M Return vs Nifty])</f>
        <v>0.47489015102739357</v>
      </c>
      <c r="M251">
        <v>3.1730042924177999</v>
      </c>
      <c r="N251">
        <f>(Table2[[#This Row],[1W Return vs Nifty]]-AVERAGE(Table2[1W Return vs Nifty]))/_xlfn.STDEV.P(Table2[1W Return vs Nifty])</f>
        <v>0.57417689729379651</v>
      </c>
      <c r="O251">
        <v>304.68</v>
      </c>
      <c r="P251">
        <v>286.12624587087902</v>
      </c>
      <c r="Q251">
        <v>248.87908225721199</v>
      </c>
      <c r="R251">
        <v>69.915533841647203</v>
      </c>
      <c r="S251" s="2">
        <f>(Table2[[#This Row],[Close Price]]-Table2[[#This Row],[20D EMA]])/Table2[[#This Row],[20D EMA]]</f>
        <v>6.3246685046606216E-2</v>
      </c>
      <c r="T251" s="2">
        <f>(Table2[[#This Row],[Close Price]]-Table2[[#This Row],[50D EMA]])/Table2[[#This Row],[50D EMA]]</f>
        <v>0.13219253624915556</v>
      </c>
      <c r="U251" s="2">
        <f>(Table2[[#This Row],[Close Price]]-Table2[[#This Row],[200D EMA]])/Table2[[#This Row],[200D EMA]]</f>
        <v>0.301636108032589</v>
      </c>
      <c r="V251">
        <v>0.72205771187925105</v>
      </c>
      <c r="W251">
        <v>300.25</v>
      </c>
      <c r="X251">
        <v>324.2</v>
      </c>
      <c r="Y251">
        <v>311.85000000000002</v>
      </c>
      <c r="Z251">
        <v>332.95</v>
      </c>
      <c r="AA251">
        <v>298.05</v>
      </c>
      <c r="AB251">
        <v>332.95</v>
      </c>
      <c r="AC251" s="2">
        <f>(Table2[[#This Row],[Close Price]]/Table2[[#This Row],[Day Low]])-1</f>
        <v>7.8934221482098277E-2</v>
      </c>
      <c r="AD251" s="2">
        <f>(Table2[[#This Row],[Day High]]/Table2[[#This Row],[Close Price]])-1</f>
        <v>7.7172403148639823E-4</v>
      </c>
      <c r="AE251" s="2">
        <f>(Table2[[#This Row],[Close Price]]/Table2[[#This Row],[Current Week Low]])-1</f>
        <v>3.8800705467372021E-2</v>
      </c>
      <c r="AF251" s="2">
        <f>(Table2[[#This Row],[Current Week High]]/Table2[[#This Row],[Close Price]])-1</f>
        <v>2.7782065133508338E-2</v>
      </c>
      <c r="AG251" s="2">
        <f>(Table2[[#This Row],[Close Price]]/Table2[[#This Row],[Current Month Low]])-1</f>
        <v>8.6898171447743477E-2</v>
      </c>
      <c r="AH251" s="2">
        <f>(Table2[[#This Row],[Current Month High]]/Table2[[#This Row],[Close Price]])-1</f>
        <v>2.7782065133508338E-2</v>
      </c>
      <c r="AI251">
        <v>2.7782065133508298</v>
      </c>
      <c r="AJ251">
        <v>75.297619047618994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0.08</v>
      </c>
      <c r="AM251" t="s">
        <v>10198</v>
      </c>
      <c r="AN251">
        <v>4.5999999999999996</v>
      </c>
      <c r="AO251" t="s">
        <v>10198</v>
      </c>
      <c r="AP251">
        <v>5.4848022926356002E-2</v>
      </c>
      <c r="AQ251">
        <f>(Table2[[#This Row],[Sharpe Ratio]]-AVERAGE(Table2[Sharpe Ratio]))/_xlfn.STDEV.P(Table2[Sharpe Ratio])</f>
        <v>4.1725094987869289E-3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1.8701088527841505</v>
      </c>
      <c r="AS251">
        <f>_xlfn.RANK.AVG(Table2[[#This Row],[1Y Return vs Nifty Z-Score]],Table2[1Y Return vs Nifty Z-Score])</f>
        <v>317</v>
      </c>
      <c r="AT251">
        <f>_xlfn.RANK.AVG(Table2[[#This Row],[6M Return vs Nifty Z-Score]],Table2[6M Return vs Nifty Z-Score])</f>
        <v>173</v>
      </c>
      <c r="AU251">
        <f>_xlfn.RANK.AVG(Table2[[#This Row],[Sharpe Ratio Z-Score]],Table2[Sharpe Ratio Z-Score])</f>
        <v>338</v>
      </c>
      <c r="AV251">
        <f>(Table2[[#This Row],[Rank 1Y]]+Table2[[#This Row],[Rank 6M]]+Table2[[#This Row],[Rank Sharpe]])/3</f>
        <v>276</v>
      </c>
    </row>
    <row r="252" spans="1:48" x14ac:dyDescent="0.3">
      <c r="A252" t="s">
        <v>1079</v>
      </c>
      <c r="B252" t="s">
        <v>1080</v>
      </c>
      <c r="C252" t="s">
        <v>10164</v>
      </c>
      <c r="D252" t="s">
        <v>304</v>
      </c>
      <c r="E252">
        <v>11650.311732962</v>
      </c>
      <c r="F252">
        <v>150.62</v>
      </c>
      <c r="G252">
        <v>41.0815491150003</v>
      </c>
      <c r="H252">
        <f>(Table2[[#This Row],[1Y Return vs Nifty]]-AVERAGE(Table2[1Y Return vs Nifty]))/_xlfn.STDEV.P(Table2[1Y Return vs Nifty])</f>
        <v>-7.2570409474199835E-2</v>
      </c>
      <c r="I252">
        <v>-1.9226890798690399</v>
      </c>
      <c r="J252">
        <f>(Table2[[#This Row],[1M Return vs Nifty]]-AVERAGE(Table2[1M Return vs Nifty]))/_xlfn.STDEV.P(Table2[1M Return vs Nifty])</f>
        <v>-0.46776449577402979</v>
      </c>
      <c r="K252">
        <v>2.4848050292291002</v>
      </c>
      <c r="L252">
        <f>(Table2[[#This Row],[6M Return vs Nifty]]-AVERAGE(Table2[6M Return vs Nifty]))/_xlfn.STDEV.P(Table2[6M Return vs Nifty])</f>
        <v>-0.23483224646234191</v>
      </c>
      <c r="M252">
        <v>-3.0993634592247601E-2</v>
      </c>
      <c r="N252">
        <f>(Table2[[#This Row],[1W Return vs Nifty]]-AVERAGE(Table2[1W Return vs Nifty]))/_xlfn.STDEV.P(Table2[1W Return vs Nifty])</f>
        <v>-4.3053909739112018E-3</v>
      </c>
      <c r="O252">
        <v>146.1</v>
      </c>
      <c r="P252">
        <v>144.183400956257</v>
      </c>
      <c r="Q252">
        <v>131.00046118385399</v>
      </c>
      <c r="R252">
        <v>55.1368530782158</v>
      </c>
      <c r="S252" s="2">
        <f>(Table2[[#This Row],[Close Price]]-Table2[[#This Row],[20D EMA]])/Table2[[#This Row],[20D EMA]]</f>
        <v>3.0937713894592815E-2</v>
      </c>
      <c r="T252" s="2">
        <f>(Table2[[#This Row],[Close Price]]-Table2[[#This Row],[50D EMA]])/Table2[[#This Row],[50D EMA]]</f>
        <v>4.4641747947780516E-2</v>
      </c>
      <c r="U252" s="2">
        <f>(Table2[[#This Row],[Close Price]]-Table2[[#This Row],[200D EMA]])/Table2[[#This Row],[200D EMA]]</f>
        <v>0.1497669446263305</v>
      </c>
      <c r="V252">
        <v>0.87747747273431997</v>
      </c>
      <c r="W252">
        <v>145.5</v>
      </c>
      <c r="X252">
        <v>152.34</v>
      </c>
      <c r="Y252">
        <v>146.56</v>
      </c>
      <c r="Z252">
        <v>152.19999999999999</v>
      </c>
      <c r="AA252">
        <v>144</v>
      </c>
      <c r="AB252">
        <v>152.19999999999999</v>
      </c>
      <c r="AC252" s="2">
        <f>(Table2[[#This Row],[Close Price]]/Table2[[#This Row],[Day Low]])-1</f>
        <v>3.5189003436426169E-2</v>
      </c>
      <c r="AD252" s="2">
        <f>(Table2[[#This Row],[Day High]]/Table2[[#This Row],[Close Price]])-1</f>
        <v>1.1419466206347151E-2</v>
      </c>
      <c r="AE252" s="2">
        <f>(Table2[[#This Row],[Close Price]]/Table2[[#This Row],[Current Week Low]])-1</f>
        <v>2.7701965065502154E-2</v>
      </c>
      <c r="AF252" s="2">
        <f>(Table2[[#This Row],[Current Week High]]/Table2[[#This Row],[Close Price]])-1</f>
        <v>1.0489974770946597E-2</v>
      </c>
      <c r="AG252" s="2">
        <f>(Table2[[#This Row],[Close Price]]/Table2[[#This Row],[Current Month Low]])-1</f>
        <v>4.5972222222222303E-2</v>
      </c>
      <c r="AH252" s="2">
        <f>(Table2[[#This Row],[Current Month High]]/Table2[[#This Row],[Close Price]])-1</f>
        <v>1.0489974770946597E-2</v>
      </c>
      <c r="AI252">
        <v>4.8997477094675199</v>
      </c>
      <c r="AJ252">
        <v>67.541713014460498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0.01</v>
      </c>
      <c r="AM252" t="s">
        <v>10198</v>
      </c>
      <c r="AN252">
        <v>1.68</v>
      </c>
      <c r="AO252" t="s">
        <v>10198</v>
      </c>
      <c r="AP252">
        <v>0.137338056709605</v>
      </c>
      <c r="AQ252">
        <f>(Table2[[#This Row],[Sharpe Ratio]]-AVERAGE(Table2[Sharpe Ratio]))/_xlfn.STDEV.P(Table2[Sharpe Ratio])</f>
        <v>0.93418940263483641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0.15471685995035372</v>
      </c>
      <c r="AS252">
        <f>_xlfn.RANK.AVG(Table2[[#This Row],[1Y Return vs Nifty Z-Score]],Table2[1Y Return vs Nifty Z-Score])</f>
        <v>298</v>
      </c>
      <c r="AT252">
        <f>_xlfn.RANK.AVG(Table2[[#This Row],[6M Return vs Nifty Z-Score]],Table2[6M Return vs Nifty Z-Score])</f>
        <v>397</v>
      </c>
      <c r="AU252">
        <f>_xlfn.RANK.AVG(Table2[[#This Row],[Sharpe Ratio Z-Score]],Table2[Sharpe Ratio Z-Score])</f>
        <v>135</v>
      </c>
      <c r="AV252">
        <f>(Table2[[#This Row],[Rank 1Y]]+Table2[[#This Row],[Rank 6M]]+Table2[[#This Row],[Rank Sharpe]])/3</f>
        <v>276.66666666666669</v>
      </c>
    </row>
    <row r="253" spans="1:48" x14ac:dyDescent="0.3">
      <c r="A253" t="s">
        <v>266</v>
      </c>
      <c r="B253" t="s">
        <v>267</v>
      </c>
      <c r="C253" t="s">
        <v>10153</v>
      </c>
      <c r="D253" t="s">
        <v>32</v>
      </c>
      <c r="E253">
        <v>101710.161107668</v>
      </c>
      <c r="F253">
        <v>139.78</v>
      </c>
      <c r="G253">
        <v>46.150652050437103</v>
      </c>
      <c r="H253">
        <f>(Table2[[#This Row],[1Y Return vs Nifty]]-AVERAGE(Table2[1Y Return vs Nifty]))/_xlfn.STDEV.P(Table2[1Y Return vs Nifty])</f>
        <v>-1.4025826103271541E-2</v>
      </c>
      <c r="I253">
        <v>-15.224103749474001</v>
      </c>
      <c r="J253">
        <f>(Table2[[#This Row],[1M Return vs Nifty]]-AVERAGE(Table2[1M Return vs Nifty]))/_xlfn.STDEV.P(Table2[1M Return vs Nifty])</f>
        <v>-1.5632185408678525</v>
      </c>
      <c r="K253">
        <v>0.44884534621061001</v>
      </c>
      <c r="L253">
        <f>(Table2[[#This Row],[6M Return vs Nifty]]-AVERAGE(Table2[6M Return vs Nifty]))/_xlfn.STDEV.P(Table2[6M Return vs Nifty])</f>
        <v>-0.29385421347013641</v>
      </c>
      <c r="M253">
        <v>-3.1989356375398299</v>
      </c>
      <c r="N253">
        <f>(Table2[[#This Row],[1W Return vs Nifty]]-AVERAGE(Table2[1W Return vs Nifty]))/_xlfn.STDEV.P(Table2[1W Return vs Nifty])</f>
        <v>-0.5762777769469174</v>
      </c>
      <c r="O253">
        <v>140.15</v>
      </c>
      <c r="P253">
        <v>143.64211946955601</v>
      </c>
      <c r="Q253">
        <v>130.378864315502</v>
      </c>
      <c r="R253">
        <v>25.591914959880299</v>
      </c>
      <c r="S253" s="2">
        <f>(Table2[[#This Row],[Close Price]]-Table2[[#This Row],[20D EMA]])/Table2[[#This Row],[20D EMA]]</f>
        <v>-2.6400285408491224E-3</v>
      </c>
      <c r="T253" s="2">
        <f>(Table2[[#This Row],[Close Price]]-Table2[[#This Row],[50D EMA]])/Table2[[#This Row],[50D EMA]]</f>
        <v>-2.6887096095616698E-2</v>
      </c>
      <c r="U253" s="2">
        <f>(Table2[[#This Row],[Close Price]]-Table2[[#This Row],[200D EMA]])/Table2[[#This Row],[200D EMA]]</f>
        <v>7.2106286044556461E-2</v>
      </c>
      <c r="V253">
        <v>0.77408850308842503</v>
      </c>
      <c r="W253">
        <v>135.85</v>
      </c>
      <c r="X253">
        <v>141.07</v>
      </c>
      <c r="Y253">
        <v>133</v>
      </c>
      <c r="Z253">
        <v>140.79</v>
      </c>
      <c r="AA253">
        <v>133</v>
      </c>
      <c r="AB253">
        <v>140.79</v>
      </c>
      <c r="AC253" s="2">
        <f>(Table2[[#This Row],[Close Price]]/Table2[[#This Row],[Day Low]])-1</f>
        <v>2.892896577107118E-2</v>
      </c>
      <c r="AD253" s="2">
        <f>(Table2[[#This Row],[Day High]]/Table2[[#This Row],[Close Price]])-1</f>
        <v>9.2287880955788104E-3</v>
      </c>
      <c r="AE253" s="2">
        <f>(Table2[[#This Row],[Close Price]]/Table2[[#This Row],[Current Week Low]])-1</f>
        <v>5.0977443609022455E-2</v>
      </c>
      <c r="AF253" s="2">
        <f>(Table2[[#This Row],[Current Week High]]/Table2[[#This Row],[Close Price]])-1</f>
        <v>7.2256402918871032E-3</v>
      </c>
      <c r="AG253" s="2">
        <f>(Table2[[#This Row],[Close Price]]/Table2[[#This Row],[Current Month Low]])-1</f>
        <v>5.0977443609022455E-2</v>
      </c>
      <c r="AH253" s="2">
        <f>(Table2[[#This Row],[Current Month High]]/Table2[[#This Row],[Close Price]])-1</f>
        <v>7.2256402918871032E-3</v>
      </c>
      <c r="AI253">
        <v>23.4082129059951</v>
      </c>
      <c r="AJ253">
        <v>75.053224796493396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-0.1</v>
      </c>
      <c r="AM253" t="s">
        <v>10199</v>
      </c>
      <c r="AN253">
        <v>-4.87</v>
      </c>
      <c r="AO253" t="s">
        <v>10199</v>
      </c>
      <c r="AP253">
        <v>0.13831487627841901</v>
      </c>
      <c r="AQ253">
        <f>(Table2[[#This Row],[Sharpe Ratio]]-AVERAGE(Table2[Sharpe Ratio]))/_xlfn.STDEV.P(Table2[Sharpe Ratio])</f>
        <v>0.94520235364089333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280</v>
      </c>
      <c r="AT253">
        <f>_xlfn.RANK.AVG(Table2[[#This Row],[6M Return vs Nifty Z-Score]],Table2[6M Return vs Nifty Z-Score])</f>
        <v>421</v>
      </c>
      <c r="AU253">
        <f>_xlfn.RANK.AVG(Table2[[#This Row],[Sharpe Ratio Z-Score]],Table2[Sharpe Ratio Z-Score])</f>
        <v>132</v>
      </c>
      <c r="AV253">
        <f>(Table2[[#This Row],[Rank 1Y]]+Table2[[#This Row],[Rank 6M]]+Table2[[#This Row],[Rank Sharpe]])/3</f>
        <v>277.66666666666669</v>
      </c>
    </row>
    <row r="254" spans="1:48" x14ac:dyDescent="0.3">
      <c r="A254" t="s">
        <v>1665</v>
      </c>
      <c r="B254" t="s">
        <v>1666</v>
      </c>
      <c r="C254" t="s">
        <v>10157</v>
      </c>
      <c r="D254" t="s">
        <v>189</v>
      </c>
      <c r="E254">
        <v>4840.3822319999999</v>
      </c>
      <c r="F254">
        <v>676.55</v>
      </c>
      <c r="G254">
        <v>95.916084149202604</v>
      </c>
      <c r="H254">
        <f>(Table2[[#This Row],[1Y Return vs Nifty]]-AVERAGE(Table2[1Y Return vs Nifty]))/_xlfn.STDEV.P(Table2[1Y Return vs Nifty])</f>
        <v>0.56073000852950705</v>
      </c>
      <c r="I254">
        <v>6.1933441722442097</v>
      </c>
      <c r="J254">
        <f>(Table2[[#This Row],[1M Return vs Nifty]]-AVERAGE(Table2[1M Return vs Nifty]))/_xlfn.STDEV.P(Table2[1M Return vs Nifty])</f>
        <v>0.20064120970778249</v>
      </c>
      <c r="K254">
        <v>-14.838957979152701</v>
      </c>
      <c r="L254">
        <f>(Table2[[#This Row],[6M Return vs Nifty]]-AVERAGE(Table2[6M Return vs Nifty]))/_xlfn.STDEV.P(Table2[6M Return vs Nifty])</f>
        <v>-0.73704384586672733</v>
      </c>
      <c r="M254">
        <v>-4.7901390882576003</v>
      </c>
      <c r="N254">
        <f>(Table2[[#This Row],[1W Return vs Nifty]]-AVERAGE(Table2[1W Return vs Nifty]))/_xlfn.STDEV.P(Table2[1W Return vs Nifty])</f>
        <v>-0.86356978968853559</v>
      </c>
      <c r="O254">
        <v>660.86</v>
      </c>
      <c r="P254">
        <v>638.45606566621495</v>
      </c>
      <c r="Q254">
        <v>577.62430017992494</v>
      </c>
      <c r="R254">
        <v>54.8188088058753</v>
      </c>
      <c r="S254" s="2">
        <f>(Table2[[#This Row],[Close Price]]-Table2[[#This Row],[20D EMA]])/Table2[[#This Row],[20D EMA]]</f>
        <v>2.3741790999606483E-2</v>
      </c>
      <c r="T254" s="2">
        <f>(Table2[[#This Row],[Close Price]]-Table2[[#This Row],[50D EMA]])/Table2[[#This Row],[50D EMA]]</f>
        <v>5.9665709799522092E-2</v>
      </c>
      <c r="U254" s="2">
        <f>(Table2[[#This Row],[Close Price]]-Table2[[#This Row],[200D EMA]])/Table2[[#This Row],[200D EMA]]</f>
        <v>0.17126305072217446</v>
      </c>
      <c r="V254">
        <v>2.9479213348300499</v>
      </c>
      <c r="W254">
        <v>667</v>
      </c>
      <c r="X254">
        <v>682</v>
      </c>
      <c r="Y254">
        <v>666.15</v>
      </c>
      <c r="Z254">
        <v>688.9</v>
      </c>
      <c r="AA254">
        <v>666.15</v>
      </c>
      <c r="AB254">
        <v>744.15</v>
      </c>
      <c r="AC254" s="2">
        <f>(Table2[[#This Row],[Close Price]]/Table2[[#This Row],[Day Low]])-1</f>
        <v>1.4317841079460214E-2</v>
      </c>
      <c r="AD254" s="2">
        <f>(Table2[[#This Row],[Day High]]/Table2[[#This Row],[Close Price]])-1</f>
        <v>8.0555760845466562E-3</v>
      </c>
      <c r="AE254" s="2">
        <f>(Table2[[#This Row],[Close Price]]/Table2[[#This Row],[Current Week Low]])-1</f>
        <v>1.5612099377017241E-2</v>
      </c>
      <c r="AF254" s="2">
        <f>(Table2[[#This Row],[Current Week High]]/Table2[[#This Row],[Close Price]])-1</f>
        <v>1.825437883378922E-2</v>
      </c>
      <c r="AG254" s="2">
        <f>(Table2[[#This Row],[Close Price]]/Table2[[#This Row],[Current Month Low]])-1</f>
        <v>1.5612099377017241E-2</v>
      </c>
      <c r="AH254" s="2">
        <f>(Table2[[#This Row],[Current Month High]]/Table2[[#This Row],[Close Price]])-1</f>
        <v>9.9918705195477076E-2</v>
      </c>
      <c r="AI254">
        <v>9.9918705195476996</v>
      </c>
      <c r="AJ254">
        <v>124.357486320676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-7.0000000000000007E-2</v>
      </c>
      <c r="AM254" t="s">
        <v>10199</v>
      </c>
      <c r="AN254">
        <v>8.1199999999999992</v>
      </c>
      <c r="AO254" t="s">
        <v>10198</v>
      </c>
      <c r="AP254">
        <v>0.141184815622143</v>
      </c>
      <c r="AQ254">
        <f>(Table2[[#This Row],[Sharpe Ratio]]-AVERAGE(Table2[Sharpe Ratio]))/_xlfn.STDEV.P(Table2[Sharpe Ratio])</f>
        <v>0.97755889357094605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0.13831647625297261</v>
      </c>
      <c r="AS254">
        <f>_xlfn.RANK.AVG(Table2[[#This Row],[1Y Return vs Nifty Z-Score]],Table2[1Y Return vs Nifty Z-Score])</f>
        <v>139</v>
      </c>
      <c r="AT254">
        <f>_xlfn.RANK.AVG(Table2[[#This Row],[6M Return vs Nifty Z-Score]],Table2[6M Return vs Nifty Z-Score])</f>
        <v>574</v>
      </c>
      <c r="AU254">
        <f>_xlfn.RANK.AVG(Table2[[#This Row],[Sharpe Ratio Z-Score]],Table2[Sharpe Ratio Z-Score])</f>
        <v>124</v>
      </c>
      <c r="AV254">
        <f>(Table2[[#This Row],[Rank 1Y]]+Table2[[#This Row],[Rank 6M]]+Table2[[#This Row],[Rank Sharpe]])/3</f>
        <v>279</v>
      </c>
    </row>
    <row r="255" spans="1:48" x14ac:dyDescent="0.3">
      <c r="A255" t="s">
        <v>468</v>
      </c>
      <c r="B255" t="s">
        <v>469</v>
      </c>
      <c r="C255" t="s">
        <v>10153</v>
      </c>
      <c r="D255" t="s">
        <v>37</v>
      </c>
      <c r="E255">
        <v>45455.135999999999</v>
      </c>
      <c r="F255">
        <v>271.31</v>
      </c>
      <c r="G255">
        <v>99.891279669587604</v>
      </c>
      <c r="H255">
        <f>(Table2[[#This Row],[1Y Return vs Nifty]]-AVERAGE(Table2[1Y Return vs Nifty]))/_xlfn.STDEV.P(Table2[1Y Return vs Nifty])</f>
        <v>0.60664072853718165</v>
      </c>
      <c r="I255">
        <v>17.894562513372001</v>
      </c>
      <c r="J255">
        <f>(Table2[[#This Row],[1M Return vs Nifty]]-AVERAGE(Table2[1M Return vs Nifty]))/_xlfn.STDEV.P(Table2[1M Return vs Nifty])</f>
        <v>1.1643091565168684</v>
      </c>
      <c r="K255">
        <v>9.2384011292156796</v>
      </c>
      <c r="L255">
        <f>(Table2[[#This Row],[6M Return vs Nifty]]-AVERAGE(Table2[6M Return vs Nifty]))/_xlfn.STDEV.P(Table2[6M Return vs Nifty])</f>
        <v>-3.9047168043499079E-2</v>
      </c>
      <c r="M255">
        <v>10.421881327475001</v>
      </c>
      <c r="N255">
        <f>(Table2[[#This Row],[1W Return vs Nifty]]-AVERAGE(Table2[1W Return vs Nifty]))/_xlfn.STDEV.P(Table2[1W Return vs Nifty])</f>
        <v>1.8829626924595049</v>
      </c>
      <c r="O255">
        <v>249.36</v>
      </c>
      <c r="P255">
        <v>241.28083649887799</v>
      </c>
      <c r="Q255">
        <v>215.16901097740401</v>
      </c>
      <c r="R255">
        <v>78.250499697877601</v>
      </c>
      <c r="S255" s="2">
        <f>(Table2[[#This Row],[Close Price]]-Table2[[#This Row],[20D EMA]])/Table2[[#This Row],[20D EMA]]</f>
        <v>8.8025344882900175E-2</v>
      </c>
      <c r="T255" s="2">
        <f>(Table2[[#This Row],[Close Price]]-Table2[[#This Row],[50D EMA]])/Table2[[#This Row],[50D EMA]]</f>
        <v>0.12445730849106061</v>
      </c>
      <c r="U255" s="2">
        <f>(Table2[[#This Row],[Close Price]]-Table2[[#This Row],[200D EMA]])/Table2[[#This Row],[200D EMA]]</f>
        <v>0.26091577391918969</v>
      </c>
      <c r="V255">
        <v>1.7105301549574701</v>
      </c>
      <c r="W255">
        <v>261.14999999999998</v>
      </c>
      <c r="X255">
        <v>274.64</v>
      </c>
      <c r="Y255">
        <v>268.5</v>
      </c>
      <c r="Z255">
        <v>290</v>
      </c>
      <c r="AA255">
        <v>236.05</v>
      </c>
      <c r="AB255">
        <v>290</v>
      </c>
      <c r="AC255" s="2">
        <f>(Table2[[#This Row],[Close Price]]/Table2[[#This Row],[Day Low]])-1</f>
        <v>3.8904843959410407E-2</v>
      </c>
      <c r="AD255" s="2">
        <f>(Table2[[#This Row],[Day High]]/Table2[[#This Row],[Close Price]])-1</f>
        <v>1.2273782757731055E-2</v>
      </c>
      <c r="AE255" s="2">
        <f>(Table2[[#This Row],[Close Price]]/Table2[[#This Row],[Current Week Low]])-1</f>
        <v>1.0465549348230851E-2</v>
      </c>
      <c r="AF255" s="2">
        <f>(Table2[[#This Row],[Current Week High]]/Table2[[#This Row],[Close Price]])-1</f>
        <v>6.8887987910508208E-2</v>
      </c>
      <c r="AG255" s="2">
        <f>(Table2[[#This Row],[Close Price]]/Table2[[#This Row],[Current Month Low]])-1</f>
        <v>0.14937513238720612</v>
      </c>
      <c r="AH255" s="2">
        <f>(Table2[[#This Row],[Current Month High]]/Table2[[#This Row],[Close Price]])-1</f>
        <v>6.8887987910508208E-2</v>
      </c>
      <c r="AI255">
        <v>19.678596439497198</v>
      </c>
      <c r="AJ255">
        <v>135.512152777777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0.11</v>
      </c>
      <c r="AM255" t="s">
        <v>10198</v>
      </c>
      <c r="AN255">
        <v>7.42</v>
      </c>
      <c r="AO255" t="s">
        <v>10198</v>
      </c>
      <c r="AP255">
        <v>3.9143783402472002E-2</v>
      </c>
      <c r="AQ255">
        <f>(Table2[[#This Row],[Sharpe Ratio]]-AVERAGE(Table2[Sharpe Ratio]))/_xlfn.STDEV.P(Table2[Sharpe Ratio])</f>
        <v>-0.17288170397679037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3.4419837054932652</v>
      </c>
      <c r="AS255">
        <f>_xlfn.RANK.AVG(Table2[[#This Row],[1Y Return vs Nifty Z-Score]],Table2[1Y Return vs Nifty Z-Score])</f>
        <v>134</v>
      </c>
      <c r="AT255">
        <f>_xlfn.RANK.AVG(Table2[[#This Row],[6M Return vs Nifty Z-Score]],Table2[6M Return vs Nifty Z-Score])</f>
        <v>318</v>
      </c>
      <c r="AU255">
        <f>_xlfn.RANK.AVG(Table2[[#This Row],[Sharpe Ratio Z-Score]],Table2[Sharpe Ratio Z-Score])</f>
        <v>386</v>
      </c>
      <c r="AV255">
        <f>(Table2[[#This Row],[Rank 1Y]]+Table2[[#This Row],[Rank 6M]]+Table2[[#This Row],[Rank Sharpe]])/3</f>
        <v>279.33333333333331</v>
      </c>
    </row>
    <row r="256" spans="1:48" x14ac:dyDescent="0.3">
      <c r="A256" t="s">
        <v>1784</v>
      </c>
      <c r="B256" t="s">
        <v>1785</v>
      </c>
      <c r="C256" t="s">
        <v>10151</v>
      </c>
      <c r="D256" t="s">
        <v>242</v>
      </c>
      <c r="E256">
        <v>4086.3291127000002</v>
      </c>
      <c r="F256">
        <v>2348.1</v>
      </c>
      <c r="G256">
        <v>107.680821833558</v>
      </c>
      <c r="H256">
        <f>(Table2[[#This Row],[1Y Return vs Nifty]]-AVERAGE(Table2[1Y Return vs Nifty]))/_xlfn.STDEV.P(Table2[1Y Return vs Nifty])</f>
        <v>0.69660447684694637</v>
      </c>
      <c r="I256">
        <v>25.345514538609098</v>
      </c>
      <c r="J256">
        <f>(Table2[[#This Row],[1M Return vs Nifty]]-AVERAGE(Table2[1M Return vs Nifty]))/_xlfn.STDEV.P(Table2[1M Return vs Nifty])</f>
        <v>1.7779412955477158</v>
      </c>
      <c r="K256">
        <v>57.793417366291798</v>
      </c>
      <c r="L256">
        <f>(Table2[[#This Row],[6M Return vs Nifty]]-AVERAGE(Table2[6M Return vs Nifty]))/_xlfn.STDEV.P(Table2[6M Return vs Nifty])</f>
        <v>1.368550728079283</v>
      </c>
      <c r="M256">
        <v>-0.27793572359068902</v>
      </c>
      <c r="N256">
        <f>(Table2[[#This Row],[1W Return vs Nifty]]-AVERAGE(Table2[1W Return vs Nifty]))/_xlfn.STDEV.P(Table2[1W Return vs Nifty])</f>
        <v>-4.8890820792442523E-2</v>
      </c>
      <c r="O256">
        <v>2183.6999999999998</v>
      </c>
      <c r="P256">
        <v>1987.23496287383</v>
      </c>
      <c r="Q256">
        <v>1612.52382505681</v>
      </c>
      <c r="R256">
        <v>83.927386622662894</v>
      </c>
      <c r="S256" s="2">
        <f>(Table2[[#This Row],[Close Price]]-Table2[[#This Row],[20D EMA]])/Table2[[#This Row],[20D EMA]]</f>
        <v>7.528506663003165E-2</v>
      </c>
      <c r="T256" s="2">
        <f>(Table2[[#This Row],[Close Price]]-Table2[[#This Row],[50D EMA]])/Table2[[#This Row],[50D EMA]]</f>
        <v>0.18159152987340094</v>
      </c>
      <c r="U256" s="2">
        <f>(Table2[[#This Row],[Close Price]]-Table2[[#This Row],[200D EMA]])/Table2[[#This Row],[200D EMA]]</f>
        <v>0.45616453134717266</v>
      </c>
      <c r="V256">
        <v>1.4161098124870499</v>
      </c>
      <c r="W256">
        <v>2274</v>
      </c>
      <c r="X256">
        <v>2372.25</v>
      </c>
      <c r="Y256">
        <v>2304</v>
      </c>
      <c r="Z256">
        <v>2471</v>
      </c>
      <c r="AA256">
        <v>2301.1</v>
      </c>
      <c r="AB256">
        <v>2471</v>
      </c>
      <c r="AC256" s="2">
        <f>(Table2[[#This Row],[Close Price]]/Table2[[#This Row],[Day Low]])-1</f>
        <v>3.2585751978891686E-2</v>
      </c>
      <c r="AD256" s="2">
        <f>(Table2[[#This Row],[Day High]]/Table2[[#This Row],[Close Price]])-1</f>
        <v>1.0284911204804015E-2</v>
      </c>
      <c r="AE256" s="2">
        <f>(Table2[[#This Row],[Close Price]]/Table2[[#This Row],[Current Week Low]])-1</f>
        <v>1.9140624999999911E-2</v>
      </c>
      <c r="AF256" s="2">
        <f>(Table2[[#This Row],[Current Week High]]/Table2[[#This Row],[Close Price]])-1</f>
        <v>5.2340189940803139E-2</v>
      </c>
      <c r="AG256" s="2">
        <f>(Table2[[#This Row],[Close Price]]/Table2[[#This Row],[Current Month Low]])-1</f>
        <v>2.0425014123679919E-2</v>
      </c>
      <c r="AH256" s="2">
        <f>(Table2[[#This Row],[Current Month High]]/Table2[[#This Row],[Close Price]])-1</f>
        <v>5.2340189940803139E-2</v>
      </c>
      <c r="AI256">
        <v>5.2340189940803103</v>
      </c>
      <c r="AJ256">
        <v>130.65815324165001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0.24</v>
      </c>
      <c r="AM256" t="s">
        <v>10198</v>
      </c>
      <c r="AN256">
        <v>21.22</v>
      </c>
      <c r="AO256" t="s">
        <v>10198</v>
      </c>
      <c r="AP256">
        <v>-6.4744528265856E-2</v>
      </c>
      <c r="AQ256">
        <f>(Table2[[#This Row],[Sharpe Ratio]]-AVERAGE(Table2[Sharpe Ratio]))/_xlfn.STDEV.P(Table2[Sharpe Ratio])</f>
        <v>-1.3441490731331831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2.4500566065483196</v>
      </c>
      <c r="AS256">
        <f>_xlfn.RANK.AVG(Table2[[#This Row],[1Y Return vs Nifty Z-Score]],Table2[1Y Return vs Nifty Z-Score])</f>
        <v>119</v>
      </c>
      <c r="AT256">
        <f>_xlfn.RANK.AVG(Table2[[#This Row],[6M Return vs Nifty Z-Score]],Table2[6M Return vs Nifty Z-Score])</f>
        <v>65</v>
      </c>
      <c r="AU256">
        <f>_xlfn.RANK.AVG(Table2[[#This Row],[Sharpe Ratio Z-Score]],Table2[Sharpe Ratio Z-Score])</f>
        <v>662</v>
      </c>
      <c r="AV256">
        <f>(Table2[[#This Row],[Rank 1Y]]+Table2[[#This Row],[Rank 6M]]+Table2[[#This Row],[Rank Sharpe]])/3</f>
        <v>282</v>
      </c>
    </row>
    <row r="257" spans="1:48" x14ac:dyDescent="0.3">
      <c r="A257" t="s">
        <v>1673</v>
      </c>
      <c r="B257" t="s">
        <v>1674</v>
      </c>
      <c r="C257" t="s">
        <v>10158</v>
      </c>
      <c r="D257" t="s">
        <v>1675</v>
      </c>
      <c r="E257">
        <v>4834.8920695919996</v>
      </c>
      <c r="F257">
        <v>75.58</v>
      </c>
      <c r="G257">
        <v>52.9435688437447</v>
      </c>
      <c r="H257">
        <f>(Table2[[#This Row],[1Y Return vs Nifty]]-AVERAGE(Table2[1Y Return vs Nifty]))/_xlfn.STDEV.P(Table2[1Y Return vs Nifty])</f>
        <v>6.4427598221067375E-2</v>
      </c>
      <c r="I257">
        <v>0.87067428141874403</v>
      </c>
      <c r="J257">
        <f>(Table2[[#This Row],[1M Return vs Nifty]]-AVERAGE(Table2[1M Return vs Nifty]))/_xlfn.STDEV.P(Table2[1M Return vs Nifty])</f>
        <v>-0.23771368767976123</v>
      </c>
      <c r="K257">
        <v>10.4679753653406</v>
      </c>
      <c r="L257">
        <f>(Table2[[#This Row],[6M Return vs Nifty]]-AVERAGE(Table2[6M Return vs Nifty]))/_xlfn.STDEV.P(Table2[6M Return vs Nifty])</f>
        <v>-3.4021154407850064E-3</v>
      </c>
      <c r="M257">
        <v>-7.5849954668222201</v>
      </c>
      <c r="N257">
        <f>(Table2[[#This Row],[1W Return vs Nifty]]-AVERAGE(Table2[1W Return vs Nifty]))/_xlfn.STDEV.P(Table2[1W Return vs Nifty])</f>
        <v>-1.368181512318589</v>
      </c>
      <c r="O257">
        <v>73.55</v>
      </c>
      <c r="P257">
        <v>69.650482046281496</v>
      </c>
      <c r="Q257">
        <v>61.532842733935396</v>
      </c>
      <c r="R257">
        <v>38.072091333969098</v>
      </c>
      <c r="S257" s="2">
        <f>(Table2[[#This Row],[Close Price]]-Table2[[#This Row],[20D EMA]])/Table2[[#This Row],[20D EMA]]</f>
        <v>2.7600271923861334E-2</v>
      </c>
      <c r="T257" s="2">
        <f>(Table2[[#This Row],[Close Price]]-Table2[[#This Row],[50D EMA]])/Table2[[#This Row],[50D EMA]]</f>
        <v>8.5132475461956514E-2</v>
      </c>
      <c r="U257" s="2">
        <f>(Table2[[#This Row],[Close Price]]-Table2[[#This Row],[200D EMA]])/Table2[[#This Row],[200D EMA]]</f>
        <v>0.22828714946266551</v>
      </c>
      <c r="V257">
        <v>0.73488875442544599</v>
      </c>
      <c r="W257">
        <v>72.48</v>
      </c>
      <c r="X257">
        <v>77.400000000000006</v>
      </c>
      <c r="Y257">
        <v>69.69</v>
      </c>
      <c r="Z257">
        <v>76.5</v>
      </c>
      <c r="AA257">
        <v>69.69</v>
      </c>
      <c r="AB257">
        <v>76.61</v>
      </c>
      <c r="AC257" s="2">
        <f>(Table2[[#This Row],[Close Price]]/Table2[[#This Row],[Day Low]])-1</f>
        <v>4.2770419426048534E-2</v>
      </c>
      <c r="AD257" s="2">
        <f>(Table2[[#This Row],[Day High]]/Table2[[#This Row],[Close Price]])-1</f>
        <v>2.4080444562053493E-2</v>
      </c>
      <c r="AE257" s="2">
        <f>(Table2[[#This Row],[Close Price]]/Table2[[#This Row],[Current Week Low]])-1</f>
        <v>8.4517147366910628E-2</v>
      </c>
      <c r="AF257" s="2">
        <f>(Table2[[#This Row],[Current Week High]]/Table2[[#This Row],[Close Price]])-1</f>
        <v>1.217253241598315E-2</v>
      </c>
      <c r="AG257" s="2">
        <f>(Table2[[#This Row],[Close Price]]/Table2[[#This Row],[Current Month Low]])-1</f>
        <v>8.4517147366910628E-2</v>
      </c>
      <c r="AH257" s="2">
        <f>(Table2[[#This Row],[Current Month High]]/Table2[[#This Row],[Close Price]])-1</f>
        <v>1.3627943900502704E-2</v>
      </c>
      <c r="AI257">
        <v>11.3919026197406</v>
      </c>
      <c r="AJ257">
        <v>87.776397515527904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0.19</v>
      </c>
      <c r="AM257" t="s">
        <v>10198</v>
      </c>
      <c r="AN257">
        <v>-4.67</v>
      </c>
      <c r="AO257" t="s">
        <v>10199</v>
      </c>
      <c r="AP257">
        <v>6.7645426261270999E-2</v>
      </c>
      <c r="AQ257">
        <f>(Table2[[#This Row],[Sharpe Ratio]]-AVERAGE(Table2[Sharpe Ratio]))/_xlfn.STDEV.P(Table2[Sharpe Ratio])</f>
        <v>0.14845419716326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-1.3964155200548078</v>
      </c>
      <c r="AS257">
        <f>_xlfn.RANK.AVG(Table2[[#This Row],[1Y Return vs Nifty Z-Score]],Table2[1Y Return vs Nifty Z-Score])</f>
        <v>260</v>
      </c>
      <c r="AT257">
        <f>_xlfn.RANK.AVG(Table2[[#This Row],[6M Return vs Nifty Z-Score]],Table2[6M Return vs Nifty Z-Score])</f>
        <v>306</v>
      </c>
      <c r="AU257">
        <f>_xlfn.RANK.AVG(Table2[[#This Row],[Sharpe Ratio Z-Score]],Table2[Sharpe Ratio Z-Score])</f>
        <v>287</v>
      </c>
      <c r="AV257">
        <f>(Table2[[#This Row],[Rank 1Y]]+Table2[[#This Row],[Rank 6M]]+Table2[[#This Row],[Rank Sharpe]])/3</f>
        <v>284.33333333333331</v>
      </c>
    </row>
    <row r="258" spans="1:48" x14ac:dyDescent="0.3">
      <c r="A258" t="s">
        <v>1536</v>
      </c>
      <c r="B258" t="s">
        <v>1537</v>
      </c>
      <c r="C258" t="s">
        <v>10167</v>
      </c>
      <c r="D258" t="s">
        <v>168</v>
      </c>
      <c r="E258">
        <v>6217.2993225</v>
      </c>
      <c r="F258">
        <v>897.75</v>
      </c>
      <c r="G258">
        <v>58.869119658939098</v>
      </c>
      <c r="H258">
        <f>(Table2[[#This Row],[1Y Return vs Nifty]]-AVERAGE(Table2[1Y Return vs Nifty]))/_xlfn.STDEV.P(Table2[1Y Return vs Nifty])</f>
        <v>0.132863553879744</v>
      </c>
      <c r="I258">
        <v>6.52523783906656</v>
      </c>
      <c r="J258">
        <f>(Table2[[#This Row],[1M Return vs Nifty]]-AVERAGE(Table2[1M Return vs Nifty]))/_xlfn.STDEV.P(Table2[1M Return vs Nifty])</f>
        <v>0.22797471286458337</v>
      </c>
      <c r="K258">
        <v>55.879007493929997</v>
      </c>
      <c r="L258">
        <f>(Table2[[#This Row],[6M Return vs Nifty]]-AVERAGE(Table2[6M Return vs Nifty]))/_xlfn.STDEV.P(Table2[6M Return vs Nifty])</f>
        <v>1.3130524599807649</v>
      </c>
      <c r="M258">
        <v>-2.4407339895604601</v>
      </c>
      <c r="N258">
        <f>(Table2[[#This Row],[1W Return vs Nifty]]-AVERAGE(Table2[1W Return vs Nifty]))/_xlfn.STDEV.P(Table2[1W Return vs Nifty])</f>
        <v>-0.4393843599462523</v>
      </c>
      <c r="O258">
        <v>878.49</v>
      </c>
      <c r="P258">
        <v>813.41108881501202</v>
      </c>
      <c r="Q258">
        <v>648.53499562663001</v>
      </c>
      <c r="R258">
        <v>54.320393873337302</v>
      </c>
      <c r="S258" s="2">
        <f>(Table2[[#This Row],[Close Price]]-Table2[[#This Row],[20D EMA]])/Table2[[#This Row],[20D EMA]]</f>
        <v>2.192398319844277E-2</v>
      </c>
      <c r="T258" s="2">
        <f>(Table2[[#This Row],[Close Price]]-Table2[[#This Row],[50D EMA]])/Table2[[#This Row],[50D EMA]]</f>
        <v>0.10368547016964573</v>
      </c>
      <c r="U258" s="2">
        <f>(Table2[[#This Row],[Close Price]]-Table2[[#This Row],[200D EMA]])/Table2[[#This Row],[200D EMA]]</f>
        <v>0.38427379563777048</v>
      </c>
      <c r="V258">
        <v>0.768035298093384</v>
      </c>
      <c r="W258">
        <v>852.3</v>
      </c>
      <c r="X258">
        <v>900.65</v>
      </c>
      <c r="Y258">
        <v>886.05</v>
      </c>
      <c r="Z258">
        <v>928.45</v>
      </c>
      <c r="AA258">
        <v>886.05</v>
      </c>
      <c r="AB258">
        <v>964</v>
      </c>
      <c r="AC258" s="2">
        <f>(Table2[[#This Row],[Close Price]]/Table2[[#This Row],[Day Low]])-1</f>
        <v>5.3326293558606075E-2</v>
      </c>
      <c r="AD258" s="2">
        <f>(Table2[[#This Row],[Day High]]/Table2[[#This Row],[Close Price]])-1</f>
        <v>3.2302979671401388E-3</v>
      </c>
      <c r="AE258" s="2">
        <f>(Table2[[#This Row],[Close Price]]/Table2[[#This Row],[Current Week Low]])-1</f>
        <v>1.3204672422549635E-2</v>
      </c>
      <c r="AF258" s="2">
        <f>(Table2[[#This Row],[Current Week High]]/Table2[[#This Row],[Close Price]])-1</f>
        <v>3.4196602617655225E-2</v>
      </c>
      <c r="AG258" s="2">
        <f>(Table2[[#This Row],[Close Price]]/Table2[[#This Row],[Current Month Low]])-1</f>
        <v>1.3204672422549635E-2</v>
      </c>
      <c r="AH258" s="2">
        <f>(Table2[[#This Row],[Current Month High]]/Table2[[#This Row],[Close Price]])-1</f>
        <v>7.3795600111389525E-2</v>
      </c>
      <c r="AI258">
        <v>7.3795600111389499</v>
      </c>
      <c r="AJ258">
        <v>105.387783115991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0.3</v>
      </c>
      <c r="AM258" t="s">
        <v>10198</v>
      </c>
      <c r="AN258">
        <v>1.33</v>
      </c>
      <c r="AO258" t="s">
        <v>10198</v>
      </c>
      <c r="AP258">
        <v>-8.8802934297890004E-3</v>
      </c>
      <c r="AQ258">
        <f>(Table2[[#This Row],[Sharpe Ratio]]-AVERAGE(Table2[Sharpe Ratio]))/_xlfn.STDEV.P(Table2[Sharpe Ratio])</f>
        <v>-0.7143192653750976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0.52018710140374247</v>
      </c>
      <c r="AS258">
        <f>_xlfn.RANK.AVG(Table2[[#This Row],[1Y Return vs Nifty Z-Score]],Table2[1Y Return vs Nifty Z-Score])</f>
        <v>232</v>
      </c>
      <c r="AT258">
        <f>_xlfn.RANK.AVG(Table2[[#This Row],[6M Return vs Nifty Z-Score]],Table2[6M Return vs Nifty Z-Score])</f>
        <v>66</v>
      </c>
      <c r="AU258">
        <f>_xlfn.RANK.AVG(Table2[[#This Row],[Sharpe Ratio Z-Score]],Table2[Sharpe Ratio Z-Score])</f>
        <v>562</v>
      </c>
      <c r="AV258">
        <f>(Table2[[#This Row],[Rank 1Y]]+Table2[[#This Row],[Rank 6M]]+Table2[[#This Row],[Rank Sharpe]])/3</f>
        <v>286.66666666666669</v>
      </c>
    </row>
    <row r="259" spans="1:48" x14ac:dyDescent="0.3">
      <c r="A259" t="s">
        <v>705</v>
      </c>
      <c r="B259" t="s">
        <v>706</v>
      </c>
      <c r="C259" t="s">
        <v>10158</v>
      </c>
      <c r="D259" t="s">
        <v>239</v>
      </c>
      <c r="E259">
        <v>23458.9203182399</v>
      </c>
      <c r="F259">
        <v>724.45</v>
      </c>
      <c r="G259">
        <v>7.1156611399391396</v>
      </c>
      <c r="H259">
        <f>(Table2[[#This Row],[1Y Return vs Nifty]]-AVERAGE(Table2[1Y Return vs Nifty]))/_xlfn.STDEV.P(Table2[1Y Return vs Nifty])</f>
        <v>-0.46485259147968888</v>
      </c>
      <c r="I259">
        <v>18.716985412295902</v>
      </c>
      <c r="J259">
        <f>(Table2[[#This Row],[1M Return vs Nifty]]-AVERAGE(Table2[1M Return vs Nifty]))/_xlfn.STDEV.P(Table2[1M Return vs Nifty])</f>
        <v>1.232040786105312</v>
      </c>
      <c r="K259">
        <v>21.750787511475501</v>
      </c>
      <c r="L259">
        <f>(Table2[[#This Row],[6M Return vs Nifty]]-AVERAGE(Table2[6M Return vs Nifty]))/_xlfn.STDEV.P(Table2[6M Return vs Nifty])</f>
        <v>0.32368381450111422</v>
      </c>
      <c r="M259">
        <v>-0.70598454336356697</v>
      </c>
      <c r="N259">
        <f>(Table2[[#This Row],[1W Return vs Nifty]]-AVERAGE(Table2[1W Return vs Nifty]))/_xlfn.STDEV.P(Table2[1W Return vs Nifty])</f>
        <v>-0.12617509699782148</v>
      </c>
      <c r="O259">
        <v>709.57</v>
      </c>
      <c r="P259">
        <v>674.62466759894301</v>
      </c>
      <c r="Q259">
        <v>604.74868802690298</v>
      </c>
      <c r="R259">
        <v>64.206607242409206</v>
      </c>
      <c r="S259" s="2">
        <f>(Table2[[#This Row],[Close Price]]-Table2[[#This Row],[20D EMA]])/Table2[[#This Row],[20D EMA]]</f>
        <v>2.0970446890370215E-2</v>
      </c>
      <c r="T259" s="2">
        <f>(Table2[[#This Row],[Close Price]]-Table2[[#This Row],[50D EMA]])/Table2[[#This Row],[50D EMA]]</f>
        <v>7.3856374950519388E-2</v>
      </c>
      <c r="U259" s="2">
        <f>(Table2[[#This Row],[Close Price]]-Table2[[#This Row],[200D EMA]])/Table2[[#This Row],[200D EMA]]</f>
        <v>0.19793562903566317</v>
      </c>
      <c r="V259">
        <v>0.411222152344077</v>
      </c>
      <c r="W259">
        <v>702.05</v>
      </c>
      <c r="X259">
        <v>728.35</v>
      </c>
      <c r="Y259">
        <v>720.65</v>
      </c>
      <c r="Z259">
        <v>762.2</v>
      </c>
      <c r="AA259">
        <v>716.2</v>
      </c>
      <c r="AB259">
        <v>762.2</v>
      </c>
      <c r="AC259" s="2">
        <f>(Table2[[#This Row],[Close Price]]/Table2[[#This Row],[Day Low]])-1</f>
        <v>3.1906559361869036E-2</v>
      </c>
      <c r="AD259" s="2">
        <f>(Table2[[#This Row],[Day High]]/Table2[[#This Row],[Close Price]])-1</f>
        <v>5.3833942991234895E-3</v>
      </c>
      <c r="AE259" s="2">
        <f>(Table2[[#This Row],[Close Price]]/Table2[[#This Row],[Current Week Low]])-1</f>
        <v>5.2730174148338804E-3</v>
      </c>
      <c r="AF259" s="2">
        <f>(Table2[[#This Row],[Current Week High]]/Table2[[#This Row],[Close Price]])-1</f>
        <v>5.2108496100490065E-2</v>
      </c>
      <c r="AG259" s="2">
        <f>(Table2[[#This Row],[Close Price]]/Table2[[#This Row],[Current Month Low]])-1</f>
        <v>1.151912873499028E-2</v>
      </c>
      <c r="AH259" s="2">
        <f>(Table2[[#This Row],[Current Month High]]/Table2[[#This Row],[Close Price]])-1</f>
        <v>5.2108496100490065E-2</v>
      </c>
      <c r="AI259">
        <v>10.2836634688384</v>
      </c>
      <c r="AJ259">
        <v>56.468682505399499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0.05</v>
      </c>
      <c r="AM259" t="s">
        <v>10198</v>
      </c>
      <c r="AN259">
        <v>-1.61</v>
      </c>
      <c r="AO259" t="s">
        <v>10199</v>
      </c>
      <c r="AP259">
        <v>0.110830820520816</v>
      </c>
      <c r="AQ259">
        <f>(Table2[[#This Row],[Sharpe Ratio]]-AVERAGE(Table2[Sharpe Ratio]))/_xlfn.STDEV.P(Table2[Sharpe Ratio])</f>
        <v>0.63533902865272451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1.6000359407816405</v>
      </c>
      <c r="AS259">
        <f>_xlfn.RANK.AVG(Table2[[#This Row],[1Y Return vs Nifty Z-Score]],Table2[1Y Return vs Nifty Z-Score])</f>
        <v>468</v>
      </c>
      <c r="AT259">
        <f>_xlfn.RANK.AVG(Table2[[#This Row],[6M Return vs Nifty Z-Score]],Table2[6M Return vs Nifty Z-Score])</f>
        <v>205</v>
      </c>
      <c r="AU259">
        <f>_xlfn.RANK.AVG(Table2[[#This Row],[Sharpe Ratio Z-Score]],Table2[Sharpe Ratio Z-Score])</f>
        <v>188</v>
      </c>
      <c r="AV259">
        <f>(Table2[[#This Row],[Rank 1Y]]+Table2[[#This Row],[Rank 6M]]+Table2[[#This Row],[Rank Sharpe]])/3</f>
        <v>287</v>
      </c>
    </row>
    <row r="260" spans="1:48" x14ac:dyDescent="0.3">
      <c r="A260" t="s">
        <v>992</v>
      </c>
      <c r="B260" t="s">
        <v>993</v>
      </c>
      <c r="C260" t="s">
        <v>10161</v>
      </c>
      <c r="D260" t="s">
        <v>95</v>
      </c>
      <c r="E260">
        <v>13414.83</v>
      </c>
      <c r="F260">
        <v>413.3</v>
      </c>
      <c r="G260">
        <v>121.899603553774</v>
      </c>
      <c r="H260">
        <f>(Table2[[#This Row],[1Y Return vs Nifty]]-AVERAGE(Table2[1Y Return vs Nifty]))/_xlfn.STDEV.P(Table2[1Y Return vs Nifty])</f>
        <v>0.86082143248083043</v>
      </c>
      <c r="I260">
        <v>5.5636509643094598</v>
      </c>
      <c r="J260">
        <f>(Table2[[#This Row],[1M Return vs Nifty]]-AVERAGE(Table2[1M Return vs Nifty]))/_xlfn.STDEV.P(Table2[1M Return vs Nifty])</f>
        <v>0.14878206623062379</v>
      </c>
      <c r="K260">
        <v>-27.030246484520301</v>
      </c>
      <c r="L260">
        <f>(Table2[[#This Row],[6M Return vs Nifty]]-AVERAGE(Table2[6M Return vs Nifty]))/_xlfn.STDEV.P(Table2[6M Return vs Nifty])</f>
        <v>-1.0904662804797296</v>
      </c>
      <c r="M260">
        <v>5.3534585693037604</v>
      </c>
      <c r="N260">
        <f>(Table2[[#This Row],[1W Return vs Nifty]]-AVERAGE(Table2[1W Return vs Nifty]))/_xlfn.STDEV.P(Table2[1W Return vs Nifty])</f>
        <v>0.96785823176743913</v>
      </c>
      <c r="O260">
        <v>399.6</v>
      </c>
      <c r="P260">
        <v>398.40542024189301</v>
      </c>
      <c r="Q260">
        <v>369.565550693315</v>
      </c>
      <c r="R260">
        <v>76.367044667792797</v>
      </c>
      <c r="S260" s="2">
        <f>(Table2[[#This Row],[Close Price]]-Table2[[#This Row],[20D EMA]])/Table2[[#This Row],[20D EMA]]</f>
        <v>3.4284284284284254E-2</v>
      </c>
      <c r="T260" s="2">
        <f>(Table2[[#This Row],[Close Price]]-Table2[[#This Row],[50D EMA]])/Table2[[#This Row],[50D EMA]]</f>
        <v>3.7385484738294256E-2</v>
      </c>
      <c r="U260" s="2">
        <f>(Table2[[#This Row],[Close Price]]-Table2[[#This Row],[200D EMA]])/Table2[[#This Row],[200D EMA]]</f>
        <v>0.11834016786639878</v>
      </c>
      <c r="V260">
        <v>1.1680784365099599</v>
      </c>
      <c r="W260">
        <v>414.2</v>
      </c>
      <c r="X260">
        <v>432.45</v>
      </c>
      <c r="Y260">
        <v>402</v>
      </c>
      <c r="Z260">
        <v>439.9</v>
      </c>
      <c r="AA260">
        <v>387.45</v>
      </c>
      <c r="AB260">
        <v>439.9</v>
      </c>
      <c r="AC260" s="2">
        <f>(Table2[[#This Row],[Close Price]]/Table2[[#This Row],[Day Low]])-1</f>
        <v>-2.1728633510380568E-3</v>
      </c>
      <c r="AD260" s="2">
        <f>(Table2[[#This Row],[Day High]]/Table2[[#This Row],[Close Price]])-1</f>
        <v>4.633438180498417E-2</v>
      </c>
      <c r="AE260" s="2">
        <f>(Table2[[#This Row],[Close Price]]/Table2[[#This Row],[Current Week Low]])-1</f>
        <v>2.8109452736318374E-2</v>
      </c>
      <c r="AF260" s="2">
        <f>(Table2[[#This Row],[Current Week High]]/Table2[[#This Row],[Close Price]])-1</f>
        <v>6.4360029034599586E-2</v>
      </c>
      <c r="AG260" s="2">
        <f>(Table2[[#This Row],[Close Price]]/Table2[[#This Row],[Current Month Low]])-1</f>
        <v>6.6718286230481372E-2</v>
      </c>
      <c r="AH260" s="2">
        <f>(Table2[[#This Row],[Current Month High]]/Table2[[#This Row],[Close Price]])-1</f>
        <v>6.4360029034599586E-2</v>
      </c>
      <c r="AI260">
        <v>22.429228163561501</v>
      </c>
      <c r="AJ260">
        <v>150.257341810475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-0.04</v>
      </c>
      <c r="AM260" t="s">
        <v>10199</v>
      </c>
      <c r="AN260">
        <v>3.53</v>
      </c>
      <c r="AO260" t="s">
        <v>10198</v>
      </c>
      <c r="AP260">
        <v>0.15075076453671801</v>
      </c>
      <c r="AQ260">
        <f>(Table2[[#This Row],[Sharpe Ratio]]-AVERAGE(Table2[Sharpe Ratio]))/_xlfn.STDEV.P(Table2[Sharpe Ratio])</f>
        <v>1.0854082140453158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1.9724036640444795</v>
      </c>
      <c r="AS260">
        <f>_xlfn.RANK.AVG(Table2[[#This Row],[1Y Return vs Nifty Z-Score]],Table2[1Y Return vs Nifty Z-Score])</f>
        <v>95</v>
      </c>
      <c r="AT260">
        <f>_xlfn.RANK.AVG(Table2[[#This Row],[6M Return vs Nifty Z-Score]],Table2[6M Return vs Nifty Z-Score])</f>
        <v>669</v>
      </c>
      <c r="AU260">
        <f>_xlfn.RANK.AVG(Table2[[#This Row],[Sharpe Ratio Z-Score]],Table2[Sharpe Ratio Z-Score])</f>
        <v>98</v>
      </c>
      <c r="AV260">
        <f>(Table2[[#This Row],[Rank 1Y]]+Table2[[#This Row],[Rank 6M]]+Table2[[#This Row],[Rank Sharpe]])/3</f>
        <v>287.33333333333331</v>
      </c>
    </row>
    <row r="261" spans="1:48" x14ac:dyDescent="0.3">
      <c r="A261" t="s">
        <v>1154</v>
      </c>
      <c r="B261" t="s">
        <v>1155</v>
      </c>
      <c r="C261" t="s">
        <v>10157</v>
      </c>
      <c r="D261" t="s">
        <v>189</v>
      </c>
      <c r="E261">
        <v>10312.318068</v>
      </c>
      <c r="F261">
        <v>674.8</v>
      </c>
      <c r="G261">
        <v>66.297581526408095</v>
      </c>
      <c r="H261">
        <f>(Table2[[#This Row],[1Y Return vs Nifty]]-AVERAGE(Table2[1Y Return vs Nifty]))/_xlfn.STDEV.P(Table2[1Y Return vs Nifty])</f>
        <v>0.2186570780312368</v>
      </c>
      <c r="I261">
        <v>10.2023741007875</v>
      </c>
      <c r="J261">
        <f>(Table2[[#This Row],[1M Return vs Nifty]]-AVERAGE(Table2[1M Return vs Nifty]))/_xlfn.STDEV.P(Table2[1M Return vs Nifty])</f>
        <v>0.53080970390264659</v>
      </c>
      <c r="K261">
        <v>8.7483181232953093</v>
      </c>
      <c r="L261">
        <f>(Table2[[#This Row],[6M Return vs Nifty]]-AVERAGE(Table2[6M Return vs Nifty]))/_xlfn.STDEV.P(Table2[6M Return vs Nifty])</f>
        <v>-5.3254553016676941E-2</v>
      </c>
      <c r="M261">
        <v>-1.2490214849766601</v>
      </c>
      <c r="N261">
        <f>(Table2[[#This Row],[1W Return vs Nifty]]-AVERAGE(Table2[1W Return vs Nifty]))/_xlfn.STDEV.P(Table2[1W Return vs Nifty])</f>
        <v>-0.22422049520174314</v>
      </c>
      <c r="O261">
        <v>655.73</v>
      </c>
      <c r="P261">
        <v>608.37861764752699</v>
      </c>
      <c r="Q261">
        <v>525.29805154021199</v>
      </c>
      <c r="R261">
        <v>60.0270056312607</v>
      </c>
      <c r="S261" s="2">
        <f>(Table2[[#This Row],[Close Price]]-Table2[[#This Row],[20D EMA]])/Table2[[#This Row],[20D EMA]]</f>
        <v>2.9082091714577547E-2</v>
      </c>
      <c r="T261" s="2">
        <f>(Table2[[#This Row],[Close Price]]-Table2[[#This Row],[50D EMA]])/Table2[[#This Row],[50D EMA]]</f>
        <v>0.10917770681900453</v>
      </c>
      <c r="U261" s="2">
        <f>(Table2[[#This Row],[Close Price]]-Table2[[#This Row],[200D EMA]])/Table2[[#This Row],[200D EMA]]</f>
        <v>0.28460404149879753</v>
      </c>
      <c r="V261">
        <v>0.50693806709715294</v>
      </c>
      <c r="W261">
        <v>650</v>
      </c>
      <c r="X261">
        <v>684.8</v>
      </c>
      <c r="Y261">
        <v>660.3</v>
      </c>
      <c r="Z261">
        <v>683.8</v>
      </c>
      <c r="AA261">
        <v>649.6</v>
      </c>
      <c r="AB261">
        <v>693.3</v>
      </c>
      <c r="AC261" s="2">
        <f>(Table2[[#This Row],[Close Price]]/Table2[[#This Row],[Day Low]])-1</f>
        <v>3.8153846153845983E-2</v>
      </c>
      <c r="AD261" s="2">
        <f>(Table2[[#This Row],[Day High]]/Table2[[#This Row],[Close Price]])-1</f>
        <v>1.4819205690574933E-2</v>
      </c>
      <c r="AE261" s="2">
        <f>(Table2[[#This Row],[Close Price]]/Table2[[#This Row],[Current Week Low]])-1</f>
        <v>2.195971528093299E-2</v>
      </c>
      <c r="AF261" s="2">
        <f>(Table2[[#This Row],[Current Week High]]/Table2[[#This Row],[Close Price]])-1</f>
        <v>1.3337285121517439E-2</v>
      </c>
      <c r="AG261" s="2">
        <f>(Table2[[#This Row],[Close Price]]/Table2[[#This Row],[Current Month Low]])-1</f>
        <v>3.8793103448275801E-2</v>
      </c>
      <c r="AH261" s="2">
        <f>(Table2[[#This Row],[Current Month High]]/Table2[[#This Row],[Close Price]])-1</f>
        <v>2.7415530527563625E-2</v>
      </c>
      <c r="AI261">
        <v>4.8903378778897499</v>
      </c>
      <c r="AJ261">
        <v>110.87499999999901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0.11</v>
      </c>
      <c r="AM261" t="s">
        <v>10198</v>
      </c>
      <c r="AN261">
        <v>1.81</v>
      </c>
      <c r="AO261" t="s">
        <v>10198</v>
      </c>
      <c r="AP261">
        <v>5.6524630984201997E-2</v>
      </c>
      <c r="AQ261">
        <f>(Table2[[#This Row],[Sharpe Ratio]]-AVERAGE(Table2[Sharpe Ratio]))/_xlfn.STDEV.P(Table2[Sharpe Ratio])</f>
        <v>2.3075081669650013E-2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0.49506681538511332</v>
      </c>
      <c r="AS261">
        <f>_xlfn.RANK.AVG(Table2[[#This Row],[1Y Return vs Nifty Z-Score]],Table2[1Y Return vs Nifty Z-Score])</f>
        <v>211</v>
      </c>
      <c r="AT261">
        <f>_xlfn.RANK.AVG(Table2[[#This Row],[6M Return vs Nifty Z-Score]],Table2[6M Return vs Nifty Z-Score])</f>
        <v>327</v>
      </c>
      <c r="AU261">
        <f>_xlfn.RANK.AVG(Table2[[#This Row],[Sharpe Ratio Z-Score]],Table2[Sharpe Ratio Z-Score])</f>
        <v>329</v>
      </c>
      <c r="AV261">
        <f>(Table2[[#This Row],[Rank 1Y]]+Table2[[#This Row],[Rank 6M]]+Table2[[#This Row],[Rank Sharpe]])/3</f>
        <v>289</v>
      </c>
    </row>
    <row r="262" spans="1:48" x14ac:dyDescent="0.3">
      <c r="A262" t="s">
        <v>1230</v>
      </c>
      <c r="B262" t="s">
        <v>1231</v>
      </c>
      <c r="C262" t="s">
        <v>10151</v>
      </c>
      <c r="D262" t="s">
        <v>1098</v>
      </c>
      <c r="E262">
        <v>8996.9899324500002</v>
      </c>
      <c r="F262">
        <v>572</v>
      </c>
      <c r="G262">
        <v>159.16224162013199</v>
      </c>
      <c r="H262">
        <f>(Table2[[#This Row],[1Y Return vs Nifty]]-AVERAGE(Table2[1Y Return vs Nifty]))/_xlfn.STDEV.P(Table2[1Y Return vs Nifty])</f>
        <v>1.2911787656582914</v>
      </c>
      <c r="I262">
        <v>-0.50009917589318198</v>
      </c>
      <c r="J262">
        <f>(Table2[[#This Row],[1M Return vs Nifty]]-AVERAGE(Table2[1M Return vs Nifty]))/_xlfn.STDEV.P(Table2[1M Return vs Nifty])</f>
        <v>-0.3506053887520495</v>
      </c>
      <c r="K262">
        <v>13.5908884882537</v>
      </c>
      <c r="L262">
        <f>(Table2[[#This Row],[6M Return vs Nifty]]-AVERAGE(Table2[6M Return vs Nifty]))/_xlfn.STDEV.P(Table2[6M Return vs Nifty])</f>
        <v>8.7130362606871681E-2</v>
      </c>
      <c r="M262">
        <v>3.7444608483134001</v>
      </c>
      <c r="N262">
        <f>(Table2[[#This Row],[1W Return vs Nifty]]-AVERAGE(Table2[1W Return vs Nifty]))/_xlfn.STDEV.P(Table2[1W Return vs Nifty])</f>
        <v>0.67735346095923032</v>
      </c>
      <c r="O262">
        <v>560.21</v>
      </c>
      <c r="P262">
        <v>534.51822143349602</v>
      </c>
      <c r="Q262">
        <v>428.86865699780702</v>
      </c>
      <c r="R262">
        <v>47.414305839094602</v>
      </c>
      <c r="S262" s="2">
        <f>(Table2[[#This Row],[Close Price]]-Table2[[#This Row],[20D EMA]])/Table2[[#This Row],[20D EMA]]</f>
        <v>2.1045679298834299E-2</v>
      </c>
      <c r="T262" s="2">
        <f>(Table2[[#This Row],[Close Price]]-Table2[[#This Row],[50D EMA]])/Table2[[#This Row],[50D EMA]]</f>
        <v>7.0122545992882312E-2</v>
      </c>
      <c r="U262" s="2">
        <f>(Table2[[#This Row],[Close Price]]-Table2[[#This Row],[200D EMA]])/Table2[[#This Row],[200D EMA]]</f>
        <v>0.33374167280992245</v>
      </c>
      <c r="V262">
        <v>0.66539686804938702</v>
      </c>
      <c r="W262">
        <v>548.15</v>
      </c>
      <c r="X262">
        <v>572.5</v>
      </c>
      <c r="Y262">
        <v>550</v>
      </c>
      <c r="Z262">
        <v>593.4</v>
      </c>
      <c r="AA262">
        <v>542.75</v>
      </c>
      <c r="AB262">
        <v>593.4</v>
      </c>
      <c r="AC262" s="2">
        <f>(Table2[[#This Row],[Close Price]]/Table2[[#This Row],[Day Low]])-1</f>
        <v>4.3509988141932077E-2</v>
      </c>
      <c r="AD262" s="2">
        <f>(Table2[[#This Row],[Day High]]/Table2[[#This Row],[Close Price]])-1</f>
        <v>8.7412587412583065E-4</v>
      </c>
      <c r="AE262" s="2">
        <f>(Table2[[#This Row],[Close Price]]/Table2[[#This Row],[Current Week Low]])-1</f>
        <v>4.0000000000000036E-2</v>
      </c>
      <c r="AF262" s="2">
        <f>(Table2[[#This Row],[Current Week High]]/Table2[[#This Row],[Close Price]])-1</f>
        <v>3.7412587412587461E-2</v>
      </c>
      <c r="AG262" s="2">
        <f>(Table2[[#This Row],[Close Price]]/Table2[[#This Row],[Current Month Low]])-1</f>
        <v>5.3892215568862367E-2</v>
      </c>
      <c r="AH262" s="2">
        <f>(Table2[[#This Row],[Current Month High]]/Table2[[#This Row],[Close Price]])-1</f>
        <v>3.7412587412587461E-2</v>
      </c>
      <c r="AI262">
        <v>10.9790209790209</v>
      </c>
      <c r="AJ262">
        <v>191.32889096388101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</v>
      </c>
      <c r="AM262" t="s">
        <v>10198</v>
      </c>
      <c r="AN262">
        <v>-1.57</v>
      </c>
      <c r="AO262" t="s">
        <v>10199</v>
      </c>
      <c r="AQ262">
        <f>(Table2[[#This Row],[Sharpe Ratio]]-AVERAGE(Table2[Sharpe Ratio]))/_xlfn.STDEV.P(Table2[Sharpe Ratio])</f>
        <v>-0.61420022642052829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1.0908569740518157</v>
      </c>
      <c r="AS262">
        <f>_xlfn.RANK.AVG(Table2[[#This Row],[1Y Return vs Nifty Z-Score]],Table2[1Y Return vs Nifty Z-Score])</f>
        <v>64</v>
      </c>
      <c r="AT262">
        <f>_xlfn.RANK.AVG(Table2[[#This Row],[6M Return vs Nifty Z-Score]],Table2[6M Return vs Nifty Z-Score])</f>
        <v>284</v>
      </c>
      <c r="AU262">
        <f>_xlfn.RANK.AVG(Table2[[#This Row],[Sharpe Ratio Z-Score]],Table2[Sharpe Ratio Z-Score])</f>
        <v>520.5</v>
      </c>
      <c r="AV262">
        <f>(Table2[[#This Row],[Rank 1Y]]+Table2[[#This Row],[Rank 6M]]+Table2[[#This Row],[Rank Sharpe]])/3</f>
        <v>289.5</v>
      </c>
    </row>
    <row r="263" spans="1:48" x14ac:dyDescent="0.3">
      <c r="A263" t="s">
        <v>1274</v>
      </c>
      <c r="B263" t="s">
        <v>1275</v>
      </c>
      <c r="C263" t="s">
        <v>10159</v>
      </c>
      <c r="D263" t="s">
        <v>65</v>
      </c>
      <c r="E263">
        <v>8561.6226531779994</v>
      </c>
      <c r="F263">
        <v>186.99</v>
      </c>
      <c r="G263">
        <v>78.324403798901599</v>
      </c>
      <c r="H263">
        <f>(Table2[[#This Row],[1Y Return vs Nifty]]-AVERAGE(Table2[1Y Return vs Nifty]))/_xlfn.STDEV.P(Table2[1Y Return vs Nifty])</f>
        <v>0.35755843951220279</v>
      </c>
      <c r="I263">
        <v>15.192381310583499</v>
      </c>
      <c r="J263">
        <f>(Table2[[#This Row],[1M Return vs Nifty]]-AVERAGE(Table2[1M Return vs Nifty]))/_xlfn.STDEV.P(Table2[1M Return vs Nifty])</f>
        <v>0.94176776504101956</v>
      </c>
      <c r="K263">
        <v>0.96487757984675804</v>
      </c>
      <c r="L263">
        <f>(Table2[[#This Row],[6M Return vs Nifty]]-AVERAGE(Table2[6M Return vs Nifty]))/_xlfn.STDEV.P(Table2[6M Return vs Nifty])</f>
        <v>-0.27889456681177249</v>
      </c>
      <c r="M263">
        <v>12.5716389344789</v>
      </c>
      <c r="N263">
        <f>(Table2[[#This Row],[1W Return vs Nifty]]-AVERAGE(Table2[1W Return vs Nifty]))/_xlfn.STDEV.P(Table2[1W Return vs Nifty])</f>
        <v>2.2711017387544081</v>
      </c>
      <c r="O263">
        <v>168.46</v>
      </c>
      <c r="P263">
        <v>163.45915573743801</v>
      </c>
      <c r="Q263">
        <v>146.89588609269501</v>
      </c>
      <c r="R263">
        <v>87.327252239709395</v>
      </c>
      <c r="S263" s="2">
        <f>(Table2[[#This Row],[Close Price]]-Table2[[#This Row],[20D EMA]])/Table2[[#This Row],[20D EMA]]</f>
        <v>0.10999643832363766</v>
      </c>
      <c r="T263" s="2">
        <f>(Table2[[#This Row],[Close Price]]-Table2[[#This Row],[50D EMA]])/Table2[[#This Row],[50D EMA]]</f>
        <v>0.14395549858558698</v>
      </c>
      <c r="U263" s="2">
        <f>(Table2[[#This Row],[Close Price]]-Table2[[#This Row],[200D EMA]])/Table2[[#This Row],[200D EMA]]</f>
        <v>0.27294238779433622</v>
      </c>
      <c r="V263">
        <v>1.21499026917293</v>
      </c>
      <c r="W263">
        <v>185</v>
      </c>
      <c r="X263">
        <v>196.3</v>
      </c>
      <c r="Y263">
        <v>183.22</v>
      </c>
      <c r="Z263">
        <v>194.99</v>
      </c>
      <c r="AA263">
        <v>160</v>
      </c>
      <c r="AB263">
        <v>194.99</v>
      </c>
      <c r="AC263" s="2">
        <f>(Table2[[#This Row],[Close Price]]/Table2[[#This Row],[Day Low]])-1</f>
        <v>1.0756756756756802E-2</v>
      </c>
      <c r="AD263" s="2">
        <f>(Table2[[#This Row],[Day High]]/Table2[[#This Row],[Close Price]])-1</f>
        <v>4.9788758757152829E-2</v>
      </c>
      <c r="AE263" s="2">
        <f>(Table2[[#This Row],[Close Price]]/Table2[[#This Row],[Current Week Low]])-1</f>
        <v>2.0576356292981268E-2</v>
      </c>
      <c r="AF263" s="2">
        <f>(Table2[[#This Row],[Current Week High]]/Table2[[#This Row],[Close Price]])-1</f>
        <v>4.2783036526017337E-2</v>
      </c>
      <c r="AG263" s="2">
        <f>(Table2[[#This Row],[Close Price]]/Table2[[#This Row],[Current Month Low]])-1</f>
        <v>0.1686875000000001</v>
      </c>
      <c r="AH263" s="2">
        <f>(Table2[[#This Row],[Current Month High]]/Table2[[#This Row],[Close Price]])-1</f>
        <v>4.2783036526017337E-2</v>
      </c>
      <c r="AI263">
        <v>4.2783036526017302</v>
      </c>
      <c r="AJ263">
        <v>106.390728476821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-0.04</v>
      </c>
      <c r="AM263" t="s">
        <v>10199</v>
      </c>
      <c r="AN263">
        <v>14.89</v>
      </c>
      <c r="AO263" t="s">
        <v>10198</v>
      </c>
      <c r="AP263">
        <v>6.9607065897065001E-2</v>
      </c>
      <c r="AQ263">
        <f>(Table2[[#This Row],[Sharpe Ratio]]-AVERAGE(Table2[Sharpe Ratio]))/_xlfn.STDEV.P(Table2[Sharpe Ratio])</f>
        <v>0.17057029914386238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3.4621036756397205</v>
      </c>
      <c r="AS263">
        <f>_xlfn.RANK.AVG(Table2[[#This Row],[1Y Return vs Nifty Z-Score]],Table2[1Y Return vs Nifty Z-Score])</f>
        <v>175</v>
      </c>
      <c r="AT263">
        <f>_xlfn.RANK.AVG(Table2[[#This Row],[6M Return vs Nifty Z-Score]],Table2[6M Return vs Nifty Z-Score])</f>
        <v>414</v>
      </c>
      <c r="AU263">
        <f>_xlfn.RANK.AVG(Table2[[#This Row],[Sharpe Ratio Z-Score]],Table2[Sharpe Ratio Z-Score])</f>
        <v>280</v>
      </c>
      <c r="AV263">
        <f>(Table2[[#This Row],[Rank 1Y]]+Table2[[#This Row],[Rank 6M]]+Table2[[#This Row],[Rank Sharpe]])/3</f>
        <v>289.66666666666669</v>
      </c>
    </row>
    <row r="264" spans="1:48" x14ac:dyDescent="0.3">
      <c r="A264" t="s">
        <v>889</v>
      </c>
      <c r="B264" t="s">
        <v>890</v>
      </c>
      <c r="C264" t="s">
        <v>10159</v>
      </c>
      <c r="D264" t="s">
        <v>65</v>
      </c>
      <c r="E264">
        <v>16844.625</v>
      </c>
      <c r="F264">
        <v>6924.55</v>
      </c>
      <c r="G264">
        <v>59.695934298500099</v>
      </c>
      <c r="H264">
        <f>(Table2[[#This Row],[1Y Return vs Nifty]]-AVERAGE(Table2[1Y Return vs Nifty]))/_xlfn.STDEV.P(Table2[1Y Return vs Nifty])</f>
        <v>0.14241268302835378</v>
      </c>
      <c r="I264">
        <v>2.1981140176584599</v>
      </c>
      <c r="J264">
        <f>(Table2[[#This Row],[1M Return vs Nifty]]-AVERAGE(Table2[1M Return vs Nifty]))/_xlfn.STDEV.P(Table2[1M Return vs Nifty])</f>
        <v>-0.1283907874618658</v>
      </c>
      <c r="K264">
        <v>9.1676788852185709</v>
      </c>
      <c r="L264">
        <f>(Table2[[#This Row],[6M Return vs Nifty]]-AVERAGE(Table2[6M Return vs Nifty]))/_xlfn.STDEV.P(Table2[6M Return vs Nifty])</f>
        <v>-4.1097388382698517E-2</v>
      </c>
      <c r="M264">
        <v>3.90175579720154</v>
      </c>
      <c r="N264">
        <f>(Table2[[#This Row],[1W Return vs Nifty]]-AVERAGE(Table2[1W Return vs Nifty]))/_xlfn.STDEV.P(Table2[1W Return vs Nifty])</f>
        <v>0.70575308668891268</v>
      </c>
      <c r="O264">
        <v>6492.71</v>
      </c>
      <c r="P264">
        <v>6156.1784227325097</v>
      </c>
      <c r="Q264">
        <v>5405.9907921964796</v>
      </c>
      <c r="R264">
        <v>59.715201011538099</v>
      </c>
      <c r="S264" s="2">
        <f>(Table2[[#This Row],[Close Price]]-Table2[[#This Row],[20D EMA]])/Table2[[#This Row],[20D EMA]]</f>
        <v>6.6511518302835054E-2</v>
      </c>
      <c r="T264" s="2">
        <f>(Table2[[#This Row],[Close Price]]-Table2[[#This Row],[50D EMA]])/Table2[[#This Row],[50D EMA]]</f>
        <v>0.12481307793649644</v>
      </c>
      <c r="U264" s="2">
        <f>(Table2[[#This Row],[Close Price]]-Table2[[#This Row],[200D EMA]])/Table2[[#This Row],[200D EMA]]</f>
        <v>0.28090303261255145</v>
      </c>
      <c r="V264">
        <v>2.2190816736861199</v>
      </c>
      <c r="W264">
        <v>6722.05</v>
      </c>
      <c r="X264">
        <v>6932.55</v>
      </c>
      <c r="Y264">
        <v>6696.25</v>
      </c>
      <c r="Z264">
        <v>6949</v>
      </c>
      <c r="AA264">
        <v>6150</v>
      </c>
      <c r="AB264">
        <v>7572.2</v>
      </c>
      <c r="AC264" s="2">
        <f>(Table2[[#This Row],[Close Price]]/Table2[[#This Row],[Day Low]])-1</f>
        <v>3.012473873297572E-2</v>
      </c>
      <c r="AD264" s="2">
        <f>(Table2[[#This Row],[Day High]]/Table2[[#This Row],[Close Price]])-1</f>
        <v>1.155309731318388E-3</v>
      </c>
      <c r="AE264" s="2">
        <f>(Table2[[#This Row],[Close Price]]/Table2[[#This Row],[Current Week Low]])-1</f>
        <v>3.4093709165577746E-2</v>
      </c>
      <c r="AF264" s="2">
        <f>(Table2[[#This Row],[Current Week High]]/Table2[[#This Row],[Close Price]])-1</f>
        <v>3.530915366341425E-3</v>
      </c>
      <c r="AG264" s="2">
        <f>(Table2[[#This Row],[Close Price]]/Table2[[#This Row],[Current Month Low]])-1</f>
        <v>0.12594308943089438</v>
      </c>
      <c r="AH264" s="2">
        <f>(Table2[[#This Row],[Current Month High]]/Table2[[#This Row],[Close Price]])-1</f>
        <v>9.3529543436035478E-2</v>
      </c>
      <c r="AI264">
        <v>9.3529543436035407</v>
      </c>
      <c r="AJ264">
        <v>87.023632680621205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0.19</v>
      </c>
      <c r="AM264" t="s">
        <v>10198</v>
      </c>
      <c r="AN264">
        <v>8.93</v>
      </c>
      <c r="AO264" t="s">
        <v>10198</v>
      </c>
      <c r="AP264">
        <v>5.9652826975158002E-2</v>
      </c>
      <c r="AQ264">
        <f>(Table2[[#This Row],[Sharpe Ratio]]-AVERAGE(Table2[Sharpe Ratio]))/_xlfn.STDEV.P(Table2[Sharpe Ratio])</f>
        <v>5.8343282968657442E-2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0.73702087684135964</v>
      </c>
      <c r="AS264">
        <f>_xlfn.RANK.AVG(Table2[[#This Row],[1Y Return vs Nifty Z-Score]],Table2[1Y Return vs Nifty Z-Score])</f>
        <v>229</v>
      </c>
      <c r="AT264">
        <f>_xlfn.RANK.AVG(Table2[[#This Row],[6M Return vs Nifty Z-Score]],Table2[6M Return vs Nifty Z-Score])</f>
        <v>323</v>
      </c>
      <c r="AU264">
        <f>_xlfn.RANK.AVG(Table2[[#This Row],[Sharpe Ratio Z-Score]],Table2[Sharpe Ratio Z-Score])</f>
        <v>318</v>
      </c>
      <c r="AV264">
        <f>(Table2[[#This Row],[Rank 1Y]]+Table2[[#This Row],[Rank 6M]]+Table2[[#This Row],[Rank Sharpe]])/3</f>
        <v>290</v>
      </c>
    </row>
    <row r="265" spans="1:48" x14ac:dyDescent="0.3">
      <c r="A265" t="s">
        <v>1065</v>
      </c>
      <c r="B265" t="s">
        <v>1066</v>
      </c>
      <c r="C265" t="s">
        <v>10157</v>
      </c>
      <c r="D265" t="s">
        <v>400</v>
      </c>
      <c r="E265">
        <v>11866.835973935</v>
      </c>
      <c r="F265">
        <v>448</v>
      </c>
      <c r="G265">
        <v>53.565553987926599</v>
      </c>
      <c r="H265">
        <f>(Table2[[#This Row],[1Y Return vs Nifty]]-AVERAGE(Table2[1Y Return vs Nifty]))/_xlfn.STDEV.P(Table2[1Y Return vs Nifty])</f>
        <v>7.1611090368065622E-2</v>
      </c>
      <c r="I265">
        <v>4.8881946662338303</v>
      </c>
      <c r="J265">
        <f>(Table2[[#This Row],[1M Return vs Nifty]]-AVERAGE(Table2[1M Return vs Nifty]))/_xlfn.STDEV.P(Table2[1M Return vs Nifty])</f>
        <v>9.3154048279881815E-2</v>
      </c>
      <c r="K265">
        <v>-0.79764937428562799</v>
      </c>
      <c r="L265">
        <f>(Table2[[#This Row],[6M Return vs Nifty]]-AVERAGE(Table2[6M Return vs Nifty]))/_xlfn.STDEV.P(Table2[6M Return vs Nifty])</f>
        <v>-0.32998978672443785</v>
      </c>
      <c r="M265">
        <v>0.35436806528787002</v>
      </c>
      <c r="N265">
        <f>(Table2[[#This Row],[1W Return vs Nifty]]-AVERAGE(Table2[1W Return vs Nifty]))/_xlfn.STDEV.P(Table2[1W Return vs Nifty])</f>
        <v>6.5271719572292025E-2</v>
      </c>
      <c r="O265">
        <v>428.18</v>
      </c>
      <c r="P265">
        <v>419.35258082022199</v>
      </c>
      <c r="Q265">
        <v>387.49193089316702</v>
      </c>
      <c r="R265">
        <v>74.835130866662496</v>
      </c>
      <c r="S265" s="2">
        <f>(Table2[[#This Row],[Close Price]]-Table2[[#This Row],[20D EMA]])/Table2[[#This Row],[20D EMA]]</f>
        <v>4.6288943902097229E-2</v>
      </c>
      <c r="T265" s="2">
        <f>(Table2[[#This Row],[Close Price]]-Table2[[#This Row],[50D EMA]])/Table2[[#This Row],[50D EMA]]</f>
        <v>6.8313444318730127E-2</v>
      </c>
      <c r="U265" s="2">
        <f>(Table2[[#This Row],[Close Price]]-Table2[[#This Row],[200D EMA]])/Table2[[#This Row],[200D EMA]]</f>
        <v>0.15615310741403612</v>
      </c>
      <c r="V265">
        <v>2.7342642236058801</v>
      </c>
      <c r="W265">
        <v>440</v>
      </c>
      <c r="X265">
        <v>470</v>
      </c>
      <c r="Y265">
        <v>440.15</v>
      </c>
      <c r="Z265">
        <v>462.9</v>
      </c>
      <c r="AA265">
        <v>433.25</v>
      </c>
      <c r="AB265">
        <v>465</v>
      </c>
      <c r="AC265" s="2">
        <f>(Table2[[#This Row],[Close Price]]/Table2[[#This Row],[Day Low]])-1</f>
        <v>1.8181818181818077E-2</v>
      </c>
      <c r="AD265" s="2">
        <f>(Table2[[#This Row],[Day High]]/Table2[[#This Row],[Close Price]])-1</f>
        <v>4.9107142857142794E-2</v>
      </c>
      <c r="AE265" s="2">
        <f>(Table2[[#This Row],[Close Price]]/Table2[[#This Row],[Current Week Low]])-1</f>
        <v>1.783482903555611E-2</v>
      </c>
      <c r="AF265" s="2">
        <f>(Table2[[#This Row],[Current Week High]]/Table2[[#This Row],[Close Price]])-1</f>
        <v>3.3258928571428426E-2</v>
      </c>
      <c r="AG265" s="2">
        <f>(Table2[[#This Row],[Close Price]]/Table2[[#This Row],[Current Month Low]])-1</f>
        <v>3.4045008655510633E-2</v>
      </c>
      <c r="AH265" s="2">
        <f>(Table2[[#This Row],[Current Month High]]/Table2[[#This Row],[Close Price]])-1</f>
        <v>3.7946428571428603E-2</v>
      </c>
      <c r="AI265">
        <v>23.649553571428498</v>
      </c>
      <c r="AJ265">
        <v>86.278586278586204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-7.0000000000000007E-2</v>
      </c>
      <c r="AM265" t="s">
        <v>10199</v>
      </c>
      <c r="AN265">
        <v>12.73</v>
      </c>
      <c r="AO265" t="s">
        <v>10198</v>
      </c>
      <c r="AP265">
        <v>0.114210117144184</v>
      </c>
      <c r="AQ265">
        <f>(Table2[[#This Row],[Sharpe Ratio]]-AVERAGE(Table2[Sharpe Ratio]))/_xlfn.STDEV.P(Table2[Sharpe Ratio])</f>
        <v>0.67343821230572054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0.57348528380152208</v>
      </c>
      <c r="AS265">
        <f>_xlfn.RANK.AVG(Table2[[#This Row],[1Y Return vs Nifty Z-Score]],Table2[1Y Return vs Nifty Z-Score])</f>
        <v>258</v>
      </c>
      <c r="AT265">
        <f>_xlfn.RANK.AVG(Table2[[#This Row],[6M Return vs Nifty Z-Score]],Table2[6M Return vs Nifty Z-Score])</f>
        <v>433</v>
      </c>
      <c r="AU265">
        <f>_xlfn.RANK.AVG(Table2[[#This Row],[Sharpe Ratio Z-Score]],Table2[Sharpe Ratio Z-Score])</f>
        <v>179</v>
      </c>
      <c r="AV265">
        <f>(Table2[[#This Row],[Rank 1Y]]+Table2[[#This Row],[Rank 6M]]+Table2[[#This Row],[Rank Sharpe]])/3</f>
        <v>290</v>
      </c>
    </row>
    <row r="266" spans="1:48" x14ac:dyDescent="0.3">
      <c r="A266" t="s">
        <v>255</v>
      </c>
      <c r="B266" t="s">
        <v>256</v>
      </c>
      <c r="C266" t="s">
        <v>10153</v>
      </c>
      <c r="D266" t="s">
        <v>49</v>
      </c>
      <c r="E266">
        <v>105559.73864248001</v>
      </c>
      <c r="F266">
        <v>2792</v>
      </c>
      <c r="G266">
        <v>36.652311323451997</v>
      </c>
      <c r="H266">
        <f>(Table2[[#This Row],[1Y Return vs Nifty]]-AVERAGE(Table2[1Y Return vs Nifty]))/_xlfn.STDEV.P(Table2[1Y Return vs Nifty])</f>
        <v>-0.12372499924277817</v>
      </c>
      <c r="I266">
        <v>6.1329718052705404</v>
      </c>
      <c r="J266">
        <f>(Table2[[#This Row],[1M Return vs Nifty]]-AVERAGE(Table2[1M Return vs Nifty]))/_xlfn.STDEV.P(Table2[1M Return vs Nifty])</f>
        <v>0.19566917062352479</v>
      </c>
      <c r="K266">
        <v>15.459010218220101</v>
      </c>
      <c r="L266">
        <f>(Table2[[#This Row],[6M Return vs Nifty]]-AVERAGE(Table2[6M Return vs Nifty]))/_xlfn.STDEV.P(Table2[6M Return vs Nifty])</f>
        <v>0.14128674892054877</v>
      </c>
      <c r="M266">
        <v>-5.4020236338832603</v>
      </c>
      <c r="N266">
        <f>(Table2[[#This Row],[1W Return vs Nifty]]-AVERAGE(Table2[1W Return vs Nifty]))/_xlfn.STDEV.P(Table2[1W Return vs Nifty])</f>
        <v>-0.97404563273612954</v>
      </c>
      <c r="O266">
        <v>2784.93</v>
      </c>
      <c r="P266">
        <v>2640.4708499969001</v>
      </c>
      <c r="Q266">
        <v>2299.45524284985</v>
      </c>
      <c r="R266">
        <v>46.9639167230998</v>
      </c>
      <c r="S266" s="2">
        <f>(Table2[[#This Row],[Close Price]]-Table2[[#This Row],[20D EMA]])/Table2[[#This Row],[20D EMA]]</f>
        <v>2.5386634493506709E-3</v>
      </c>
      <c r="T266" s="2">
        <f>(Table2[[#This Row],[Close Price]]-Table2[[#This Row],[50D EMA]])/Table2[[#This Row],[50D EMA]]</f>
        <v>5.7387170172046302E-2</v>
      </c>
      <c r="U266" s="2">
        <f>(Table2[[#This Row],[Close Price]]-Table2[[#This Row],[200D EMA]])/Table2[[#This Row],[200D EMA]]</f>
        <v>0.21420062803210307</v>
      </c>
      <c r="V266">
        <v>1.07098961209388</v>
      </c>
      <c r="W266">
        <v>2705</v>
      </c>
      <c r="X266">
        <v>2804.65</v>
      </c>
      <c r="Y266">
        <v>2775.15</v>
      </c>
      <c r="Z266">
        <v>2856</v>
      </c>
      <c r="AA266">
        <v>2775.15</v>
      </c>
      <c r="AB266">
        <v>2942</v>
      </c>
      <c r="AC266" s="2">
        <f>(Table2[[#This Row],[Close Price]]/Table2[[#This Row],[Day Low]])-1</f>
        <v>3.2162661737523024E-2</v>
      </c>
      <c r="AD266" s="2">
        <f>(Table2[[#This Row],[Day High]]/Table2[[#This Row],[Close Price]])-1</f>
        <v>4.5308022922636582E-3</v>
      </c>
      <c r="AE266" s="2">
        <f>(Table2[[#This Row],[Close Price]]/Table2[[#This Row],[Current Week Low]])-1</f>
        <v>6.0717438697006632E-3</v>
      </c>
      <c r="AF266" s="2">
        <f>(Table2[[#This Row],[Current Week High]]/Table2[[#This Row],[Close Price]])-1</f>
        <v>2.2922636103151817E-2</v>
      </c>
      <c r="AG266" s="2">
        <f>(Table2[[#This Row],[Close Price]]/Table2[[#This Row],[Current Month Low]])-1</f>
        <v>6.0717438697006632E-3</v>
      </c>
      <c r="AH266" s="2">
        <f>(Table2[[#This Row],[Current Month High]]/Table2[[#This Row],[Close Price]])-1</f>
        <v>5.3724928366762237E-2</v>
      </c>
      <c r="AI266">
        <v>9.5791547277936893</v>
      </c>
      <c r="AJ266">
        <v>63.864189922821801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0.06</v>
      </c>
      <c r="AM266" t="s">
        <v>10198</v>
      </c>
      <c r="AN266">
        <v>-1.05</v>
      </c>
      <c r="AO266" t="s">
        <v>10199</v>
      </c>
      <c r="AP266">
        <v>6.5108961692852005E-2</v>
      </c>
      <c r="AQ266">
        <f>(Table2[[#This Row],[Sharpe Ratio]]-AVERAGE(Table2[Sharpe Ratio]))/_xlfn.STDEV.P(Table2[Sharpe Ratio])</f>
        <v>0.11985734989236302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-0.64095736254247115</v>
      </c>
      <c r="AS266">
        <f>_xlfn.RANK.AVG(Table2[[#This Row],[1Y Return vs Nifty Z-Score]],Table2[1Y Return vs Nifty Z-Score])</f>
        <v>316</v>
      </c>
      <c r="AT266">
        <f>_xlfn.RANK.AVG(Table2[[#This Row],[6M Return vs Nifty Z-Score]],Table2[6M Return vs Nifty Z-Score])</f>
        <v>260</v>
      </c>
      <c r="AU266">
        <f>_xlfn.RANK.AVG(Table2[[#This Row],[Sharpe Ratio Z-Score]],Table2[Sharpe Ratio Z-Score])</f>
        <v>302</v>
      </c>
      <c r="AV266">
        <f>(Table2[[#This Row],[Rank 1Y]]+Table2[[#This Row],[Rank 6M]]+Table2[[#This Row],[Rank Sharpe]])/3</f>
        <v>292.66666666666669</v>
      </c>
    </row>
    <row r="267" spans="1:48" x14ac:dyDescent="0.3">
      <c r="A267" t="s">
        <v>144</v>
      </c>
      <c r="B267" t="s">
        <v>145</v>
      </c>
      <c r="C267" t="s">
        <v>10162</v>
      </c>
      <c r="D267" t="s">
        <v>80</v>
      </c>
      <c r="E267">
        <v>188527.91860462501</v>
      </c>
      <c r="F267">
        <v>2761.8</v>
      </c>
      <c r="G267">
        <v>34.099653817641297</v>
      </c>
      <c r="H267">
        <f>(Table2[[#This Row],[1Y Return vs Nifty]]-AVERAGE(Table2[1Y Return vs Nifty]))/_xlfn.STDEV.P(Table2[1Y Return vs Nifty])</f>
        <v>-0.15320640296840263</v>
      </c>
      <c r="I267">
        <v>9.8949247332520702</v>
      </c>
      <c r="J267">
        <f>(Table2[[#This Row],[1M Return vs Nifty]]-AVERAGE(Table2[1M Return vs Nifty]))/_xlfn.STDEV.P(Table2[1M Return vs Nifty])</f>
        <v>0.50548934049063776</v>
      </c>
      <c r="K267">
        <v>21.0044459990931</v>
      </c>
      <c r="L267">
        <f>(Table2[[#This Row],[6M Return vs Nifty]]-AVERAGE(Table2[6M Return vs Nifty]))/_xlfn.STDEV.P(Table2[6M Return vs Nifty])</f>
        <v>0.30204755888770607</v>
      </c>
      <c r="M267">
        <v>-0.649170937437202</v>
      </c>
      <c r="N267">
        <f>(Table2[[#This Row],[1W Return vs Nifty]]-AVERAGE(Table2[1W Return vs Nifty]))/_xlfn.STDEV.P(Table2[1W Return vs Nifty])</f>
        <v>-0.1159173922459044</v>
      </c>
      <c r="O267">
        <v>2617.15</v>
      </c>
      <c r="P267">
        <v>2492.8585739600398</v>
      </c>
      <c r="Q267">
        <v>2218.4890346893899</v>
      </c>
      <c r="R267">
        <v>82.059013757351593</v>
      </c>
      <c r="S267" s="2">
        <f>(Table2[[#This Row],[Close Price]]-Table2[[#This Row],[20D EMA]])/Table2[[#This Row],[20D EMA]]</f>
        <v>5.527004566035576E-2</v>
      </c>
      <c r="T267" s="2">
        <f>(Table2[[#This Row],[Close Price]]-Table2[[#This Row],[50D EMA]])/Table2[[#This Row],[50D EMA]]</f>
        <v>0.10788475080346513</v>
      </c>
      <c r="U267" s="2">
        <f>(Table2[[#This Row],[Close Price]]-Table2[[#This Row],[200D EMA]])/Table2[[#This Row],[200D EMA]]</f>
        <v>0.24490135259409976</v>
      </c>
      <c r="V267">
        <v>1.2522469543586701</v>
      </c>
      <c r="W267">
        <v>2741</v>
      </c>
      <c r="X267">
        <v>2812.25</v>
      </c>
      <c r="Y267">
        <v>2713.85</v>
      </c>
      <c r="Z267">
        <v>2785.95</v>
      </c>
      <c r="AA267">
        <v>2662.05</v>
      </c>
      <c r="AB267">
        <v>2785.95</v>
      </c>
      <c r="AC267" s="2">
        <f>(Table2[[#This Row],[Close Price]]/Table2[[#This Row],[Day Low]])-1</f>
        <v>7.588471360817195E-3</v>
      </c>
      <c r="AD267" s="2">
        <f>(Table2[[#This Row],[Day High]]/Table2[[#This Row],[Close Price]])-1</f>
        <v>1.8267072199290357E-2</v>
      </c>
      <c r="AE267" s="2">
        <f>(Table2[[#This Row],[Close Price]]/Table2[[#This Row],[Current Week Low]])-1</f>
        <v>1.766862575308159E-2</v>
      </c>
      <c r="AF267" s="2">
        <f>(Table2[[#This Row],[Current Week High]]/Table2[[#This Row],[Close Price]])-1</f>
        <v>8.7442971974798223E-3</v>
      </c>
      <c r="AG267" s="2">
        <f>(Table2[[#This Row],[Close Price]]/Table2[[#This Row],[Current Month Low]])-1</f>
        <v>3.7471121879754321E-2</v>
      </c>
      <c r="AH267" s="2">
        <f>(Table2[[#This Row],[Current Month High]]/Table2[[#This Row],[Close Price]])-1</f>
        <v>8.7442971974798223E-3</v>
      </c>
      <c r="AI267">
        <v>0.874429719747982</v>
      </c>
      <c r="AJ267">
        <v>59.975854596801298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0.09</v>
      </c>
      <c r="AM267" t="s">
        <v>10198</v>
      </c>
      <c r="AN267">
        <v>11.99</v>
      </c>
      <c r="AO267" t="s">
        <v>10198</v>
      </c>
      <c r="AP267">
        <v>5.4872517032116999E-2</v>
      </c>
      <c r="AQ267">
        <f>(Table2[[#This Row],[Sharpe Ratio]]-AVERAGE(Table2[Sharpe Ratio]))/_xlfn.STDEV.P(Table2[Sharpe Ratio])</f>
        <v>4.4486632484610393E-3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0.54286176741249792</v>
      </c>
      <c r="AS267">
        <f>_xlfn.RANK.AVG(Table2[[#This Row],[1Y Return vs Nifty Z-Score]],Table2[1Y Return vs Nifty Z-Score])</f>
        <v>327</v>
      </c>
      <c r="AT267">
        <f>_xlfn.RANK.AVG(Table2[[#This Row],[6M Return vs Nifty Z-Score]],Table2[6M Return vs Nifty Z-Score])</f>
        <v>215</v>
      </c>
      <c r="AU267">
        <f>_xlfn.RANK.AVG(Table2[[#This Row],[Sharpe Ratio Z-Score]],Table2[Sharpe Ratio Z-Score])</f>
        <v>337</v>
      </c>
      <c r="AV267">
        <f>(Table2[[#This Row],[Rank 1Y]]+Table2[[#This Row],[Rank 6M]]+Table2[[#This Row],[Rank Sharpe]])/3</f>
        <v>293</v>
      </c>
    </row>
    <row r="268" spans="1:48" x14ac:dyDescent="0.3">
      <c r="A268" t="s">
        <v>984</v>
      </c>
      <c r="B268" t="s">
        <v>985</v>
      </c>
      <c r="C268" t="s">
        <v>10167</v>
      </c>
      <c r="D268" t="s">
        <v>986</v>
      </c>
      <c r="E268">
        <v>13829.5079268549</v>
      </c>
      <c r="F268">
        <v>773.55</v>
      </c>
      <c r="G268">
        <v>39.850833697724603</v>
      </c>
      <c r="H268">
        <f>(Table2[[#This Row],[1Y Return vs Nifty]]-AVERAGE(Table2[1Y Return vs Nifty]))/_xlfn.STDEV.P(Table2[1Y Return vs Nifty])</f>
        <v>-8.6784309304264173E-2</v>
      </c>
      <c r="I268">
        <v>4.5777499412817697</v>
      </c>
      <c r="J268">
        <f>(Table2[[#This Row],[1M Return vs Nifty]]-AVERAGE(Table2[1M Return vs Nifty]))/_xlfn.STDEV.P(Table2[1M Return vs Nifty])</f>
        <v>6.7586998595769249E-2</v>
      </c>
      <c r="K268">
        <v>20.419000291726402</v>
      </c>
      <c r="L268">
        <f>(Table2[[#This Row],[6M Return vs Nifty]]-AVERAGE(Table2[6M Return vs Nifty]))/_xlfn.STDEV.P(Table2[6M Return vs Nifty])</f>
        <v>0.28507563281605486</v>
      </c>
      <c r="M268">
        <v>-6.6289402244597895E-2</v>
      </c>
      <c r="N268">
        <f>(Table2[[#This Row],[1W Return vs Nifty]]-AVERAGE(Table2[1W Return vs Nifty]))/_xlfn.STDEV.P(Table2[1W Return vs Nifty])</f>
        <v>-1.0678046919026272E-2</v>
      </c>
      <c r="O268">
        <v>750.42</v>
      </c>
      <c r="P268">
        <v>704.93795552759502</v>
      </c>
      <c r="Q268">
        <v>613.39381020170197</v>
      </c>
      <c r="R268">
        <v>64.713017024131801</v>
      </c>
      <c r="S268" s="2">
        <f>(Table2[[#This Row],[Close Price]]-Table2[[#This Row],[20D EMA]])/Table2[[#This Row],[20D EMA]]</f>
        <v>3.0822739266011031E-2</v>
      </c>
      <c r="T268" s="2">
        <f>(Table2[[#This Row],[Close Price]]-Table2[[#This Row],[50D EMA]])/Table2[[#This Row],[50D EMA]]</f>
        <v>9.7330614608563362E-2</v>
      </c>
      <c r="U268" s="2">
        <f>(Table2[[#This Row],[Close Price]]-Table2[[#This Row],[200D EMA]])/Table2[[#This Row],[200D EMA]]</f>
        <v>0.26109847725009472</v>
      </c>
      <c r="V268">
        <v>0.76459174166748001</v>
      </c>
      <c r="W268">
        <v>746.35</v>
      </c>
      <c r="X268">
        <v>782</v>
      </c>
      <c r="Y268">
        <v>755.15</v>
      </c>
      <c r="Z268">
        <v>800</v>
      </c>
      <c r="AA268">
        <v>747.75</v>
      </c>
      <c r="AB268">
        <v>800</v>
      </c>
      <c r="AC268" s="2">
        <f>(Table2[[#This Row],[Close Price]]/Table2[[#This Row],[Day Low]])-1</f>
        <v>3.6444027600991413E-2</v>
      </c>
      <c r="AD268" s="2">
        <f>(Table2[[#This Row],[Day High]]/Table2[[#This Row],[Close Price]])-1</f>
        <v>1.0923663628724878E-2</v>
      </c>
      <c r="AE268" s="2">
        <f>(Table2[[#This Row],[Close Price]]/Table2[[#This Row],[Current Week Low]])-1</f>
        <v>2.4366019996027166E-2</v>
      </c>
      <c r="AF268" s="2">
        <f>(Table2[[#This Row],[Current Week High]]/Table2[[#This Row],[Close Price]])-1</f>
        <v>3.4193006269795267E-2</v>
      </c>
      <c r="AG268" s="2">
        <f>(Table2[[#This Row],[Close Price]]/Table2[[#This Row],[Current Month Low]])-1</f>
        <v>3.4503510531594728E-2</v>
      </c>
      <c r="AH268" s="2">
        <f>(Table2[[#This Row],[Current Month High]]/Table2[[#This Row],[Close Price]])-1</f>
        <v>3.4193006269795267E-2</v>
      </c>
      <c r="AI268">
        <v>7.6853467778424198</v>
      </c>
      <c r="AJ268">
        <v>71.006963634353895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0.15</v>
      </c>
      <c r="AM268" t="s">
        <v>10198</v>
      </c>
      <c r="AN268">
        <v>-1.3</v>
      </c>
      <c r="AO268" t="s">
        <v>10199</v>
      </c>
      <c r="AP268">
        <v>4.9897723153197002E-2</v>
      </c>
      <c r="AQ268">
        <f>(Table2[[#This Row],[Sharpe Ratio]]-AVERAGE(Table2[Sharpe Ratio]))/_xlfn.STDEV.P(Table2[Sharpe Ratio])</f>
        <v>-5.1638625543569142E-2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0.20356164964496454</v>
      </c>
      <c r="AS268">
        <f>_xlfn.RANK.AVG(Table2[[#This Row],[1Y Return vs Nifty Z-Score]],Table2[1Y Return vs Nifty Z-Score])</f>
        <v>307</v>
      </c>
      <c r="AT268">
        <f>_xlfn.RANK.AVG(Table2[[#This Row],[6M Return vs Nifty Z-Score]],Table2[6M Return vs Nifty Z-Score])</f>
        <v>219</v>
      </c>
      <c r="AU268">
        <f>_xlfn.RANK.AVG(Table2[[#This Row],[Sharpe Ratio Z-Score]],Table2[Sharpe Ratio Z-Score])</f>
        <v>353</v>
      </c>
      <c r="AV268">
        <f>(Table2[[#This Row],[Rank 1Y]]+Table2[[#This Row],[Rank 6M]]+Table2[[#This Row],[Rank Sharpe]])/3</f>
        <v>293</v>
      </c>
    </row>
    <row r="269" spans="1:48" x14ac:dyDescent="0.3">
      <c r="A269" t="s">
        <v>1403</v>
      </c>
      <c r="B269" t="s">
        <v>1404</v>
      </c>
      <c r="C269" t="s">
        <v>10157</v>
      </c>
      <c r="D269" t="s">
        <v>189</v>
      </c>
      <c r="E269">
        <v>7406.1401282199904</v>
      </c>
      <c r="F269">
        <v>1382.3</v>
      </c>
      <c r="G269">
        <v>27.130669022324</v>
      </c>
      <c r="H269">
        <f>(Table2[[#This Row],[1Y Return vs Nifty]]-AVERAGE(Table2[1Y Return vs Nifty]))/_xlfn.STDEV.P(Table2[1Y Return vs Nifty])</f>
        <v>-0.2336932892196143</v>
      </c>
      <c r="I269">
        <v>23.1216171156988</v>
      </c>
      <c r="J269">
        <f>(Table2[[#This Row],[1M Return vs Nifty]]-AVERAGE(Table2[1M Return vs Nifty]))/_xlfn.STDEV.P(Table2[1M Return vs Nifty])</f>
        <v>1.5947895415190472</v>
      </c>
      <c r="K269">
        <v>21.1851334803189</v>
      </c>
      <c r="L269">
        <f>(Table2[[#This Row],[6M Return vs Nifty]]-AVERAGE(Table2[6M Return vs Nifty]))/_xlfn.STDEV.P(Table2[6M Return vs Nifty])</f>
        <v>0.30728564422140947</v>
      </c>
      <c r="M269">
        <v>2.8213601257691199</v>
      </c>
      <c r="N269">
        <f>(Table2[[#This Row],[1W Return vs Nifty]]-AVERAGE(Table2[1W Return vs Nifty]))/_xlfn.STDEV.P(Table2[1W Return vs Nifty])</f>
        <v>0.5106874922401704</v>
      </c>
      <c r="O269">
        <v>1281.94</v>
      </c>
      <c r="P269">
        <v>1178.0620842672499</v>
      </c>
      <c r="Q269">
        <v>1028.9140096635001</v>
      </c>
      <c r="R269">
        <v>78.216046863923395</v>
      </c>
      <c r="S269" s="2">
        <f>(Table2[[#This Row],[Close Price]]-Table2[[#This Row],[20D EMA]])/Table2[[#This Row],[20D EMA]]</f>
        <v>7.8287595363277451E-2</v>
      </c>
      <c r="T269" s="2">
        <f>(Table2[[#This Row],[Close Price]]-Table2[[#This Row],[50D EMA]])/Table2[[#This Row],[50D EMA]]</f>
        <v>0.17336770146522898</v>
      </c>
      <c r="U269" s="2">
        <f>(Table2[[#This Row],[Close Price]]-Table2[[#This Row],[200D EMA]])/Table2[[#This Row],[200D EMA]]</f>
        <v>0.34345531989798889</v>
      </c>
      <c r="V269">
        <v>1.1600267585423001</v>
      </c>
      <c r="W269">
        <v>1324.05</v>
      </c>
      <c r="X269">
        <v>1381</v>
      </c>
      <c r="Y269">
        <v>1326.25</v>
      </c>
      <c r="Z269">
        <v>1430.9</v>
      </c>
      <c r="AA269">
        <v>1296.8</v>
      </c>
      <c r="AB269">
        <v>1430.9</v>
      </c>
      <c r="AC269" s="2">
        <f>(Table2[[#This Row],[Close Price]]/Table2[[#This Row],[Day Low]])-1</f>
        <v>4.3993806880404884E-2</v>
      </c>
      <c r="AD269" s="2">
        <f>(Table2[[#This Row],[Day High]]/Table2[[#This Row],[Close Price]])-1</f>
        <v>-9.4046154959126493E-4</v>
      </c>
      <c r="AE269" s="2">
        <f>(Table2[[#This Row],[Close Price]]/Table2[[#This Row],[Current Week Low]])-1</f>
        <v>4.2262016965127103E-2</v>
      </c>
      <c r="AF269" s="2">
        <f>(Table2[[#This Row],[Current Week High]]/Table2[[#This Row],[Close Price]])-1</f>
        <v>3.5158793315488879E-2</v>
      </c>
      <c r="AG269" s="2">
        <f>(Table2[[#This Row],[Close Price]]/Table2[[#This Row],[Current Month Low]])-1</f>
        <v>6.5931523750771159E-2</v>
      </c>
      <c r="AH269" s="2">
        <f>(Table2[[#This Row],[Current Month High]]/Table2[[#This Row],[Close Price]])-1</f>
        <v>3.5158793315488879E-2</v>
      </c>
      <c r="AI269">
        <v>3.5158793315488799</v>
      </c>
      <c r="AJ269">
        <v>68.470444850700801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</v>
      </c>
      <c r="AM269" t="s">
        <v>10198</v>
      </c>
      <c r="AN269">
        <v>10.050000000000001</v>
      </c>
      <c r="AO269" t="s">
        <v>10198</v>
      </c>
      <c r="AP269">
        <v>5.9254660656892E-2</v>
      </c>
      <c r="AQ269">
        <f>(Table2[[#This Row],[Sharpe Ratio]]-AVERAGE(Table2[Sharpe Ratio]))/_xlfn.STDEV.P(Table2[Sharpe Ratio])</f>
        <v>5.3854238834693681E-2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2.2329236275957065</v>
      </c>
      <c r="AS269">
        <f>_xlfn.RANK.AVG(Table2[[#This Row],[1Y Return vs Nifty Z-Score]],Table2[1Y Return vs Nifty Z-Score])</f>
        <v>352</v>
      </c>
      <c r="AT269">
        <f>_xlfn.RANK.AVG(Table2[[#This Row],[6M Return vs Nifty Z-Score]],Table2[6M Return vs Nifty Z-Score])</f>
        <v>210</v>
      </c>
      <c r="AU269">
        <f>_xlfn.RANK.AVG(Table2[[#This Row],[Sharpe Ratio Z-Score]],Table2[Sharpe Ratio Z-Score])</f>
        <v>321</v>
      </c>
      <c r="AV269">
        <f>(Table2[[#This Row],[Rank 1Y]]+Table2[[#This Row],[Rank 6M]]+Table2[[#This Row],[Rank Sharpe]])/3</f>
        <v>294.33333333333331</v>
      </c>
    </row>
    <row r="270" spans="1:48" x14ac:dyDescent="0.3">
      <c r="A270" t="s">
        <v>316</v>
      </c>
      <c r="B270" t="s">
        <v>317</v>
      </c>
      <c r="C270" t="s">
        <v>10159</v>
      </c>
      <c r="D270" t="s">
        <v>65</v>
      </c>
      <c r="E270">
        <v>81102.888879170001</v>
      </c>
      <c r="F270">
        <v>1814.75</v>
      </c>
      <c r="G270">
        <v>75.830732660176807</v>
      </c>
      <c r="H270">
        <f>(Table2[[#This Row],[1Y Return vs Nifty]]-AVERAGE(Table2[1Y Return vs Nifty]))/_xlfn.STDEV.P(Table2[1Y Return vs Nifty])</f>
        <v>0.32875828695263137</v>
      </c>
      <c r="I270">
        <v>3.3168698597831101</v>
      </c>
      <c r="J270">
        <f>(Table2[[#This Row],[1M Return vs Nifty]]-AVERAGE(Table2[1M Return vs Nifty]))/_xlfn.STDEV.P(Table2[1M Return vs Nifty])</f>
        <v>-3.6254300992626838E-2</v>
      </c>
      <c r="K270">
        <v>16.636299712423099</v>
      </c>
      <c r="L270">
        <f>(Table2[[#This Row],[6M Return vs Nifty]]-AVERAGE(Table2[6M Return vs Nifty]))/_xlfn.STDEV.P(Table2[6M Return vs Nifty])</f>
        <v>0.17541607980319837</v>
      </c>
      <c r="M270">
        <v>8.4992866010241901</v>
      </c>
      <c r="N270">
        <f>(Table2[[#This Row],[1W Return vs Nifty]]-AVERAGE(Table2[1W Return vs Nifty]))/_xlfn.STDEV.P(Table2[1W Return vs Nifty])</f>
        <v>1.5358379370428934</v>
      </c>
      <c r="O270">
        <v>1661.84</v>
      </c>
      <c r="P270">
        <v>1630.08310671044</v>
      </c>
      <c r="Q270">
        <v>1449.6390413141401</v>
      </c>
      <c r="R270">
        <v>88.325949749118706</v>
      </c>
      <c r="S270" s="2">
        <f>(Table2[[#This Row],[Close Price]]-Table2[[#This Row],[20D EMA]])/Table2[[#This Row],[20D EMA]]</f>
        <v>9.2012468107639772E-2</v>
      </c>
      <c r="T270" s="2">
        <f>(Table2[[#This Row],[Close Price]]-Table2[[#This Row],[50D EMA]])/Table2[[#This Row],[50D EMA]]</f>
        <v>0.11328679656230761</v>
      </c>
      <c r="U270" s="2">
        <f>(Table2[[#This Row],[Close Price]]-Table2[[#This Row],[200D EMA]])/Table2[[#This Row],[200D EMA]]</f>
        <v>0.25186335927795944</v>
      </c>
      <c r="V270">
        <v>1.30627508260917</v>
      </c>
      <c r="W270">
        <v>1790.7</v>
      </c>
      <c r="X270">
        <v>1834.5</v>
      </c>
      <c r="Y270">
        <v>1760.25</v>
      </c>
      <c r="Z270">
        <v>1821.5</v>
      </c>
      <c r="AA270">
        <v>1598.25</v>
      </c>
      <c r="AB270">
        <v>1821.5</v>
      </c>
      <c r="AC270" s="2">
        <f>(Table2[[#This Row],[Close Price]]/Table2[[#This Row],[Day Low]])-1</f>
        <v>1.3430502038308978E-2</v>
      </c>
      <c r="AD270" s="2">
        <f>(Table2[[#This Row],[Day High]]/Table2[[#This Row],[Close Price]])-1</f>
        <v>1.0883041741286625E-2</v>
      </c>
      <c r="AE270" s="2">
        <f>(Table2[[#This Row],[Close Price]]/Table2[[#This Row],[Current Week Low]])-1</f>
        <v>3.0961511148984489E-2</v>
      </c>
      <c r="AF270" s="2">
        <f>(Table2[[#This Row],[Current Week High]]/Table2[[#This Row],[Close Price]])-1</f>
        <v>3.7195205951232602E-3</v>
      </c>
      <c r="AG270" s="2">
        <f>(Table2[[#This Row],[Close Price]]/Table2[[#This Row],[Current Month Low]])-1</f>
        <v>0.13546066009698099</v>
      </c>
      <c r="AH270" s="2">
        <f>(Table2[[#This Row],[Current Month High]]/Table2[[#This Row],[Close Price]])-1</f>
        <v>3.7195205951232602E-3</v>
      </c>
      <c r="AI270">
        <v>0.37195205951232602</v>
      </c>
      <c r="AJ270">
        <v>102.448683623382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0.05</v>
      </c>
      <c r="AM270" t="s">
        <v>10198</v>
      </c>
      <c r="AN270">
        <v>16.260000000000002</v>
      </c>
      <c r="AO270" t="s">
        <v>10198</v>
      </c>
      <c r="AP270">
        <v>1.3657821177552E-2</v>
      </c>
      <c r="AQ270">
        <f>(Table2[[#This Row],[Sharpe Ratio]]-AVERAGE(Table2[Sharpe Ratio]))/_xlfn.STDEV.P(Table2[Sharpe Ratio])</f>
        <v>-0.46021793503329878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1.5435400677727975</v>
      </c>
      <c r="AS270">
        <f>_xlfn.RANK.AVG(Table2[[#This Row],[1Y Return vs Nifty Z-Score]],Table2[1Y Return vs Nifty Z-Score])</f>
        <v>183</v>
      </c>
      <c r="AT270">
        <f>_xlfn.RANK.AVG(Table2[[#This Row],[6M Return vs Nifty Z-Score]],Table2[6M Return vs Nifty Z-Score])</f>
        <v>250</v>
      </c>
      <c r="AU270">
        <f>_xlfn.RANK.AVG(Table2[[#This Row],[Sharpe Ratio Z-Score]],Table2[Sharpe Ratio Z-Score])</f>
        <v>457</v>
      </c>
      <c r="AV270">
        <f>(Table2[[#This Row],[Rank 1Y]]+Table2[[#This Row],[Rank 6M]]+Table2[[#This Row],[Rank Sharpe]])/3</f>
        <v>296.66666666666669</v>
      </c>
    </row>
    <row r="271" spans="1:48" x14ac:dyDescent="0.3">
      <c r="A271" t="s">
        <v>1256</v>
      </c>
      <c r="B271" t="s">
        <v>1257</v>
      </c>
      <c r="C271" t="s">
        <v>10161</v>
      </c>
      <c r="D271" t="s">
        <v>130</v>
      </c>
      <c r="E271">
        <v>8695.3602185199998</v>
      </c>
      <c r="F271">
        <v>268.52999999999997</v>
      </c>
      <c r="G271">
        <v>46.721525861406597</v>
      </c>
      <c r="H271">
        <f>(Table2[[#This Row],[1Y Return vs Nifty]]-AVERAGE(Table2[1Y Return vs Nifty]))/_xlfn.STDEV.P(Table2[1Y Return vs Nifty])</f>
        <v>-7.4326340047364131E-3</v>
      </c>
      <c r="I271">
        <v>5.8202859470783697</v>
      </c>
      <c r="J271">
        <f>(Table2[[#This Row],[1M Return vs Nifty]]-AVERAGE(Table2[1M Return vs Nifty]))/_xlfn.STDEV.P(Table2[1M Return vs Nifty])</f>
        <v>0.16991754970887363</v>
      </c>
      <c r="K271">
        <v>-3.9736056614572699</v>
      </c>
      <c r="L271">
        <f>(Table2[[#This Row],[6M Return vs Nifty]]-AVERAGE(Table2[6M Return vs Nifty]))/_xlfn.STDEV.P(Table2[6M Return vs Nifty])</f>
        <v>-0.42205997296787529</v>
      </c>
      <c r="M271">
        <v>4.5368495712647396</v>
      </c>
      <c r="N271">
        <f>(Table2[[#This Row],[1W Return vs Nifty]]-AVERAGE(Table2[1W Return vs Nifty]))/_xlfn.STDEV.P(Table2[1W Return vs Nifty])</f>
        <v>0.820419359281511</v>
      </c>
      <c r="O271">
        <v>239.26</v>
      </c>
      <c r="P271">
        <v>237.308165791644</v>
      </c>
      <c r="Q271">
        <v>221.68854611840899</v>
      </c>
      <c r="R271">
        <v>73.982997975324395</v>
      </c>
      <c r="S271" s="2">
        <f>(Table2[[#This Row],[Close Price]]-Table2[[#This Row],[20D EMA]])/Table2[[#This Row],[20D EMA]]</f>
        <v>0.12233553456490839</v>
      </c>
      <c r="T271" s="2">
        <f>(Table2[[#This Row],[Close Price]]-Table2[[#This Row],[50D EMA]])/Table2[[#This Row],[50D EMA]]</f>
        <v>0.13156662394739788</v>
      </c>
      <c r="U271" s="2">
        <f>(Table2[[#This Row],[Close Price]]-Table2[[#This Row],[200D EMA]])/Table2[[#This Row],[200D EMA]]</f>
        <v>0.21129397391857976</v>
      </c>
      <c r="V271">
        <v>1.08684146781952</v>
      </c>
      <c r="W271">
        <v>254.5</v>
      </c>
      <c r="X271">
        <v>277</v>
      </c>
      <c r="Y271">
        <v>244.4</v>
      </c>
      <c r="Z271">
        <v>277.74</v>
      </c>
      <c r="AA271">
        <v>229.92</v>
      </c>
      <c r="AB271">
        <v>277.74</v>
      </c>
      <c r="AC271" s="2">
        <f>(Table2[[#This Row],[Close Price]]/Table2[[#This Row],[Day Low]])-1</f>
        <v>5.5127701375245364E-2</v>
      </c>
      <c r="AD271" s="2">
        <f>(Table2[[#This Row],[Day High]]/Table2[[#This Row],[Close Price]])-1</f>
        <v>3.1542099579190408E-2</v>
      </c>
      <c r="AE271" s="2">
        <f>(Table2[[#This Row],[Close Price]]/Table2[[#This Row],[Current Week Low]])-1</f>
        <v>9.8731587561374567E-2</v>
      </c>
      <c r="AF271" s="2">
        <f>(Table2[[#This Row],[Current Week High]]/Table2[[#This Row],[Close Price]])-1</f>
        <v>3.4297843816333495E-2</v>
      </c>
      <c r="AG271" s="2">
        <f>(Table2[[#This Row],[Close Price]]/Table2[[#This Row],[Current Month Low]])-1</f>
        <v>0.16792797494780798</v>
      </c>
      <c r="AH271" s="2">
        <f>(Table2[[#This Row],[Current Month High]]/Table2[[#This Row],[Close Price]])-1</f>
        <v>3.4297843816333495E-2</v>
      </c>
      <c r="AI271">
        <v>5.7423751536141303</v>
      </c>
      <c r="AJ271">
        <v>76.757503949446999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0.09</v>
      </c>
      <c r="AM271" t="s">
        <v>10198</v>
      </c>
      <c r="AN271">
        <v>18.63</v>
      </c>
      <c r="AO271" t="s">
        <v>10198</v>
      </c>
      <c r="AP271">
        <v>0.130494688927488</v>
      </c>
      <c r="AQ271">
        <f>(Table2[[#This Row],[Sharpe Ratio]]-AVERAGE(Table2[Sharpe Ratio]))/_xlfn.STDEV.P(Table2[Sharpe Ratio])</f>
        <v>0.85703526229304638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1.4178795643108193</v>
      </c>
      <c r="AS271">
        <f>_xlfn.RANK.AVG(Table2[[#This Row],[1Y Return vs Nifty Z-Score]],Table2[1Y Return vs Nifty Z-Score])</f>
        <v>278</v>
      </c>
      <c r="AT271">
        <f>_xlfn.RANK.AVG(Table2[[#This Row],[6M Return vs Nifty Z-Score]],Table2[6M Return vs Nifty Z-Score])</f>
        <v>466</v>
      </c>
      <c r="AU271">
        <f>_xlfn.RANK.AVG(Table2[[#This Row],[Sharpe Ratio Z-Score]],Table2[Sharpe Ratio Z-Score])</f>
        <v>146</v>
      </c>
      <c r="AV271">
        <f>(Table2[[#This Row],[Rank 1Y]]+Table2[[#This Row],[Rank 6M]]+Table2[[#This Row],[Rank Sharpe]])/3</f>
        <v>296.66666666666669</v>
      </c>
    </row>
    <row r="272" spans="1:48" x14ac:dyDescent="0.3">
      <c r="A272" t="s">
        <v>1429</v>
      </c>
      <c r="B272" t="s">
        <v>1430</v>
      </c>
      <c r="C272" t="s">
        <v>10158</v>
      </c>
      <c r="D272" t="s">
        <v>629</v>
      </c>
      <c r="E272">
        <v>7086.2260710999999</v>
      </c>
      <c r="F272">
        <v>402.7</v>
      </c>
      <c r="G272">
        <v>102.56570051748901</v>
      </c>
      <c r="H272">
        <f>(Table2[[#This Row],[1Y Return vs Nifty]]-AVERAGE(Table2[1Y Return vs Nifty]))/_xlfn.STDEV.P(Table2[1Y Return vs Nifty])</f>
        <v>0.63752841345759459</v>
      </c>
      <c r="I272">
        <v>21.545083601227802</v>
      </c>
      <c r="J272">
        <f>(Table2[[#This Row],[1M Return vs Nifty]]-AVERAGE(Table2[1M Return vs Nifty]))/_xlfn.STDEV.P(Table2[1M Return vs Nifty])</f>
        <v>1.4649522228164247</v>
      </c>
      <c r="K272">
        <v>-9.2349931394890703</v>
      </c>
      <c r="L272">
        <f>(Table2[[#This Row],[6M Return vs Nifty]]-AVERAGE(Table2[6M Return vs Nifty]))/_xlfn.STDEV.P(Table2[6M Return vs Nifty])</f>
        <v>-0.57458629297987907</v>
      </c>
      <c r="M272">
        <v>-4.3170351173544601</v>
      </c>
      <c r="N272">
        <f>(Table2[[#This Row],[1W Return vs Nifty]]-AVERAGE(Table2[1W Return vs Nifty]))/_xlfn.STDEV.P(Table2[1W Return vs Nifty])</f>
        <v>-0.77815079944218846</v>
      </c>
      <c r="O272">
        <v>379.99</v>
      </c>
      <c r="P272">
        <v>350.72351585278602</v>
      </c>
      <c r="Q272">
        <v>308.03201762355297</v>
      </c>
      <c r="R272">
        <v>60.705078244457603</v>
      </c>
      <c r="S272" s="2">
        <f>(Table2[[#This Row],[Close Price]]-Table2[[#This Row],[20D EMA]])/Table2[[#This Row],[20D EMA]]</f>
        <v>5.9764730650806543E-2</v>
      </c>
      <c r="T272" s="2">
        <f>(Table2[[#This Row],[Close Price]]-Table2[[#This Row],[50D EMA]])/Table2[[#This Row],[50D EMA]]</f>
        <v>0.14819788750358778</v>
      </c>
      <c r="U272" s="2">
        <f>(Table2[[#This Row],[Close Price]]-Table2[[#This Row],[200D EMA]])/Table2[[#This Row],[200D EMA]]</f>
        <v>0.30733163099993421</v>
      </c>
      <c r="V272">
        <v>1.9769379086458501</v>
      </c>
      <c r="W272">
        <v>383.2</v>
      </c>
      <c r="X272">
        <v>407.9</v>
      </c>
      <c r="Y272">
        <v>395.6</v>
      </c>
      <c r="Z272">
        <v>418.8</v>
      </c>
      <c r="AA272">
        <v>379</v>
      </c>
      <c r="AB272">
        <v>438.3</v>
      </c>
      <c r="AC272" s="2">
        <f>(Table2[[#This Row],[Close Price]]/Table2[[#This Row],[Day Low]])-1</f>
        <v>5.08872651356993E-2</v>
      </c>
      <c r="AD272" s="2">
        <f>(Table2[[#This Row],[Day High]]/Table2[[#This Row],[Close Price]])-1</f>
        <v>1.2912838341196942E-2</v>
      </c>
      <c r="AE272" s="2">
        <f>(Table2[[#This Row],[Close Price]]/Table2[[#This Row],[Current Week Low]])-1</f>
        <v>1.7947421638018213E-2</v>
      </c>
      <c r="AF272" s="2">
        <f>(Table2[[#This Row],[Current Week High]]/Table2[[#This Row],[Close Price]])-1</f>
        <v>3.9980134094859787E-2</v>
      </c>
      <c r="AG272" s="2">
        <f>(Table2[[#This Row],[Close Price]]/Table2[[#This Row],[Current Month Low]])-1</f>
        <v>6.2532981530343035E-2</v>
      </c>
      <c r="AH272" s="2">
        <f>(Table2[[#This Row],[Current Month High]]/Table2[[#This Row],[Close Price]])-1</f>
        <v>8.8403277874348207E-2</v>
      </c>
      <c r="AI272">
        <v>8.8403277874348198</v>
      </c>
      <c r="AJ272">
        <v>140.346165323783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0.22</v>
      </c>
      <c r="AM272" t="s">
        <v>10198</v>
      </c>
      <c r="AN272">
        <v>7.42</v>
      </c>
      <c r="AO272" t="s">
        <v>10198</v>
      </c>
      <c r="AP272">
        <v>8.3181662975678E-2</v>
      </c>
      <c r="AQ272">
        <f>(Table2[[#This Row],[Sharpe Ratio]]-AVERAGE(Table2[Sharpe Ratio]))/_xlfn.STDEV.P(Table2[Sharpe Ratio])</f>
        <v>0.32361429757157301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1.0733578414235248</v>
      </c>
      <c r="AS272">
        <f>_xlfn.RANK.AVG(Table2[[#This Row],[1Y Return vs Nifty Z-Score]],Table2[1Y Return vs Nifty Z-Score])</f>
        <v>129</v>
      </c>
      <c r="AT272">
        <f>_xlfn.RANK.AVG(Table2[[#This Row],[6M Return vs Nifty Z-Score]],Table2[6M Return vs Nifty Z-Score])</f>
        <v>519</v>
      </c>
      <c r="AU272">
        <f>_xlfn.RANK.AVG(Table2[[#This Row],[Sharpe Ratio Z-Score]],Table2[Sharpe Ratio Z-Score])</f>
        <v>242</v>
      </c>
      <c r="AV272">
        <f>(Table2[[#This Row],[Rank 1Y]]+Table2[[#This Row],[Rank 6M]]+Table2[[#This Row],[Rank Sharpe]])/3</f>
        <v>296.66666666666669</v>
      </c>
    </row>
    <row r="273" spans="1:48" x14ac:dyDescent="0.3">
      <c r="A273" t="s">
        <v>1495</v>
      </c>
      <c r="B273" t="s">
        <v>1496</v>
      </c>
      <c r="C273" t="s">
        <v>10160</v>
      </c>
      <c r="D273" t="s">
        <v>919</v>
      </c>
      <c r="E273">
        <v>6518.1032284200001</v>
      </c>
      <c r="F273">
        <v>219.02</v>
      </c>
      <c r="G273">
        <v>71.615589322391997</v>
      </c>
      <c r="H273">
        <f>(Table2[[#This Row],[1Y Return vs Nifty]]-AVERAGE(Table2[1Y Return vs Nifty]))/_xlfn.STDEV.P(Table2[1Y Return vs Nifty])</f>
        <v>0.28007633795644443</v>
      </c>
      <c r="I273">
        <v>3.7940635558003901</v>
      </c>
      <c r="J273">
        <f>(Table2[[#This Row],[1M Return vs Nifty]]-AVERAGE(Table2[1M Return vs Nifty]))/_xlfn.STDEV.P(Table2[1M Return vs Nifty])</f>
        <v>3.0455612836708958E-3</v>
      </c>
      <c r="K273">
        <v>1.85056202533985</v>
      </c>
      <c r="L273">
        <f>(Table2[[#This Row],[6M Return vs Nifty]]-AVERAGE(Table2[6M Return vs Nifty]))/_xlfn.STDEV.P(Table2[6M Return vs Nifty])</f>
        <v>-0.25321879407559145</v>
      </c>
      <c r="M273">
        <v>3.8156378308276699</v>
      </c>
      <c r="N273">
        <f>(Table2[[#This Row],[1W Return vs Nifty]]-AVERAGE(Table2[1W Return vs Nifty]))/_xlfn.STDEV.P(Table2[1W Return vs Nifty])</f>
        <v>0.6902044754276665</v>
      </c>
      <c r="O273">
        <v>212.18</v>
      </c>
      <c r="P273">
        <v>211.39406684345701</v>
      </c>
      <c r="Q273">
        <v>188.34473050540001</v>
      </c>
      <c r="R273">
        <v>72.135542816467506</v>
      </c>
      <c r="S273" s="2">
        <f>(Table2[[#This Row],[Close Price]]-Table2[[#This Row],[20D EMA]])/Table2[[#This Row],[20D EMA]]</f>
        <v>3.2236780092374413E-2</v>
      </c>
      <c r="T273" s="2">
        <f>(Table2[[#This Row],[Close Price]]-Table2[[#This Row],[50D EMA]])/Table2[[#This Row],[50D EMA]]</f>
        <v>3.6074490029042332E-2</v>
      </c>
      <c r="U273" s="2">
        <f>(Table2[[#This Row],[Close Price]]-Table2[[#This Row],[200D EMA]])/Table2[[#This Row],[200D EMA]]</f>
        <v>0.16286768104574348</v>
      </c>
      <c r="V273">
        <v>0.95108313644488296</v>
      </c>
      <c r="W273">
        <v>211.2</v>
      </c>
      <c r="X273">
        <v>221.7</v>
      </c>
      <c r="Y273">
        <v>217.8</v>
      </c>
      <c r="Z273">
        <v>226.7</v>
      </c>
      <c r="AA273">
        <v>204.5</v>
      </c>
      <c r="AB273">
        <v>226.7</v>
      </c>
      <c r="AC273" s="2">
        <f>(Table2[[#This Row],[Close Price]]/Table2[[#This Row],[Day Low]])-1</f>
        <v>3.7026515151515227E-2</v>
      </c>
      <c r="AD273" s="2">
        <f>(Table2[[#This Row],[Day High]]/Table2[[#This Row],[Close Price]])-1</f>
        <v>1.2236325449730412E-2</v>
      </c>
      <c r="AE273" s="2">
        <f>(Table2[[#This Row],[Close Price]]/Table2[[#This Row],[Current Week Low]])-1</f>
        <v>5.6014692378327791E-3</v>
      </c>
      <c r="AF273" s="2">
        <f>(Table2[[#This Row],[Current Week High]]/Table2[[#This Row],[Close Price]])-1</f>
        <v>3.5065290841018948E-2</v>
      </c>
      <c r="AG273" s="2">
        <f>(Table2[[#This Row],[Close Price]]/Table2[[#This Row],[Current Month Low]])-1</f>
        <v>7.1002444987775082E-2</v>
      </c>
      <c r="AH273" s="2">
        <f>(Table2[[#This Row],[Current Month High]]/Table2[[#This Row],[Close Price]])-1</f>
        <v>3.5065290841018948E-2</v>
      </c>
      <c r="AI273">
        <v>16.245091772440801</v>
      </c>
      <c r="AJ273">
        <v>100.56776556776499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-0.08</v>
      </c>
      <c r="AM273" t="s">
        <v>10199</v>
      </c>
      <c r="AN273">
        <v>6.63</v>
      </c>
      <c r="AO273" t="s">
        <v>10198</v>
      </c>
      <c r="AP273">
        <v>6.7214610483505993E-2</v>
      </c>
      <c r="AQ273">
        <f>(Table2[[#This Row],[Sharpe Ratio]]-AVERAGE(Table2[Sharpe Ratio]))/_xlfn.STDEV.P(Table2[Sharpe Ratio])</f>
        <v>0.14359705342388668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0.863704634016077</v>
      </c>
      <c r="AS273">
        <f>_xlfn.RANK.AVG(Table2[[#This Row],[1Y Return vs Nifty Z-Score]],Table2[1Y Return vs Nifty Z-Score])</f>
        <v>195</v>
      </c>
      <c r="AT273">
        <f>_xlfn.RANK.AVG(Table2[[#This Row],[6M Return vs Nifty Z-Score]],Table2[6M Return vs Nifty Z-Score])</f>
        <v>406</v>
      </c>
      <c r="AU273">
        <f>_xlfn.RANK.AVG(Table2[[#This Row],[Sharpe Ratio Z-Score]],Table2[Sharpe Ratio Z-Score])</f>
        <v>291</v>
      </c>
      <c r="AV273">
        <f>(Table2[[#This Row],[Rank 1Y]]+Table2[[#This Row],[Rank 6M]]+Table2[[#This Row],[Rank Sharpe]])/3</f>
        <v>297.33333333333331</v>
      </c>
    </row>
    <row r="274" spans="1:48" x14ac:dyDescent="0.3">
      <c r="A274" t="s">
        <v>1507</v>
      </c>
      <c r="B274" t="s">
        <v>1508</v>
      </c>
      <c r="C274" t="s">
        <v>10162</v>
      </c>
      <c r="D274" t="s">
        <v>80</v>
      </c>
      <c r="E274">
        <v>6366.2967170000002</v>
      </c>
      <c r="F274">
        <v>304.85000000000002</v>
      </c>
      <c r="G274">
        <v>96.321599153257694</v>
      </c>
      <c r="H274">
        <f>(Table2[[#This Row],[1Y Return vs Nifty]]-AVERAGE(Table2[1Y Return vs Nifty]))/_xlfn.STDEV.P(Table2[1Y Return vs Nifty])</f>
        <v>0.56541342239295422</v>
      </c>
      <c r="I274">
        <v>32.4237451067291</v>
      </c>
      <c r="J274">
        <f>(Table2[[#This Row],[1M Return vs Nifty]]-AVERAGE(Table2[1M Return vs Nifty]))/_xlfn.STDEV.P(Table2[1M Return vs Nifty])</f>
        <v>2.3608775095184127</v>
      </c>
      <c r="K274">
        <v>-2.69890953807122</v>
      </c>
      <c r="L274">
        <f>(Table2[[#This Row],[6M Return vs Nifty]]-AVERAGE(Table2[6M Return vs Nifty]))/_xlfn.STDEV.P(Table2[6M Return vs Nifty])</f>
        <v>-0.38510684802784095</v>
      </c>
      <c r="M274">
        <v>-1.96046391782485</v>
      </c>
      <c r="N274">
        <f>(Table2[[#This Row],[1W Return vs Nifty]]-AVERAGE(Table2[1W Return vs Nifty]))/_xlfn.STDEV.P(Table2[1W Return vs Nifty])</f>
        <v>-0.35267152916006672</v>
      </c>
      <c r="O274">
        <v>271.17</v>
      </c>
      <c r="P274">
        <v>246.114306581195</v>
      </c>
      <c r="Q274">
        <v>222.01695602163801</v>
      </c>
      <c r="R274">
        <v>74.343722223833097</v>
      </c>
      <c r="S274" s="2">
        <f>(Table2[[#This Row],[Close Price]]-Table2[[#This Row],[20D EMA]])/Table2[[#This Row],[20D EMA]]</f>
        <v>0.12420252977836783</v>
      </c>
      <c r="T274" s="2">
        <f>(Table2[[#This Row],[Close Price]]-Table2[[#This Row],[50D EMA]])/Table2[[#This Row],[50D EMA]]</f>
        <v>0.23865208908295493</v>
      </c>
      <c r="U274" s="2">
        <f>(Table2[[#This Row],[Close Price]]-Table2[[#This Row],[200D EMA]])/Table2[[#This Row],[200D EMA]]</f>
        <v>0.3730933234229597</v>
      </c>
      <c r="V274">
        <v>3.1683690618310401</v>
      </c>
      <c r="W274">
        <v>294</v>
      </c>
      <c r="X274">
        <v>307</v>
      </c>
      <c r="Y274">
        <v>289.05</v>
      </c>
      <c r="Z274">
        <v>314</v>
      </c>
      <c r="AA274">
        <v>267.39999999999998</v>
      </c>
      <c r="AB274">
        <v>330</v>
      </c>
      <c r="AC274" s="2">
        <f>(Table2[[#This Row],[Close Price]]/Table2[[#This Row],[Day Low]])-1</f>
        <v>3.6904761904761996E-2</v>
      </c>
      <c r="AD274" s="2">
        <f>(Table2[[#This Row],[Day High]]/Table2[[#This Row],[Close Price]])-1</f>
        <v>7.0526488436934986E-3</v>
      </c>
      <c r="AE274" s="2">
        <f>(Table2[[#This Row],[Close Price]]/Table2[[#This Row],[Current Week Low]])-1</f>
        <v>5.4661823213976835E-2</v>
      </c>
      <c r="AF274" s="2">
        <f>(Table2[[#This Row],[Current Week High]]/Table2[[#This Row],[Close Price]])-1</f>
        <v>3.0014761358044817E-2</v>
      </c>
      <c r="AG274" s="2">
        <f>(Table2[[#This Row],[Close Price]]/Table2[[#This Row],[Current Month Low]])-1</f>
        <v>0.14005235602094257</v>
      </c>
      <c r="AH274" s="2">
        <f>(Table2[[#This Row],[Current Month High]]/Table2[[#This Row],[Close Price]])-1</f>
        <v>8.2499589962276465E-2</v>
      </c>
      <c r="AI274">
        <v>8.2499589962276403</v>
      </c>
      <c r="AJ274">
        <v>126.73856452212701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0.38</v>
      </c>
      <c r="AM274" t="s">
        <v>10198</v>
      </c>
      <c r="AN274">
        <v>31.33</v>
      </c>
      <c r="AO274" t="s">
        <v>10198</v>
      </c>
      <c r="AP274">
        <v>6.5121370845678997E-2</v>
      </c>
      <c r="AQ274">
        <f>(Table2[[#This Row],[Sharpe Ratio]]-AVERAGE(Table2[Sharpe Ratio]))/_xlfn.STDEV.P(Table2[Sharpe Ratio])</f>
        <v>0.11999725432965461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2.3085098090531138</v>
      </c>
      <c r="AS274">
        <f>_xlfn.RANK.AVG(Table2[[#This Row],[1Y Return vs Nifty Z-Score]],Table2[1Y Return vs Nifty Z-Score])</f>
        <v>138</v>
      </c>
      <c r="AT274">
        <f>_xlfn.RANK.AVG(Table2[[#This Row],[6M Return vs Nifty Z-Score]],Table2[6M Return vs Nifty Z-Score])</f>
        <v>454</v>
      </c>
      <c r="AU274">
        <f>_xlfn.RANK.AVG(Table2[[#This Row],[Sharpe Ratio Z-Score]],Table2[Sharpe Ratio Z-Score])</f>
        <v>301</v>
      </c>
      <c r="AV274">
        <f>(Table2[[#This Row],[Rank 1Y]]+Table2[[#This Row],[Rank 6M]]+Table2[[#This Row],[Rank Sharpe]])/3</f>
        <v>297.66666666666669</v>
      </c>
    </row>
    <row r="275" spans="1:48" x14ac:dyDescent="0.3">
      <c r="A275" t="s">
        <v>1015</v>
      </c>
      <c r="B275" t="s">
        <v>1016</v>
      </c>
      <c r="C275" t="s">
        <v>10152</v>
      </c>
      <c r="D275" t="s">
        <v>297</v>
      </c>
      <c r="E275">
        <v>13036.485464670001</v>
      </c>
      <c r="F275">
        <v>2387.25</v>
      </c>
      <c r="G275">
        <v>64.908124696013402</v>
      </c>
      <c r="H275">
        <f>(Table2[[#This Row],[1Y Return vs Nifty]]-AVERAGE(Table2[1Y Return vs Nifty]))/_xlfn.STDEV.P(Table2[1Y Return vs Nifty])</f>
        <v>0.20260982622289719</v>
      </c>
      <c r="I275">
        <v>14.5648198494392</v>
      </c>
      <c r="J275">
        <f>(Table2[[#This Row],[1M Return vs Nifty]]-AVERAGE(Table2[1M Return vs Nifty]))/_xlfn.STDEV.P(Table2[1M Return vs Nifty])</f>
        <v>0.8900841841414302</v>
      </c>
      <c r="K275">
        <v>7.69442753475857</v>
      </c>
      <c r="L275">
        <f>(Table2[[#This Row],[6M Return vs Nifty]]-AVERAGE(Table2[6M Return vs Nifty]))/_xlfn.STDEV.P(Table2[6M Return vs Nifty])</f>
        <v>-8.3806580183648907E-2</v>
      </c>
      <c r="M275">
        <v>0.651757010485155</v>
      </c>
      <c r="N275">
        <f>(Table2[[#This Row],[1W Return vs Nifty]]-AVERAGE(Table2[1W Return vs Nifty]))/_xlfn.STDEV.P(Table2[1W Return vs Nifty])</f>
        <v>0.11896533656029885</v>
      </c>
      <c r="O275">
        <v>2276.67</v>
      </c>
      <c r="P275">
        <v>2128.35859468946</v>
      </c>
      <c r="Q275">
        <v>1918.49181002618</v>
      </c>
      <c r="R275">
        <v>63.047100018267699</v>
      </c>
      <c r="S275" s="2">
        <f>(Table2[[#This Row],[Close Price]]-Table2[[#This Row],[20D EMA]])/Table2[[#This Row],[20D EMA]]</f>
        <v>4.8570939134788937E-2</v>
      </c>
      <c r="T275" s="2">
        <f>(Table2[[#This Row],[Close Price]]-Table2[[#This Row],[50D EMA]])/Table2[[#This Row],[50D EMA]]</f>
        <v>0.12163899728011471</v>
      </c>
      <c r="U275" s="2">
        <f>(Table2[[#This Row],[Close Price]]-Table2[[#This Row],[200D EMA]])/Table2[[#This Row],[200D EMA]]</f>
        <v>0.24433682099869022</v>
      </c>
      <c r="V275">
        <v>1.0349227189369701</v>
      </c>
      <c r="W275">
        <v>2304</v>
      </c>
      <c r="X275">
        <v>2417.6999999999998</v>
      </c>
      <c r="Y275">
        <v>2372</v>
      </c>
      <c r="Z275">
        <v>2472.9499999999998</v>
      </c>
      <c r="AA275">
        <v>2307.3000000000002</v>
      </c>
      <c r="AB275">
        <v>2498.8000000000002</v>
      </c>
      <c r="AC275" s="2">
        <f>(Table2[[#This Row],[Close Price]]/Table2[[#This Row],[Day Low]])-1</f>
        <v>3.61328125E-2</v>
      </c>
      <c r="AD275" s="2">
        <f>(Table2[[#This Row],[Day High]]/Table2[[#This Row],[Close Price]])-1</f>
        <v>1.2755262331133999E-2</v>
      </c>
      <c r="AE275" s="2">
        <f>(Table2[[#This Row],[Close Price]]/Table2[[#This Row],[Current Week Low]])-1</f>
        <v>6.4291736930859322E-3</v>
      </c>
      <c r="AF275" s="2">
        <f>(Table2[[#This Row],[Current Week High]]/Table2[[#This Row],[Close Price]])-1</f>
        <v>3.5899047020630404E-2</v>
      </c>
      <c r="AG275" s="2">
        <f>(Table2[[#This Row],[Close Price]]/Table2[[#This Row],[Current Month Low]])-1</f>
        <v>3.4650890651410693E-2</v>
      </c>
      <c r="AH275" s="2">
        <f>(Table2[[#This Row],[Current Month High]]/Table2[[#This Row],[Close Price]])-1</f>
        <v>4.6727406011100703E-2</v>
      </c>
      <c r="AI275">
        <v>15.105246622683</v>
      </c>
      <c r="AJ275">
        <v>98.920923256395298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0.1</v>
      </c>
      <c r="AM275" t="s">
        <v>10198</v>
      </c>
      <c r="AN275">
        <v>-5.7</v>
      </c>
      <c r="AO275" t="s">
        <v>10199</v>
      </c>
      <c r="AP275">
        <v>5.3171041274555998E-2</v>
      </c>
      <c r="AQ275">
        <f>(Table2[[#This Row],[Sharpe Ratio]]-AVERAGE(Table2[Sharpe Ratio]))/_xlfn.STDEV.P(Table2[Sharpe Ratio])</f>
        <v>-1.4734274680151153E-2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1.1131184920608261</v>
      </c>
      <c r="AS275">
        <f>_xlfn.RANK.AVG(Table2[[#This Row],[1Y Return vs Nifty Z-Score]],Table2[1Y Return vs Nifty Z-Score])</f>
        <v>214</v>
      </c>
      <c r="AT275">
        <f>_xlfn.RANK.AVG(Table2[[#This Row],[6M Return vs Nifty Z-Score]],Table2[6M Return vs Nifty Z-Score])</f>
        <v>336</v>
      </c>
      <c r="AU275">
        <f>_xlfn.RANK.AVG(Table2[[#This Row],[Sharpe Ratio Z-Score]],Table2[Sharpe Ratio Z-Score])</f>
        <v>344</v>
      </c>
      <c r="AV275">
        <f>(Table2[[#This Row],[Rank 1Y]]+Table2[[#This Row],[Rank 6M]]+Table2[[#This Row],[Rank Sharpe]])/3</f>
        <v>298</v>
      </c>
    </row>
    <row r="276" spans="1:48" x14ac:dyDescent="0.3">
      <c r="A276" t="s">
        <v>1380</v>
      </c>
      <c r="B276" t="s">
        <v>1381</v>
      </c>
      <c r="C276" t="s">
        <v>10156</v>
      </c>
      <c r="D276" t="s">
        <v>46</v>
      </c>
      <c r="E276">
        <v>7674.6177608099997</v>
      </c>
      <c r="F276">
        <v>5122.2</v>
      </c>
      <c r="G276">
        <v>12.9578394711431</v>
      </c>
      <c r="H276">
        <f>(Table2[[#This Row],[1Y Return vs Nifty]]-AVERAGE(Table2[1Y Return vs Nifty]))/_xlfn.STDEV.P(Table2[1Y Return vs Nifty])</f>
        <v>-0.39737952953257955</v>
      </c>
      <c r="I276">
        <v>-9.2695902091812101</v>
      </c>
      <c r="J276">
        <f>(Table2[[#This Row],[1M Return vs Nifty]]-AVERAGE(Table2[1M Return vs Nifty]))/_xlfn.STDEV.P(Table2[1M Return vs Nifty])</f>
        <v>-1.0728273977975491</v>
      </c>
      <c r="K276">
        <v>-0.101868121805072</v>
      </c>
      <c r="L276">
        <f>(Table2[[#This Row],[6M Return vs Nifty]]-AVERAGE(Table2[6M Return vs Nifty]))/_xlfn.STDEV.P(Table2[6M Return vs Nifty])</f>
        <v>-0.30981926052439801</v>
      </c>
      <c r="M276">
        <v>-3.7546662864045999</v>
      </c>
      <c r="N276">
        <f>(Table2[[#This Row],[1W Return vs Nifty]]-AVERAGE(Table2[1W Return vs Nifty]))/_xlfn.STDEV.P(Table2[1W Return vs Nifty])</f>
        <v>-0.67661502582765987</v>
      </c>
      <c r="O276">
        <v>4968.45</v>
      </c>
      <c r="P276">
        <v>4962.9462902605601</v>
      </c>
      <c r="Q276">
        <v>4590.6000040560102</v>
      </c>
      <c r="R276">
        <v>39.062236076428199</v>
      </c>
      <c r="S276" s="2">
        <f>(Table2[[#This Row],[Close Price]]-Table2[[#This Row],[20D EMA]])/Table2[[#This Row],[20D EMA]]</f>
        <v>3.0945264619750626E-2</v>
      </c>
      <c r="T276" s="2">
        <f>(Table2[[#This Row],[Close Price]]-Table2[[#This Row],[50D EMA]])/Table2[[#This Row],[50D EMA]]</f>
        <v>3.2088541851029932E-2</v>
      </c>
      <c r="U276" s="2">
        <f>(Table2[[#This Row],[Close Price]]-Table2[[#This Row],[200D EMA]])/Table2[[#This Row],[200D EMA]]</f>
        <v>0.11580185498067705</v>
      </c>
      <c r="V276">
        <v>0.87525585513899695</v>
      </c>
      <c r="W276">
        <v>4951.1000000000004</v>
      </c>
      <c r="X276">
        <v>5438</v>
      </c>
      <c r="Y276">
        <v>4830</v>
      </c>
      <c r="Z276">
        <v>5224</v>
      </c>
      <c r="AA276">
        <v>4830</v>
      </c>
      <c r="AB276">
        <v>5224</v>
      </c>
      <c r="AC276" s="2">
        <f>(Table2[[#This Row],[Close Price]]/Table2[[#This Row],[Day Low]])-1</f>
        <v>3.4557977015208685E-2</v>
      </c>
      <c r="AD276" s="2">
        <f>(Table2[[#This Row],[Day High]]/Table2[[#This Row],[Close Price]])-1</f>
        <v>6.1653195892390045E-2</v>
      </c>
      <c r="AE276" s="2">
        <f>(Table2[[#This Row],[Close Price]]/Table2[[#This Row],[Current Week Low]])-1</f>
        <v>6.0496894409937774E-2</v>
      </c>
      <c r="AF276" s="2">
        <f>(Table2[[#This Row],[Current Week High]]/Table2[[#This Row],[Close Price]])-1</f>
        <v>1.98742727734178E-2</v>
      </c>
      <c r="AG276" s="2">
        <f>(Table2[[#This Row],[Close Price]]/Table2[[#This Row],[Current Month Low]])-1</f>
        <v>6.0496894409937774E-2</v>
      </c>
      <c r="AH276" s="2">
        <f>(Table2[[#This Row],[Current Month High]]/Table2[[#This Row],[Close Price]])-1</f>
        <v>1.98742727734178E-2</v>
      </c>
      <c r="AI276">
        <v>8.3518800515403502</v>
      </c>
      <c r="AJ276">
        <v>52.222172692016201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-0.08</v>
      </c>
      <c r="AM276" t="s">
        <v>10199</v>
      </c>
      <c r="AN276">
        <v>2.71</v>
      </c>
      <c r="AO276" t="s">
        <v>10198</v>
      </c>
      <c r="AP276">
        <v>0.19598753553121201</v>
      </c>
      <c r="AQ276">
        <f>(Table2[[#This Row],[Sharpe Ratio]]-AVERAGE(Table2[Sharpe Ratio]))/_xlfn.STDEV.P(Table2[Sharpe Ratio])</f>
        <v>1.5954208699541741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-0.86122034372801237</v>
      </c>
      <c r="AS276">
        <f>_xlfn.RANK.AVG(Table2[[#This Row],[1Y Return vs Nifty Z-Score]],Table2[1Y Return vs Nifty Z-Score])</f>
        <v>435</v>
      </c>
      <c r="AT276">
        <f>_xlfn.RANK.AVG(Table2[[#This Row],[6M Return vs Nifty Z-Score]],Table2[6M Return vs Nifty Z-Score])</f>
        <v>426</v>
      </c>
      <c r="AU276">
        <f>_xlfn.RANK.AVG(Table2[[#This Row],[Sharpe Ratio Z-Score]],Table2[Sharpe Ratio Z-Score])</f>
        <v>40</v>
      </c>
      <c r="AV276">
        <f>(Table2[[#This Row],[Rank 1Y]]+Table2[[#This Row],[Rank 6M]]+Table2[[#This Row],[Rank Sharpe]])/3</f>
        <v>300.33333333333331</v>
      </c>
    </row>
    <row r="277" spans="1:48" x14ac:dyDescent="0.3">
      <c r="A277" t="s">
        <v>619</v>
      </c>
      <c r="B277" t="s">
        <v>620</v>
      </c>
      <c r="C277" t="s">
        <v>10154</v>
      </c>
      <c r="D277" t="s">
        <v>621</v>
      </c>
      <c r="E277">
        <v>30046.934551259899</v>
      </c>
      <c r="F277">
        <v>309.85000000000002</v>
      </c>
      <c r="G277">
        <v>160.409729085652</v>
      </c>
      <c r="H277">
        <f>(Table2[[#This Row],[1Y Return vs Nifty]]-AVERAGE(Table2[1Y Return vs Nifty]))/_xlfn.STDEV.P(Table2[1Y Return vs Nifty])</f>
        <v>1.3055863708814492</v>
      </c>
      <c r="I277">
        <v>-0.44946667952958902</v>
      </c>
      <c r="J277">
        <f>(Table2[[#This Row],[1M Return vs Nifty]]-AVERAGE(Table2[1M Return vs Nifty]))/_xlfn.STDEV.P(Table2[1M Return vs Nifty])</f>
        <v>-0.34643548845705002</v>
      </c>
      <c r="K277">
        <v>-12.535181278024201</v>
      </c>
      <c r="L277">
        <f>(Table2[[#This Row],[6M Return vs Nifty]]-AVERAGE(Table2[6M Return vs Nifty]))/_xlfn.STDEV.P(Table2[6M Return vs Nifty])</f>
        <v>-0.67025792982847887</v>
      </c>
      <c r="M277">
        <v>-0.54929400028703301</v>
      </c>
      <c r="N277">
        <f>(Table2[[#This Row],[1W Return vs Nifty]]-AVERAGE(Table2[1W Return vs Nifty]))/_xlfn.STDEV.P(Table2[1W Return vs Nifty])</f>
        <v>-9.7884596824679829E-2</v>
      </c>
      <c r="O277">
        <v>307.02999999999997</v>
      </c>
      <c r="P277">
        <v>301.02546776830798</v>
      </c>
      <c r="Q277">
        <v>269.00986869789699</v>
      </c>
      <c r="R277">
        <v>64.777435851154493</v>
      </c>
      <c r="S277" s="2">
        <f>(Table2[[#This Row],[Close Price]]-Table2[[#This Row],[20D EMA]])/Table2[[#This Row],[20D EMA]]</f>
        <v>9.1847702178941802E-3</v>
      </c>
      <c r="T277" s="2">
        <f>(Table2[[#This Row],[Close Price]]-Table2[[#This Row],[50D EMA]])/Table2[[#This Row],[50D EMA]]</f>
        <v>2.9314902480224947E-2</v>
      </c>
      <c r="U277" s="2">
        <f>(Table2[[#This Row],[Close Price]]-Table2[[#This Row],[200D EMA]])/Table2[[#This Row],[200D EMA]]</f>
        <v>0.15181647981831942</v>
      </c>
      <c r="V277">
        <v>0.53770203995593202</v>
      </c>
      <c r="W277">
        <v>300.05</v>
      </c>
      <c r="X277">
        <v>313.95</v>
      </c>
      <c r="Y277">
        <v>309.10000000000002</v>
      </c>
      <c r="Z277">
        <v>321.85000000000002</v>
      </c>
      <c r="AA277">
        <v>305</v>
      </c>
      <c r="AB277">
        <v>321.85000000000002</v>
      </c>
      <c r="AC277" s="2">
        <f>(Table2[[#This Row],[Close Price]]/Table2[[#This Row],[Day Low]])-1</f>
        <v>3.26612231294785E-2</v>
      </c>
      <c r="AD277" s="2">
        <f>(Table2[[#This Row],[Day High]]/Table2[[#This Row],[Close Price]])-1</f>
        <v>1.3232209133451578E-2</v>
      </c>
      <c r="AE277" s="2">
        <f>(Table2[[#This Row],[Close Price]]/Table2[[#This Row],[Current Week Low]])-1</f>
        <v>2.4263992235522558E-3</v>
      </c>
      <c r="AF277" s="2">
        <f>(Table2[[#This Row],[Current Week High]]/Table2[[#This Row],[Close Price]])-1</f>
        <v>3.8728416975956081E-2</v>
      </c>
      <c r="AG277" s="2">
        <f>(Table2[[#This Row],[Close Price]]/Table2[[#This Row],[Current Month Low]])-1</f>
        <v>1.5901639344262364E-2</v>
      </c>
      <c r="AH277" s="2">
        <f>(Table2[[#This Row],[Current Month High]]/Table2[[#This Row],[Close Price]])-1</f>
        <v>3.8728416975956081E-2</v>
      </c>
      <c r="AI277">
        <v>24.027755365499399</v>
      </c>
      <c r="AJ277">
        <v>191.212406015037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0.13</v>
      </c>
      <c r="AM277" t="s">
        <v>10198</v>
      </c>
      <c r="AN277">
        <v>1.91</v>
      </c>
      <c r="AO277" t="s">
        <v>10198</v>
      </c>
      <c r="AP277">
        <v>6.7542658969566002E-2</v>
      </c>
      <c r="AQ277">
        <f>(Table2[[#This Row],[Sharpe Ratio]]-AVERAGE(Table2[Sharpe Ratio]))/_xlfn.STDEV.P(Table2[Sharpe Ratio])</f>
        <v>0.14729556850275272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0.33830392427399342</v>
      </c>
      <c r="AS277">
        <f>_xlfn.RANK.AVG(Table2[[#This Row],[1Y Return vs Nifty Z-Score]],Table2[1Y Return vs Nifty Z-Score])</f>
        <v>63</v>
      </c>
      <c r="AT277">
        <f>_xlfn.RANK.AVG(Table2[[#This Row],[6M Return vs Nifty Z-Score]],Table2[6M Return vs Nifty Z-Score])</f>
        <v>552</v>
      </c>
      <c r="AU277">
        <f>_xlfn.RANK.AVG(Table2[[#This Row],[Sharpe Ratio Z-Score]],Table2[Sharpe Ratio Z-Score])</f>
        <v>288</v>
      </c>
      <c r="AV277">
        <f>(Table2[[#This Row],[Rank 1Y]]+Table2[[#This Row],[Rank 6M]]+Table2[[#This Row],[Rank Sharpe]])/3</f>
        <v>301</v>
      </c>
    </row>
    <row r="278" spans="1:48" x14ac:dyDescent="0.3">
      <c r="A278" t="s">
        <v>1017</v>
      </c>
      <c r="B278" t="s">
        <v>1018</v>
      </c>
      <c r="C278" t="s">
        <v>10156</v>
      </c>
      <c r="D278" t="s">
        <v>46</v>
      </c>
      <c r="E278">
        <v>12960.3586158</v>
      </c>
      <c r="F278">
        <v>526.70000000000005</v>
      </c>
      <c r="G278">
        <v>25.523305891255799</v>
      </c>
      <c r="H278">
        <f>(Table2[[#This Row],[1Y Return vs Nifty]]-AVERAGE(Table2[1Y Return vs Nifty]))/_xlfn.STDEV.P(Table2[1Y Return vs Nifty])</f>
        <v>-0.25225720595847806</v>
      </c>
      <c r="I278">
        <v>-10.480027400451499</v>
      </c>
      <c r="J278">
        <f>(Table2[[#This Row],[1M Return vs Nifty]]-AVERAGE(Table2[1M Return vs Nifty]))/_xlfn.STDEV.P(Table2[1M Return vs Nifty])</f>
        <v>-1.1725144123328552</v>
      </c>
      <c r="K278">
        <v>38.2797862341463</v>
      </c>
      <c r="L278">
        <f>(Table2[[#This Row],[6M Return vs Nifty]]-AVERAGE(Table2[6M Return vs Nifty]))/_xlfn.STDEV.P(Table2[6M Return vs Nifty])</f>
        <v>0.80285539408513562</v>
      </c>
      <c r="M278">
        <v>3.5716639307294802</v>
      </c>
      <c r="N278">
        <f>(Table2[[#This Row],[1W Return vs Nifty]]-AVERAGE(Table2[1W Return vs Nifty]))/_xlfn.STDEV.P(Table2[1W Return vs Nifty])</f>
        <v>0.64615495254357902</v>
      </c>
      <c r="O278">
        <v>489.81</v>
      </c>
      <c r="P278">
        <v>478.27999941317501</v>
      </c>
      <c r="Q278">
        <v>420.67467403698799</v>
      </c>
      <c r="R278">
        <v>65.900234696027198</v>
      </c>
      <c r="S278" s="2">
        <f>(Table2[[#This Row],[Close Price]]-Table2[[#This Row],[20D EMA]])/Table2[[#This Row],[20D EMA]]</f>
        <v>7.531491802944007E-2</v>
      </c>
      <c r="T278" s="2">
        <f>(Table2[[#This Row],[Close Price]]-Table2[[#This Row],[50D EMA]])/Table2[[#This Row],[50D EMA]]</f>
        <v>0.10123777002223362</v>
      </c>
      <c r="U278" s="2">
        <f>(Table2[[#This Row],[Close Price]]-Table2[[#This Row],[200D EMA]])/Table2[[#This Row],[200D EMA]]</f>
        <v>0.25203638941594503</v>
      </c>
      <c r="V278">
        <v>0.84301822204326904</v>
      </c>
      <c r="W278">
        <v>508</v>
      </c>
      <c r="X278">
        <v>539</v>
      </c>
      <c r="Y278">
        <v>484</v>
      </c>
      <c r="Z278">
        <v>539.5</v>
      </c>
      <c r="AA278">
        <v>474</v>
      </c>
      <c r="AB278">
        <v>539.5</v>
      </c>
      <c r="AC278" s="2">
        <f>(Table2[[#This Row],[Close Price]]/Table2[[#This Row],[Day Low]])-1</f>
        <v>3.6811023622047356E-2</v>
      </c>
      <c r="AD278" s="2">
        <f>(Table2[[#This Row],[Day High]]/Table2[[#This Row],[Close Price]])-1</f>
        <v>2.335295234478818E-2</v>
      </c>
      <c r="AE278" s="2">
        <f>(Table2[[#This Row],[Close Price]]/Table2[[#This Row],[Current Week Low]])-1</f>
        <v>8.8223140495867769E-2</v>
      </c>
      <c r="AF278" s="2">
        <f>(Table2[[#This Row],[Current Week High]]/Table2[[#This Row],[Close Price]])-1</f>
        <v>2.4302259350673872E-2</v>
      </c>
      <c r="AG278" s="2">
        <f>(Table2[[#This Row],[Close Price]]/Table2[[#This Row],[Current Month Low]])-1</f>
        <v>0.11118143459915619</v>
      </c>
      <c r="AH278" s="2">
        <f>(Table2[[#This Row],[Current Month High]]/Table2[[#This Row],[Close Price]])-1</f>
        <v>2.4302259350673872E-2</v>
      </c>
      <c r="AI278">
        <v>9.1323333966204494</v>
      </c>
      <c r="AJ278">
        <v>69.848435988390804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0.09</v>
      </c>
      <c r="AM278" t="s">
        <v>10198</v>
      </c>
      <c r="AN278">
        <v>12.08</v>
      </c>
      <c r="AO278" t="s">
        <v>10198</v>
      </c>
      <c r="AP278">
        <v>2.3836327119141999E-2</v>
      </c>
      <c r="AQ278">
        <f>(Table2[[#This Row],[Sharpe Ratio]]-AVERAGE(Table2[Sharpe Ratio]))/_xlfn.STDEV.P(Table2[Sharpe Ratio])</f>
        <v>-0.3454624665431571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-0.32122373820577577</v>
      </c>
      <c r="AS278">
        <f>_xlfn.RANK.AVG(Table2[[#This Row],[1Y Return vs Nifty Z-Score]],Table2[1Y Return vs Nifty Z-Score])</f>
        <v>360</v>
      </c>
      <c r="AT278">
        <f>_xlfn.RANK.AVG(Table2[[#This Row],[6M Return vs Nifty Z-Score]],Table2[6M Return vs Nifty Z-Score])</f>
        <v>112</v>
      </c>
      <c r="AU278">
        <f>_xlfn.RANK.AVG(Table2[[#This Row],[Sharpe Ratio Z-Score]],Table2[Sharpe Ratio Z-Score])</f>
        <v>434</v>
      </c>
      <c r="AV278">
        <f>(Table2[[#This Row],[Rank 1Y]]+Table2[[#This Row],[Rank 6M]]+Table2[[#This Row],[Rank Sharpe]])/3</f>
        <v>302</v>
      </c>
    </row>
    <row r="279" spans="1:48" x14ac:dyDescent="0.3">
      <c r="A279" t="s">
        <v>1464</v>
      </c>
      <c r="B279" t="s">
        <v>1465</v>
      </c>
      <c r="C279" t="s">
        <v>10155</v>
      </c>
      <c r="D279" t="s">
        <v>120</v>
      </c>
      <c r="E279">
        <v>6738.7420934499996</v>
      </c>
      <c r="F279">
        <v>1106.5999999999999</v>
      </c>
      <c r="G279">
        <v>53.318396641335497</v>
      </c>
      <c r="H279">
        <f>(Table2[[#This Row],[1Y Return vs Nifty]]-AVERAGE(Table2[1Y Return vs Nifty]))/_xlfn.STDEV.P(Table2[1Y Return vs Nifty])</f>
        <v>6.8756596374249468E-2</v>
      </c>
      <c r="I279">
        <v>7.8670827715126501</v>
      </c>
      <c r="J279">
        <f>(Table2[[#This Row],[1M Return vs Nifty]]-AVERAGE(Table2[1M Return vs Nifty]))/_xlfn.STDEV.P(Table2[1M Return vs Nifty])</f>
        <v>0.33848397038706701</v>
      </c>
      <c r="K279">
        <v>11.2007847814721</v>
      </c>
      <c r="L279">
        <f>(Table2[[#This Row],[6M Return vs Nifty]]-AVERAGE(Table2[6M Return vs Nifty]))/_xlfn.STDEV.P(Table2[6M Return vs Nifty])</f>
        <v>1.7841848053516549E-2</v>
      </c>
      <c r="M279">
        <v>6.6397136047013099</v>
      </c>
      <c r="N279">
        <f>(Table2[[#This Row],[1W Return vs Nifty]]-AVERAGE(Table2[1W Return vs Nifty]))/_xlfn.STDEV.P(Table2[1W Return vs Nifty])</f>
        <v>1.2000917640990294</v>
      </c>
      <c r="O279">
        <v>1045.5999999999999</v>
      </c>
      <c r="P279">
        <v>994.91808470293904</v>
      </c>
      <c r="Q279">
        <v>879.844472451412</v>
      </c>
      <c r="R279">
        <v>72.780822736145495</v>
      </c>
      <c r="S279" s="2">
        <f>(Table2[[#This Row],[Close Price]]-Table2[[#This Row],[20D EMA]])/Table2[[#This Row],[20D EMA]]</f>
        <v>5.833970925784239E-2</v>
      </c>
      <c r="T279" s="2">
        <f>(Table2[[#This Row],[Close Price]]-Table2[[#This Row],[50D EMA]])/Table2[[#This Row],[50D EMA]]</f>
        <v>0.11225237234521339</v>
      </c>
      <c r="U279" s="2">
        <f>(Table2[[#This Row],[Close Price]]-Table2[[#This Row],[200D EMA]])/Table2[[#This Row],[200D EMA]]</f>
        <v>0.25772228461787616</v>
      </c>
      <c r="V279">
        <v>1.7918542501999</v>
      </c>
      <c r="W279">
        <v>1090.8499999999999</v>
      </c>
      <c r="X279">
        <v>1133.5</v>
      </c>
      <c r="Y279">
        <v>1096.3499999999999</v>
      </c>
      <c r="Z279">
        <v>1140.75</v>
      </c>
      <c r="AA279">
        <v>1010</v>
      </c>
      <c r="AB279">
        <v>1160</v>
      </c>
      <c r="AC279" s="2">
        <f>(Table2[[#This Row],[Close Price]]/Table2[[#This Row],[Day Low]])-1</f>
        <v>1.4438282073612418E-2</v>
      </c>
      <c r="AD279" s="2">
        <f>(Table2[[#This Row],[Day High]]/Table2[[#This Row],[Close Price]])-1</f>
        <v>2.4308693294776917E-2</v>
      </c>
      <c r="AE279" s="2">
        <f>(Table2[[#This Row],[Close Price]]/Table2[[#This Row],[Current Week Low]])-1</f>
        <v>9.3492041774980716E-3</v>
      </c>
      <c r="AF279" s="2">
        <f>(Table2[[#This Row],[Current Week High]]/Table2[[#This Row],[Close Price]])-1</f>
        <v>3.0860292788722266E-2</v>
      </c>
      <c r="AG279" s="2">
        <f>(Table2[[#This Row],[Close Price]]/Table2[[#This Row],[Current Month Low]])-1</f>
        <v>9.5643564356435506E-2</v>
      </c>
      <c r="AH279" s="2">
        <f>(Table2[[#This Row],[Current Month High]]/Table2[[#This Row],[Close Price]])-1</f>
        <v>4.8255919031267025E-2</v>
      </c>
      <c r="AI279">
        <v>4.8255919031266998</v>
      </c>
      <c r="AJ279">
        <v>88.021408546427594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0.1</v>
      </c>
      <c r="AM279" t="s">
        <v>10198</v>
      </c>
      <c r="AN279">
        <v>6.51</v>
      </c>
      <c r="AO279" t="s">
        <v>10198</v>
      </c>
      <c r="AP279">
        <v>5.1380050586234002E-2</v>
      </c>
      <c r="AQ279">
        <f>(Table2[[#This Row],[Sharpe Ratio]]-AVERAGE(Table2[Sharpe Ratio]))/_xlfn.STDEV.P(Table2[Sharpe Ratio])</f>
        <v>-3.4926430255762711E-2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1.5902477486580997</v>
      </c>
      <c r="AS279">
        <f>_xlfn.RANK.AVG(Table2[[#This Row],[1Y Return vs Nifty Z-Score]],Table2[1Y Return vs Nifty Z-Score])</f>
        <v>259</v>
      </c>
      <c r="AT279">
        <f>_xlfn.RANK.AVG(Table2[[#This Row],[6M Return vs Nifty Z-Score]],Table2[6M Return vs Nifty Z-Score])</f>
        <v>299</v>
      </c>
      <c r="AU279">
        <f>_xlfn.RANK.AVG(Table2[[#This Row],[Sharpe Ratio Z-Score]],Table2[Sharpe Ratio Z-Score])</f>
        <v>350</v>
      </c>
      <c r="AV279">
        <f>(Table2[[#This Row],[Rank 1Y]]+Table2[[#This Row],[Rank 6M]]+Table2[[#This Row],[Rank Sharpe]])/3</f>
        <v>302.66666666666669</v>
      </c>
    </row>
    <row r="280" spans="1:48" x14ac:dyDescent="0.3">
      <c r="A280" t="s">
        <v>1149</v>
      </c>
      <c r="B280" t="s">
        <v>1150</v>
      </c>
      <c r="C280" t="s">
        <v>10169</v>
      </c>
      <c r="D280" t="s">
        <v>1151</v>
      </c>
      <c r="E280">
        <v>10394.2252395</v>
      </c>
      <c r="F280">
        <v>539.75</v>
      </c>
      <c r="G280">
        <v>16.749787948641099</v>
      </c>
      <c r="H280">
        <f>(Table2[[#This Row],[1Y Return vs Nifty]]-AVERAGE(Table2[1Y Return vs Nifty]))/_xlfn.STDEV.P(Table2[1Y Return vs Nifty])</f>
        <v>-0.35358518433843988</v>
      </c>
      <c r="I280">
        <v>-9.4626423456226902</v>
      </c>
      <c r="J280">
        <f>(Table2[[#This Row],[1M Return vs Nifty]]-AVERAGE(Table2[1M Return vs Nifty]))/_xlfn.STDEV.P(Table2[1M Return vs Nifty])</f>
        <v>-1.088726439292893</v>
      </c>
      <c r="K280">
        <v>34.362434632627902</v>
      </c>
      <c r="L280">
        <f>(Table2[[#This Row],[6M Return vs Nifty]]-AVERAGE(Table2[6M Return vs Nifty]))/_xlfn.STDEV.P(Table2[6M Return vs Nifty])</f>
        <v>0.68929234128442363</v>
      </c>
      <c r="M280">
        <v>-3.98565366371411</v>
      </c>
      <c r="N280">
        <f>(Table2[[#This Row],[1W Return vs Nifty]]-AVERAGE(Table2[1W Return vs Nifty]))/_xlfn.STDEV.P(Table2[1W Return vs Nifty])</f>
        <v>-0.71831983014744827</v>
      </c>
      <c r="O280">
        <v>540.97</v>
      </c>
      <c r="P280">
        <v>505.21487379333303</v>
      </c>
      <c r="Q280">
        <v>423.76065854665899</v>
      </c>
      <c r="R280">
        <v>40.839784436139801</v>
      </c>
      <c r="S280" s="2">
        <f>(Table2[[#This Row],[Close Price]]-Table2[[#This Row],[20D EMA]])/Table2[[#This Row],[20D EMA]]</f>
        <v>-2.2552082370557096E-3</v>
      </c>
      <c r="T280" s="2">
        <f>(Table2[[#This Row],[Close Price]]-Table2[[#This Row],[50D EMA]])/Table2[[#This Row],[50D EMA]]</f>
        <v>6.8357302997366171E-2</v>
      </c>
      <c r="U280" s="2">
        <f>(Table2[[#This Row],[Close Price]]-Table2[[#This Row],[200D EMA]])/Table2[[#This Row],[200D EMA]]</f>
        <v>0.2737142750606939</v>
      </c>
      <c r="V280">
        <v>0.64493322772727801</v>
      </c>
      <c r="W280">
        <v>517</v>
      </c>
      <c r="X280">
        <v>550</v>
      </c>
      <c r="Y280">
        <v>535.54999999999995</v>
      </c>
      <c r="Z280">
        <v>553.20000000000005</v>
      </c>
      <c r="AA280">
        <v>535.54999999999995</v>
      </c>
      <c r="AB280">
        <v>579</v>
      </c>
      <c r="AC280" s="2">
        <f>(Table2[[#This Row],[Close Price]]/Table2[[#This Row],[Day Low]])-1</f>
        <v>4.4003868471953478E-2</v>
      </c>
      <c r="AD280" s="2">
        <f>(Table2[[#This Row],[Day High]]/Table2[[#This Row],[Close Price]])-1</f>
        <v>1.8990273274664293E-2</v>
      </c>
      <c r="AE280" s="2">
        <f>(Table2[[#This Row],[Close Price]]/Table2[[#This Row],[Current Week Low]])-1</f>
        <v>7.8424050042014137E-3</v>
      </c>
      <c r="AF280" s="2">
        <f>(Table2[[#This Row],[Current Week High]]/Table2[[#This Row],[Close Price]])-1</f>
        <v>2.4918943955535067E-2</v>
      </c>
      <c r="AG280" s="2">
        <f>(Table2[[#This Row],[Close Price]]/Table2[[#This Row],[Current Month Low]])-1</f>
        <v>7.8424050042014137E-3</v>
      </c>
      <c r="AH280" s="2">
        <f>(Table2[[#This Row],[Current Month High]]/Table2[[#This Row],[Close Price]])-1</f>
        <v>7.2718851320055622E-2</v>
      </c>
      <c r="AI280">
        <v>7.7165354330708702</v>
      </c>
      <c r="AJ280">
        <v>74.337855297157603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0.15</v>
      </c>
      <c r="AM280" t="s">
        <v>10198</v>
      </c>
      <c r="AN280">
        <v>-2.9</v>
      </c>
      <c r="AO280" t="s">
        <v>10199</v>
      </c>
      <c r="AP280">
        <v>4.4996337442758001E-2</v>
      </c>
      <c r="AQ280">
        <f>(Table2[[#This Row],[Sharpe Ratio]]-AVERAGE(Table2[Sharpe Ratio]))/_xlfn.STDEV.P(Table2[Sharpe Ratio])</f>
        <v>-0.10689828906197059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-1.5782374015563281</v>
      </c>
      <c r="AS280">
        <f>_xlfn.RANK.AVG(Table2[[#This Row],[1Y Return vs Nifty Z-Score]],Table2[1Y Return vs Nifty Z-Score])</f>
        <v>410</v>
      </c>
      <c r="AT280">
        <f>_xlfn.RANK.AVG(Table2[[#This Row],[6M Return vs Nifty Z-Score]],Table2[6M Return vs Nifty Z-Score])</f>
        <v>134</v>
      </c>
      <c r="AU280">
        <f>_xlfn.RANK.AVG(Table2[[#This Row],[Sharpe Ratio Z-Score]],Table2[Sharpe Ratio Z-Score])</f>
        <v>365</v>
      </c>
      <c r="AV280">
        <f>(Table2[[#This Row],[Rank 1Y]]+Table2[[#This Row],[Rank 6M]]+Table2[[#This Row],[Rank Sharpe]])/3</f>
        <v>303</v>
      </c>
    </row>
    <row r="281" spans="1:48" x14ac:dyDescent="0.3">
      <c r="A281" t="s">
        <v>1892</v>
      </c>
      <c r="B281" t="s">
        <v>1893</v>
      </c>
      <c r="C281" t="s">
        <v>10157</v>
      </c>
      <c r="D281" t="s">
        <v>189</v>
      </c>
      <c r="E281">
        <v>3531.4403805000002</v>
      </c>
      <c r="F281">
        <v>1337.9</v>
      </c>
      <c r="G281">
        <v>24.815733495911399</v>
      </c>
      <c r="H281">
        <f>(Table2[[#This Row],[1Y Return vs Nifty]]-AVERAGE(Table2[1Y Return vs Nifty]))/_xlfn.STDEV.P(Table2[1Y Return vs Nifty])</f>
        <v>-0.26042917082441502</v>
      </c>
      <c r="I281">
        <v>-3.19165761745161</v>
      </c>
      <c r="J281">
        <f>(Table2[[#This Row],[1M Return vs Nifty]]-AVERAGE(Table2[1M Return vs Nifty]))/_xlfn.STDEV.P(Table2[1M Return vs Nifty])</f>
        <v>-0.57227192991696552</v>
      </c>
      <c r="K281">
        <v>3.06260907703032</v>
      </c>
      <c r="L281">
        <f>(Table2[[#This Row],[6M Return vs Nifty]]-AVERAGE(Table2[6M Return vs Nifty]))/_xlfn.STDEV.P(Table2[6M Return vs Nifty])</f>
        <v>-0.21808185020904639</v>
      </c>
      <c r="M281">
        <v>1.0298139494134599</v>
      </c>
      <c r="N281">
        <f>(Table2[[#This Row],[1W Return vs Nifty]]-AVERAGE(Table2[1W Return vs Nifty]))/_xlfn.STDEV.P(Table2[1W Return vs Nifty])</f>
        <v>0.18722357146209848</v>
      </c>
      <c r="O281">
        <v>1300.3499999999999</v>
      </c>
      <c r="P281">
        <v>1251.60209562099</v>
      </c>
      <c r="Q281">
        <v>1123.2060899773401</v>
      </c>
      <c r="R281">
        <v>66.130561884136497</v>
      </c>
      <c r="S281" s="2">
        <f>(Table2[[#This Row],[Close Price]]-Table2[[#This Row],[20D EMA]])/Table2[[#This Row],[20D EMA]]</f>
        <v>2.8876840850540382E-2</v>
      </c>
      <c r="T281" s="2">
        <f>(Table2[[#This Row],[Close Price]]-Table2[[#This Row],[50D EMA]])/Table2[[#This Row],[50D EMA]]</f>
        <v>6.8949951970312798E-2</v>
      </c>
      <c r="U281" s="2">
        <f>(Table2[[#This Row],[Close Price]]-Table2[[#This Row],[200D EMA]])/Table2[[#This Row],[200D EMA]]</f>
        <v>0.19114382653230746</v>
      </c>
      <c r="V281">
        <v>1.25091686772604</v>
      </c>
      <c r="W281">
        <v>1323.75</v>
      </c>
      <c r="X281">
        <v>1406.8</v>
      </c>
      <c r="Y281">
        <v>1330.6</v>
      </c>
      <c r="Z281">
        <v>1360</v>
      </c>
      <c r="AA281">
        <v>1280</v>
      </c>
      <c r="AB281">
        <v>1382.95</v>
      </c>
      <c r="AC281" s="2">
        <f>(Table2[[#This Row],[Close Price]]/Table2[[#This Row],[Day Low]])-1</f>
        <v>1.0689329556185179E-2</v>
      </c>
      <c r="AD281" s="2">
        <f>(Table2[[#This Row],[Day High]]/Table2[[#This Row],[Close Price]])-1</f>
        <v>5.1498617235966604E-2</v>
      </c>
      <c r="AE281" s="2">
        <f>(Table2[[#This Row],[Close Price]]/Table2[[#This Row],[Current Week Low]])-1</f>
        <v>5.4862468059524439E-3</v>
      </c>
      <c r="AF281" s="2">
        <f>(Table2[[#This Row],[Current Week High]]/Table2[[#This Row],[Close Price]])-1</f>
        <v>1.6518424396442022E-2</v>
      </c>
      <c r="AG281" s="2">
        <f>(Table2[[#This Row],[Close Price]]/Table2[[#This Row],[Current Month Low]])-1</f>
        <v>4.523437500000016E-2</v>
      </c>
      <c r="AH281" s="2">
        <f>(Table2[[#This Row],[Current Month High]]/Table2[[#This Row],[Close Price]])-1</f>
        <v>3.3672172808132173E-2</v>
      </c>
      <c r="AI281">
        <v>3.3672172808132101</v>
      </c>
      <c r="AJ281">
        <v>62.761557177615501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-0.01</v>
      </c>
      <c r="AM281" t="s">
        <v>10199</v>
      </c>
      <c r="AN281">
        <v>4.41</v>
      </c>
      <c r="AO281" t="s">
        <v>10198</v>
      </c>
      <c r="AP281">
        <v>0.122211176110205</v>
      </c>
      <c r="AQ281">
        <f>(Table2[[#This Row],[Sharpe Ratio]]-AVERAGE(Table2[Sharpe Ratio]))/_xlfn.STDEV.P(Table2[Sharpe Ratio])</f>
        <v>0.76364450341877177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-9.9914876069556707E-2</v>
      </c>
      <c r="AS281">
        <f>_xlfn.RANK.AVG(Table2[[#This Row],[1Y Return vs Nifty Z-Score]],Table2[1Y Return vs Nifty Z-Score])</f>
        <v>364</v>
      </c>
      <c r="AT281">
        <f>_xlfn.RANK.AVG(Table2[[#This Row],[6M Return vs Nifty Z-Score]],Table2[6M Return vs Nifty Z-Score])</f>
        <v>388</v>
      </c>
      <c r="AU281">
        <f>_xlfn.RANK.AVG(Table2[[#This Row],[Sharpe Ratio Z-Score]],Table2[Sharpe Ratio Z-Score])</f>
        <v>158</v>
      </c>
      <c r="AV281">
        <f>(Table2[[#This Row],[Rank 1Y]]+Table2[[#This Row],[Rank 6M]]+Table2[[#This Row],[Rank Sharpe]])/3</f>
        <v>303.33333333333331</v>
      </c>
    </row>
    <row r="282" spans="1:48" x14ac:dyDescent="0.3">
      <c r="A282" t="s">
        <v>585</v>
      </c>
      <c r="B282" t="s">
        <v>586</v>
      </c>
      <c r="C282" t="s">
        <v>10158</v>
      </c>
      <c r="D282" t="s">
        <v>239</v>
      </c>
      <c r="E282">
        <v>32477.192779179899</v>
      </c>
      <c r="F282">
        <v>4285.1499999999996</v>
      </c>
      <c r="G282">
        <v>1.1385917005864701</v>
      </c>
      <c r="H282">
        <f>(Table2[[#This Row],[1Y Return vs Nifty]]-AVERAGE(Table2[1Y Return vs Nifty]))/_xlfn.STDEV.P(Table2[1Y Return vs Nifty])</f>
        <v>-0.53388355111157437</v>
      </c>
      <c r="I282">
        <v>-3.0044359527039401</v>
      </c>
      <c r="J282">
        <f>(Table2[[#This Row],[1M Return vs Nifty]]-AVERAGE(Table2[1M Return vs Nifty]))/_xlfn.STDEV.P(Table2[1M Return vs Nifty])</f>
        <v>-0.55685306394884471</v>
      </c>
      <c r="K282">
        <v>21.771460970079399</v>
      </c>
      <c r="L282">
        <f>(Table2[[#This Row],[6M Return vs Nifty]]-AVERAGE(Table2[6M Return vs Nifty]))/_xlfn.STDEV.P(Table2[6M Return vs Nifty])</f>
        <v>0.32428313294628464</v>
      </c>
      <c r="M282">
        <v>-1.2450880287255199</v>
      </c>
      <c r="N282">
        <f>(Table2[[#This Row],[1W Return vs Nifty]]-AVERAGE(Table2[1W Return vs Nifty]))/_xlfn.STDEV.P(Table2[1W Return vs Nifty])</f>
        <v>-0.2235103091077453</v>
      </c>
      <c r="O282">
        <v>4311.51</v>
      </c>
      <c r="P282">
        <v>4034.0938821465802</v>
      </c>
      <c r="Q282">
        <v>3441.6477366588001</v>
      </c>
      <c r="R282">
        <v>46.306889444923598</v>
      </c>
      <c r="S282" s="2">
        <f>(Table2[[#This Row],[Close Price]]-Table2[[#This Row],[20D EMA]])/Table2[[#This Row],[20D EMA]]</f>
        <v>-6.1138672993917634E-3</v>
      </c>
      <c r="T282" s="2">
        <f>(Table2[[#This Row],[Close Price]]-Table2[[#This Row],[50D EMA]])/Table2[[#This Row],[50D EMA]]</f>
        <v>6.2233583349287365E-2</v>
      </c>
      <c r="U282" s="2">
        <f>(Table2[[#This Row],[Close Price]]-Table2[[#This Row],[200D EMA]])/Table2[[#This Row],[200D EMA]]</f>
        <v>0.24508675142915218</v>
      </c>
      <c r="V282">
        <v>0.54176481170824398</v>
      </c>
      <c r="W282">
        <v>4200</v>
      </c>
      <c r="X282">
        <v>4338.95</v>
      </c>
      <c r="Y282">
        <v>4256.3500000000004</v>
      </c>
      <c r="Z282">
        <v>4534.95</v>
      </c>
      <c r="AA282">
        <v>4256.3500000000004</v>
      </c>
      <c r="AB282">
        <v>4534.95</v>
      </c>
      <c r="AC282" s="2">
        <f>(Table2[[#This Row],[Close Price]]/Table2[[#This Row],[Day Low]])-1</f>
        <v>2.0273809523809527E-2</v>
      </c>
      <c r="AD282" s="2">
        <f>(Table2[[#This Row],[Day High]]/Table2[[#This Row],[Close Price]])-1</f>
        <v>1.2554986406543511E-2</v>
      </c>
      <c r="AE282" s="2">
        <f>(Table2[[#This Row],[Close Price]]/Table2[[#This Row],[Current Week Low]])-1</f>
        <v>6.7663608490842186E-3</v>
      </c>
      <c r="AF282" s="2">
        <f>(Table2[[#This Row],[Current Week High]]/Table2[[#This Row],[Close Price]])-1</f>
        <v>5.8294342088375029E-2</v>
      </c>
      <c r="AG282" s="2">
        <f>(Table2[[#This Row],[Close Price]]/Table2[[#This Row],[Current Month Low]])-1</f>
        <v>6.7663608490842186E-3</v>
      </c>
      <c r="AH282" s="2">
        <f>(Table2[[#This Row],[Current Month High]]/Table2[[#This Row],[Close Price]])-1</f>
        <v>5.8294342088375029E-2</v>
      </c>
      <c r="AI282">
        <v>12.4324702752529</v>
      </c>
      <c r="AJ282">
        <v>69.742523271934999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0.18</v>
      </c>
      <c r="AM282" t="s">
        <v>10198</v>
      </c>
      <c r="AN282">
        <v>-3.31</v>
      </c>
      <c r="AO282" t="s">
        <v>10199</v>
      </c>
      <c r="AP282">
        <v>0.105883576225866</v>
      </c>
      <c r="AQ282">
        <f>(Table2[[#This Row],[Sharpe Ratio]]-AVERAGE(Table2[Sharpe Ratio]))/_xlfn.STDEV.P(Table2[Sharpe Ratio])</f>
        <v>0.57956234197001455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-0.41040144925186517</v>
      </c>
      <c r="AS282">
        <f>_xlfn.RANK.AVG(Table2[[#This Row],[1Y Return vs Nifty Z-Score]],Table2[1Y Return vs Nifty Z-Score])</f>
        <v>509</v>
      </c>
      <c r="AT282">
        <f>_xlfn.RANK.AVG(Table2[[#This Row],[6M Return vs Nifty Z-Score]],Table2[6M Return vs Nifty Z-Score])</f>
        <v>204</v>
      </c>
      <c r="AU282">
        <f>_xlfn.RANK.AVG(Table2[[#This Row],[Sharpe Ratio Z-Score]],Table2[Sharpe Ratio Z-Score])</f>
        <v>198</v>
      </c>
      <c r="AV282">
        <f>(Table2[[#This Row],[Rank 1Y]]+Table2[[#This Row],[Rank 6M]]+Table2[[#This Row],[Rank Sharpe]])/3</f>
        <v>303.66666666666669</v>
      </c>
    </row>
    <row r="283" spans="1:48" x14ac:dyDescent="0.3">
      <c r="A283" t="s">
        <v>1753</v>
      </c>
      <c r="B283" t="s">
        <v>1754</v>
      </c>
      <c r="C283" t="s">
        <v>10165</v>
      </c>
      <c r="D283" t="s">
        <v>916</v>
      </c>
      <c r="E283">
        <v>4212.6991915250001</v>
      </c>
      <c r="F283">
        <v>328.8</v>
      </c>
      <c r="G283">
        <v>57.458829902474598</v>
      </c>
      <c r="H283">
        <f>(Table2[[#This Row],[1Y Return vs Nifty]]-AVERAGE(Table2[1Y Return vs Nifty]))/_xlfn.STDEV.P(Table2[1Y Return vs Nifty])</f>
        <v>0.11657569638777782</v>
      </c>
      <c r="I283">
        <v>11.078218106075701</v>
      </c>
      <c r="J283">
        <f>(Table2[[#This Row],[1M Return vs Nifty]]-AVERAGE(Table2[1M Return vs Nifty]))/_xlfn.STDEV.P(Table2[1M Return vs Nifty])</f>
        <v>0.60294089312544152</v>
      </c>
      <c r="K283">
        <v>13.568622063054001</v>
      </c>
      <c r="L283">
        <f>(Table2[[#This Row],[6M Return vs Nifty]]-AVERAGE(Table2[6M Return vs Nifty]))/_xlfn.STDEV.P(Table2[6M Return vs Nifty])</f>
        <v>8.6484864454585211E-2</v>
      </c>
      <c r="M283">
        <v>1.92505258909739</v>
      </c>
      <c r="N283">
        <f>(Table2[[#This Row],[1W Return vs Nifty]]-AVERAGE(Table2[1W Return vs Nifty]))/_xlfn.STDEV.P(Table2[1W Return vs Nifty])</f>
        <v>0.34885903709840493</v>
      </c>
      <c r="O283">
        <v>315.42</v>
      </c>
      <c r="P283">
        <v>290.26100113106401</v>
      </c>
      <c r="Q283">
        <v>242.85043286772401</v>
      </c>
      <c r="R283">
        <v>73.038142812393005</v>
      </c>
      <c r="S283" s="2">
        <f>(Table2[[#This Row],[Close Price]]-Table2[[#This Row],[20D EMA]])/Table2[[#This Row],[20D EMA]]</f>
        <v>4.2419630968232813E-2</v>
      </c>
      <c r="T283" s="2">
        <f>(Table2[[#This Row],[Close Price]]-Table2[[#This Row],[50D EMA]])/Table2[[#This Row],[50D EMA]]</f>
        <v>0.1327736027876999</v>
      </c>
      <c r="U283" s="2">
        <f>(Table2[[#This Row],[Close Price]]-Table2[[#This Row],[200D EMA]])/Table2[[#This Row],[200D EMA]]</f>
        <v>0.35391976088875693</v>
      </c>
      <c r="V283">
        <v>1.05148576475968</v>
      </c>
      <c r="W283">
        <v>315.2</v>
      </c>
      <c r="X283">
        <v>336</v>
      </c>
      <c r="Y283">
        <v>326.64999999999998</v>
      </c>
      <c r="Z283">
        <v>345</v>
      </c>
      <c r="AA283">
        <v>315.35000000000002</v>
      </c>
      <c r="AB283">
        <v>345</v>
      </c>
      <c r="AC283" s="2">
        <f>(Table2[[#This Row],[Close Price]]/Table2[[#This Row],[Day Low]])-1</f>
        <v>4.3147208121827374E-2</v>
      </c>
      <c r="AD283" s="2">
        <f>(Table2[[#This Row],[Day High]]/Table2[[#This Row],[Close Price]])-1</f>
        <v>2.1897810218977964E-2</v>
      </c>
      <c r="AE283" s="2">
        <f>(Table2[[#This Row],[Close Price]]/Table2[[#This Row],[Current Week Low]])-1</f>
        <v>6.5819684677790313E-3</v>
      </c>
      <c r="AF283" s="2">
        <f>(Table2[[#This Row],[Current Week High]]/Table2[[#This Row],[Close Price]])-1</f>
        <v>4.9270072992700698E-2</v>
      </c>
      <c r="AG283" s="2">
        <f>(Table2[[#This Row],[Close Price]]/Table2[[#This Row],[Current Month Low]])-1</f>
        <v>4.2651022673220185E-2</v>
      </c>
      <c r="AH283" s="2">
        <f>(Table2[[#This Row],[Current Month High]]/Table2[[#This Row],[Close Price]])-1</f>
        <v>4.9270072992700698E-2</v>
      </c>
      <c r="AI283">
        <v>4.9270072992700698</v>
      </c>
      <c r="AJ283">
        <v>120.893516963385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0.12</v>
      </c>
      <c r="AM283" t="s">
        <v>10198</v>
      </c>
      <c r="AN283">
        <v>7.73</v>
      </c>
      <c r="AO283" t="s">
        <v>10198</v>
      </c>
      <c r="AP283">
        <v>3.7487674692905003E-2</v>
      </c>
      <c r="AQ283">
        <f>(Table2[[#This Row],[Sharpe Ratio]]-AVERAGE(Table2[Sharpe Ratio]))/_xlfn.STDEV.P(Table2[Sharpe Ratio])</f>
        <v>-0.19155316046829951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0.96330733059790996</v>
      </c>
      <c r="AS283">
        <f>_xlfn.RANK.AVG(Table2[[#This Row],[1Y Return vs Nifty Z-Score]],Table2[1Y Return vs Nifty Z-Score])</f>
        <v>236</v>
      </c>
      <c r="AT283">
        <f>_xlfn.RANK.AVG(Table2[[#This Row],[6M Return vs Nifty Z-Score]],Table2[6M Return vs Nifty Z-Score])</f>
        <v>285</v>
      </c>
      <c r="AU283">
        <f>_xlfn.RANK.AVG(Table2[[#This Row],[Sharpe Ratio Z-Score]],Table2[Sharpe Ratio Z-Score])</f>
        <v>392</v>
      </c>
      <c r="AV283">
        <f>(Table2[[#This Row],[Rank 1Y]]+Table2[[#This Row],[Rank 6M]]+Table2[[#This Row],[Rank Sharpe]])/3</f>
        <v>304.33333333333331</v>
      </c>
    </row>
    <row r="284" spans="1:48" x14ac:dyDescent="0.3">
      <c r="A284" t="s">
        <v>1139</v>
      </c>
      <c r="B284" t="s">
        <v>1140</v>
      </c>
      <c r="C284" t="s">
        <v>10165</v>
      </c>
      <c r="D284" t="s">
        <v>484</v>
      </c>
      <c r="E284">
        <v>10535.91274863</v>
      </c>
      <c r="F284">
        <v>2113.1999999999998</v>
      </c>
      <c r="G284">
        <v>15.6977317006827</v>
      </c>
      <c r="H284">
        <f>(Table2[[#This Row],[1Y Return vs Nifty]]-AVERAGE(Table2[1Y Return vs Nifty]))/_xlfn.STDEV.P(Table2[1Y Return vs Nifty])</f>
        <v>-0.36573569607670647</v>
      </c>
      <c r="I284">
        <v>1.8205346378505201</v>
      </c>
      <c r="J284">
        <f>(Table2[[#This Row],[1M Return vs Nifty]]-AVERAGE(Table2[1M Return vs Nifty]))/_xlfn.STDEV.P(Table2[1M Return vs Nifty])</f>
        <v>-0.15948679260331805</v>
      </c>
      <c r="K284">
        <v>-2.94773377539987</v>
      </c>
      <c r="L284">
        <f>(Table2[[#This Row],[6M Return vs Nifty]]-AVERAGE(Table2[6M Return vs Nifty]))/_xlfn.STDEV.P(Table2[6M Return vs Nifty])</f>
        <v>-0.39232020104698212</v>
      </c>
      <c r="M284">
        <v>1.6345079195260199</v>
      </c>
      <c r="N284">
        <f>(Table2[[#This Row],[1W Return vs Nifty]]-AVERAGE(Table2[1W Return vs Nifty]))/_xlfn.STDEV.P(Table2[1W Return vs Nifty])</f>
        <v>0.29640115506273279</v>
      </c>
      <c r="O284">
        <v>2094.4699999999998</v>
      </c>
      <c r="P284">
        <v>2054.1032448189599</v>
      </c>
      <c r="Q284">
        <v>1923.2389875880399</v>
      </c>
      <c r="R284">
        <v>62.823632811288498</v>
      </c>
      <c r="S284" s="2">
        <f>(Table2[[#This Row],[Close Price]]-Table2[[#This Row],[20D EMA]])/Table2[[#This Row],[20D EMA]]</f>
        <v>8.9425964563827707E-3</v>
      </c>
      <c r="T284" s="2">
        <f>(Table2[[#This Row],[Close Price]]-Table2[[#This Row],[50D EMA]])/Table2[[#This Row],[50D EMA]]</f>
        <v>2.877009971631124E-2</v>
      </c>
      <c r="U284" s="2">
        <f>(Table2[[#This Row],[Close Price]]-Table2[[#This Row],[200D EMA]])/Table2[[#This Row],[200D EMA]]</f>
        <v>9.8771402637897132E-2</v>
      </c>
      <c r="V284">
        <v>0.98259728021139903</v>
      </c>
      <c r="W284">
        <v>2060.85</v>
      </c>
      <c r="X284">
        <v>2149</v>
      </c>
      <c r="Y284">
        <v>2100.0500000000002</v>
      </c>
      <c r="Z284">
        <v>2188</v>
      </c>
      <c r="AA284">
        <v>2035</v>
      </c>
      <c r="AB284">
        <v>2200</v>
      </c>
      <c r="AC284" s="2">
        <f>(Table2[[#This Row],[Close Price]]/Table2[[#This Row],[Day Low]])-1</f>
        <v>2.5402139893733189E-2</v>
      </c>
      <c r="AD284" s="2">
        <f>(Table2[[#This Row],[Day High]]/Table2[[#This Row],[Close Price]])-1</f>
        <v>1.694113193261404E-2</v>
      </c>
      <c r="AE284" s="2">
        <f>(Table2[[#This Row],[Close Price]]/Table2[[#This Row],[Current Week Low]])-1</f>
        <v>6.2617556724837709E-3</v>
      </c>
      <c r="AF284" s="2">
        <f>(Table2[[#This Row],[Current Week High]]/Table2[[#This Row],[Close Price]])-1</f>
        <v>3.5396554987696449E-2</v>
      </c>
      <c r="AG284" s="2">
        <f>(Table2[[#This Row],[Close Price]]/Table2[[#This Row],[Current Month Low]])-1</f>
        <v>3.8427518427518237E-2</v>
      </c>
      <c r="AH284" s="2">
        <f>(Table2[[#This Row],[Current Month High]]/Table2[[#This Row],[Close Price]])-1</f>
        <v>4.1075146696952558E-2</v>
      </c>
      <c r="AI284">
        <v>9.5494983910656899</v>
      </c>
      <c r="AJ284">
        <v>50.9428571428571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-0.09</v>
      </c>
      <c r="AM284" t="s">
        <v>10199</v>
      </c>
      <c r="AN284">
        <v>-0.81</v>
      </c>
      <c r="AO284" t="s">
        <v>10199</v>
      </c>
      <c r="AP284">
        <v>0.192681276893787</v>
      </c>
      <c r="AQ284">
        <f>(Table2[[#This Row],[Sharpe Ratio]]-AVERAGE(Table2[Sharpe Ratio]))/_xlfn.STDEV.P(Table2[Sharpe Ratio])</f>
        <v>1.5581451380280387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0.93700360336376476</v>
      </c>
      <c r="AS284">
        <f>_xlfn.RANK.AVG(Table2[[#This Row],[1Y Return vs Nifty Z-Score]],Table2[1Y Return vs Nifty Z-Score])</f>
        <v>417</v>
      </c>
      <c r="AT284">
        <f>_xlfn.RANK.AVG(Table2[[#This Row],[6M Return vs Nifty Z-Score]],Table2[6M Return vs Nifty Z-Score])</f>
        <v>457</v>
      </c>
      <c r="AU284">
        <f>_xlfn.RANK.AVG(Table2[[#This Row],[Sharpe Ratio Z-Score]],Table2[Sharpe Ratio Z-Score])</f>
        <v>42</v>
      </c>
      <c r="AV284">
        <f>(Table2[[#This Row],[Rank 1Y]]+Table2[[#This Row],[Rank 6M]]+Table2[[#This Row],[Rank Sharpe]])/3</f>
        <v>305.33333333333331</v>
      </c>
    </row>
    <row r="285" spans="1:48" x14ac:dyDescent="0.3">
      <c r="A285" t="s">
        <v>212</v>
      </c>
      <c r="B285" t="s">
        <v>213</v>
      </c>
      <c r="C285" t="s">
        <v>10165</v>
      </c>
      <c r="D285" t="s">
        <v>214</v>
      </c>
      <c r="E285">
        <v>118249.4749834</v>
      </c>
      <c r="F285">
        <v>1921.05</v>
      </c>
      <c r="G285">
        <v>22.863207084398201</v>
      </c>
      <c r="H285">
        <f>(Table2[[#This Row],[1Y Return vs Nifty]]-AVERAGE(Table2[1Y Return vs Nifty]))/_xlfn.STDEV.P(Table2[1Y Return vs Nifty])</f>
        <v>-0.28297948135049705</v>
      </c>
      <c r="I285">
        <v>-3.29703071397905</v>
      </c>
      <c r="J285">
        <f>(Table2[[#This Row],[1M Return vs Nifty]]-AVERAGE(Table2[1M Return vs Nifty]))/_xlfn.STDEV.P(Table2[1M Return vs Nifty])</f>
        <v>-0.58095005834933577</v>
      </c>
      <c r="K285">
        <v>25.909648262889998</v>
      </c>
      <c r="L285">
        <f>(Table2[[#This Row],[6M Return vs Nifty]]-AVERAGE(Table2[6M Return vs Nifty]))/_xlfn.STDEV.P(Table2[6M Return vs Nifty])</f>
        <v>0.4442481577478703</v>
      </c>
      <c r="M285">
        <v>1.82942417379685</v>
      </c>
      <c r="N285">
        <f>(Table2[[#This Row],[1W Return vs Nifty]]-AVERAGE(Table2[1W Return vs Nifty]))/_xlfn.STDEV.P(Table2[1W Return vs Nifty])</f>
        <v>0.33159331291046995</v>
      </c>
      <c r="O285">
        <v>1863.28</v>
      </c>
      <c r="P285">
        <v>1793.4748269755601</v>
      </c>
      <c r="Q285">
        <v>1557.7341648285701</v>
      </c>
      <c r="R285">
        <v>58.432327780054699</v>
      </c>
      <c r="S285" s="2">
        <f>(Table2[[#This Row],[Close Price]]-Table2[[#This Row],[20D EMA]])/Table2[[#This Row],[20D EMA]]</f>
        <v>3.1004465244085688E-2</v>
      </c>
      <c r="T285" s="2">
        <f>(Table2[[#This Row],[Close Price]]-Table2[[#This Row],[50D EMA]])/Table2[[#This Row],[50D EMA]]</f>
        <v>7.1132959942112634E-2</v>
      </c>
      <c r="U285" s="2">
        <f>(Table2[[#This Row],[Close Price]]-Table2[[#This Row],[200D EMA]])/Table2[[#This Row],[200D EMA]]</f>
        <v>0.23323352814272585</v>
      </c>
      <c r="V285">
        <v>0.864128777839131</v>
      </c>
      <c r="W285">
        <v>1898.4</v>
      </c>
      <c r="X285">
        <v>1945</v>
      </c>
      <c r="Y285">
        <v>1866</v>
      </c>
      <c r="Z285">
        <v>1938.9</v>
      </c>
      <c r="AA285">
        <v>1806.75</v>
      </c>
      <c r="AB285">
        <v>1938.9</v>
      </c>
      <c r="AC285" s="2">
        <f>(Table2[[#This Row],[Close Price]]/Table2[[#This Row],[Day Low]])-1</f>
        <v>1.1931099873577766E-2</v>
      </c>
      <c r="AD285" s="2">
        <f>(Table2[[#This Row],[Day High]]/Table2[[#This Row],[Close Price]])-1</f>
        <v>1.2467140365945761E-2</v>
      </c>
      <c r="AE285" s="2">
        <f>(Table2[[#This Row],[Close Price]]/Table2[[#This Row],[Current Week Low]])-1</f>
        <v>2.95016077170418E-2</v>
      </c>
      <c r="AF285" s="2">
        <f>(Table2[[#This Row],[Current Week High]]/Table2[[#This Row],[Close Price]])-1</f>
        <v>9.2917935504022164E-3</v>
      </c>
      <c r="AG285" s="2">
        <f>(Table2[[#This Row],[Close Price]]/Table2[[#This Row],[Current Month Low]])-1</f>
        <v>6.3262764632627588E-2</v>
      </c>
      <c r="AH285" s="2">
        <f>(Table2[[#This Row],[Current Month High]]/Table2[[#This Row],[Close Price]])-1</f>
        <v>9.2917935504022164E-3</v>
      </c>
      <c r="AI285">
        <v>3.3497306160693299</v>
      </c>
      <c r="AJ285">
        <v>55.821876140649699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0.15</v>
      </c>
      <c r="AM285" t="s">
        <v>10198</v>
      </c>
      <c r="AN285">
        <v>1.8</v>
      </c>
      <c r="AO285" t="s">
        <v>10198</v>
      </c>
      <c r="AP285">
        <v>4.5318312164745002E-2</v>
      </c>
      <c r="AQ285">
        <f>(Table2[[#This Row],[Sharpe Ratio]]-AVERAGE(Table2[Sharpe Ratio]))/_xlfn.STDEV.P(Table2[Sharpe Ratio])</f>
        <v>-0.10326825138496457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-0.19135632042645717</v>
      </c>
      <c r="AS285">
        <f>_xlfn.RANK.AVG(Table2[[#This Row],[1Y Return vs Nifty Z-Score]],Table2[1Y Return vs Nifty Z-Score])</f>
        <v>378</v>
      </c>
      <c r="AT285">
        <f>_xlfn.RANK.AVG(Table2[[#This Row],[6M Return vs Nifty Z-Score]],Table2[6M Return vs Nifty Z-Score])</f>
        <v>176</v>
      </c>
      <c r="AU285">
        <f>_xlfn.RANK.AVG(Table2[[#This Row],[Sharpe Ratio Z-Score]],Table2[Sharpe Ratio Z-Score])</f>
        <v>363</v>
      </c>
      <c r="AV285">
        <f>(Table2[[#This Row],[Rank 1Y]]+Table2[[#This Row],[Rank 6M]]+Table2[[#This Row],[Rank Sharpe]])/3</f>
        <v>305.66666666666669</v>
      </c>
    </row>
    <row r="286" spans="1:48" x14ac:dyDescent="0.3">
      <c r="A286" t="s">
        <v>957</v>
      </c>
      <c r="B286" t="s">
        <v>958</v>
      </c>
      <c r="C286" t="s">
        <v>10152</v>
      </c>
      <c r="D286" t="s">
        <v>297</v>
      </c>
      <c r="E286">
        <v>14844.26180169</v>
      </c>
      <c r="F286">
        <v>1080.6500000000001</v>
      </c>
      <c r="G286">
        <v>57.501283171779498</v>
      </c>
      <c r="H286">
        <f>(Table2[[#This Row],[1Y Return vs Nifty]]-AVERAGE(Table2[1Y Return vs Nifty]))/_xlfn.STDEV.P(Table2[1Y Return vs Nifty])</f>
        <v>0.11706600187098558</v>
      </c>
      <c r="I286">
        <v>7.3643389830642096</v>
      </c>
      <c r="J286">
        <f>(Table2[[#This Row],[1M Return vs Nifty]]-AVERAGE(Table2[1M Return vs Nifty]))/_xlfn.STDEV.P(Table2[1M Return vs Nifty])</f>
        <v>0.29707989943812391</v>
      </c>
      <c r="K286">
        <v>17.886316816831201</v>
      </c>
      <c r="L286">
        <f>(Table2[[#This Row],[6M Return vs Nifty]]-AVERAGE(Table2[6M Return vs Nifty]))/_xlfn.STDEV.P(Table2[6M Return vs Nifty])</f>
        <v>0.2116537660947907</v>
      </c>
      <c r="M286">
        <v>-1.88001944201147</v>
      </c>
      <c r="N286">
        <f>(Table2[[#This Row],[1W Return vs Nifty]]-AVERAGE(Table2[1W Return vs Nifty]))/_xlfn.STDEV.P(Table2[1W Return vs Nifty])</f>
        <v>-0.33814726743857204</v>
      </c>
      <c r="O286">
        <v>1053.6500000000001</v>
      </c>
      <c r="P286">
        <v>1018.58504813746</v>
      </c>
      <c r="Q286">
        <v>904.32448268560802</v>
      </c>
      <c r="R286">
        <v>59.406230984979601</v>
      </c>
      <c r="S286" s="2">
        <f>(Table2[[#This Row],[Close Price]]-Table2[[#This Row],[20D EMA]])/Table2[[#This Row],[20D EMA]]</f>
        <v>2.5625207611635739E-2</v>
      </c>
      <c r="T286" s="2">
        <f>(Table2[[#This Row],[Close Price]]-Table2[[#This Row],[50D EMA]])/Table2[[#This Row],[50D EMA]]</f>
        <v>6.0932518080870426E-2</v>
      </c>
      <c r="U286" s="2">
        <f>(Table2[[#This Row],[Close Price]]-Table2[[#This Row],[200D EMA]])/Table2[[#This Row],[200D EMA]]</f>
        <v>0.19498036455979964</v>
      </c>
      <c r="V286">
        <v>0.90032642305967303</v>
      </c>
      <c r="W286">
        <v>1059</v>
      </c>
      <c r="X286">
        <v>1087.1500000000001</v>
      </c>
      <c r="Y286">
        <v>1072.3</v>
      </c>
      <c r="Z286">
        <v>1097.3499999999999</v>
      </c>
      <c r="AA286">
        <v>1070</v>
      </c>
      <c r="AB286">
        <v>1143.1500000000001</v>
      </c>
      <c r="AC286" s="2">
        <f>(Table2[[#This Row],[Close Price]]/Table2[[#This Row],[Day Low]])-1</f>
        <v>2.0443814919735681E-2</v>
      </c>
      <c r="AD286" s="2">
        <f>(Table2[[#This Row],[Day High]]/Table2[[#This Row],[Close Price]])-1</f>
        <v>6.0148984407533135E-3</v>
      </c>
      <c r="AE286" s="2">
        <f>(Table2[[#This Row],[Close Price]]/Table2[[#This Row],[Current Week Low]])-1</f>
        <v>7.7869999067425866E-3</v>
      </c>
      <c r="AF286" s="2">
        <f>(Table2[[#This Row],[Current Week High]]/Table2[[#This Row],[Close Price]])-1</f>
        <v>1.5453662147781211E-2</v>
      </c>
      <c r="AG286" s="2">
        <f>(Table2[[#This Row],[Close Price]]/Table2[[#This Row],[Current Month Low]])-1</f>
        <v>9.953271028037447E-3</v>
      </c>
      <c r="AH286" s="2">
        <f>(Table2[[#This Row],[Current Month High]]/Table2[[#This Row],[Close Price]])-1</f>
        <v>5.783556193031969E-2</v>
      </c>
      <c r="AI286">
        <v>10.951742007125301</v>
      </c>
      <c r="AJ286">
        <v>88.924825174825102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-0.04</v>
      </c>
      <c r="AM286" t="s">
        <v>10199</v>
      </c>
      <c r="AN286">
        <v>3.49</v>
      </c>
      <c r="AO286" t="s">
        <v>10198</v>
      </c>
      <c r="AP286">
        <v>1.7931249489472001E-2</v>
      </c>
      <c r="AQ286">
        <f>(Table2[[#This Row],[Sharpe Ratio]]-AVERAGE(Table2[Sharpe Ratio]))/_xlfn.STDEV.P(Table2[Sharpe Ratio])</f>
        <v>-0.41203804784675074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-0.12438564788142259</v>
      </c>
      <c r="AS286">
        <f>_xlfn.RANK.AVG(Table2[[#This Row],[1Y Return vs Nifty Z-Score]],Table2[1Y Return vs Nifty Z-Score])</f>
        <v>235</v>
      </c>
      <c r="AT286">
        <f>_xlfn.RANK.AVG(Table2[[#This Row],[6M Return vs Nifty Z-Score]],Table2[6M Return vs Nifty Z-Score])</f>
        <v>236</v>
      </c>
      <c r="AU286">
        <f>_xlfn.RANK.AVG(Table2[[#This Row],[Sharpe Ratio Z-Score]],Table2[Sharpe Ratio Z-Score])</f>
        <v>447</v>
      </c>
      <c r="AV286">
        <f>(Table2[[#This Row],[Rank 1Y]]+Table2[[#This Row],[Rank 6M]]+Table2[[#This Row],[Rank Sharpe]])/3</f>
        <v>306</v>
      </c>
    </row>
    <row r="287" spans="1:48" x14ac:dyDescent="0.3">
      <c r="A287" t="s">
        <v>1272</v>
      </c>
      <c r="B287" t="s">
        <v>1273</v>
      </c>
      <c r="C287" t="s">
        <v>10159</v>
      </c>
      <c r="D287" t="s">
        <v>65</v>
      </c>
      <c r="E287">
        <v>8566.1781612300001</v>
      </c>
      <c r="F287">
        <v>945.45</v>
      </c>
      <c r="G287">
        <v>87.517425079441097</v>
      </c>
      <c r="H287">
        <f>(Table2[[#This Row],[1Y Return vs Nifty]]-AVERAGE(Table2[1Y Return vs Nifty]))/_xlfn.STDEV.P(Table2[1Y Return vs Nifty])</f>
        <v>0.4637313872002114</v>
      </c>
      <c r="I287">
        <v>-2.7638098627966201</v>
      </c>
      <c r="J287">
        <f>(Table2[[#This Row],[1M Return vs Nifty]]-AVERAGE(Table2[1M Return vs Nifty]))/_xlfn.STDEV.P(Table2[1M Return vs Nifty])</f>
        <v>-0.53703601214709729</v>
      </c>
      <c r="K287">
        <v>22.225916088798499</v>
      </c>
      <c r="L287">
        <f>(Table2[[#This Row],[6M Return vs Nifty]]-AVERAGE(Table2[6M Return vs Nifty]))/_xlfn.STDEV.P(Table2[6M Return vs Nifty])</f>
        <v>0.33745767429270013</v>
      </c>
      <c r="M287">
        <v>-3.65011714055685</v>
      </c>
      <c r="N287">
        <f>(Table2[[#This Row],[1W Return vs Nifty]]-AVERAGE(Table2[1W Return vs Nifty]))/_xlfn.STDEV.P(Table2[1W Return vs Nifty])</f>
        <v>-0.65773866245158241</v>
      </c>
      <c r="O287">
        <v>934.88</v>
      </c>
      <c r="P287">
        <v>900.89673322163503</v>
      </c>
      <c r="Q287">
        <v>740.06828910372701</v>
      </c>
      <c r="R287">
        <v>43.193093648107698</v>
      </c>
      <c r="S287" s="2">
        <f>(Table2[[#This Row],[Close Price]]-Table2[[#This Row],[20D EMA]])/Table2[[#This Row],[20D EMA]]</f>
        <v>1.1306263905528035E-2</v>
      </c>
      <c r="T287" s="2">
        <f>(Table2[[#This Row],[Close Price]]-Table2[[#This Row],[50D EMA]])/Table2[[#This Row],[50D EMA]]</f>
        <v>4.9454354905962568E-2</v>
      </c>
      <c r="U287" s="2">
        <f>(Table2[[#This Row],[Close Price]]-Table2[[#This Row],[200D EMA]])/Table2[[#This Row],[200D EMA]]</f>
        <v>0.27751724255744592</v>
      </c>
      <c r="V287">
        <v>0.45629209810739102</v>
      </c>
      <c r="W287">
        <v>918.2</v>
      </c>
      <c r="X287">
        <v>949</v>
      </c>
      <c r="Y287">
        <v>923.05</v>
      </c>
      <c r="Z287">
        <v>954.6</v>
      </c>
      <c r="AA287">
        <v>923.05</v>
      </c>
      <c r="AB287">
        <v>965</v>
      </c>
      <c r="AC287" s="2">
        <f>(Table2[[#This Row],[Close Price]]/Table2[[#This Row],[Day Low]])-1</f>
        <v>2.9677630145937606E-2</v>
      </c>
      <c r="AD287" s="2">
        <f>(Table2[[#This Row],[Day High]]/Table2[[#This Row],[Close Price]])-1</f>
        <v>3.7548257443544841E-3</v>
      </c>
      <c r="AE287" s="2">
        <f>(Table2[[#This Row],[Close Price]]/Table2[[#This Row],[Current Week Low]])-1</f>
        <v>2.4267374465088754E-2</v>
      </c>
      <c r="AF287" s="2">
        <f>(Table2[[#This Row],[Current Week High]]/Table2[[#This Row],[Close Price]])-1</f>
        <v>9.6779311438996984E-3</v>
      </c>
      <c r="AG287" s="2">
        <f>(Table2[[#This Row],[Close Price]]/Table2[[#This Row],[Current Month Low]])-1</f>
        <v>2.4267374465088754E-2</v>
      </c>
      <c r="AH287" s="2">
        <f>(Table2[[#This Row],[Current Month High]]/Table2[[#This Row],[Close Price]])-1</f>
        <v>2.0677984028769414E-2</v>
      </c>
      <c r="AI287">
        <v>5.1192553810354804</v>
      </c>
      <c r="AJ287">
        <v>129.42247027420501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</v>
      </c>
      <c r="AM287" t="s">
        <v>10197</v>
      </c>
      <c r="AN287">
        <v>0.01</v>
      </c>
      <c r="AO287" t="s">
        <v>10198</v>
      </c>
      <c r="AP287">
        <v>-1.2835538337136E-2</v>
      </c>
      <c r="AQ287">
        <f>(Table2[[#This Row],[Sharpe Ratio]]-AVERAGE(Table2[Sharpe Ratio]))/_xlfn.STDEV.P(Table2[Sharpe Ratio])</f>
        <v>-0.75891185931182126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-1.1524974724175894</v>
      </c>
      <c r="AS287">
        <f>_xlfn.RANK.AVG(Table2[[#This Row],[1Y Return vs Nifty Z-Score]],Table2[1Y Return vs Nifty Z-Score])</f>
        <v>149</v>
      </c>
      <c r="AT287">
        <f>_xlfn.RANK.AVG(Table2[[#This Row],[6M Return vs Nifty Z-Score]],Table2[6M Return vs Nifty Z-Score])</f>
        <v>201</v>
      </c>
      <c r="AU287">
        <f>_xlfn.RANK.AVG(Table2[[#This Row],[Sharpe Ratio Z-Score]],Table2[Sharpe Ratio Z-Score])</f>
        <v>570</v>
      </c>
      <c r="AV287">
        <f>(Table2[[#This Row],[Rank 1Y]]+Table2[[#This Row],[Rank 6M]]+Table2[[#This Row],[Rank Sharpe]])/3</f>
        <v>306.66666666666669</v>
      </c>
    </row>
    <row r="288" spans="1:48" x14ac:dyDescent="0.3">
      <c r="A288" t="s">
        <v>1351</v>
      </c>
      <c r="B288" t="s">
        <v>1352</v>
      </c>
      <c r="C288" t="s">
        <v>10153</v>
      </c>
      <c r="D288" t="s">
        <v>247</v>
      </c>
      <c r="E288">
        <v>7937.0028481600002</v>
      </c>
      <c r="F288">
        <v>7164.75</v>
      </c>
      <c r="G288">
        <v>33.510729719356199</v>
      </c>
      <c r="H288">
        <f>(Table2[[#This Row],[1Y Return vs Nifty]]-AVERAGE(Table2[1Y Return vs Nifty]))/_xlfn.STDEV.P(Table2[1Y Return vs Nifty])</f>
        <v>-0.16000806322473152</v>
      </c>
      <c r="I288">
        <v>1.6736456384882701</v>
      </c>
      <c r="J288">
        <f>(Table2[[#This Row],[1M Return vs Nifty]]-AVERAGE(Table2[1M Return vs Nifty]))/_xlfn.STDEV.P(Table2[1M Return vs Nifty])</f>
        <v>-0.17158401327706008</v>
      </c>
      <c r="K288">
        <v>30.0933287858476</v>
      </c>
      <c r="L288">
        <f>(Table2[[#This Row],[6M Return vs Nifty]]-AVERAGE(Table2[6M Return vs Nifty]))/_xlfn.STDEV.P(Table2[6M Return vs Nifty])</f>
        <v>0.56553202002507497</v>
      </c>
      <c r="M288">
        <v>-5.2027546174928601</v>
      </c>
      <c r="N288">
        <f>(Table2[[#This Row],[1W Return vs Nifty]]-AVERAGE(Table2[1W Return vs Nifty]))/_xlfn.STDEV.P(Table2[1W Return vs Nifty])</f>
        <v>-0.93806758305931626</v>
      </c>
      <c r="O288">
        <v>7091.38</v>
      </c>
      <c r="P288">
        <v>6875.3263801101702</v>
      </c>
      <c r="Q288">
        <v>6081.2533253063102</v>
      </c>
      <c r="R288">
        <v>49.373589924125604</v>
      </c>
      <c r="S288" s="2">
        <f>(Table2[[#This Row],[Close Price]]-Table2[[#This Row],[20D EMA]])/Table2[[#This Row],[20D EMA]]</f>
        <v>1.0346364177353335E-2</v>
      </c>
      <c r="T288" s="2">
        <f>(Table2[[#This Row],[Close Price]]-Table2[[#This Row],[50D EMA]])/Table2[[#This Row],[50D EMA]]</f>
        <v>4.2095982632491702E-2</v>
      </c>
      <c r="U288" s="2">
        <f>(Table2[[#This Row],[Close Price]]-Table2[[#This Row],[200D EMA]])/Table2[[#This Row],[200D EMA]]</f>
        <v>0.17816996213344138</v>
      </c>
      <c r="V288">
        <v>1.6593815555990299</v>
      </c>
      <c r="W288">
        <v>6930.1</v>
      </c>
      <c r="X288">
        <v>7220</v>
      </c>
      <c r="Y288">
        <v>7102.85</v>
      </c>
      <c r="Z288">
        <v>7320</v>
      </c>
      <c r="AA288">
        <v>7102.85</v>
      </c>
      <c r="AB288">
        <v>7650</v>
      </c>
      <c r="AC288" s="2">
        <f>(Table2[[#This Row],[Close Price]]/Table2[[#This Row],[Day Low]])-1</f>
        <v>3.3859540266374166E-2</v>
      </c>
      <c r="AD288" s="2">
        <f>(Table2[[#This Row],[Day High]]/Table2[[#This Row],[Close Price]])-1</f>
        <v>7.7113646672948288E-3</v>
      </c>
      <c r="AE288" s="2">
        <f>(Table2[[#This Row],[Close Price]]/Table2[[#This Row],[Current Week Low]])-1</f>
        <v>8.7148116601081238E-3</v>
      </c>
      <c r="AF288" s="2">
        <f>(Table2[[#This Row],[Current Week High]]/Table2[[#This Row],[Close Price]])-1</f>
        <v>2.1668585784570205E-2</v>
      </c>
      <c r="AG288" s="2">
        <f>(Table2[[#This Row],[Close Price]]/Table2[[#This Row],[Current Month Low]])-1</f>
        <v>8.7148116601081238E-3</v>
      </c>
      <c r="AH288" s="2">
        <f>(Table2[[#This Row],[Current Month High]]/Table2[[#This Row],[Close Price]])-1</f>
        <v>6.7727415471579677E-2</v>
      </c>
      <c r="AI288">
        <v>9.2152552426811791</v>
      </c>
      <c r="AJ288">
        <v>66.154541870550304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-0.04</v>
      </c>
      <c r="AM288" t="s">
        <v>10199</v>
      </c>
      <c r="AN288">
        <v>6.59</v>
      </c>
      <c r="AO288" t="s">
        <v>10198</v>
      </c>
      <c r="AP288">
        <v>2.2419808189611E-2</v>
      </c>
      <c r="AQ288">
        <f>(Table2[[#This Row],[Sharpe Ratio]]-AVERAGE(Table2[Sharpe Ratio]))/_xlfn.STDEV.P(Table2[Sharpe Ratio])</f>
        <v>-0.36143271741458227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-1.0655603569506151</v>
      </c>
      <c r="AS288">
        <f>_xlfn.RANK.AVG(Table2[[#This Row],[1Y Return vs Nifty Z-Score]],Table2[1Y Return vs Nifty Z-Score])</f>
        <v>330</v>
      </c>
      <c r="AT288">
        <f>_xlfn.RANK.AVG(Table2[[#This Row],[6M Return vs Nifty Z-Score]],Table2[6M Return vs Nifty Z-Score])</f>
        <v>153</v>
      </c>
      <c r="AU288">
        <f>_xlfn.RANK.AVG(Table2[[#This Row],[Sharpe Ratio Z-Score]],Table2[Sharpe Ratio Z-Score])</f>
        <v>437</v>
      </c>
      <c r="AV288">
        <f>(Table2[[#This Row],[Rank 1Y]]+Table2[[#This Row],[Rank 6M]]+Table2[[#This Row],[Rank Sharpe]])/3</f>
        <v>306.66666666666669</v>
      </c>
    </row>
    <row r="289" spans="1:48" x14ac:dyDescent="0.3">
      <c r="A289" t="s">
        <v>1372</v>
      </c>
      <c r="B289" t="s">
        <v>1373</v>
      </c>
      <c r="C289" t="s">
        <v>10156</v>
      </c>
      <c r="D289" t="s">
        <v>46</v>
      </c>
      <c r="E289">
        <v>7787.4093554600004</v>
      </c>
      <c r="F289">
        <v>549.5</v>
      </c>
      <c r="G289">
        <v>93.669770379098395</v>
      </c>
      <c r="H289">
        <f>(Table2[[#This Row],[1Y Return vs Nifty]]-AVERAGE(Table2[1Y Return vs Nifty]))/_xlfn.STDEV.P(Table2[1Y Return vs Nifty])</f>
        <v>0.53478666007789433</v>
      </c>
      <c r="I289">
        <v>13.031589990865699</v>
      </c>
      <c r="J289">
        <f>(Table2[[#This Row],[1M Return vs Nifty]]-AVERAGE(Table2[1M Return vs Nifty]))/_xlfn.STDEV.P(Table2[1M Return vs Nifty])</f>
        <v>0.76381319023948213</v>
      </c>
      <c r="K289">
        <v>23.888438360032598</v>
      </c>
      <c r="L289">
        <f>(Table2[[#This Row],[6M Return vs Nifty]]-AVERAGE(Table2[6M Return vs Nifty]))/_xlfn.STDEV.P(Table2[6M Return vs Nifty])</f>
        <v>0.38565378321418087</v>
      </c>
      <c r="M289">
        <v>0.20600497004978399</v>
      </c>
      <c r="N289">
        <f>(Table2[[#This Row],[1W Return vs Nifty]]-AVERAGE(Table2[1W Return vs Nifty]))/_xlfn.STDEV.P(Table2[1W Return vs Nifty])</f>
        <v>3.8484741308576473E-2</v>
      </c>
      <c r="O289">
        <v>517.64</v>
      </c>
      <c r="P289">
        <v>484.88371557890002</v>
      </c>
      <c r="Q289">
        <v>414.51364481475701</v>
      </c>
      <c r="R289">
        <v>55.710219661592902</v>
      </c>
      <c r="S289" s="2">
        <f>(Table2[[#This Row],[Close Price]]-Table2[[#This Row],[20D EMA]])/Table2[[#This Row],[20D EMA]]</f>
        <v>6.1548566571362366E-2</v>
      </c>
      <c r="T289" s="2">
        <f>(Table2[[#This Row],[Close Price]]-Table2[[#This Row],[50D EMA]])/Table2[[#This Row],[50D EMA]]</f>
        <v>0.13326140339432713</v>
      </c>
      <c r="U289" s="2">
        <f>(Table2[[#This Row],[Close Price]]-Table2[[#This Row],[200D EMA]])/Table2[[#This Row],[200D EMA]]</f>
        <v>0.325649968038006</v>
      </c>
      <c r="V289">
        <v>0.667025179702329</v>
      </c>
      <c r="W289">
        <v>517.35</v>
      </c>
      <c r="X289">
        <v>556.6</v>
      </c>
      <c r="Y289">
        <v>528.15</v>
      </c>
      <c r="Z289">
        <v>559</v>
      </c>
      <c r="AA289">
        <v>519.5</v>
      </c>
      <c r="AB289">
        <v>559</v>
      </c>
      <c r="AC289" s="2">
        <f>(Table2[[#This Row],[Close Price]]/Table2[[#This Row],[Day Low]])-1</f>
        <v>6.2143616507200017E-2</v>
      </c>
      <c r="AD289" s="2">
        <f>(Table2[[#This Row],[Day High]]/Table2[[#This Row],[Close Price]])-1</f>
        <v>1.2920837124658746E-2</v>
      </c>
      <c r="AE289" s="2">
        <f>(Table2[[#This Row],[Close Price]]/Table2[[#This Row],[Current Week Low]])-1</f>
        <v>4.042412193505629E-2</v>
      </c>
      <c r="AF289" s="2">
        <f>(Table2[[#This Row],[Current Week High]]/Table2[[#This Row],[Close Price]])-1</f>
        <v>1.7288444040036488E-2</v>
      </c>
      <c r="AG289" s="2">
        <f>(Table2[[#This Row],[Close Price]]/Table2[[#This Row],[Current Month Low]])-1</f>
        <v>5.7747834456207903E-2</v>
      </c>
      <c r="AH289" s="2">
        <f>(Table2[[#This Row],[Current Month High]]/Table2[[#This Row],[Close Price]])-1</f>
        <v>1.7288444040036488E-2</v>
      </c>
      <c r="AI289">
        <v>2.6387625113739799</v>
      </c>
      <c r="AJ289">
        <v>131.75875158161099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0.14000000000000001</v>
      </c>
      <c r="AM289" t="s">
        <v>10198</v>
      </c>
      <c r="AN289">
        <v>1.43</v>
      </c>
      <c r="AO289" t="s">
        <v>10198</v>
      </c>
      <c r="AP289">
        <v>-2.2870191712882001E-2</v>
      </c>
      <c r="AQ289">
        <f>(Table2[[#This Row],[Sharpe Ratio]]-AVERAGE(Table2[Sharpe Ratio]))/_xlfn.STDEV.P(Table2[Sharpe Ratio])</f>
        <v>-0.87204549168164536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0.85069288315848846</v>
      </c>
      <c r="AS289">
        <f>_xlfn.RANK.AVG(Table2[[#This Row],[1Y Return vs Nifty Z-Score]],Table2[1Y Return vs Nifty Z-Score])</f>
        <v>143</v>
      </c>
      <c r="AT289">
        <f>_xlfn.RANK.AVG(Table2[[#This Row],[6M Return vs Nifty Z-Score]],Table2[6M Return vs Nifty Z-Score])</f>
        <v>189</v>
      </c>
      <c r="AU289">
        <f>_xlfn.RANK.AVG(Table2[[#This Row],[Sharpe Ratio Z-Score]],Table2[Sharpe Ratio Z-Score])</f>
        <v>589</v>
      </c>
      <c r="AV289">
        <f>(Table2[[#This Row],[Rank 1Y]]+Table2[[#This Row],[Rank 6M]]+Table2[[#This Row],[Rank Sharpe]])/3</f>
        <v>307</v>
      </c>
    </row>
    <row r="290" spans="1:48" x14ac:dyDescent="0.3">
      <c r="A290" t="s">
        <v>1441</v>
      </c>
      <c r="B290" t="s">
        <v>1442</v>
      </c>
      <c r="C290" t="s">
        <v>10164</v>
      </c>
      <c r="D290" t="s">
        <v>629</v>
      </c>
      <c r="E290">
        <v>6986.3824524000001</v>
      </c>
      <c r="F290">
        <v>519.25</v>
      </c>
      <c r="G290">
        <v>24.424369666022798</v>
      </c>
      <c r="H290">
        <f>(Table2[[#This Row],[1Y Return vs Nifty]]-AVERAGE(Table2[1Y Return vs Nifty]))/_xlfn.STDEV.P(Table2[1Y Return vs Nifty])</f>
        <v>-0.26494914855205309</v>
      </c>
      <c r="I290">
        <v>6.0039886037969996</v>
      </c>
      <c r="J290">
        <f>(Table2[[#This Row],[1M Return vs Nifty]]-AVERAGE(Table2[1M Return vs Nifty]))/_xlfn.STDEV.P(Table2[1M Return vs Nifty])</f>
        <v>0.18504660352724328</v>
      </c>
      <c r="K290">
        <v>3.8667733076438102</v>
      </c>
      <c r="L290">
        <f>(Table2[[#This Row],[6M Return vs Nifty]]-AVERAGE(Table2[6M Return vs Nifty]))/_xlfn.STDEV.P(Table2[6M Return vs Nifty])</f>
        <v>-0.194769328313844</v>
      </c>
      <c r="M290">
        <v>0.18972054525471199</v>
      </c>
      <c r="N290">
        <f>(Table2[[#This Row],[1W Return vs Nifty]]-AVERAGE(Table2[1W Return vs Nifty]))/_xlfn.STDEV.P(Table2[1W Return vs Nifty])</f>
        <v>3.5544586060920751E-2</v>
      </c>
      <c r="O290">
        <v>508.73</v>
      </c>
      <c r="P290">
        <v>487.61925603295202</v>
      </c>
      <c r="Q290">
        <v>438.51376374349002</v>
      </c>
      <c r="R290">
        <v>59.129249277770597</v>
      </c>
      <c r="S290" s="2">
        <f>(Table2[[#This Row],[Close Price]]-Table2[[#This Row],[20D EMA]])/Table2[[#This Row],[20D EMA]]</f>
        <v>2.0678945609655379E-2</v>
      </c>
      <c r="T290" s="2">
        <f>(Table2[[#This Row],[Close Price]]-Table2[[#This Row],[50D EMA]])/Table2[[#This Row],[50D EMA]]</f>
        <v>6.4867708925979026E-2</v>
      </c>
      <c r="U290" s="2">
        <f>(Table2[[#This Row],[Close Price]]-Table2[[#This Row],[200D EMA]])/Table2[[#This Row],[200D EMA]]</f>
        <v>0.18411334587832207</v>
      </c>
      <c r="V290">
        <v>2.8285259575303301</v>
      </c>
      <c r="W290">
        <v>502.55</v>
      </c>
      <c r="X290">
        <v>526.95000000000005</v>
      </c>
      <c r="Y290">
        <v>516.65</v>
      </c>
      <c r="Z290">
        <v>540</v>
      </c>
      <c r="AA290">
        <v>508.05</v>
      </c>
      <c r="AB290">
        <v>541.29999999999995</v>
      </c>
      <c r="AC290" s="2">
        <f>(Table2[[#This Row],[Close Price]]/Table2[[#This Row],[Day Low]])-1</f>
        <v>3.3230524325937649E-2</v>
      </c>
      <c r="AD290" s="2">
        <f>(Table2[[#This Row],[Day High]]/Table2[[#This Row],[Close Price]])-1</f>
        <v>1.482908040442954E-2</v>
      </c>
      <c r="AE290" s="2">
        <f>(Table2[[#This Row],[Close Price]]/Table2[[#This Row],[Current Week Low]])-1</f>
        <v>5.0324204006582107E-3</v>
      </c>
      <c r="AF290" s="2">
        <f>(Table2[[#This Row],[Current Week High]]/Table2[[#This Row],[Close Price]])-1</f>
        <v>3.9961482908040358E-2</v>
      </c>
      <c r="AG290" s="2">
        <f>(Table2[[#This Row],[Close Price]]/Table2[[#This Row],[Current Month Low]])-1</f>
        <v>2.2045074303710166E-2</v>
      </c>
      <c r="AH290" s="2">
        <f>(Table2[[#This Row],[Current Month High]]/Table2[[#This Row],[Close Price]])-1</f>
        <v>4.2465093885411642E-2</v>
      </c>
      <c r="AI290">
        <v>7.8093403948001896</v>
      </c>
      <c r="AJ290">
        <v>74.3619879113498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0.03</v>
      </c>
      <c r="AM290" t="s">
        <v>10198</v>
      </c>
      <c r="AN290">
        <v>1.3</v>
      </c>
      <c r="AO290" t="s">
        <v>10198</v>
      </c>
      <c r="AP290">
        <v>0.112904247790704</v>
      </c>
      <c r="AQ290">
        <f>(Table2[[#This Row],[Sharpe Ratio]]-AVERAGE(Table2[Sharpe Ratio]))/_xlfn.STDEV.P(Table2[Sharpe Ratio])</f>
        <v>0.65871545728592973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0.41958817000819665</v>
      </c>
      <c r="AS290">
        <f>_xlfn.RANK.AVG(Table2[[#This Row],[1Y Return vs Nifty Z-Score]],Table2[1Y Return vs Nifty Z-Score])</f>
        <v>366</v>
      </c>
      <c r="AT290">
        <f>_xlfn.RANK.AVG(Table2[[#This Row],[6M Return vs Nifty Z-Score]],Table2[6M Return vs Nifty Z-Score])</f>
        <v>374</v>
      </c>
      <c r="AU290">
        <f>_xlfn.RANK.AVG(Table2[[#This Row],[Sharpe Ratio Z-Score]],Table2[Sharpe Ratio Z-Score])</f>
        <v>181</v>
      </c>
      <c r="AV290">
        <f>(Table2[[#This Row],[Rank 1Y]]+Table2[[#This Row],[Rank 6M]]+Table2[[#This Row],[Rank Sharpe]])/3</f>
        <v>307</v>
      </c>
    </row>
    <row r="291" spans="1:48" x14ac:dyDescent="0.3">
      <c r="A291" t="s">
        <v>1652</v>
      </c>
      <c r="B291" t="s">
        <v>1653</v>
      </c>
      <c r="C291" t="s">
        <v>10155</v>
      </c>
      <c r="D291" t="s">
        <v>1654</v>
      </c>
      <c r="E291">
        <v>4964.8118929499997</v>
      </c>
      <c r="F291">
        <v>993.05</v>
      </c>
      <c r="G291">
        <v>53.811882807597698</v>
      </c>
      <c r="H291">
        <f>(Table2[[#This Row],[1Y Return vs Nifty]]-AVERAGE(Table2[1Y Return vs Nifty]))/_xlfn.STDEV.P(Table2[1Y Return vs Nifty])</f>
        <v>7.4456015457095084E-2</v>
      </c>
      <c r="I291">
        <v>-4.1825030262765903</v>
      </c>
      <c r="J291">
        <f>(Table2[[#This Row],[1M Return vs Nifty]]-AVERAGE(Table2[1M Return vs Nifty]))/_xlfn.STDEV.P(Table2[1M Return vs Nifty])</f>
        <v>-0.65387419840651728</v>
      </c>
      <c r="K291">
        <v>37.004652076871601</v>
      </c>
      <c r="L291">
        <f>(Table2[[#This Row],[6M Return vs Nifty]]-AVERAGE(Table2[6M Return vs Nifty]))/_xlfn.STDEV.P(Table2[6M Return vs Nifty])</f>
        <v>0.76588957065114793</v>
      </c>
      <c r="M291">
        <v>2.99945735100217</v>
      </c>
      <c r="N291">
        <f>(Table2[[#This Row],[1W Return vs Nifty]]-AVERAGE(Table2[1W Return vs Nifty]))/_xlfn.STDEV.P(Table2[1W Return vs Nifty])</f>
        <v>0.54284297196705256</v>
      </c>
      <c r="O291">
        <v>949.89</v>
      </c>
      <c r="P291">
        <v>893.66302632959798</v>
      </c>
      <c r="Q291">
        <v>739.57629680246202</v>
      </c>
      <c r="R291">
        <v>61.1144491574683</v>
      </c>
      <c r="S291" s="2">
        <f>(Table2[[#This Row],[Close Price]]-Table2[[#This Row],[20D EMA]])/Table2[[#This Row],[20D EMA]]</f>
        <v>4.5436840055164247E-2</v>
      </c>
      <c r="T291" s="2">
        <f>(Table2[[#This Row],[Close Price]]-Table2[[#This Row],[50D EMA]])/Table2[[#This Row],[50D EMA]]</f>
        <v>0.11121303079819526</v>
      </c>
      <c r="U291" s="2">
        <f>(Table2[[#This Row],[Close Price]]-Table2[[#This Row],[200D EMA]])/Table2[[#This Row],[200D EMA]]</f>
        <v>0.34272826791965155</v>
      </c>
      <c r="V291">
        <v>0.53819031288024899</v>
      </c>
      <c r="W291">
        <v>980</v>
      </c>
      <c r="X291">
        <v>1002.6</v>
      </c>
      <c r="Y291">
        <v>968.6</v>
      </c>
      <c r="Z291">
        <v>1018.95</v>
      </c>
      <c r="AA291">
        <v>921.45</v>
      </c>
      <c r="AB291">
        <v>1018.95</v>
      </c>
      <c r="AC291" s="2">
        <f>(Table2[[#This Row],[Close Price]]/Table2[[#This Row],[Day Low]])-1</f>
        <v>1.331632653061221E-2</v>
      </c>
      <c r="AD291" s="2">
        <f>(Table2[[#This Row],[Day High]]/Table2[[#This Row],[Close Price]])-1</f>
        <v>9.6168370172700079E-3</v>
      </c>
      <c r="AE291" s="2">
        <f>(Table2[[#This Row],[Close Price]]/Table2[[#This Row],[Current Week Low]])-1</f>
        <v>2.5242618211852141E-2</v>
      </c>
      <c r="AF291" s="2">
        <f>(Table2[[#This Row],[Current Week High]]/Table2[[#This Row],[Close Price]])-1</f>
        <v>2.6081264790292602E-2</v>
      </c>
      <c r="AG291" s="2">
        <f>(Table2[[#This Row],[Close Price]]/Table2[[#This Row],[Current Month Low]])-1</f>
        <v>7.7703619295675264E-2</v>
      </c>
      <c r="AH291" s="2">
        <f>(Table2[[#This Row],[Current Month High]]/Table2[[#This Row],[Close Price]])-1</f>
        <v>2.6081264790292602E-2</v>
      </c>
      <c r="AI291">
        <v>4.6825436785660397</v>
      </c>
      <c r="AJ291">
        <v>85.616822429906506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0.18</v>
      </c>
      <c r="AM291" t="s">
        <v>10198</v>
      </c>
      <c r="AN291">
        <v>3.3</v>
      </c>
      <c r="AO291" t="s">
        <v>10198</v>
      </c>
      <c r="AP291">
        <v>-5.7975995739160003E-3</v>
      </c>
      <c r="AQ291">
        <f>(Table2[[#This Row],[Sharpe Ratio]]-AVERAGE(Table2[Sharpe Ratio]))/_xlfn.STDEV.P(Table2[Sharpe Ratio])</f>
        <v>-0.67956406852475049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4.9750291144027847E-2</v>
      </c>
      <c r="AS291">
        <f>_xlfn.RANK.AVG(Table2[[#This Row],[1Y Return vs Nifty Z-Score]],Table2[1Y Return vs Nifty Z-Score])</f>
        <v>257</v>
      </c>
      <c r="AT291">
        <f>_xlfn.RANK.AVG(Table2[[#This Row],[6M Return vs Nifty Z-Score]],Table2[6M Return vs Nifty Z-Score])</f>
        <v>117</v>
      </c>
      <c r="AU291">
        <f>_xlfn.RANK.AVG(Table2[[#This Row],[Sharpe Ratio Z-Score]],Table2[Sharpe Ratio Z-Score])</f>
        <v>552</v>
      </c>
      <c r="AV291">
        <f>(Table2[[#This Row],[Rank 1Y]]+Table2[[#This Row],[Rank 6M]]+Table2[[#This Row],[Rank Sharpe]])/3</f>
        <v>308.66666666666669</v>
      </c>
    </row>
    <row r="292" spans="1:48" x14ac:dyDescent="0.3">
      <c r="A292" t="s">
        <v>63</v>
      </c>
      <c r="B292" t="s">
        <v>64</v>
      </c>
      <c r="C292" t="s">
        <v>10159</v>
      </c>
      <c r="D292" t="s">
        <v>65</v>
      </c>
      <c r="E292">
        <v>373432.49473079998</v>
      </c>
      <c r="F292">
        <v>1585.4</v>
      </c>
      <c r="G292">
        <v>22.631660970042599</v>
      </c>
      <c r="H292">
        <f>(Table2[[#This Row],[1Y Return vs Nifty]]-AVERAGE(Table2[1Y Return vs Nifty]))/_xlfn.STDEV.P(Table2[1Y Return vs Nifty])</f>
        <v>-0.28565367656191032</v>
      </c>
      <c r="I292">
        <v>-2.1270506989296201</v>
      </c>
      <c r="J292">
        <f>(Table2[[#This Row],[1M Return vs Nifty]]-AVERAGE(Table2[1M Return vs Nifty]))/_xlfn.STDEV.P(Table2[1M Return vs Nifty])</f>
        <v>-0.4845949433484068</v>
      </c>
      <c r="K292">
        <v>6.4110139820952501</v>
      </c>
      <c r="L292">
        <f>(Table2[[#This Row],[6M Return vs Nifty]]-AVERAGE(Table2[6M Return vs Nifty]))/_xlfn.STDEV.P(Table2[6M Return vs Nifty])</f>
        <v>-0.12101242123957068</v>
      </c>
      <c r="M292">
        <v>1.54194213837922</v>
      </c>
      <c r="N292">
        <f>(Table2[[#This Row],[1W Return vs Nifty]]-AVERAGE(Table2[1W Return vs Nifty]))/_xlfn.STDEV.P(Table2[1W Return vs Nifty])</f>
        <v>0.27968838991339356</v>
      </c>
      <c r="O292">
        <v>1527.89</v>
      </c>
      <c r="P292">
        <v>1516.8184506125899</v>
      </c>
      <c r="Q292">
        <v>1401.03610873305</v>
      </c>
      <c r="R292">
        <v>68.125834217864593</v>
      </c>
      <c r="S292" s="2">
        <f>(Table2[[#This Row],[Close Price]]-Table2[[#This Row],[20D EMA]])/Table2[[#This Row],[20D EMA]]</f>
        <v>3.7640144251222266E-2</v>
      </c>
      <c r="T292" s="2">
        <f>(Table2[[#This Row],[Close Price]]-Table2[[#This Row],[50D EMA]])/Table2[[#This Row],[50D EMA]]</f>
        <v>4.5214079087521973E-2</v>
      </c>
      <c r="U292" s="2">
        <f>(Table2[[#This Row],[Close Price]]-Table2[[#This Row],[200D EMA]])/Table2[[#This Row],[200D EMA]]</f>
        <v>0.13159110612335997</v>
      </c>
      <c r="V292">
        <v>0.75547636483976699</v>
      </c>
      <c r="W292">
        <v>1567.6</v>
      </c>
      <c r="X292">
        <v>1592.8</v>
      </c>
      <c r="Y292">
        <v>1549.8</v>
      </c>
      <c r="Z292">
        <v>1589.9</v>
      </c>
      <c r="AA292">
        <v>1498.3</v>
      </c>
      <c r="AB292">
        <v>1589.9</v>
      </c>
      <c r="AC292" s="2">
        <f>(Table2[[#This Row],[Close Price]]/Table2[[#This Row],[Day Low]])-1</f>
        <v>1.1354937484052252E-2</v>
      </c>
      <c r="AD292" s="2">
        <f>(Table2[[#This Row],[Day High]]/Table2[[#This Row],[Close Price]])-1</f>
        <v>4.6675917749463558E-3</v>
      </c>
      <c r="AE292" s="2">
        <f>(Table2[[#This Row],[Close Price]]/Table2[[#This Row],[Current Week Low]])-1</f>
        <v>2.2970705897535248E-2</v>
      </c>
      <c r="AF292" s="2">
        <f>(Table2[[#This Row],[Current Week High]]/Table2[[#This Row],[Close Price]])-1</f>
        <v>2.8384004036836608E-3</v>
      </c>
      <c r="AG292" s="2">
        <f>(Table2[[#This Row],[Close Price]]/Table2[[#This Row],[Current Month Low]])-1</f>
        <v>5.8132550223586765E-2</v>
      </c>
      <c r="AH292" s="2">
        <f>(Table2[[#This Row],[Current Month High]]/Table2[[#This Row],[Close Price]])-1</f>
        <v>2.8384004036836608E-3</v>
      </c>
      <c r="AI292">
        <v>3.3713889239308501</v>
      </c>
      <c r="AJ292">
        <v>53.758122393560299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-7.0000000000000007E-2</v>
      </c>
      <c r="AM292" t="s">
        <v>10199</v>
      </c>
      <c r="AN292">
        <v>8.0500000000000007</v>
      </c>
      <c r="AO292" t="s">
        <v>10198</v>
      </c>
      <c r="AP292">
        <v>0.10344621616189199</v>
      </c>
      <c r="AQ292">
        <f>(Table2[[#This Row],[Sharpe Ratio]]-AVERAGE(Table2[Sharpe Ratio]))/_xlfn.STDEV.P(Table2[Sharpe Ratio])</f>
        <v>0.55208282801918751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-5.9489823217306725E-2</v>
      </c>
      <c r="AS292">
        <f>_xlfn.RANK.AVG(Table2[[#This Row],[1Y Return vs Nifty Z-Score]],Table2[1Y Return vs Nifty Z-Score])</f>
        <v>380</v>
      </c>
      <c r="AT292">
        <f>_xlfn.RANK.AVG(Table2[[#This Row],[6M Return vs Nifty Z-Score]],Table2[6M Return vs Nifty Z-Score])</f>
        <v>348</v>
      </c>
      <c r="AU292">
        <f>_xlfn.RANK.AVG(Table2[[#This Row],[Sharpe Ratio Z-Score]],Table2[Sharpe Ratio Z-Score])</f>
        <v>202</v>
      </c>
      <c r="AV292">
        <f>(Table2[[#This Row],[Rank 1Y]]+Table2[[#This Row],[Rank 6M]]+Table2[[#This Row],[Rank Sharpe]])/3</f>
        <v>310</v>
      </c>
    </row>
    <row r="293" spans="1:48" x14ac:dyDescent="0.3">
      <c r="A293" t="s">
        <v>850</v>
      </c>
      <c r="B293" t="s">
        <v>851</v>
      </c>
      <c r="C293" t="s">
        <v>10155</v>
      </c>
      <c r="D293" t="s">
        <v>40</v>
      </c>
      <c r="E293">
        <v>18026.272333960002</v>
      </c>
      <c r="F293">
        <v>504.45</v>
      </c>
      <c r="G293">
        <v>85.752685456392101</v>
      </c>
      <c r="H293">
        <f>(Table2[[#This Row],[1Y Return vs Nifty]]-AVERAGE(Table2[1Y Return vs Nifty]))/_xlfn.STDEV.P(Table2[1Y Return vs Nifty])</f>
        <v>0.44334988236484552</v>
      </c>
      <c r="I293">
        <v>4.5899508209222999</v>
      </c>
      <c r="J293">
        <f>(Table2[[#This Row],[1M Return vs Nifty]]-AVERAGE(Table2[1M Return vs Nifty]))/_xlfn.STDEV.P(Table2[1M Return vs Nifty])</f>
        <v>6.8591816751424756E-2</v>
      </c>
      <c r="K293">
        <v>-14.488257798985</v>
      </c>
      <c r="L293">
        <f>(Table2[[#This Row],[6M Return vs Nifty]]-AVERAGE(Table2[6M Return vs Nifty]))/_xlfn.STDEV.P(Table2[6M Return vs Nifty])</f>
        <v>-0.72687713449413405</v>
      </c>
      <c r="M293">
        <v>7.2086234127654301</v>
      </c>
      <c r="N293">
        <f>(Table2[[#This Row],[1W Return vs Nifty]]-AVERAGE(Table2[1W Return vs Nifty]))/_xlfn.STDEV.P(Table2[1W Return vs Nifty])</f>
        <v>1.3028085120758275</v>
      </c>
      <c r="O293">
        <v>456.43</v>
      </c>
      <c r="P293">
        <v>445.27388434682098</v>
      </c>
      <c r="Q293">
        <v>416.84714660049002</v>
      </c>
      <c r="R293">
        <v>75.118429218876599</v>
      </c>
      <c r="S293" s="2">
        <f>(Table2[[#This Row],[Close Price]]-Table2[[#This Row],[20D EMA]])/Table2[[#This Row],[20D EMA]]</f>
        <v>0.10520780842626466</v>
      </c>
      <c r="T293" s="2">
        <f>(Table2[[#This Row],[Close Price]]-Table2[[#This Row],[50D EMA]])/Table2[[#This Row],[50D EMA]]</f>
        <v>0.13289824023698438</v>
      </c>
      <c r="U293" s="2">
        <f>(Table2[[#This Row],[Close Price]]-Table2[[#This Row],[200D EMA]])/Table2[[#This Row],[200D EMA]]</f>
        <v>0.21015581877898595</v>
      </c>
      <c r="V293">
        <v>1.21681276484026</v>
      </c>
      <c r="W293">
        <v>490.35</v>
      </c>
      <c r="X293">
        <v>511.95</v>
      </c>
      <c r="Y293">
        <v>470</v>
      </c>
      <c r="Z293">
        <v>506.65</v>
      </c>
      <c r="AA293">
        <v>430.2</v>
      </c>
      <c r="AB293">
        <v>506.65</v>
      </c>
      <c r="AC293" s="2">
        <f>(Table2[[#This Row],[Close Price]]/Table2[[#This Row],[Day Low]])-1</f>
        <v>2.8754970939125046E-2</v>
      </c>
      <c r="AD293" s="2">
        <f>(Table2[[#This Row],[Day High]]/Table2[[#This Row],[Close Price]])-1</f>
        <v>1.4867677668748192E-2</v>
      </c>
      <c r="AE293" s="2">
        <f>(Table2[[#This Row],[Close Price]]/Table2[[#This Row],[Current Week Low]])-1</f>
        <v>7.3297872340425618E-2</v>
      </c>
      <c r="AF293" s="2">
        <f>(Table2[[#This Row],[Current Week High]]/Table2[[#This Row],[Close Price]])-1</f>
        <v>4.3611854494993718E-3</v>
      </c>
      <c r="AG293" s="2">
        <f>(Table2[[#This Row],[Close Price]]/Table2[[#This Row],[Current Month Low]])-1</f>
        <v>0.17259414225941416</v>
      </c>
      <c r="AH293" s="2">
        <f>(Table2[[#This Row],[Current Month High]]/Table2[[#This Row],[Close Price]])-1</f>
        <v>4.3611854494993718E-3</v>
      </c>
      <c r="AI293">
        <v>9.8225790464862595</v>
      </c>
      <c r="AJ293">
        <v>121.104536489151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</v>
      </c>
      <c r="AM293" t="s">
        <v>10198</v>
      </c>
      <c r="AN293">
        <v>13.36</v>
      </c>
      <c r="AO293" t="s">
        <v>10198</v>
      </c>
      <c r="AP293">
        <v>0.101000581398124</v>
      </c>
      <c r="AQ293">
        <f>(Table2[[#This Row],[Sharpe Ratio]]-AVERAGE(Table2[Sharpe Ratio]))/_xlfn.STDEV.P(Table2[Sharpe Ratio])</f>
        <v>0.52451002267010172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1.6123830993680655</v>
      </c>
      <c r="AS293">
        <f>_xlfn.RANK.AVG(Table2[[#This Row],[1Y Return vs Nifty Z-Score]],Table2[1Y Return vs Nifty Z-Score])</f>
        <v>153</v>
      </c>
      <c r="AT293">
        <f>_xlfn.RANK.AVG(Table2[[#This Row],[6M Return vs Nifty Z-Score]],Table2[6M Return vs Nifty Z-Score])</f>
        <v>570</v>
      </c>
      <c r="AU293">
        <f>_xlfn.RANK.AVG(Table2[[#This Row],[Sharpe Ratio Z-Score]],Table2[Sharpe Ratio Z-Score])</f>
        <v>208</v>
      </c>
      <c r="AV293">
        <f>(Table2[[#This Row],[Rank 1Y]]+Table2[[#This Row],[Rank 6M]]+Table2[[#This Row],[Rank Sharpe]])/3</f>
        <v>310.33333333333331</v>
      </c>
    </row>
    <row r="294" spans="1:48" x14ac:dyDescent="0.3">
      <c r="A294" t="s">
        <v>1625</v>
      </c>
      <c r="B294" t="s">
        <v>1626</v>
      </c>
      <c r="C294" t="s">
        <v>10165</v>
      </c>
      <c r="D294" t="s">
        <v>333</v>
      </c>
      <c r="E294">
        <v>5199.16892964</v>
      </c>
      <c r="F294">
        <v>1967.9</v>
      </c>
      <c r="G294">
        <v>65.515171098936406</v>
      </c>
      <c r="H294">
        <f>(Table2[[#This Row],[1Y Return vs Nifty]]-AVERAGE(Table2[1Y Return vs Nifty]))/_xlfn.STDEV.P(Table2[1Y Return vs Nifty])</f>
        <v>0.20962078638657858</v>
      </c>
      <c r="I294">
        <v>-5.4991937014839598</v>
      </c>
      <c r="J294">
        <f>(Table2[[#This Row],[1M Return vs Nifty]]-AVERAGE(Table2[1M Return vs Nifty]))/_xlfn.STDEV.P(Table2[1M Return vs Nifty])</f>
        <v>-0.76231184674096075</v>
      </c>
      <c r="K294">
        <v>43.135967723243098</v>
      </c>
      <c r="L294">
        <f>(Table2[[#This Row],[6M Return vs Nifty]]-AVERAGE(Table2[6M Return vs Nifty]))/_xlfn.STDEV.P(Table2[6M Return vs Nifty])</f>
        <v>0.94363489282667856</v>
      </c>
      <c r="M294">
        <v>-5.6366140775692699</v>
      </c>
      <c r="N294">
        <f>(Table2[[#This Row],[1W Return vs Nifty]]-AVERAGE(Table2[1W Return vs Nifty]))/_xlfn.STDEV.P(Table2[1W Return vs Nifty])</f>
        <v>-1.0164009712103526</v>
      </c>
      <c r="O294">
        <v>1898.07</v>
      </c>
      <c r="P294">
        <v>1692.3721812823701</v>
      </c>
      <c r="Q294">
        <v>1352.8133172968301</v>
      </c>
      <c r="R294">
        <v>46.201366218618197</v>
      </c>
      <c r="S294" s="2">
        <f>(Table2[[#This Row],[Close Price]]-Table2[[#This Row],[20D EMA]])/Table2[[#This Row],[20D EMA]]</f>
        <v>3.6790002476199589E-2</v>
      </c>
      <c r="T294" s="2">
        <f>(Table2[[#This Row],[Close Price]]-Table2[[#This Row],[50D EMA]])/Table2[[#This Row],[50D EMA]]</f>
        <v>0.16280568882245089</v>
      </c>
      <c r="U294" s="2">
        <f>(Table2[[#This Row],[Close Price]]-Table2[[#This Row],[200D EMA]])/Table2[[#This Row],[200D EMA]]</f>
        <v>0.45467225583809773</v>
      </c>
      <c r="V294">
        <v>0.57135614245022304</v>
      </c>
      <c r="W294">
        <v>1890.35</v>
      </c>
      <c r="X294">
        <v>1967</v>
      </c>
      <c r="Y294">
        <v>1900</v>
      </c>
      <c r="Z294">
        <v>1989.4</v>
      </c>
      <c r="AA294">
        <v>1900</v>
      </c>
      <c r="AB294">
        <v>2100</v>
      </c>
      <c r="AC294" s="2">
        <f>(Table2[[#This Row],[Close Price]]/Table2[[#This Row],[Day Low]])-1</f>
        <v>4.1024148967122587E-2</v>
      </c>
      <c r="AD294" s="2">
        <f>(Table2[[#This Row],[Day High]]/Table2[[#This Row],[Close Price]])-1</f>
        <v>-4.5734031200772574E-4</v>
      </c>
      <c r="AE294" s="2">
        <f>(Table2[[#This Row],[Close Price]]/Table2[[#This Row],[Current Week Low]])-1</f>
        <v>3.5736842105263289E-2</v>
      </c>
      <c r="AF294" s="2">
        <f>(Table2[[#This Row],[Current Week High]]/Table2[[#This Row],[Close Price]])-1</f>
        <v>1.0925351897962399E-2</v>
      </c>
      <c r="AG294" s="2">
        <f>(Table2[[#This Row],[Close Price]]/Table2[[#This Row],[Current Month Low]])-1</f>
        <v>3.5736842105263289E-2</v>
      </c>
      <c r="AH294" s="2">
        <f>(Table2[[#This Row],[Current Month High]]/Table2[[#This Row],[Close Price]])-1</f>
        <v>6.7127394684689312E-2</v>
      </c>
      <c r="AI294">
        <v>6.7127394684689303</v>
      </c>
      <c r="AJ294">
        <v>109.79744136460501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0.56999999999999995</v>
      </c>
      <c r="AM294" t="s">
        <v>10198</v>
      </c>
      <c r="AN294">
        <v>7.27</v>
      </c>
      <c r="AO294" t="s">
        <v>10198</v>
      </c>
      <c r="AP294">
        <v>-4.4201646684208999E-2</v>
      </c>
      <c r="AQ294">
        <f>(Table2[[#This Row],[Sharpe Ratio]]-AVERAGE(Table2[Sharpe Ratio]))/_xlfn.STDEV.P(Table2[Sharpe Ratio])</f>
        <v>-1.1125425865262546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-1.7379997252643107</v>
      </c>
      <c r="AS294">
        <f>_xlfn.RANK.AVG(Table2[[#This Row],[1Y Return vs Nifty Z-Score]],Table2[1Y Return vs Nifty Z-Score])</f>
        <v>213</v>
      </c>
      <c r="AT294">
        <f>_xlfn.RANK.AVG(Table2[[#This Row],[6M Return vs Nifty Z-Score]],Table2[6M Return vs Nifty Z-Score])</f>
        <v>95</v>
      </c>
      <c r="AU294">
        <f>_xlfn.RANK.AVG(Table2[[#This Row],[Sharpe Ratio Z-Score]],Table2[Sharpe Ratio Z-Score])</f>
        <v>627</v>
      </c>
      <c r="AV294">
        <f>(Table2[[#This Row],[Rank 1Y]]+Table2[[#This Row],[Rank 6M]]+Table2[[#This Row],[Rank Sharpe]])/3</f>
        <v>311.66666666666669</v>
      </c>
    </row>
    <row r="295" spans="1:48" x14ac:dyDescent="0.3">
      <c r="A295" t="s">
        <v>157</v>
      </c>
      <c r="B295" t="s">
        <v>158</v>
      </c>
      <c r="C295" t="s">
        <v>10162</v>
      </c>
      <c r="D295" t="s">
        <v>80</v>
      </c>
      <c r="E295">
        <v>168366.80533869</v>
      </c>
      <c r="F295">
        <v>677.65</v>
      </c>
      <c r="G295">
        <v>35.219487671914798</v>
      </c>
      <c r="H295">
        <f>(Table2[[#This Row],[1Y Return vs Nifty]]-AVERAGE(Table2[1Y Return vs Nifty]))/_xlfn.STDEV.P(Table2[1Y Return vs Nifty])</f>
        <v>-0.14027310741727297</v>
      </c>
      <c r="I295">
        <v>4.511119029194</v>
      </c>
      <c r="J295">
        <f>(Table2[[#This Row],[1M Return vs Nifty]]-AVERAGE(Table2[1M Return vs Nifty]))/_xlfn.STDEV.P(Table2[1M Return vs Nifty])</f>
        <v>6.2099529481553145E-2</v>
      </c>
      <c r="K295">
        <v>15.6948488842933</v>
      </c>
      <c r="L295">
        <f>(Table2[[#This Row],[6M Return vs Nifty]]-AVERAGE(Table2[6M Return vs Nifty]))/_xlfn.STDEV.P(Table2[6M Return vs Nifty])</f>
        <v>0.1481236534448552</v>
      </c>
      <c r="M295">
        <v>-2.99511749115173</v>
      </c>
      <c r="N295">
        <f>(Table2[[#This Row],[1W Return vs Nifty]]-AVERAGE(Table2[1W Return vs Nifty]))/_xlfn.STDEV.P(Table2[1W Return vs Nifty])</f>
        <v>-0.53947838119228309</v>
      </c>
      <c r="O295">
        <v>668.28</v>
      </c>
      <c r="P295">
        <v>646.01171710766403</v>
      </c>
      <c r="Q295">
        <v>570.56552830011799</v>
      </c>
      <c r="R295">
        <v>59.753404219249497</v>
      </c>
      <c r="S295" s="2">
        <f>(Table2[[#This Row],[Close Price]]-Table2[[#This Row],[20D EMA]])/Table2[[#This Row],[20D EMA]]</f>
        <v>1.4021069012988574E-2</v>
      </c>
      <c r="T295" s="2">
        <f>(Table2[[#This Row],[Close Price]]-Table2[[#This Row],[50D EMA]])/Table2[[#This Row],[50D EMA]]</f>
        <v>4.8974781810440647E-2</v>
      </c>
      <c r="U295" s="2">
        <f>(Table2[[#This Row],[Close Price]]-Table2[[#This Row],[200D EMA]])/Table2[[#This Row],[200D EMA]]</f>
        <v>0.18768128530112577</v>
      </c>
      <c r="V295">
        <v>1.0395833783197701</v>
      </c>
      <c r="W295">
        <v>656.2</v>
      </c>
      <c r="X295">
        <v>681.65</v>
      </c>
      <c r="Y295">
        <v>671.4</v>
      </c>
      <c r="Z295">
        <v>688.55</v>
      </c>
      <c r="AA295">
        <v>664.05</v>
      </c>
      <c r="AB295">
        <v>706.95</v>
      </c>
      <c r="AC295" s="2">
        <f>(Table2[[#This Row],[Close Price]]/Table2[[#This Row],[Day Low]])-1</f>
        <v>3.2688204815604971E-2</v>
      </c>
      <c r="AD295" s="2">
        <f>(Table2[[#This Row],[Day High]]/Table2[[#This Row],[Close Price]])-1</f>
        <v>5.9027521581938025E-3</v>
      </c>
      <c r="AE295" s="2">
        <f>(Table2[[#This Row],[Close Price]]/Table2[[#This Row],[Current Week Low]])-1</f>
        <v>9.3089067619898103E-3</v>
      </c>
      <c r="AF295" s="2">
        <f>(Table2[[#This Row],[Current Week High]]/Table2[[#This Row],[Close Price]])-1</f>
        <v>1.6084999631077901E-2</v>
      </c>
      <c r="AG295" s="2">
        <f>(Table2[[#This Row],[Close Price]]/Table2[[#This Row],[Current Month Low]])-1</f>
        <v>2.0480385513139021E-2</v>
      </c>
      <c r="AH295" s="2">
        <f>(Table2[[#This Row],[Current Month High]]/Table2[[#This Row],[Close Price]])-1</f>
        <v>4.3237659558769348E-2</v>
      </c>
      <c r="AI295">
        <v>4.3237659558769304</v>
      </c>
      <c r="AJ295">
        <v>67.714391783195097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</v>
      </c>
      <c r="AM295" t="s">
        <v>10197</v>
      </c>
      <c r="AN295">
        <v>3.07</v>
      </c>
      <c r="AO295" t="s">
        <v>10198</v>
      </c>
      <c r="AP295">
        <v>4.8647669729134001E-2</v>
      </c>
      <c r="AQ295">
        <f>(Table2[[#This Row],[Sharpe Ratio]]-AVERAGE(Table2[Sharpe Ratio]))/_xlfn.STDEV.P(Table2[Sharpe Ratio])</f>
        <v>-6.5732095365098442E-2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-0.53526040104824613</v>
      </c>
      <c r="AS295">
        <f>_xlfn.RANK.AVG(Table2[[#This Row],[1Y Return vs Nifty Z-Score]],Table2[1Y Return vs Nifty Z-Score])</f>
        <v>324</v>
      </c>
      <c r="AT295">
        <f>_xlfn.RANK.AVG(Table2[[#This Row],[6M Return vs Nifty Z-Score]],Table2[6M Return vs Nifty Z-Score])</f>
        <v>258</v>
      </c>
      <c r="AU295">
        <f>_xlfn.RANK.AVG(Table2[[#This Row],[Sharpe Ratio Z-Score]],Table2[Sharpe Ratio Z-Score])</f>
        <v>355</v>
      </c>
      <c r="AV295">
        <f>(Table2[[#This Row],[Rank 1Y]]+Table2[[#This Row],[Rank 6M]]+Table2[[#This Row],[Rank Sharpe]])/3</f>
        <v>312.33333333333331</v>
      </c>
    </row>
    <row r="296" spans="1:48" x14ac:dyDescent="0.3">
      <c r="A296" t="s">
        <v>389</v>
      </c>
      <c r="B296" t="s">
        <v>390</v>
      </c>
      <c r="C296" t="s">
        <v>10166</v>
      </c>
      <c r="D296" t="s">
        <v>140</v>
      </c>
      <c r="E296">
        <v>62657.755491024996</v>
      </c>
      <c r="F296">
        <v>1717.8</v>
      </c>
      <c r="G296">
        <v>42.646168032388303</v>
      </c>
      <c r="H296">
        <f>(Table2[[#This Row],[1Y Return vs Nifty]]-AVERAGE(Table2[1Y Return vs Nifty]))/_xlfn.STDEV.P(Table2[1Y Return vs Nifty])</f>
        <v>-5.4500158422006437E-2</v>
      </c>
      <c r="I296">
        <v>-14.4962566299361</v>
      </c>
      <c r="J296">
        <f>(Table2[[#This Row],[1M Return vs Nifty]]-AVERAGE(Table2[1M Return vs Nifty]))/_xlfn.STDEV.P(Table2[1M Return vs Nifty])</f>
        <v>-1.5032758136382711</v>
      </c>
      <c r="K296">
        <v>-1.4161026963385901</v>
      </c>
      <c r="L296">
        <f>(Table2[[#This Row],[6M Return vs Nifty]]-AVERAGE(Table2[6M Return vs Nifty]))/_xlfn.STDEV.P(Table2[6M Return vs Nifty])</f>
        <v>-0.34791859537154868</v>
      </c>
      <c r="M296">
        <v>-4.53847154109339</v>
      </c>
      <c r="N296">
        <f>(Table2[[#This Row],[1W Return vs Nifty]]-AVERAGE(Table2[1W Return vs Nifty]))/_xlfn.STDEV.P(Table2[1W Return vs Nifty])</f>
        <v>-0.81813117771598254</v>
      </c>
      <c r="O296">
        <v>1797.37</v>
      </c>
      <c r="P296">
        <v>1740.5421446534001</v>
      </c>
      <c r="Q296">
        <v>1477.44756813811</v>
      </c>
      <c r="R296">
        <v>26.5289738184619</v>
      </c>
      <c r="S296" s="2">
        <f>(Table2[[#This Row],[Close Price]]-Table2[[#This Row],[20D EMA]])/Table2[[#This Row],[20D EMA]]</f>
        <v>-4.4270239294079652E-2</v>
      </c>
      <c r="T296" s="2">
        <f>(Table2[[#This Row],[Close Price]]-Table2[[#This Row],[50D EMA]])/Table2[[#This Row],[50D EMA]]</f>
        <v>-1.3066126966968022E-2</v>
      </c>
      <c r="U296" s="2">
        <f>(Table2[[#This Row],[Close Price]]-Table2[[#This Row],[200D EMA]])/Table2[[#This Row],[200D EMA]]</f>
        <v>0.16268085382196257</v>
      </c>
      <c r="V296">
        <v>0.84933322230143204</v>
      </c>
      <c r="W296">
        <v>1692.4</v>
      </c>
      <c r="X296">
        <v>1762.25</v>
      </c>
      <c r="Y296">
        <v>1700</v>
      </c>
      <c r="Z296">
        <v>1798</v>
      </c>
      <c r="AA296">
        <v>1700</v>
      </c>
      <c r="AB296">
        <v>1819</v>
      </c>
      <c r="AC296" s="2">
        <f>(Table2[[#This Row],[Close Price]]/Table2[[#This Row],[Day Low]])-1</f>
        <v>1.500827227605761E-2</v>
      </c>
      <c r="AD296" s="2">
        <f>(Table2[[#This Row],[Day High]]/Table2[[#This Row],[Close Price]])-1</f>
        <v>2.5876120619396925E-2</v>
      </c>
      <c r="AE296" s="2">
        <f>(Table2[[#This Row],[Close Price]]/Table2[[#This Row],[Current Week Low]])-1</f>
        <v>1.0470588235294009E-2</v>
      </c>
      <c r="AF296" s="2">
        <f>(Table2[[#This Row],[Current Week High]]/Table2[[#This Row],[Close Price]])-1</f>
        <v>4.6687623704738668E-2</v>
      </c>
      <c r="AG296" s="2">
        <f>(Table2[[#This Row],[Close Price]]/Table2[[#This Row],[Current Month Low]])-1</f>
        <v>1.0470588235294009E-2</v>
      </c>
      <c r="AH296" s="2">
        <f>(Table2[[#This Row],[Current Month High]]/Table2[[#This Row],[Close Price]])-1</f>
        <v>5.8912562580044181E-2</v>
      </c>
      <c r="AI296">
        <v>13.6948422400745</v>
      </c>
      <c r="AJ296">
        <v>71.035993428585599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0.01</v>
      </c>
      <c r="AM296" t="s">
        <v>10198</v>
      </c>
      <c r="AN296">
        <v>-8.91</v>
      </c>
      <c r="AO296" t="s">
        <v>10199</v>
      </c>
      <c r="AP296">
        <v>0.100212978671555</v>
      </c>
      <c r="AQ296">
        <f>(Table2[[#This Row],[Sharpe Ratio]]-AVERAGE(Table2[Sharpe Ratio]))/_xlfn.STDEV.P(Table2[Sharpe Ratio])</f>
        <v>0.51563035797371115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-2.2081953871740976</v>
      </c>
      <c r="AS296">
        <f>_xlfn.RANK.AVG(Table2[[#This Row],[1Y Return vs Nifty Z-Score]],Table2[1Y Return vs Nifty Z-Score])</f>
        <v>291</v>
      </c>
      <c r="AT296">
        <f>_xlfn.RANK.AVG(Table2[[#This Row],[6M Return vs Nifty Z-Score]],Table2[6M Return vs Nifty Z-Score])</f>
        <v>437</v>
      </c>
      <c r="AU296">
        <f>_xlfn.RANK.AVG(Table2[[#This Row],[Sharpe Ratio Z-Score]],Table2[Sharpe Ratio Z-Score])</f>
        <v>211</v>
      </c>
      <c r="AV296">
        <f>(Table2[[#This Row],[Rank 1Y]]+Table2[[#This Row],[Rank 6M]]+Table2[[#This Row],[Rank Sharpe]])/3</f>
        <v>313</v>
      </c>
    </row>
    <row r="297" spans="1:48" x14ac:dyDescent="0.3">
      <c r="A297" t="s">
        <v>701</v>
      </c>
      <c r="B297" t="s">
        <v>702</v>
      </c>
      <c r="C297" t="s">
        <v>10153</v>
      </c>
      <c r="D297" t="s">
        <v>591</v>
      </c>
      <c r="E297">
        <v>24130.095000000001</v>
      </c>
      <c r="F297">
        <v>2298</v>
      </c>
      <c r="G297">
        <v>64.292329518614196</v>
      </c>
      <c r="H297">
        <f>(Table2[[#This Row],[1Y Return vs Nifty]]-AVERAGE(Table2[1Y Return vs Nifty]))/_xlfn.STDEV.P(Table2[1Y Return vs Nifty])</f>
        <v>0.19549782385051748</v>
      </c>
      <c r="I297">
        <v>5.8212433895996902</v>
      </c>
      <c r="J297">
        <f>(Table2[[#This Row],[1M Return vs Nifty]]-AVERAGE(Table2[1M Return vs Nifty]))/_xlfn.STDEV.P(Table2[1M Return vs Nifty])</f>
        <v>0.1699964010422827</v>
      </c>
      <c r="K297">
        <v>9.2735843870303096</v>
      </c>
      <c r="L297">
        <f>(Table2[[#This Row],[6M Return vs Nifty]]-AVERAGE(Table2[6M Return vs Nifty]))/_xlfn.STDEV.P(Table2[6M Return vs Nifty])</f>
        <v>-3.8027214112543485E-2</v>
      </c>
      <c r="M297">
        <v>-6.8327173749914296</v>
      </c>
      <c r="N297">
        <f>(Table2[[#This Row],[1W Return vs Nifty]]-AVERAGE(Table2[1W Return vs Nifty]))/_xlfn.STDEV.P(Table2[1W Return vs Nifty])</f>
        <v>-1.2323575942357057</v>
      </c>
      <c r="O297">
        <v>2210.9499999999998</v>
      </c>
      <c r="P297">
        <v>2121.1517570125402</v>
      </c>
      <c r="Q297">
        <v>1844.3311425732199</v>
      </c>
      <c r="R297">
        <v>63.016521588383704</v>
      </c>
      <c r="S297" s="2">
        <f>(Table2[[#This Row],[Close Price]]-Table2[[#This Row],[20D EMA]])/Table2[[#This Row],[20D EMA]]</f>
        <v>3.937221556344566E-2</v>
      </c>
      <c r="T297" s="2">
        <f>(Table2[[#This Row],[Close Price]]-Table2[[#This Row],[50D EMA]])/Table2[[#This Row],[50D EMA]]</f>
        <v>8.3373687150293918E-2</v>
      </c>
      <c r="U297" s="2">
        <f>(Table2[[#This Row],[Close Price]]-Table2[[#This Row],[200D EMA]])/Table2[[#This Row],[200D EMA]]</f>
        <v>0.24598015343048377</v>
      </c>
      <c r="V297">
        <v>1.92252608546823</v>
      </c>
      <c r="W297">
        <v>2260</v>
      </c>
      <c r="X297">
        <v>2339.9499999999998</v>
      </c>
      <c r="Y297">
        <v>2290</v>
      </c>
      <c r="Z297">
        <v>2360</v>
      </c>
      <c r="AA297">
        <v>2289</v>
      </c>
      <c r="AB297">
        <v>2538.65</v>
      </c>
      <c r="AC297" s="2">
        <f>(Table2[[#This Row],[Close Price]]/Table2[[#This Row],[Day Low]])-1</f>
        <v>1.6814159292035447E-2</v>
      </c>
      <c r="AD297" s="2">
        <f>(Table2[[#This Row],[Day High]]/Table2[[#This Row],[Close Price]])-1</f>
        <v>1.8255004351610093E-2</v>
      </c>
      <c r="AE297" s="2">
        <f>(Table2[[#This Row],[Close Price]]/Table2[[#This Row],[Current Week Low]])-1</f>
        <v>3.4934497816594412E-3</v>
      </c>
      <c r="AF297" s="2">
        <f>(Table2[[#This Row],[Current Week High]]/Table2[[#This Row],[Close Price]])-1</f>
        <v>2.6979982593559715E-2</v>
      </c>
      <c r="AG297" s="2">
        <f>(Table2[[#This Row],[Close Price]]/Table2[[#This Row],[Current Month Low]])-1</f>
        <v>3.9318479685452878E-3</v>
      </c>
      <c r="AH297" s="2">
        <f>(Table2[[#This Row],[Current Month High]]/Table2[[#This Row],[Close Price]])-1</f>
        <v>0.10472149695387301</v>
      </c>
      <c r="AI297">
        <v>10.4721496953873</v>
      </c>
      <c r="AJ297">
        <v>107.522463539079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0.06</v>
      </c>
      <c r="AM297" t="s">
        <v>10198</v>
      </c>
      <c r="AN297">
        <v>13.37</v>
      </c>
      <c r="AO297" t="s">
        <v>10198</v>
      </c>
      <c r="AP297">
        <v>3.1830123723474997E-2</v>
      </c>
      <c r="AQ297">
        <f>(Table2[[#This Row],[Sharpe Ratio]]-AVERAGE(Table2[Sharpe Ratio]))/_xlfn.STDEV.P(Table2[Sharpe Ratio])</f>
        <v>-0.25533805343092791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-1.160228636886377</v>
      </c>
      <c r="AS297">
        <f>_xlfn.RANK.AVG(Table2[[#This Row],[1Y Return vs Nifty Z-Score]],Table2[1Y Return vs Nifty Z-Score])</f>
        <v>217</v>
      </c>
      <c r="AT297">
        <f>_xlfn.RANK.AVG(Table2[[#This Row],[6M Return vs Nifty Z-Score]],Table2[6M Return vs Nifty Z-Score])</f>
        <v>316</v>
      </c>
      <c r="AU297">
        <f>_xlfn.RANK.AVG(Table2[[#This Row],[Sharpe Ratio Z-Score]],Table2[Sharpe Ratio Z-Score])</f>
        <v>408</v>
      </c>
      <c r="AV297">
        <f>(Table2[[#This Row],[Rank 1Y]]+Table2[[#This Row],[Rank 6M]]+Table2[[#This Row],[Rank Sharpe]])/3</f>
        <v>313.66666666666669</v>
      </c>
    </row>
    <row r="298" spans="1:48" x14ac:dyDescent="0.3">
      <c r="A298" t="s">
        <v>290</v>
      </c>
      <c r="B298" t="s">
        <v>291</v>
      </c>
      <c r="C298" t="s">
        <v>10153</v>
      </c>
      <c r="D298" t="s">
        <v>292</v>
      </c>
      <c r="E298">
        <v>90610.493128724993</v>
      </c>
      <c r="F298">
        <v>85.59</v>
      </c>
      <c r="G298">
        <v>20.1498824222835</v>
      </c>
      <c r="H298">
        <f>(Table2[[#This Row],[1Y Return vs Nifty]]-AVERAGE(Table2[1Y Return vs Nifty]))/_xlfn.STDEV.P(Table2[1Y Return vs Nifty])</f>
        <v>-0.31431647803744278</v>
      </c>
      <c r="I298">
        <v>-10.355698378237999</v>
      </c>
      <c r="J298">
        <f>(Table2[[#This Row],[1M Return vs Nifty]]-AVERAGE(Table2[1M Return vs Nifty]))/_xlfn.STDEV.P(Table2[1M Return vs Nifty])</f>
        <v>-1.16227514578194</v>
      </c>
      <c r="K298">
        <v>13.750216910388399</v>
      </c>
      <c r="L298">
        <f>(Table2[[#This Row],[6M Return vs Nifty]]-AVERAGE(Table2[6M Return vs Nifty]))/_xlfn.STDEV.P(Table2[6M Return vs Nifty])</f>
        <v>9.1749254107068814E-2</v>
      </c>
      <c r="M298">
        <v>-1.5256041379171601</v>
      </c>
      <c r="N298">
        <f>(Table2[[#This Row],[1W Return vs Nifty]]-AVERAGE(Table2[1W Return vs Nifty]))/_xlfn.STDEV.P(Table2[1W Return vs Nifty])</f>
        <v>-0.27415753311908131</v>
      </c>
      <c r="O298">
        <v>84.91</v>
      </c>
      <c r="P298">
        <v>85.179968241412297</v>
      </c>
      <c r="Q298">
        <v>78.091278299499393</v>
      </c>
      <c r="R298">
        <v>46.470617133256397</v>
      </c>
      <c r="S298" s="2">
        <f>(Table2[[#This Row],[Close Price]]-Table2[[#This Row],[20D EMA]])/Table2[[#This Row],[20D EMA]]</f>
        <v>8.0084795666000106E-3</v>
      </c>
      <c r="T298" s="2">
        <f>(Table2[[#This Row],[Close Price]]-Table2[[#This Row],[50D EMA]])/Table2[[#This Row],[50D EMA]]</f>
        <v>4.8137110996052191E-3</v>
      </c>
      <c r="U298" s="2">
        <f>(Table2[[#This Row],[Close Price]]-Table2[[#This Row],[200D EMA]])/Table2[[#This Row],[200D EMA]]</f>
        <v>9.6025085819970254E-2</v>
      </c>
      <c r="V298">
        <v>0.55754479453508099</v>
      </c>
      <c r="W298">
        <v>85.05</v>
      </c>
      <c r="X298">
        <v>88.1</v>
      </c>
      <c r="Y298">
        <v>84.01</v>
      </c>
      <c r="Z298">
        <v>88</v>
      </c>
      <c r="AA298">
        <v>83.31</v>
      </c>
      <c r="AB298">
        <v>88</v>
      </c>
      <c r="AC298" s="2">
        <f>(Table2[[#This Row],[Close Price]]/Table2[[#This Row],[Day Low]])-1</f>
        <v>6.3492063492063266E-3</v>
      </c>
      <c r="AD298" s="2">
        <f>(Table2[[#This Row],[Day High]]/Table2[[#This Row],[Close Price]])-1</f>
        <v>2.932585582427838E-2</v>
      </c>
      <c r="AE298" s="2">
        <f>(Table2[[#This Row],[Close Price]]/Table2[[#This Row],[Current Week Low]])-1</f>
        <v>1.8807284847041972E-2</v>
      </c>
      <c r="AF298" s="2">
        <f>(Table2[[#This Row],[Current Week High]]/Table2[[#This Row],[Close Price]])-1</f>
        <v>2.8157495034466518E-2</v>
      </c>
      <c r="AG298" s="2">
        <f>(Table2[[#This Row],[Close Price]]/Table2[[#This Row],[Current Month Low]])-1</f>
        <v>2.736766294562476E-2</v>
      </c>
      <c r="AH298" s="2">
        <f>(Table2[[#This Row],[Current Month High]]/Table2[[#This Row],[Close Price]])-1</f>
        <v>2.8157495034466518E-2</v>
      </c>
      <c r="AI298">
        <v>15.317209954433901</v>
      </c>
      <c r="AJ298">
        <v>51.352785145888603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-0.08</v>
      </c>
      <c r="AM298" t="s">
        <v>10199</v>
      </c>
      <c r="AN298">
        <v>-0.17</v>
      </c>
      <c r="AO298" t="s">
        <v>10199</v>
      </c>
      <c r="AP298">
        <v>7.1635279773531998E-2</v>
      </c>
      <c r="AQ298">
        <f>(Table2[[#This Row],[Sharpe Ratio]]-AVERAGE(Table2[Sharpe Ratio]))/_xlfn.STDEV.P(Table2[Sharpe Ratio])</f>
        <v>0.19343697868679521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392</v>
      </c>
      <c r="AT298">
        <f>_xlfn.RANK.AVG(Table2[[#This Row],[6M Return vs Nifty Z-Score]],Table2[6M Return vs Nifty Z-Score])</f>
        <v>282</v>
      </c>
      <c r="AU298">
        <f>_xlfn.RANK.AVG(Table2[[#This Row],[Sharpe Ratio Z-Score]],Table2[Sharpe Ratio Z-Score])</f>
        <v>268</v>
      </c>
      <c r="AV298">
        <f>(Table2[[#This Row],[Rank 1Y]]+Table2[[#This Row],[Rank 6M]]+Table2[[#This Row],[Rank Sharpe]])/3</f>
        <v>314</v>
      </c>
    </row>
    <row r="299" spans="1:48" x14ac:dyDescent="0.3">
      <c r="A299" t="s">
        <v>1216</v>
      </c>
      <c r="B299" t="s">
        <v>1217</v>
      </c>
      <c r="C299" t="s">
        <v>10152</v>
      </c>
      <c r="D299" t="s">
        <v>297</v>
      </c>
      <c r="E299">
        <v>9249.3339677799995</v>
      </c>
      <c r="F299">
        <v>795</v>
      </c>
      <c r="G299">
        <v>56.992688704068001</v>
      </c>
      <c r="H299">
        <f>(Table2[[#This Row],[1Y Return vs Nifty]]-AVERAGE(Table2[1Y Return vs Nifty]))/_xlfn.STDEV.P(Table2[1Y Return vs Nifty])</f>
        <v>0.11119209250355568</v>
      </c>
      <c r="I299">
        <v>2.14623495579671</v>
      </c>
      <c r="J299">
        <f>(Table2[[#This Row],[1M Return vs Nifty]]-AVERAGE(Table2[1M Return vs Nifty]))/_xlfn.STDEV.P(Table2[1M Return vs Nifty])</f>
        <v>-0.13266335016168082</v>
      </c>
      <c r="K299">
        <v>-5.8852361439730503</v>
      </c>
      <c r="L299">
        <f>(Table2[[#This Row],[6M Return vs Nifty]]-AVERAGE(Table2[6M Return vs Nifty]))/_xlfn.STDEV.P(Table2[6M Return vs Nifty])</f>
        <v>-0.47747766724306984</v>
      </c>
      <c r="M299">
        <v>2.7324222186289</v>
      </c>
      <c r="N299">
        <f>(Table2[[#This Row],[1W Return vs Nifty]]-AVERAGE(Table2[1W Return vs Nifty]))/_xlfn.STDEV.P(Table2[1W Return vs Nifty])</f>
        <v>0.49462974026645817</v>
      </c>
      <c r="O299">
        <v>760.59</v>
      </c>
      <c r="P299">
        <v>741.24980926503201</v>
      </c>
      <c r="Q299">
        <v>687.93955839677994</v>
      </c>
      <c r="R299">
        <v>61.986172432950703</v>
      </c>
      <c r="S299" s="2">
        <f>(Table2[[#This Row],[Close Price]]-Table2[[#This Row],[20D EMA]])/Table2[[#This Row],[20D EMA]]</f>
        <v>4.5241194335975975E-2</v>
      </c>
      <c r="T299" s="2">
        <f>(Table2[[#This Row],[Close Price]]-Table2[[#This Row],[50D EMA]])/Table2[[#This Row],[50D EMA]]</f>
        <v>7.2512923528793433E-2</v>
      </c>
      <c r="U299" s="2">
        <f>(Table2[[#This Row],[Close Price]]-Table2[[#This Row],[200D EMA]])/Table2[[#This Row],[200D EMA]]</f>
        <v>0.1556247787999295</v>
      </c>
      <c r="V299">
        <v>0.81147372330085199</v>
      </c>
      <c r="W299">
        <v>766</v>
      </c>
      <c r="X299">
        <v>805</v>
      </c>
      <c r="Y299">
        <v>775.9</v>
      </c>
      <c r="Z299">
        <v>834.9</v>
      </c>
      <c r="AA299">
        <v>742.85</v>
      </c>
      <c r="AB299">
        <v>834.9</v>
      </c>
      <c r="AC299" s="2">
        <f>(Table2[[#This Row],[Close Price]]/Table2[[#This Row],[Day Low]])-1</f>
        <v>3.7859007832898195E-2</v>
      </c>
      <c r="AD299" s="2">
        <f>(Table2[[#This Row],[Day High]]/Table2[[#This Row],[Close Price]])-1</f>
        <v>1.2578616352201255E-2</v>
      </c>
      <c r="AE299" s="2">
        <f>(Table2[[#This Row],[Close Price]]/Table2[[#This Row],[Current Week Low]])-1</f>
        <v>2.4616574300811989E-2</v>
      </c>
      <c r="AF299" s="2">
        <f>(Table2[[#This Row],[Current Week High]]/Table2[[#This Row],[Close Price]])-1</f>
        <v>5.018867924528303E-2</v>
      </c>
      <c r="AG299" s="2">
        <f>(Table2[[#This Row],[Close Price]]/Table2[[#This Row],[Current Month Low]])-1</f>
        <v>7.0202598101904767E-2</v>
      </c>
      <c r="AH299" s="2">
        <f>(Table2[[#This Row],[Current Month High]]/Table2[[#This Row],[Close Price]])-1</f>
        <v>5.018867924528303E-2</v>
      </c>
      <c r="AI299">
        <v>15.9371069182389</v>
      </c>
      <c r="AJ299">
        <v>91.566265060240895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7.0000000000000007E-2</v>
      </c>
      <c r="AM299" t="s">
        <v>10198</v>
      </c>
      <c r="AN299">
        <v>2.89</v>
      </c>
      <c r="AO299" t="s">
        <v>10198</v>
      </c>
      <c r="AP299">
        <v>9.8378217505717E-2</v>
      </c>
      <c r="AQ299">
        <f>(Table2[[#This Row],[Sharpe Ratio]]-AVERAGE(Table2[Sharpe Ratio]))/_xlfn.STDEV.P(Table2[Sharpe Ratio])</f>
        <v>0.494944721165961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0.49062553653122415</v>
      </c>
      <c r="AS299">
        <f>_xlfn.RANK.AVG(Table2[[#This Row],[1Y Return vs Nifty Z-Score]],Table2[1Y Return vs Nifty Z-Score])</f>
        <v>239</v>
      </c>
      <c r="AT299">
        <f>_xlfn.RANK.AVG(Table2[[#This Row],[6M Return vs Nifty Z-Score]],Table2[6M Return vs Nifty Z-Score])</f>
        <v>486</v>
      </c>
      <c r="AU299">
        <f>_xlfn.RANK.AVG(Table2[[#This Row],[Sharpe Ratio Z-Score]],Table2[Sharpe Ratio Z-Score])</f>
        <v>220</v>
      </c>
      <c r="AV299">
        <f>(Table2[[#This Row],[Rank 1Y]]+Table2[[#This Row],[Rank 6M]]+Table2[[#This Row],[Rank Sharpe]])/3</f>
        <v>315</v>
      </c>
    </row>
    <row r="300" spans="1:48" x14ac:dyDescent="0.3">
      <c r="A300" t="s">
        <v>439</v>
      </c>
      <c r="B300" t="s">
        <v>440</v>
      </c>
      <c r="C300" t="s">
        <v>10153</v>
      </c>
      <c r="D300" t="s">
        <v>49</v>
      </c>
      <c r="E300">
        <v>51098.901683124997</v>
      </c>
      <c r="F300">
        <v>4552.55</v>
      </c>
      <c r="G300">
        <v>50.523223223453201</v>
      </c>
      <c r="H300">
        <f>(Table2[[#This Row],[1Y Return vs Nifty]]-AVERAGE(Table2[1Y Return vs Nifty]))/_xlfn.STDEV.P(Table2[1Y Return vs Nifty])</f>
        <v>3.6474303967947867E-2</v>
      </c>
      <c r="I300">
        <v>-4.2024491262899897</v>
      </c>
      <c r="J300">
        <f>(Table2[[#This Row],[1M Return vs Nifty]]-AVERAGE(Table2[1M Return vs Nifty]))/_xlfn.STDEV.P(Table2[1M Return vs Nifty])</f>
        <v>-0.65551688352582671</v>
      </c>
      <c r="K300">
        <v>11.1513574957511</v>
      </c>
      <c r="L300">
        <f>(Table2[[#This Row],[6M Return vs Nifty]]-AVERAGE(Table2[6M Return vs Nifty]))/_xlfn.STDEV.P(Table2[6M Return vs Nifty])</f>
        <v>1.6408963281071269E-2</v>
      </c>
      <c r="M300">
        <v>-1.25886233387834</v>
      </c>
      <c r="N300">
        <f>(Table2[[#This Row],[1W Return vs Nifty]]-AVERAGE(Table2[1W Return vs Nifty]))/_xlfn.STDEV.P(Table2[1W Return vs Nifty])</f>
        <v>-0.22599726189161831</v>
      </c>
      <c r="O300">
        <v>4623.16</v>
      </c>
      <c r="P300">
        <v>4551.77011748921</v>
      </c>
      <c r="Q300">
        <v>3951.5740914365201</v>
      </c>
      <c r="R300">
        <v>49.433066789469798</v>
      </c>
      <c r="S300" s="2">
        <f>(Table2[[#This Row],[Close Price]]-Table2[[#This Row],[20D EMA]])/Table2[[#This Row],[20D EMA]]</f>
        <v>-1.527310324539918E-2</v>
      </c>
      <c r="T300" s="2">
        <f>(Table2[[#This Row],[Close Price]]-Table2[[#This Row],[50D EMA]])/Table2[[#This Row],[50D EMA]]</f>
        <v>1.7133609357680376E-4</v>
      </c>
      <c r="U300" s="2">
        <f>(Table2[[#This Row],[Close Price]]-Table2[[#This Row],[200D EMA]])/Table2[[#This Row],[200D EMA]]</f>
        <v>0.15208519305404358</v>
      </c>
      <c r="V300">
        <v>0.21578944239860401</v>
      </c>
      <c r="W300">
        <v>4497.8500000000004</v>
      </c>
      <c r="X300">
        <v>4584.55</v>
      </c>
      <c r="Y300">
        <v>4502.3500000000004</v>
      </c>
      <c r="Z300">
        <v>4743.8500000000004</v>
      </c>
      <c r="AA300">
        <v>4454</v>
      </c>
      <c r="AB300">
        <v>4743.8500000000004</v>
      </c>
      <c r="AC300" s="2">
        <f>(Table2[[#This Row],[Close Price]]/Table2[[#This Row],[Day Low]])-1</f>
        <v>1.2161365985970951E-2</v>
      </c>
      <c r="AD300" s="2">
        <f>(Table2[[#This Row],[Day High]]/Table2[[#This Row],[Close Price]])-1</f>
        <v>7.0290276877793545E-3</v>
      </c>
      <c r="AE300" s="2">
        <f>(Table2[[#This Row],[Close Price]]/Table2[[#This Row],[Current Week Low]])-1</f>
        <v>1.1149732917254296E-2</v>
      </c>
      <c r="AF300" s="2">
        <f>(Table2[[#This Row],[Current Week High]]/Table2[[#This Row],[Close Price]])-1</f>
        <v>4.2020406146006106E-2</v>
      </c>
      <c r="AG300" s="2">
        <f>(Table2[[#This Row],[Close Price]]/Table2[[#This Row],[Current Month Low]])-1</f>
        <v>2.2126178715761169E-2</v>
      </c>
      <c r="AH300" s="2">
        <f>(Table2[[#This Row],[Current Month High]]/Table2[[#This Row],[Close Price]])-1</f>
        <v>4.2020406146006106E-2</v>
      </c>
      <c r="AI300">
        <v>9.7846261985041298</v>
      </c>
      <c r="AJ300">
        <v>82.605992539408703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-0.11</v>
      </c>
      <c r="AM300" t="s">
        <v>10199</v>
      </c>
      <c r="AN300">
        <v>-4.92</v>
      </c>
      <c r="AO300" t="s">
        <v>10199</v>
      </c>
      <c r="AP300">
        <v>4.1134725746973001E-2</v>
      </c>
      <c r="AQ300">
        <f>(Table2[[#This Row],[Sharpe Ratio]]-AVERAGE(Table2[Sharpe Ratio]))/_xlfn.STDEV.P(Table2[Sharpe Ratio])</f>
        <v>-0.15043523464316011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-0.97906611281158606</v>
      </c>
      <c r="AS300">
        <f>_xlfn.RANK.AVG(Table2[[#This Row],[1Y Return vs Nifty Z-Score]],Table2[1Y Return vs Nifty Z-Score])</f>
        <v>266</v>
      </c>
      <c r="AT300">
        <f>_xlfn.RANK.AVG(Table2[[#This Row],[6M Return vs Nifty Z-Score]],Table2[6M Return vs Nifty Z-Score])</f>
        <v>300</v>
      </c>
      <c r="AU300">
        <f>_xlfn.RANK.AVG(Table2[[#This Row],[Sharpe Ratio Z-Score]],Table2[Sharpe Ratio Z-Score])</f>
        <v>383</v>
      </c>
      <c r="AV300">
        <f>(Table2[[#This Row],[Rank 1Y]]+Table2[[#This Row],[Rank 6M]]+Table2[[#This Row],[Rank Sharpe]])/3</f>
        <v>316.33333333333331</v>
      </c>
    </row>
    <row r="301" spans="1:48" x14ac:dyDescent="0.3">
      <c r="A301" t="s">
        <v>1319</v>
      </c>
      <c r="B301" t="s">
        <v>1320</v>
      </c>
      <c r="C301" t="s">
        <v>10153</v>
      </c>
      <c r="D301" t="s">
        <v>21</v>
      </c>
      <c r="E301">
        <v>8261.9867257039896</v>
      </c>
      <c r="F301">
        <v>30.48</v>
      </c>
      <c r="G301">
        <v>72.135420368538803</v>
      </c>
      <c r="H301">
        <f>(Table2[[#This Row],[1Y Return vs Nifty]]-AVERAGE(Table2[1Y Return vs Nifty]))/_xlfn.STDEV.P(Table2[1Y Return vs Nifty])</f>
        <v>0.28608002192332294</v>
      </c>
      <c r="I301">
        <v>-8.9846291061172003</v>
      </c>
      <c r="J301">
        <f>(Table2[[#This Row],[1M Return vs Nifty]]-AVERAGE(Table2[1M Return vs Nifty]))/_xlfn.STDEV.P(Table2[1M Return vs Nifty])</f>
        <v>-1.0493590825243484</v>
      </c>
      <c r="K301">
        <v>13.6678115651768</v>
      </c>
      <c r="L301">
        <f>(Table2[[#This Row],[6M Return vs Nifty]]-AVERAGE(Table2[6M Return vs Nifty]))/_xlfn.STDEV.P(Table2[6M Return vs Nifty])</f>
        <v>8.9360343556966954E-2</v>
      </c>
      <c r="M301">
        <v>-2.7602670983682098</v>
      </c>
      <c r="N301">
        <f>(Table2[[#This Row],[1W Return vs Nifty]]-AVERAGE(Table2[1W Return vs Nifty]))/_xlfn.STDEV.P(Table2[1W Return vs Nifty])</f>
        <v>-0.49707610887097686</v>
      </c>
      <c r="O301">
        <v>30.67</v>
      </c>
      <c r="P301">
        <v>31.4989632031659</v>
      </c>
      <c r="Q301">
        <v>28.5862883779326</v>
      </c>
      <c r="R301">
        <v>32.158936183109603</v>
      </c>
      <c r="S301" s="2">
        <f>(Table2[[#This Row],[Close Price]]-Table2[[#This Row],[20D EMA]])/Table2[[#This Row],[20D EMA]]</f>
        <v>-6.1949788066514924E-3</v>
      </c>
      <c r="T301" s="2">
        <f>(Table2[[#This Row],[Close Price]]-Table2[[#This Row],[50D EMA]])/Table2[[#This Row],[50D EMA]]</f>
        <v>-3.2349102940108371E-2</v>
      </c>
      <c r="U301" s="2">
        <f>(Table2[[#This Row],[Close Price]]-Table2[[#This Row],[200D EMA]])/Table2[[#This Row],[200D EMA]]</f>
        <v>6.6245452960912013E-2</v>
      </c>
      <c r="V301">
        <v>0.70472470188918301</v>
      </c>
      <c r="W301">
        <v>29.83</v>
      </c>
      <c r="X301">
        <v>30.9</v>
      </c>
      <c r="Y301">
        <v>29.01</v>
      </c>
      <c r="Z301">
        <v>31.8</v>
      </c>
      <c r="AA301">
        <v>29.01</v>
      </c>
      <c r="AB301">
        <v>31.8</v>
      </c>
      <c r="AC301" s="2">
        <f>(Table2[[#This Row],[Close Price]]/Table2[[#This Row],[Day Low]])-1</f>
        <v>2.1790144150184432E-2</v>
      </c>
      <c r="AD301" s="2">
        <f>(Table2[[#This Row],[Day High]]/Table2[[#This Row],[Close Price]])-1</f>
        <v>1.3779527559055094E-2</v>
      </c>
      <c r="AE301" s="2">
        <f>(Table2[[#This Row],[Close Price]]/Table2[[#This Row],[Current Week Low]])-1</f>
        <v>5.0672182006204824E-2</v>
      </c>
      <c r="AF301" s="2">
        <f>(Table2[[#This Row],[Current Week High]]/Table2[[#This Row],[Close Price]])-1</f>
        <v>4.3307086614173151E-2</v>
      </c>
      <c r="AG301" s="2">
        <f>(Table2[[#This Row],[Close Price]]/Table2[[#This Row],[Current Month Low]])-1</f>
        <v>5.0672182006204824E-2</v>
      </c>
      <c r="AH301" s="2">
        <f>(Table2[[#This Row],[Current Month High]]/Table2[[#This Row],[Close Price]])-1</f>
        <v>4.3307086614173151E-2</v>
      </c>
      <c r="AI301">
        <v>39.435695538057701</v>
      </c>
      <c r="AJ301">
        <v>122.481751824817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-0.2</v>
      </c>
      <c r="AM301" t="s">
        <v>10199</v>
      </c>
      <c r="AN301">
        <v>-4.1500000000000004</v>
      </c>
      <c r="AO301" t="s">
        <v>10199</v>
      </c>
      <c r="AP301">
        <v>8.8765152019789993E-3</v>
      </c>
      <c r="AQ301">
        <f>(Table2[[#This Row],[Sharpe Ratio]]-AVERAGE(Table2[Sharpe Ratio]))/_xlfn.STDEV.P(Table2[Sharpe Ratio])</f>
        <v>-0.51412378431709682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191</v>
      </c>
      <c r="AT301">
        <f>_xlfn.RANK.AVG(Table2[[#This Row],[6M Return vs Nifty Z-Score]],Table2[6M Return vs Nifty Z-Score])</f>
        <v>283</v>
      </c>
      <c r="AU301">
        <f>_xlfn.RANK.AVG(Table2[[#This Row],[Sharpe Ratio Z-Score]],Table2[Sharpe Ratio Z-Score])</f>
        <v>475</v>
      </c>
      <c r="AV301">
        <f>(Table2[[#This Row],[Rank 1Y]]+Table2[[#This Row],[Rank 6M]]+Table2[[#This Row],[Rank Sharpe]])/3</f>
        <v>316.33333333333331</v>
      </c>
    </row>
    <row r="302" spans="1:48" x14ac:dyDescent="0.3">
      <c r="A302" t="s">
        <v>1615</v>
      </c>
      <c r="B302" t="s">
        <v>1616</v>
      </c>
      <c r="C302" t="s">
        <v>10164</v>
      </c>
      <c r="D302" t="s">
        <v>1426</v>
      </c>
      <c r="E302">
        <v>5324.6807842799999</v>
      </c>
      <c r="F302">
        <v>909.9</v>
      </c>
      <c r="G302">
        <v>36.733462355093103</v>
      </c>
      <c r="H302">
        <f>(Table2[[#This Row],[1Y Return vs Nifty]]-AVERAGE(Table2[1Y Return vs Nifty]))/_xlfn.STDEV.P(Table2[1Y Return vs Nifty])</f>
        <v>-0.12278776174769065</v>
      </c>
      <c r="I302">
        <v>1.03238113906746</v>
      </c>
      <c r="J302">
        <f>(Table2[[#This Row],[1M Return vs Nifty]]-AVERAGE(Table2[1M Return vs Nifty]))/_xlfn.STDEV.P(Table2[1M Return vs Nifty])</f>
        <v>-0.22439612441820192</v>
      </c>
      <c r="K302">
        <v>-9.5807631212541899</v>
      </c>
      <c r="L302">
        <f>(Table2[[#This Row],[6M Return vs Nifty]]-AVERAGE(Table2[6M Return vs Nifty]))/_xlfn.STDEV.P(Table2[6M Return vs Nifty])</f>
        <v>-0.58461007912173923</v>
      </c>
      <c r="M302">
        <v>1.73431590054889</v>
      </c>
      <c r="N302">
        <f>(Table2[[#This Row],[1W Return vs Nifty]]-AVERAGE(Table2[1W Return vs Nifty]))/_xlfn.STDEV.P(Table2[1W Return vs Nifty])</f>
        <v>0.31442150044521866</v>
      </c>
      <c r="O302">
        <v>909.89</v>
      </c>
      <c r="P302">
        <v>911.52786500627803</v>
      </c>
      <c r="Q302">
        <v>851.40290688442701</v>
      </c>
      <c r="R302">
        <v>79.3742572798742</v>
      </c>
      <c r="S302" s="2">
        <f>(Table2[[#This Row],[Close Price]]-Table2[[#This Row],[20D EMA]])/Table2[[#This Row],[20D EMA]]</f>
        <v>1.09903394915769E-5</v>
      </c>
      <c r="T302" s="2">
        <f>(Table2[[#This Row],[Close Price]]-Table2[[#This Row],[50D EMA]])/Table2[[#This Row],[50D EMA]]</f>
        <v>-1.7858642272738918E-3</v>
      </c>
      <c r="U302" s="2">
        <f>(Table2[[#This Row],[Close Price]]-Table2[[#This Row],[200D EMA]])/Table2[[#This Row],[200D EMA]]</f>
        <v>6.8706710586217912E-2</v>
      </c>
      <c r="V302">
        <v>0.484442958937715</v>
      </c>
      <c r="W302">
        <v>881</v>
      </c>
      <c r="X302">
        <v>923.45</v>
      </c>
      <c r="Y302">
        <v>896.2</v>
      </c>
      <c r="Z302">
        <v>953.9</v>
      </c>
      <c r="AA302">
        <v>896.2</v>
      </c>
      <c r="AB302">
        <v>953.9</v>
      </c>
      <c r="AC302" s="2">
        <f>(Table2[[#This Row],[Close Price]]/Table2[[#This Row],[Day Low]])-1</f>
        <v>3.2803632236095392E-2</v>
      </c>
      <c r="AD302" s="2">
        <f>(Table2[[#This Row],[Day High]]/Table2[[#This Row],[Close Price]])-1</f>
        <v>1.4891746345752299E-2</v>
      </c>
      <c r="AE302" s="2">
        <f>(Table2[[#This Row],[Close Price]]/Table2[[#This Row],[Current Week Low]])-1</f>
        <v>1.5286766346797487E-2</v>
      </c>
      <c r="AF302" s="2">
        <f>(Table2[[#This Row],[Current Week High]]/Table2[[#This Row],[Close Price]])-1</f>
        <v>4.83569623035498E-2</v>
      </c>
      <c r="AG302" s="2">
        <f>(Table2[[#This Row],[Close Price]]/Table2[[#This Row],[Current Month Low]])-1</f>
        <v>1.5286766346797487E-2</v>
      </c>
      <c r="AH302" s="2">
        <f>(Table2[[#This Row],[Current Month High]]/Table2[[#This Row],[Close Price]])-1</f>
        <v>4.83569623035498E-2</v>
      </c>
      <c r="AI302">
        <v>21.540828662490298</v>
      </c>
      <c r="AJ302">
        <v>65.737704918032705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-0.16</v>
      </c>
      <c r="AM302" t="s">
        <v>10199</v>
      </c>
      <c r="AN302">
        <v>-0.22</v>
      </c>
      <c r="AO302" t="s">
        <v>10199</v>
      </c>
      <c r="AP302">
        <v>0.14546280487347399</v>
      </c>
      <c r="AQ302">
        <f>(Table2[[#This Row],[Sharpe Ratio]]-AVERAGE(Table2[Sharpe Ratio]))/_xlfn.STDEV.P(Table2[Sharpe Ratio])</f>
        <v>1.0257902021293406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314</v>
      </c>
      <c r="AT302">
        <f>_xlfn.RANK.AVG(Table2[[#This Row],[6M Return vs Nifty Z-Score]],Table2[6M Return vs Nifty Z-Score])</f>
        <v>524</v>
      </c>
      <c r="AU302">
        <f>_xlfn.RANK.AVG(Table2[[#This Row],[Sharpe Ratio Z-Score]],Table2[Sharpe Ratio Z-Score])</f>
        <v>115</v>
      </c>
      <c r="AV302">
        <f>(Table2[[#This Row],[Rank 1Y]]+Table2[[#This Row],[Rank 6M]]+Table2[[#This Row],[Rank Sharpe]])/3</f>
        <v>317.66666666666669</v>
      </c>
    </row>
    <row r="303" spans="1:48" x14ac:dyDescent="0.3">
      <c r="A303" t="s">
        <v>600</v>
      </c>
      <c r="B303" t="s">
        <v>601</v>
      </c>
      <c r="C303" t="s">
        <v>10158</v>
      </c>
      <c r="D303" t="s">
        <v>239</v>
      </c>
      <c r="E303">
        <v>31194.860273369999</v>
      </c>
      <c r="F303">
        <v>6094.65</v>
      </c>
      <c r="G303">
        <v>0.78659476616828095</v>
      </c>
      <c r="H303">
        <f>(Table2[[#This Row],[1Y Return vs Nifty]]-AVERAGE(Table2[1Y Return vs Nifty]))/_xlfn.STDEV.P(Table2[1Y Return vs Nifty])</f>
        <v>-0.53794886880897108</v>
      </c>
      <c r="I303">
        <v>-3.3132507480561402</v>
      </c>
      <c r="J303">
        <f>(Table2[[#This Row],[1M Return vs Nifty]]-AVERAGE(Table2[1M Return vs Nifty]))/_xlfn.STDEV.P(Table2[1M Return vs Nifty])</f>
        <v>-0.58228587881525284</v>
      </c>
      <c r="K303">
        <v>19.199097920955101</v>
      </c>
      <c r="L303">
        <f>(Table2[[#This Row],[6M Return vs Nifty]]-AVERAGE(Table2[6M Return vs Nifty]))/_xlfn.STDEV.P(Table2[6M Return vs Nifty])</f>
        <v>0.24971096519471667</v>
      </c>
      <c r="M303">
        <v>-7.3973593406645399</v>
      </c>
      <c r="N303">
        <f>(Table2[[#This Row],[1W Return vs Nifty]]-AVERAGE(Table2[1W Return vs Nifty]))/_xlfn.STDEV.P(Table2[1W Return vs Nifty])</f>
        <v>-1.3343037826526787</v>
      </c>
      <c r="O303">
        <v>6373.63</v>
      </c>
      <c r="P303">
        <v>5984.2435747609798</v>
      </c>
      <c r="Q303">
        <v>5168.04310465052</v>
      </c>
      <c r="R303">
        <v>34.517125105573101</v>
      </c>
      <c r="S303" s="2">
        <f>(Table2[[#This Row],[Close Price]]-Table2[[#This Row],[20D EMA]])/Table2[[#This Row],[20D EMA]]</f>
        <v>-4.3770975095824588E-2</v>
      </c>
      <c r="T303" s="2">
        <f>(Table2[[#This Row],[Close Price]]-Table2[[#This Row],[50D EMA]])/Table2[[#This Row],[50D EMA]]</f>
        <v>1.8449520621899099E-2</v>
      </c>
      <c r="U303" s="2">
        <f>(Table2[[#This Row],[Close Price]]-Table2[[#This Row],[200D EMA]])/Table2[[#This Row],[200D EMA]]</f>
        <v>0.17929550442713263</v>
      </c>
      <c r="V303">
        <v>0.66070211088041497</v>
      </c>
      <c r="W303">
        <v>5973</v>
      </c>
      <c r="X303">
        <v>6145</v>
      </c>
      <c r="Y303">
        <v>6086</v>
      </c>
      <c r="Z303">
        <v>6398.75</v>
      </c>
      <c r="AA303">
        <v>6086</v>
      </c>
      <c r="AB303">
        <v>6750</v>
      </c>
      <c r="AC303" s="2">
        <f>(Table2[[#This Row],[Close Price]]/Table2[[#This Row],[Day Low]])-1</f>
        <v>2.0366649924660862E-2</v>
      </c>
      <c r="AD303" s="2">
        <f>(Table2[[#This Row],[Day High]]/Table2[[#This Row],[Close Price]])-1</f>
        <v>8.2613439656091803E-3</v>
      </c>
      <c r="AE303" s="2">
        <f>(Table2[[#This Row],[Close Price]]/Table2[[#This Row],[Current Week Low]])-1</f>
        <v>1.421294774893056E-3</v>
      </c>
      <c r="AF303" s="2">
        <f>(Table2[[#This Row],[Current Week High]]/Table2[[#This Row],[Close Price]])-1</f>
        <v>4.9896220455645679E-2</v>
      </c>
      <c r="AG303" s="2">
        <f>(Table2[[#This Row],[Close Price]]/Table2[[#This Row],[Current Month Low]])-1</f>
        <v>1.421294774893056E-3</v>
      </c>
      <c r="AH303" s="2">
        <f>(Table2[[#This Row],[Current Month High]]/Table2[[#This Row],[Close Price]])-1</f>
        <v>0.10752873421771558</v>
      </c>
      <c r="AI303">
        <v>20.5975732814845</v>
      </c>
      <c r="AJ303">
        <v>51.4386880357808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0.11</v>
      </c>
      <c r="AM303" t="s">
        <v>10198</v>
      </c>
      <c r="AN303">
        <v>-10.32</v>
      </c>
      <c r="AO303" t="s">
        <v>10199</v>
      </c>
      <c r="AP303">
        <v>9.9650983315590996E-2</v>
      </c>
      <c r="AQ303">
        <f>(Table2[[#This Row],[Sharpe Ratio]]-AVERAGE(Table2[Sharpe Ratio]))/_xlfn.STDEV.P(Table2[Sharpe Ratio])</f>
        <v>0.50929425710261822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-1.6955333079795678</v>
      </c>
      <c r="AS303">
        <f>_xlfn.RANK.AVG(Table2[[#This Row],[1Y Return vs Nifty Z-Score]],Table2[1Y Return vs Nifty Z-Score])</f>
        <v>513</v>
      </c>
      <c r="AT303">
        <f>_xlfn.RANK.AVG(Table2[[#This Row],[6M Return vs Nifty Z-Score]],Table2[6M Return vs Nifty Z-Score])</f>
        <v>229</v>
      </c>
      <c r="AU303">
        <f>_xlfn.RANK.AVG(Table2[[#This Row],[Sharpe Ratio Z-Score]],Table2[Sharpe Ratio Z-Score])</f>
        <v>215</v>
      </c>
      <c r="AV303">
        <f>(Table2[[#This Row],[Rank 1Y]]+Table2[[#This Row],[Rank 6M]]+Table2[[#This Row],[Rank Sharpe]])/3</f>
        <v>319</v>
      </c>
    </row>
    <row r="304" spans="1:48" x14ac:dyDescent="0.3">
      <c r="A304" t="s">
        <v>443</v>
      </c>
      <c r="B304" t="s">
        <v>444</v>
      </c>
      <c r="C304" t="s">
        <v>10151</v>
      </c>
      <c r="D304" t="s">
        <v>445</v>
      </c>
      <c r="E304">
        <v>50572.502966920001</v>
      </c>
      <c r="F304">
        <v>334.6</v>
      </c>
      <c r="G304">
        <v>20.0513329398878</v>
      </c>
      <c r="H304">
        <f>(Table2[[#This Row],[1Y Return vs Nifty]]-AVERAGE(Table2[1Y Return vs Nifty]))/_xlfn.STDEV.P(Table2[1Y Return vs Nifty])</f>
        <v>-0.31545465543525092</v>
      </c>
      <c r="I304">
        <v>6.8181743083639104</v>
      </c>
      <c r="J304">
        <f>(Table2[[#This Row],[1M Return vs Nifty]]-AVERAGE(Table2[1M Return vs Nifty]))/_xlfn.STDEV.P(Table2[1M Return vs Nifty])</f>
        <v>0.25209984904130672</v>
      </c>
      <c r="K304">
        <v>31.861996854827499</v>
      </c>
      <c r="L304">
        <f>(Table2[[#This Row],[6M Return vs Nifty]]-AVERAGE(Table2[6M Return vs Nifty]))/_xlfn.STDEV.P(Table2[6M Return vs Nifty])</f>
        <v>0.61680526933633018</v>
      </c>
      <c r="M304">
        <v>-0.374000016237935</v>
      </c>
      <c r="N304">
        <f>(Table2[[#This Row],[1W Return vs Nifty]]-AVERAGE(Table2[1W Return vs Nifty]))/_xlfn.STDEV.P(Table2[1W Return vs Nifty])</f>
        <v>-6.623524269825086E-2</v>
      </c>
      <c r="O304">
        <v>324.95999999999998</v>
      </c>
      <c r="P304">
        <v>312.59278316201397</v>
      </c>
      <c r="Q304">
        <v>274.08364207659901</v>
      </c>
      <c r="R304">
        <v>67.981855597884703</v>
      </c>
      <c r="S304" s="2">
        <f>(Table2[[#This Row],[Close Price]]-Table2[[#This Row],[20D EMA]])/Table2[[#This Row],[20D EMA]]</f>
        <v>2.9665189561792354E-2</v>
      </c>
      <c r="T304" s="2">
        <f>(Table2[[#This Row],[Close Price]]-Table2[[#This Row],[50D EMA]])/Table2[[#This Row],[50D EMA]]</f>
        <v>7.0402191040283585E-2</v>
      </c>
      <c r="U304" s="2">
        <f>(Table2[[#This Row],[Close Price]]-Table2[[#This Row],[200D EMA]])/Table2[[#This Row],[200D EMA]]</f>
        <v>0.22079521953553261</v>
      </c>
      <c r="V304">
        <v>0.63837385853645801</v>
      </c>
      <c r="W304">
        <v>321.2</v>
      </c>
      <c r="X304">
        <v>335</v>
      </c>
      <c r="Y304">
        <v>332.2</v>
      </c>
      <c r="Z304">
        <v>340.25</v>
      </c>
      <c r="AA304">
        <v>330.25</v>
      </c>
      <c r="AB304">
        <v>341</v>
      </c>
      <c r="AC304" s="2">
        <f>(Table2[[#This Row],[Close Price]]/Table2[[#This Row],[Day Low]])-1</f>
        <v>4.1718555417185721E-2</v>
      </c>
      <c r="AD304" s="2">
        <f>(Table2[[#This Row],[Day High]]/Table2[[#This Row],[Close Price]])-1</f>
        <v>1.1954572624028881E-3</v>
      </c>
      <c r="AE304" s="2">
        <f>(Table2[[#This Row],[Close Price]]/Table2[[#This Row],[Current Week Low]])-1</f>
        <v>7.224563515954241E-3</v>
      </c>
      <c r="AF304" s="2">
        <f>(Table2[[#This Row],[Current Week High]]/Table2[[#This Row],[Close Price]])-1</f>
        <v>1.6885833831440378E-2</v>
      </c>
      <c r="AG304" s="2">
        <f>(Table2[[#This Row],[Close Price]]/Table2[[#This Row],[Current Month Low]])-1</f>
        <v>1.3171839515518702E-2</v>
      </c>
      <c r="AH304" s="2">
        <f>(Table2[[#This Row],[Current Month High]]/Table2[[#This Row],[Close Price]])-1</f>
        <v>1.9127316198445765E-2</v>
      </c>
      <c r="AI304">
        <v>1.9127316198445701</v>
      </c>
      <c r="AJ304">
        <v>74.543557642149196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0.03</v>
      </c>
      <c r="AM304" t="s">
        <v>10198</v>
      </c>
      <c r="AN304">
        <v>4.4800000000000004</v>
      </c>
      <c r="AO304" t="s">
        <v>10198</v>
      </c>
      <c r="AP304">
        <v>2.5899956375193E-2</v>
      </c>
      <c r="AQ304">
        <f>(Table2[[#This Row],[Sharpe Ratio]]-AVERAGE(Table2[Sharpe Ratio]))/_xlfn.STDEV.P(Table2[Sharpe Ratio])</f>
        <v>-0.32219650359858942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0.16501871664554574</v>
      </c>
      <c r="AS304">
        <f>_xlfn.RANK.AVG(Table2[[#This Row],[1Y Return vs Nifty Z-Score]],Table2[1Y Return vs Nifty Z-Score])</f>
        <v>393</v>
      </c>
      <c r="AT304">
        <f>_xlfn.RANK.AVG(Table2[[#This Row],[6M Return vs Nifty Z-Score]],Table2[6M Return vs Nifty Z-Score])</f>
        <v>144</v>
      </c>
      <c r="AU304">
        <f>_xlfn.RANK.AVG(Table2[[#This Row],[Sharpe Ratio Z-Score]],Table2[Sharpe Ratio Z-Score])</f>
        <v>423</v>
      </c>
      <c r="AV304">
        <f>(Table2[[#This Row],[Rank 1Y]]+Table2[[#This Row],[Rank 6M]]+Table2[[#This Row],[Rank Sharpe]])/3</f>
        <v>320</v>
      </c>
    </row>
    <row r="305" spans="1:48" x14ac:dyDescent="0.3">
      <c r="A305" t="s">
        <v>305</v>
      </c>
      <c r="B305" t="s">
        <v>306</v>
      </c>
      <c r="C305" t="s">
        <v>10157</v>
      </c>
      <c r="D305" t="s">
        <v>307</v>
      </c>
      <c r="E305">
        <v>83734.568117300005</v>
      </c>
      <c r="F305">
        <v>4411.7</v>
      </c>
      <c r="G305">
        <v>11.5219767293554</v>
      </c>
      <c r="H305">
        <f>(Table2[[#This Row],[1Y Return vs Nifty]]-AVERAGE(Table2[1Y Return vs Nifty]))/_xlfn.STDEV.P(Table2[1Y Return vs Nifty])</f>
        <v>-0.41396273706781106</v>
      </c>
      <c r="I305">
        <v>5.0386623427242396</v>
      </c>
      <c r="J305">
        <f>(Table2[[#This Row],[1M Return vs Nifty]]-AVERAGE(Table2[1M Return vs Nifty]))/_xlfn.STDEV.P(Table2[1M Return vs Nifty])</f>
        <v>0.10554599522398704</v>
      </c>
      <c r="K305">
        <v>2.4726204689987399</v>
      </c>
      <c r="L305">
        <f>(Table2[[#This Row],[6M Return vs Nifty]]-AVERAGE(Table2[6M Return vs Nifty]))/_xlfn.STDEV.P(Table2[6M Return vs Nifty])</f>
        <v>-0.23518547384592872</v>
      </c>
      <c r="M305">
        <v>2.4517548641200402</v>
      </c>
      <c r="N305">
        <f>(Table2[[#This Row],[1W Return vs Nifty]]-AVERAGE(Table2[1W Return vs Nifty]))/_xlfn.STDEV.P(Table2[1W Return vs Nifty])</f>
        <v>0.44395520889126355</v>
      </c>
      <c r="O305">
        <v>4193.29</v>
      </c>
      <c r="P305">
        <v>4020.6740505734601</v>
      </c>
      <c r="Q305">
        <v>3630.5896877663899</v>
      </c>
      <c r="R305">
        <v>59.617929690931902</v>
      </c>
      <c r="S305" s="2">
        <f>(Table2[[#This Row],[Close Price]]-Table2[[#This Row],[20D EMA]])/Table2[[#This Row],[20D EMA]]</f>
        <v>5.2085593889284992E-2</v>
      </c>
      <c r="T305" s="2">
        <f>(Table2[[#This Row],[Close Price]]-Table2[[#This Row],[50D EMA]])/Table2[[#This Row],[50D EMA]]</f>
        <v>9.7253829708172562E-2</v>
      </c>
      <c r="U305" s="2">
        <f>(Table2[[#This Row],[Close Price]]-Table2[[#This Row],[200D EMA]])/Table2[[#This Row],[200D EMA]]</f>
        <v>0.21514695391374955</v>
      </c>
      <c r="V305">
        <v>0.85754791068649805</v>
      </c>
      <c r="W305">
        <v>4262</v>
      </c>
      <c r="X305">
        <v>4415.05</v>
      </c>
      <c r="Y305">
        <v>4171.1000000000004</v>
      </c>
      <c r="Z305">
        <v>4540.05</v>
      </c>
      <c r="AA305">
        <v>4087.15</v>
      </c>
      <c r="AB305">
        <v>4540.05</v>
      </c>
      <c r="AC305" s="2">
        <f>(Table2[[#This Row],[Close Price]]/Table2[[#This Row],[Day Low]])-1</f>
        <v>3.5124354763022003E-2</v>
      </c>
      <c r="AD305" s="2">
        <f>(Table2[[#This Row],[Day High]]/Table2[[#This Row],[Close Price]])-1</f>
        <v>7.593444703857255E-4</v>
      </c>
      <c r="AE305" s="2">
        <f>(Table2[[#This Row],[Close Price]]/Table2[[#This Row],[Current Week Low]])-1</f>
        <v>5.7682625686269695E-2</v>
      </c>
      <c r="AF305" s="2">
        <f>(Table2[[#This Row],[Current Week High]]/Table2[[#This Row],[Close Price]])-1</f>
        <v>2.9093093365369471E-2</v>
      </c>
      <c r="AG305" s="2">
        <f>(Table2[[#This Row],[Close Price]]/Table2[[#This Row],[Current Month Low]])-1</f>
        <v>7.9407411032137221E-2</v>
      </c>
      <c r="AH305" s="2">
        <f>(Table2[[#This Row],[Current Month High]]/Table2[[#This Row],[Close Price]])-1</f>
        <v>2.9093093365369471E-2</v>
      </c>
      <c r="AI305">
        <v>2.90930933653694</v>
      </c>
      <c r="AJ305">
        <v>59.960116026105801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0.06</v>
      </c>
      <c r="AM305" t="s">
        <v>10198</v>
      </c>
      <c r="AN305">
        <v>10.76</v>
      </c>
      <c r="AO305" t="s">
        <v>10198</v>
      </c>
      <c r="AP305">
        <v>0.14496350029680199</v>
      </c>
      <c r="AQ305">
        <f>(Table2[[#This Row],[Sharpe Ratio]]-AVERAGE(Table2[Sharpe Ratio]))/_xlfn.STDEV.P(Table2[Sharpe Ratio])</f>
        <v>1.0201608955352219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0.92051388873673279</v>
      </c>
      <c r="AS305">
        <f>_xlfn.RANK.AVG(Table2[[#This Row],[1Y Return vs Nifty Z-Score]],Table2[1Y Return vs Nifty Z-Score])</f>
        <v>446</v>
      </c>
      <c r="AT305">
        <f>_xlfn.RANK.AVG(Table2[[#This Row],[6M Return vs Nifty Z-Score]],Table2[6M Return vs Nifty Z-Score])</f>
        <v>398</v>
      </c>
      <c r="AU305">
        <f>_xlfn.RANK.AVG(Table2[[#This Row],[Sharpe Ratio Z-Score]],Table2[Sharpe Ratio Z-Score])</f>
        <v>117</v>
      </c>
      <c r="AV305">
        <f>(Table2[[#This Row],[Rank 1Y]]+Table2[[#This Row],[Rank 6M]]+Table2[[#This Row],[Rank Sharpe]])/3</f>
        <v>320.33333333333331</v>
      </c>
    </row>
    <row r="306" spans="1:48" x14ac:dyDescent="0.3">
      <c r="A306" t="s">
        <v>1828</v>
      </c>
      <c r="B306" t="s">
        <v>1829</v>
      </c>
      <c r="C306" t="s">
        <v>10167</v>
      </c>
      <c r="D306" t="s">
        <v>242</v>
      </c>
      <c r="E306">
        <v>3849.0938008199901</v>
      </c>
      <c r="F306">
        <v>148.93</v>
      </c>
      <c r="G306">
        <v>35.716454718803902</v>
      </c>
      <c r="H306">
        <f>(Table2[[#This Row],[1Y Return vs Nifty]]-AVERAGE(Table2[1Y Return vs Nifty]))/_xlfn.STDEV.P(Table2[1Y Return vs Nifty])</f>
        <v>-0.13453348660472067</v>
      </c>
      <c r="I306">
        <v>54.417204895653001</v>
      </c>
      <c r="J306">
        <f>(Table2[[#This Row],[1M Return vs Nifty]]-AVERAGE(Table2[1M Return vs Nifty]))/_xlfn.STDEV.P(Table2[1M Return vs Nifty])</f>
        <v>4.1721754120219323</v>
      </c>
      <c r="K306">
        <v>19.998160714684399</v>
      </c>
      <c r="L306">
        <f>(Table2[[#This Row],[6M Return vs Nifty]]-AVERAGE(Table2[6M Return vs Nifty]))/_xlfn.STDEV.P(Table2[6M Return vs Nifty])</f>
        <v>0.2728755976980109</v>
      </c>
      <c r="M306">
        <v>19.377585797654898</v>
      </c>
      <c r="N306">
        <f>(Table2[[#This Row],[1W Return vs Nifty]]-AVERAGE(Table2[1W Return vs Nifty]))/_xlfn.STDEV.P(Table2[1W Return vs Nifty])</f>
        <v>3.4999164274432295</v>
      </c>
      <c r="O306">
        <v>129.87</v>
      </c>
      <c r="P306">
        <v>115.29964160113499</v>
      </c>
      <c r="Q306">
        <v>101.296398939938</v>
      </c>
      <c r="R306">
        <v>80.294178858385095</v>
      </c>
      <c r="S306" s="2">
        <f>(Table2[[#This Row],[Close Price]]-Table2[[#This Row],[20D EMA]])/Table2[[#This Row],[20D EMA]]</f>
        <v>0.14676214676214677</v>
      </c>
      <c r="T306" s="2">
        <f>(Table2[[#This Row],[Close Price]]-Table2[[#This Row],[50D EMA]])/Table2[[#This Row],[50D EMA]]</f>
        <v>0.29167790924455017</v>
      </c>
      <c r="U306" s="2">
        <f>(Table2[[#This Row],[Close Price]]-Table2[[#This Row],[200D EMA]])/Table2[[#This Row],[200D EMA]]</f>
        <v>0.47023982647503143</v>
      </c>
      <c r="V306">
        <v>2.15135752223647</v>
      </c>
      <c r="W306">
        <v>141</v>
      </c>
      <c r="X306">
        <v>151</v>
      </c>
      <c r="Y306">
        <v>147.30000000000001</v>
      </c>
      <c r="Z306">
        <v>164.5</v>
      </c>
      <c r="AA306">
        <v>125.35</v>
      </c>
      <c r="AB306">
        <v>164.5</v>
      </c>
      <c r="AC306" s="2">
        <f>(Table2[[#This Row],[Close Price]]/Table2[[#This Row],[Day Low]])-1</f>
        <v>5.6241134751773059E-2</v>
      </c>
      <c r="AD306" s="2">
        <f>(Table2[[#This Row],[Day High]]/Table2[[#This Row],[Close Price]])-1</f>
        <v>1.389914725038599E-2</v>
      </c>
      <c r="AE306" s="2">
        <f>(Table2[[#This Row],[Close Price]]/Table2[[#This Row],[Current Week Low]])-1</f>
        <v>1.1065852002715593E-2</v>
      </c>
      <c r="AF306" s="2">
        <f>(Table2[[#This Row],[Current Week High]]/Table2[[#This Row],[Close Price]])-1</f>
        <v>0.10454575975290403</v>
      </c>
      <c r="AG306" s="2">
        <f>(Table2[[#This Row],[Close Price]]/Table2[[#This Row],[Current Month Low]])-1</f>
        <v>0.18811328280813733</v>
      </c>
      <c r="AH306" s="2">
        <f>(Table2[[#This Row],[Current Month High]]/Table2[[#This Row],[Close Price]])-1</f>
        <v>0.10454575975290403</v>
      </c>
      <c r="AI306">
        <v>10.4545759752904</v>
      </c>
      <c r="AJ306">
        <v>82.512254901960802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0.3</v>
      </c>
      <c r="AM306" t="s">
        <v>10198</v>
      </c>
      <c r="AN306">
        <v>9.07</v>
      </c>
      <c r="AO306" t="s">
        <v>10198</v>
      </c>
      <c r="AP306">
        <v>2.6435651537166999E-2</v>
      </c>
      <c r="AQ306">
        <f>(Table2[[#This Row],[Sharpe Ratio]]-AVERAGE(Table2[Sharpe Ratio]))/_xlfn.STDEV.P(Table2[Sharpe Ratio])</f>
        <v>-0.31615691884685859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7.4942770317115937</v>
      </c>
      <c r="AS306">
        <f>_xlfn.RANK.AVG(Table2[[#This Row],[1Y Return vs Nifty Z-Score]],Table2[1Y Return vs Nifty Z-Score])</f>
        <v>320</v>
      </c>
      <c r="AT306">
        <f>_xlfn.RANK.AVG(Table2[[#This Row],[6M Return vs Nifty Z-Score]],Table2[6M Return vs Nifty Z-Score])</f>
        <v>223</v>
      </c>
      <c r="AU306">
        <f>_xlfn.RANK.AVG(Table2[[#This Row],[Sharpe Ratio Z-Score]],Table2[Sharpe Ratio Z-Score])</f>
        <v>422</v>
      </c>
      <c r="AV306">
        <f>(Table2[[#This Row],[Rank 1Y]]+Table2[[#This Row],[Rank 6M]]+Table2[[#This Row],[Rank Sharpe]])/3</f>
        <v>321.66666666666669</v>
      </c>
    </row>
    <row r="307" spans="1:48" x14ac:dyDescent="0.3">
      <c r="A307" t="s">
        <v>274</v>
      </c>
      <c r="B307" t="s">
        <v>275</v>
      </c>
      <c r="C307" t="s">
        <v>10159</v>
      </c>
      <c r="D307" t="s">
        <v>65</v>
      </c>
      <c r="E307">
        <v>97565.359215999997</v>
      </c>
      <c r="F307">
        <v>2936.1</v>
      </c>
      <c r="G307">
        <v>24.469248312607601</v>
      </c>
      <c r="H307">
        <f>(Table2[[#This Row],[1Y Return vs Nifty]]-AVERAGE(Table2[1Y Return vs Nifty]))/_xlfn.STDEV.P(Table2[1Y Return vs Nifty])</f>
        <v>-0.26443083166245296</v>
      </c>
      <c r="I307">
        <v>-3.8815506112687501</v>
      </c>
      <c r="J307">
        <f>(Table2[[#This Row],[1M Return vs Nifty]]-AVERAGE(Table2[1M Return vs Nifty]))/_xlfn.STDEV.P(Table2[1M Return vs Nifty])</f>
        <v>-0.62908889935449663</v>
      </c>
      <c r="K307">
        <v>12.254876880203099</v>
      </c>
      <c r="L307">
        <f>(Table2[[#This Row],[6M Return vs Nifty]]-AVERAGE(Table2[6M Return vs Nifty]))/_xlfn.STDEV.P(Table2[6M Return vs Nifty])</f>
        <v>4.8399716951116362E-2</v>
      </c>
      <c r="M307">
        <v>2.2664019365058699</v>
      </c>
      <c r="N307">
        <f>(Table2[[#This Row],[1W Return vs Nifty]]-AVERAGE(Table2[1W Return vs Nifty]))/_xlfn.STDEV.P(Table2[1W Return vs Nifty])</f>
        <v>0.41048971105199866</v>
      </c>
      <c r="O307">
        <v>2835.23</v>
      </c>
      <c r="P307">
        <v>2762.7297470010499</v>
      </c>
      <c r="Q307">
        <v>2459.7990533750199</v>
      </c>
      <c r="R307">
        <v>66.397543880235006</v>
      </c>
      <c r="S307" s="2">
        <f>(Table2[[#This Row],[Close Price]]-Table2[[#This Row],[20D EMA]])/Table2[[#This Row],[20D EMA]]</f>
        <v>3.5577360566867555E-2</v>
      </c>
      <c r="T307" s="2">
        <f>(Table2[[#This Row],[Close Price]]-Table2[[#This Row],[50D EMA]])/Table2[[#This Row],[50D EMA]]</f>
        <v>6.2753243666755276E-2</v>
      </c>
      <c r="U307" s="2">
        <f>(Table2[[#This Row],[Close Price]]-Table2[[#This Row],[200D EMA]])/Table2[[#This Row],[200D EMA]]</f>
        <v>0.19363408810628704</v>
      </c>
      <c r="V307">
        <v>0.95121163734861003</v>
      </c>
      <c r="W307">
        <v>2901.35</v>
      </c>
      <c r="X307">
        <v>2965.25</v>
      </c>
      <c r="Y307">
        <v>2846.65</v>
      </c>
      <c r="Z307">
        <v>2940</v>
      </c>
      <c r="AA307">
        <v>2757.9</v>
      </c>
      <c r="AB307">
        <v>2940</v>
      </c>
      <c r="AC307" s="2">
        <f>(Table2[[#This Row],[Close Price]]/Table2[[#This Row],[Day Low]])-1</f>
        <v>1.1977183035483563E-2</v>
      </c>
      <c r="AD307" s="2">
        <f>(Table2[[#This Row],[Day High]]/Table2[[#This Row],[Close Price]])-1</f>
        <v>9.9281359626715027E-3</v>
      </c>
      <c r="AE307" s="2">
        <f>(Table2[[#This Row],[Close Price]]/Table2[[#This Row],[Current Week Low]])-1</f>
        <v>3.1422900602462445E-2</v>
      </c>
      <c r="AF307" s="2">
        <f>(Table2[[#This Row],[Current Week High]]/Table2[[#This Row],[Close Price]])-1</f>
        <v>1.328292633084649E-3</v>
      </c>
      <c r="AG307" s="2">
        <f>(Table2[[#This Row],[Close Price]]/Table2[[#This Row],[Current Month Low]])-1</f>
        <v>6.4614380506907265E-2</v>
      </c>
      <c r="AH307" s="2">
        <f>(Table2[[#This Row],[Current Month High]]/Table2[[#This Row],[Close Price]])-1</f>
        <v>1.328292633084649E-3</v>
      </c>
      <c r="AI307">
        <v>1.49518068185687</v>
      </c>
      <c r="AJ307">
        <v>65.689455715132098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0.03</v>
      </c>
      <c r="AM307" t="s">
        <v>10198</v>
      </c>
      <c r="AN307">
        <v>3.7</v>
      </c>
      <c r="AO307" t="s">
        <v>10198</v>
      </c>
      <c r="AP307">
        <v>6.1238007543010002E-2</v>
      </c>
      <c r="AQ307">
        <f>(Table2[[#This Row],[Sharpe Ratio]]-AVERAGE(Table2[Sharpe Ratio]))/_xlfn.STDEV.P(Table2[Sharpe Ratio])</f>
        <v>7.6215074737431415E-2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-0.35841522827640321</v>
      </c>
      <c r="AS307">
        <f>_xlfn.RANK.AVG(Table2[[#This Row],[1Y Return vs Nifty Z-Score]],Table2[1Y Return vs Nifty Z-Score])</f>
        <v>365</v>
      </c>
      <c r="AT307">
        <f>_xlfn.RANK.AVG(Table2[[#This Row],[6M Return vs Nifty Z-Score]],Table2[6M Return vs Nifty Z-Score])</f>
        <v>295</v>
      </c>
      <c r="AU307">
        <f>_xlfn.RANK.AVG(Table2[[#This Row],[Sharpe Ratio Z-Score]],Table2[Sharpe Ratio Z-Score])</f>
        <v>312</v>
      </c>
      <c r="AV307">
        <f>(Table2[[#This Row],[Rank 1Y]]+Table2[[#This Row],[Rank 6M]]+Table2[[#This Row],[Rank Sharpe]])/3</f>
        <v>324</v>
      </c>
    </row>
    <row r="308" spans="1:48" x14ac:dyDescent="0.3">
      <c r="A308" t="s">
        <v>527</v>
      </c>
      <c r="B308" t="s">
        <v>528</v>
      </c>
      <c r="C308" t="s">
        <v>10157</v>
      </c>
      <c r="D308" t="s">
        <v>189</v>
      </c>
      <c r="E308">
        <v>37722.259262400003</v>
      </c>
      <c r="F308">
        <v>2681.8</v>
      </c>
      <c r="G308">
        <v>34.904745463529103</v>
      </c>
      <c r="H308">
        <f>(Table2[[#This Row],[1Y Return vs Nifty]]-AVERAGE(Table2[1Y Return vs Nifty]))/_xlfn.STDEV.P(Table2[1Y Return vs Nifty])</f>
        <v>-0.14390815915993377</v>
      </c>
      <c r="I308">
        <v>3.73568747970715</v>
      </c>
      <c r="J308">
        <f>(Table2[[#This Row],[1M Return vs Nifty]]-AVERAGE(Table2[1M Return vs Nifty]))/_xlfn.STDEV.P(Table2[1M Return vs Nifty])</f>
        <v>-1.7620708578315312E-3</v>
      </c>
      <c r="K308">
        <v>16.87123924882</v>
      </c>
      <c r="L308">
        <f>(Table2[[#This Row],[6M Return vs Nifty]]-AVERAGE(Table2[6M Return vs Nifty]))/_xlfn.STDEV.P(Table2[6M Return vs Nifty])</f>
        <v>0.18222691878085728</v>
      </c>
      <c r="M308">
        <v>-2.9928184885527598</v>
      </c>
      <c r="N308">
        <f>(Table2[[#This Row],[1W Return vs Nifty]]-AVERAGE(Table2[1W Return vs Nifty]))/_xlfn.STDEV.P(Table2[1W Return vs Nifty])</f>
        <v>-0.53906329594114288</v>
      </c>
      <c r="O308">
        <v>2623.02</v>
      </c>
      <c r="P308">
        <v>2407.6489706406601</v>
      </c>
      <c r="Q308">
        <v>2001.0964707007699</v>
      </c>
      <c r="R308">
        <v>54.007904831817399</v>
      </c>
      <c r="S308" s="2">
        <f>(Table2[[#This Row],[Close Price]]-Table2[[#This Row],[20D EMA]])/Table2[[#This Row],[20D EMA]]</f>
        <v>2.2409283955135761E-2</v>
      </c>
      <c r="T308" s="2">
        <f>(Table2[[#This Row],[Close Price]]-Table2[[#This Row],[50D EMA]])/Table2[[#This Row],[50D EMA]]</f>
        <v>0.11386669431565444</v>
      </c>
      <c r="U308" s="2">
        <f>(Table2[[#This Row],[Close Price]]-Table2[[#This Row],[200D EMA]])/Table2[[#This Row],[200D EMA]]</f>
        <v>0.34016527402142316</v>
      </c>
      <c r="V308">
        <v>0.59771787813321398</v>
      </c>
      <c r="W308">
        <v>2640.6</v>
      </c>
      <c r="X308">
        <v>2719.95</v>
      </c>
      <c r="Y308">
        <v>2652.55</v>
      </c>
      <c r="Z308">
        <v>2812.45</v>
      </c>
      <c r="AA308">
        <v>2652.55</v>
      </c>
      <c r="AB308">
        <v>2818.3</v>
      </c>
      <c r="AC308" s="2">
        <f>(Table2[[#This Row],[Close Price]]/Table2[[#This Row],[Day Low]])-1</f>
        <v>1.5602514580019822E-2</v>
      </c>
      <c r="AD308" s="2">
        <f>(Table2[[#This Row],[Day High]]/Table2[[#This Row],[Close Price]])-1</f>
        <v>1.4225520173017925E-2</v>
      </c>
      <c r="AE308" s="2">
        <f>(Table2[[#This Row],[Close Price]]/Table2[[#This Row],[Current Week Low]])-1</f>
        <v>1.1027124842132974E-2</v>
      </c>
      <c r="AF308" s="2">
        <f>(Table2[[#This Row],[Current Week High]]/Table2[[#This Row],[Close Price]])-1</f>
        <v>4.8717279439182581E-2</v>
      </c>
      <c r="AG308" s="2">
        <f>(Table2[[#This Row],[Close Price]]/Table2[[#This Row],[Current Month Low]])-1</f>
        <v>1.1027124842132974E-2</v>
      </c>
      <c r="AH308" s="2">
        <f>(Table2[[#This Row],[Current Month High]]/Table2[[#This Row],[Close Price]])-1</f>
        <v>5.089865016034012E-2</v>
      </c>
      <c r="AI308">
        <v>14.150943396226401</v>
      </c>
      <c r="AJ308">
        <v>74.137203337553998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0.21</v>
      </c>
      <c r="AM308" t="s">
        <v>10198</v>
      </c>
      <c r="AN308">
        <v>0.66</v>
      </c>
      <c r="AO308" t="s">
        <v>10198</v>
      </c>
      <c r="AP308">
        <v>3.3152562153394002E-2</v>
      </c>
      <c r="AQ308">
        <f>(Table2[[#This Row],[Sharpe Ratio]]-AVERAGE(Table2[Sharpe Ratio]))/_xlfn.STDEV.P(Table2[Sharpe Ratio])</f>
        <v>-0.24042849377201625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-0.7429351009500671</v>
      </c>
      <c r="AS308">
        <f>_xlfn.RANK.AVG(Table2[[#This Row],[1Y Return vs Nifty Z-Score]],Table2[1Y Return vs Nifty Z-Score])</f>
        <v>325</v>
      </c>
      <c r="AT308">
        <f>_xlfn.RANK.AVG(Table2[[#This Row],[6M Return vs Nifty Z-Score]],Table2[6M Return vs Nifty Z-Score])</f>
        <v>246</v>
      </c>
      <c r="AU308">
        <f>_xlfn.RANK.AVG(Table2[[#This Row],[Sharpe Ratio Z-Score]],Table2[Sharpe Ratio Z-Score])</f>
        <v>402</v>
      </c>
      <c r="AV308">
        <f>(Table2[[#This Row],[Rank 1Y]]+Table2[[#This Row],[Rank 6M]]+Table2[[#This Row],[Rank Sharpe]])/3</f>
        <v>324.33333333333331</v>
      </c>
    </row>
    <row r="309" spans="1:48" x14ac:dyDescent="0.3">
      <c r="A309" t="s">
        <v>497</v>
      </c>
      <c r="B309" t="s">
        <v>498</v>
      </c>
      <c r="C309" t="s">
        <v>10159</v>
      </c>
      <c r="D309" t="s">
        <v>65</v>
      </c>
      <c r="E309">
        <v>42753.000800579997</v>
      </c>
      <c r="F309">
        <v>2556.6</v>
      </c>
      <c r="G309">
        <v>56.832772683439202</v>
      </c>
      <c r="H309">
        <f>(Table2[[#This Row],[1Y Return vs Nifty]]-AVERAGE(Table2[1Y Return vs Nifty]))/_xlfn.STDEV.P(Table2[1Y Return vs Nifty])</f>
        <v>0.10934517463242685</v>
      </c>
      <c r="I309">
        <v>-5.55733764298677</v>
      </c>
      <c r="J309">
        <f>(Table2[[#This Row],[1M Return vs Nifty]]-AVERAGE(Table2[1M Return vs Nifty]))/_xlfn.STDEV.P(Table2[1M Return vs Nifty])</f>
        <v>-0.76710036115834057</v>
      </c>
      <c r="K309">
        <v>9.1807500355620792</v>
      </c>
      <c r="L309">
        <f>(Table2[[#This Row],[6M Return vs Nifty]]-AVERAGE(Table2[6M Return vs Nifty]))/_xlfn.STDEV.P(Table2[6M Return vs Nifty])</f>
        <v>-4.0718458971294516E-2</v>
      </c>
      <c r="M309">
        <v>-5.0988304054993199</v>
      </c>
      <c r="N309">
        <f>(Table2[[#This Row],[1W Return vs Nifty]]-AVERAGE(Table2[1W Return vs Nifty]))/_xlfn.STDEV.P(Table2[1W Return vs Nifty])</f>
        <v>-0.91930405158083506</v>
      </c>
      <c r="O309">
        <v>2566.62</v>
      </c>
      <c r="P309">
        <v>2438.9325312974502</v>
      </c>
      <c r="Q309">
        <v>2063.83794464014</v>
      </c>
      <c r="R309">
        <v>37.060455753167602</v>
      </c>
      <c r="S309" s="2">
        <f>(Table2[[#This Row],[Close Price]]-Table2[[#This Row],[20D EMA]])/Table2[[#This Row],[20D EMA]]</f>
        <v>-3.9039670851158262E-3</v>
      </c>
      <c r="T309" s="2">
        <f>(Table2[[#This Row],[Close Price]]-Table2[[#This Row],[50D EMA]])/Table2[[#This Row],[50D EMA]]</f>
        <v>4.8245479197390355E-2</v>
      </c>
      <c r="U309" s="2">
        <f>(Table2[[#This Row],[Close Price]]-Table2[[#This Row],[200D EMA]])/Table2[[#This Row],[200D EMA]]</f>
        <v>0.2387600521831573</v>
      </c>
      <c r="V309">
        <v>0.52160808513844803</v>
      </c>
      <c r="W309">
        <v>2510</v>
      </c>
      <c r="X309">
        <v>2614.4499999999998</v>
      </c>
      <c r="Y309">
        <v>2502.8000000000002</v>
      </c>
      <c r="Z309">
        <v>2598</v>
      </c>
      <c r="AA309">
        <v>2502.8000000000002</v>
      </c>
      <c r="AB309">
        <v>2698.95</v>
      </c>
      <c r="AC309" s="2">
        <f>(Table2[[#This Row],[Close Price]]/Table2[[#This Row],[Day Low]])-1</f>
        <v>1.8565737051792874E-2</v>
      </c>
      <c r="AD309" s="2">
        <f>(Table2[[#This Row],[Day High]]/Table2[[#This Row],[Close Price]])-1</f>
        <v>2.2627708675584834E-2</v>
      </c>
      <c r="AE309" s="2">
        <f>(Table2[[#This Row],[Close Price]]/Table2[[#This Row],[Current Week Low]])-1</f>
        <v>2.1495924564487678E-2</v>
      </c>
      <c r="AF309" s="2">
        <f>(Table2[[#This Row],[Current Week High]]/Table2[[#This Row],[Close Price]])-1</f>
        <v>1.6193381835249987E-2</v>
      </c>
      <c r="AG309" s="2">
        <f>(Table2[[#This Row],[Close Price]]/Table2[[#This Row],[Current Month Low]])-1</f>
        <v>2.1495924564487678E-2</v>
      </c>
      <c r="AH309" s="2">
        <f>(Table2[[#This Row],[Current Month High]]/Table2[[#This Row],[Close Price]])-1</f>
        <v>5.56794179770006E-2</v>
      </c>
      <c r="AI309">
        <v>7.9558789016662601</v>
      </c>
      <c r="AJ309">
        <v>85.630785986567403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0.22</v>
      </c>
      <c r="AM309" t="s">
        <v>10198</v>
      </c>
      <c r="AN309">
        <v>0.75</v>
      </c>
      <c r="AO309" t="s">
        <v>10198</v>
      </c>
      <c r="AP309">
        <v>3.1793789277359E-2</v>
      </c>
      <c r="AQ309">
        <f>(Table2[[#This Row],[Sharpe Ratio]]-AVERAGE(Table2[Sharpe Ratio]))/_xlfn.STDEV.P(Table2[Sharpe Ratio])</f>
        <v>-0.25574769865885216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-1.8735253957368956</v>
      </c>
      <c r="AS309">
        <f>_xlfn.RANK.AVG(Table2[[#This Row],[1Y Return vs Nifty Z-Score]],Table2[1Y Return vs Nifty Z-Score])</f>
        <v>242</v>
      </c>
      <c r="AT309">
        <f>_xlfn.RANK.AVG(Table2[[#This Row],[6M Return vs Nifty Z-Score]],Table2[6M Return vs Nifty Z-Score])</f>
        <v>322</v>
      </c>
      <c r="AU309">
        <f>_xlfn.RANK.AVG(Table2[[#This Row],[Sharpe Ratio Z-Score]],Table2[Sharpe Ratio Z-Score])</f>
        <v>410</v>
      </c>
      <c r="AV309">
        <f>(Table2[[#This Row],[Rank 1Y]]+Table2[[#This Row],[Rank 6M]]+Table2[[#This Row],[Rank Sharpe]])/3</f>
        <v>324.66666666666669</v>
      </c>
    </row>
    <row r="310" spans="1:48" x14ac:dyDescent="0.3">
      <c r="A310" t="s">
        <v>575</v>
      </c>
      <c r="B310" t="s">
        <v>576</v>
      </c>
      <c r="C310" t="s">
        <v>10155</v>
      </c>
      <c r="D310" t="s">
        <v>182</v>
      </c>
      <c r="E310">
        <v>32715.674999999999</v>
      </c>
      <c r="F310">
        <v>777.05</v>
      </c>
      <c r="G310">
        <v>55.8967536631976</v>
      </c>
      <c r="H310">
        <f>(Table2[[#This Row],[1Y Return vs Nifty]]-AVERAGE(Table2[1Y Return vs Nifty]))/_xlfn.STDEV.P(Table2[1Y Return vs Nifty])</f>
        <v>9.8534811484299725E-2</v>
      </c>
      <c r="I310">
        <v>-2.5604547591745099</v>
      </c>
      <c r="J310">
        <f>(Table2[[#This Row],[1M Return vs Nifty]]-AVERAGE(Table2[1M Return vs Nifty]))/_xlfn.STDEV.P(Table2[1M Return vs Nifty])</f>
        <v>-0.52028845736539753</v>
      </c>
      <c r="K310">
        <v>27.5781388840633</v>
      </c>
      <c r="L310">
        <f>(Table2[[#This Row],[6M Return vs Nifty]]-AVERAGE(Table2[6M Return vs Nifty]))/_xlfn.STDEV.P(Table2[6M Return vs Nifty])</f>
        <v>0.49261728765603408</v>
      </c>
      <c r="M310">
        <v>0.73811243443834595</v>
      </c>
      <c r="N310">
        <f>(Table2[[#This Row],[1W Return vs Nifty]]-AVERAGE(Table2[1W Return vs Nifty]))/_xlfn.STDEV.P(Table2[1W Return vs Nifty])</f>
        <v>0.13455682082177206</v>
      </c>
      <c r="O310">
        <v>710.91</v>
      </c>
      <c r="P310">
        <v>642.17998090474498</v>
      </c>
      <c r="Q310">
        <v>536.81256612745301</v>
      </c>
      <c r="R310">
        <v>67.762958846011401</v>
      </c>
      <c r="S310" s="2">
        <f>(Table2[[#This Row],[Close Price]]-Table2[[#This Row],[20D EMA]])/Table2[[#This Row],[20D EMA]]</f>
        <v>9.3035686655132135E-2</v>
      </c>
      <c r="T310" s="2">
        <f>(Table2[[#This Row],[Close Price]]-Table2[[#This Row],[50D EMA]])/Table2[[#This Row],[50D EMA]]</f>
        <v>0.21001903376875952</v>
      </c>
      <c r="U310" s="2">
        <f>(Table2[[#This Row],[Close Price]]-Table2[[#This Row],[200D EMA]])/Table2[[#This Row],[200D EMA]]</f>
        <v>0.44752572691360665</v>
      </c>
      <c r="V310">
        <v>1.2614697240241399</v>
      </c>
      <c r="W310">
        <v>760.25</v>
      </c>
      <c r="X310">
        <v>806.05</v>
      </c>
      <c r="Y310">
        <v>720.85</v>
      </c>
      <c r="Z310">
        <v>787.75</v>
      </c>
      <c r="AA310">
        <v>690.1</v>
      </c>
      <c r="AB310">
        <v>787.75</v>
      </c>
      <c r="AC310" s="2">
        <f>(Table2[[#This Row],[Close Price]]/Table2[[#This Row],[Day Low]])-1</f>
        <v>2.2097994080894301E-2</v>
      </c>
      <c r="AD310" s="2">
        <f>(Table2[[#This Row],[Day High]]/Table2[[#This Row],[Close Price]])-1</f>
        <v>3.7320635737726038E-2</v>
      </c>
      <c r="AE310" s="2">
        <f>(Table2[[#This Row],[Close Price]]/Table2[[#This Row],[Current Week Low]])-1</f>
        <v>7.7963515294444008E-2</v>
      </c>
      <c r="AF310" s="2">
        <f>(Table2[[#This Row],[Current Week High]]/Table2[[#This Row],[Close Price]])-1</f>
        <v>1.3770027668747353E-2</v>
      </c>
      <c r="AG310" s="2">
        <f>(Table2[[#This Row],[Close Price]]/Table2[[#This Row],[Current Month Low]])-1</f>
        <v>0.12599623243008251</v>
      </c>
      <c r="AH310" s="2">
        <f>(Table2[[#This Row],[Current Month High]]/Table2[[#This Row],[Close Price]])-1</f>
        <v>1.3770027668747353E-2</v>
      </c>
      <c r="AI310">
        <v>1.37700276687473</v>
      </c>
      <c r="AJ310">
        <v>89.524390243902403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0.57999999999999996</v>
      </c>
      <c r="AM310" t="s">
        <v>10198</v>
      </c>
      <c r="AN310">
        <v>10.84</v>
      </c>
      <c r="AO310" t="s">
        <v>10198</v>
      </c>
      <c r="AP310">
        <v>-7.3434925928400003E-3</v>
      </c>
      <c r="AQ310">
        <f>(Table2[[#This Row],[Sharpe Ratio]]-AVERAGE(Table2[Sharpe Ratio]))/_xlfn.STDEV.P(Table2[Sharpe Ratio])</f>
        <v>-0.69699292091627851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-0.49157245831957025</v>
      </c>
      <c r="AS310">
        <f>_xlfn.RANK.AVG(Table2[[#This Row],[1Y Return vs Nifty Z-Score]],Table2[1Y Return vs Nifty Z-Score])</f>
        <v>248</v>
      </c>
      <c r="AT310">
        <f>_xlfn.RANK.AVG(Table2[[#This Row],[6M Return vs Nifty Z-Score]],Table2[6M Return vs Nifty Z-Score])</f>
        <v>168</v>
      </c>
      <c r="AU310">
        <f>_xlfn.RANK.AVG(Table2[[#This Row],[Sharpe Ratio Z-Score]],Table2[Sharpe Ratio Z-Score])</f>
        <v>558</v>
      </c>
      <c r="AV310">
        <f>(Table2[[#This Row],[Rank 1Y]]+Table2[[#This Row],[Rank 6M]]+Table2[[#This Row],[Rank Sharpe]])/3</f>
        <v>324.66666666666669</v>
      </c>
    </row>
    <row r="311" spans="1:48" x14ac:dyDescent="0.3">
      <c r="A311" t="s">
        <v>190</v>
      </c>
      <c r="B311" t="s">
        <v>191</v>
      </c>
      <c r="C311" t="s">
        <v>10153</v>
      </c>
      <c r="D311" t="s">
        <v>32</v>
      </c>
      <c r="E311">
        <v>135670.68676606499</v>
      </c>
      <c r="F311">
        <v>261.7</v>
      </c>
      <c r="G311">
        <v>2.4549238738830499</v>
      </c>
      <c r="H311">
        <f>(Table2[[#This Row],[1Y Return vs Nifty]]-AVERAGE(Table2[1Y Return vs Nifty]))/_xlfn.STDEV.P(Table2[1Y Return vs Nifty])</f>
        <v>-0.51868083780215202</v>
      </c>
      <c r="I311">
        <v>-9.4046813616230303</v>
      </c>
      <c r="J311">
        <f>(Table2[[#This Row],[1M Return vs Nifty]]-AVERAGE(Table2[1M Return vs Nifty]))/_xlfn.STDEV.P(Table2[1M Return vs Nifty])</f>
        <v>-1.0839529925613107</v>
      </c>
      <c r="K311">
        <v>3.9169155078291502</v>
      </c>
      <c r="L311">
        <f>(Table2[[#This Row],[6M Return vs Nifty]]-AVERAGE(Table2[6M Return vs Nifty]))/_xlfn.STDEV.P(Table2[6M Return vs Nifty])</f>
        <v>-0.19331571834812517</v>
      </c>
      <c r="M311">
        <v>-5.1603102870547</v>
      </c>
      <c r="N311">
        <f>(Table2[[#This Row],[1W Return vs Nifty]]-AVERAGE(Table2[1W Return vs Nifty]))/_xlfn.STDEV.P(Table2[1W Return vs Nifty])</f>
        <v>-0.93040425307121899</v>
      </c>
      <c r="O311">
        <v>272.14999999999998</v>
      </c>
      <c r="P311">
        <v>270.51714481095399</v>
      </c>
      <c r="Q311">
        <v>245.55313148006201</v>
      </c>
      <c r="R311">
        <v>32.8151039421871</v>
      </c>
      <c r="S311" s="2">
        <f>(Table2[[#This Row],[Close Price]]-Table2[[#This Row],[20D EMA]])/Table2[[#This Row],[20D EMA]]</f>
        <v>-3.839794231122539E-2</v>
      </c>
      <c r="T311" s="2">
        <f>(Table2[[#This Row],[Close Price]]-Table2[[#This Row],[50D EMA]])/Table2[[#This Row],[50D EMA]]</f>
        <v>-3.2593663581344197E-2</v>
      </c>
      <c r="U311" s="2">
        <f>(Table2[[#This Row],[Close Price]]-Table2[[#This Row],[200D EMA]])/Table2[[#This Row],[200D EMA]]</f>
        <v>6.5757127276746E-2</v>
      </c>
      <c r="V311">
        <v>0.74714293918643504</v>
      </c>
      <c r="W311">
        <v>254.55</v>
      </c>
      <c r="X311">
        <v>263.5</v>
      </c>
      <c r="Y311">
        <v>261.10000000000002</v>
      </c>
      <c r="Z311">
        <v>268</v>
      </c>
      <c r="AA311">
        <v>261.10000000000002</v>
      </c>
      <c r="AB311">
        <v>276.3</v>
      </c>
      <c r="AC311" s="2">
        <f>(Table2[[#This Row],[Close Price]]/Table2[[#This Row],[Day Low]])-1</f>
        <v>2.8088784128854849E-2</v>
      </c>
      <c r="AD311" s="2">
        <f>(Table2[[#This Row],[Day High]]/Table2[[#This Row],[Close Price]])-1</f>
        <v>6.8781047000383566E-3</v>
      </c>
      <c r="AE311" s="2">
        <f>(Table2[[#This Row],[Close Price]]/Table2[[#This Row],[Current Week Low]])-1</f>
        <v>2.2979701263883268E-3</v>
      </c>
      <c r="AF311" s="2">
        <f>(Table2[[#This Row],[Current Week High]]/Table2[[#This Row],[Close Price]])-1</f>
        <v>2.4073366450133804E-2</v>
      </c>
      <c r="AG311" s="2">
        <f>(Table2[[#This Row],[Close Price]]/Table2[[#This Row],[Current Month Low]])-1</f>
        <v>2.2979701263883268E-3</v>
      </c>
      <c r="AH311" s="2">
        <f>(Table2[[#This Row],[Current Month High]]/Table2[[#This Row],[Close Price]])-1</f>
        <v>5.5789071455865535E-2</v>
      </c>
      <c r="AI311">
        <v>14.5204432556362</v>
      </c>
      <c r="AJ311">
        <v>40.888290713324302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-0.08</v>
      </c>
      <c r="AM311" t="s">
        <v>10199</v>
      </c>
      <c r="AN311">
        <v>-6.32</v>
      </c>
      <c r="AO311" t="s">
        <v>10199</v>
      </c>
      <c r="AP311">
        <v>0.14848633131286701</v>
      </c>
      <c r="AQ311">
        <f>(Table2[[#This Row],[Sharpe Ratio]]-AVERAGE(Table2[Sharpe Ratio]))/_xlfn.STDEV.P(Table2[Sharpe Ratio])</f>
        <v>1.0598783281309327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-1.6664754736518743</v>
      </c>
      <c r="AS311">
        <f>_xlfn.RANK.AVG(Table2[[#This Row],[1Y Return vs Nifty Z-Score]],Table2[1Y Return vs Nifty Z-Score])</f>
        <v>497</v>
      </c>
      <c r="AT311">
        <f>_xlfn.RANK.AVG(Table2[[#This Row],[6M Return vs Nifty Z-Score]],Table2[6M Return vs Nifty Z-Score])</f>
        <v>371</v>
      </c>
      <c r="AU311">
        <f>_xlfn.RANK.AVG(Table2[[#This Row],[Sharpe Ratio Z-Score]],Table2[Sharpe Ratio Z-Score])</f>
        <v>107</v>
      </c>
      <c r="AV311">
        <f>(Table2[[#This Row],[Rank 1Y]]+Table2[[#This Row],[Rank 6M]]+Table2[[#This Row],[Rank Sharpe]])/3</f>
        <v>325</v>
      </c>
    </row>
    <row r="312" spans="1:48" x14ac:dyDescent="0.3">
      <c r="A312" t="s">
        <v>1680</v>
      </c>
      <c r="B312" t="s">
        <v>1681</v>
      </c>
      <c r="C312" t="s">
        <v>10161</v>
      </c>
      <c r="D312" t="s">
        <v>130</v>
      </c>
      <c r="E312">
        <v>4790.9538056319998</v>
      </c>
      <c r="F312">
        <v>261.08</v>
      </c>
      <c r="G312">
        <v>6.1502645179121398</v>
      </c>
      <c r="H312">
        <f>(Table2[[#This Row],[1Y Return vs Nifty]]-AVERAGE(Table2[1Y Return vs Nifty]))/_xlfn.STDEV.P(Table2[1Y Return vs Nifty])</f>
        <v>-0.47600224532261326</v>
      </c>
      <c r="I312">
        <v>22.053216541802001</v>
      </c>
      <c r="J312">
        <f>(Table2[[#This Row],[1M Return vs Nifty]]-AVERAGE(Table2[1M Return vs Nifty]))/_xlfn.STDEV.P(Table2[1M Return vs Nifty])</f>
        <v>1.5068001238873834</v>
      </c>
      <c r="K312">
        <v>13.8378066942562</v>
      </c>
      <c r="L312">
        <f>(Table2[[#This Row],[6M Return vs Nifty]]-AVERAGE(Table2[6M Return vs Nifty]))/_xlfn.STDEV.P(Table2[6M Return vs Nifty])</f>
        <v>9.4288460249894096E-2</v>
      </c>
      <c r="M312">
        <v>15.786031634704001</v>
      </c>
      <c r="N312">
        <f>(Table2[[#This Row],[1W Return vs Nifty]]-AVERAGE(Table2[1W Return vs Nifty]))/_xlfn.STDEV.P(Table2[1W Return vs Nifty])</f>
        <v>2.851460804826738</v>
      </c>
      <c r="O312">
        <v>231.36</v>
      </c>
      <c r="P312">
        <v>219.82547536139501</v>
      </c>
      <c r="Q312">
        <v>204.43643397915099</v>
      </c>
      <c r="R312">
        <v>90.725014802498293</v>
      </c>
      <c r="S312" s="2">
        <f>(Table2[[#This Row],[Close Price]]-Table2[[#This Row],[20D EMA]])/Table2[[#This Row],[20D EMA]]</f>
        <v>0.12845781466113404</v>
      </c>
      <c r="T312" s="2">
        <f>(Table2[[#This Row],[Close Price]]-Table2[[#This Row],[50D EMA]])/Table2[[#This Row],[50D EMA]]</f>
        <v>0.18766944354735127</v>
      </c>
      <c r="U312" s="2">
        <f>(Table2[[#This Row],[Close Price]]-Table2[[#This Row],[200D EMA]])/Table2[[#This Row],[200D EMA]]</f>
        <v>0.27707177687625711</v>
      </c>
      <c r="V312">
        <v>3.0442688791000601</v>
      </c>
      <c r="W312">
        <v>252.14</v>
      </c>
      <c r="X312">
        <v>265.39</v>
      </c>
      <c r="Y312">
        <v>260</v>
      </c>
      <c r="Z312">
        <v>274.79000000000002</v>
      </c>
      <c r="AA312">
        <v>213.01</v>
      </c>
      <c r="AB312">
        <v>274.79000000000002</v>
      </c>
      <c r="AC312" s="2">
        <f>(Table2[[#This Row],[Close Price]]/Table2[[#This Row],[Day Low]])-1</f>
        <v>3.5456492424843278E-2</v>
      </c>
      <c r="AD312" s="2">
        <f>(Table2[[#This Row],[Day High]]/Table2[[#This Row],[Close Price]])-1</f>
        <v>1.6508349931055655E-2</v>
      </c>
      <c r="AE312" s="2">
        <f>(Table2[[#This Row],[Close Price]]/Table2[[#This Row],[Current Week Low]])-1</f>
        <v>4.1538461538461746E-3</v>
      </c>
      <c r="AF312" s="2">
        <f>(Table2[[#This Row],[Current Week High]]/Table2[[#This Row],[Close Price]])-1</f>
        <v>5.2512639803891759E-2</v>
      </c>
      <c r="AG312" s="2">
        <f>(Table2[[#This Row],[Close Price]]/Table2[[#This Row],[Current Month Low]])-1</f>
        <v>0.22567015633068865</v>
      </c>
      <c r="AH312" s="2">
        <f>(Table2[[#This Row],[Current Month High]]/Table2[[#This Row],[Close Price]])-1</f>
        <v>5.2512639803891759E-2</v>
      </c>
      <c r="AI312">
        <v>5.2512639803891696</v>
      </c>
      <c r="AJ312">
        <v>64.149638478465803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0.15</v>
      </c>
      <c r="AM312" t="s">
        <v>10198</v>
      </c>
      <c r="AN312">
        <v>21.52</v>
      </c>
      <c r="AO312" t="s">
        <v>10198</v>
      </c>
      <c r="AP312">
        <v>9.7269671482323003E-2</v>
      </c>
      <c r="AQ312">
        <f>(Table2[[#This Row],[Sharpe Ratio]]-AVERAGE(Table2[Sharpe Ratio]))/_xlfn.STDEV.P(Table2[Sharpe Ratio])</f>
        <v>0.48244664738308224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4.4589937910244846</v>
      </c>
      <c r="AS312">
        <f>_xlfn.RANK.AVG(Table2[[#This Row],[1Y Return vs Nifty Z-Score]],Table2[1Y Return vs Nifty Z-Score])</f>
        <v>473</v>
      </c>
      <c r="AT312">
        <f>_xlfn.RANK.AVG(Table2[[#This Row],[6M Return vs Nifty Z-Score]],Table2[6M Return vs Nifty Z-Score])</f>
        <v>280</v>
      </c>
      <c r="AU312">
        <f>_xlfn.RANK.AVG(Table2[[#This Row],[Sharpe Ratio Z-Score]],Table2[Sharpe Ratio Z-Score])</f>
        <v>225</v>
      </c>
      <c r="AV312">
        <f>(Table2[[#This Row],[Rank 1Y]]+Table2[[#This Row],[Rank 6M]]+Table2[[#This Row],[Rank Sharpe]])/3</f>
        <v>326</v>
      </c>
    </row>
    <row r="313" spans="1:48" x14ac:dyDescent="0.3">
      <c r="A313" t="s">
        <v>464</v>
      </c>
      <c r="B313" t="s">
        <v>465</v>
      </c>
      <c r="C313" t="s">
        <v>10153</v>
      </c>
      <c r="D313" t="s">
        <v>24</v>
      </c>
      <c r="E313">
        <v>46034.762374815997</v>
      </c>
      <c r="F313">
        <v>187.75</v>
      </c>
      <c r="G313">
        <v>13.947782763425501</v>
      </c>
      <c r="H313">
        <f>(Table2[[#This Row],[1Y Return vs Nifty]]-AVERAGE(Table2[1Y Return vs Nifty]))/_xlfn.STDEV.P(Table2[1Y Return vs Nifty])</f>
        <v>-0.3859463788655525</v>
      </c>
      <c r="I313">
        <v>8.6754337251407296</v>
      </c>
      <c r="J313">
        <f>(Table2[[#This Row],[1M Return vs Nifty]]-AVERAGE(Table2[1M Return vs Nifty]))/_xlfn.STDEV.P(Table2[1M Return vs Nifty])</f>
        <v>0.4050566879515235</v>
      </c>
      <c r="K313">
        <v>10.6361179369166</v>
      </c>
      <c r="L313">
        <f>(Table2[[#This Row],[6M Return vs Nifty]]-AVERAGE(Table2[6M Return vs Nifty]))/_xlfn.STDEV.P(Table2[6M Return vs Nifty])</f>
        <v>1.4722960689021861E-3</v>
      </c>
      <c r="M313">
        <v>4.2204765460287597</v>
      </c>
      <c r="N313">
        <f>(Table2[[#This Row],[1W Return vs Nifty]]-AVERAGE(Table2[1W Return vs Nifty]))/_xlfn.STDEV.P(Table2[1W Return vs Nifty])</f>
        <v>0.76329816390187577</v>
      </c>
      <c r="O313">
        <v>177.76</v>
      </c>
      <c r="P313">
        <v>170.074647449427</v>
      </c>
      <c r="Q313">
        <v>155.49464925302601</v>
      </c>
      <c r="R313">
        <v>80.273467125784407</v>
      </c>
      <c r="S313" s="2">
        <f>(Table2[[#This Row],[Close Price]]-Table2[[#This Row],[20D EMA]])/Table2[[#This Row],[20D EMA]]</f>
        <v>5.6199369936993752E-2</v>
      </c>
      <c r="T313" s="2">
        <f>(Table2[[#This Row],[Close Price]]-Table2[[#This Row],[50D EMA]])/Table2[[#This Row],[50D EMA]]</f>
        <v>0.10392702742969905</v>
      </c>
      <c r="U313" s="2">
        <f>(Table2[[#This Row],[Close Price]]-Table2[[#This Row],[200D EMA]])/Table2[[#This Row],[200D EMA]]</f>
        <v>0.20743704623872311</v>
      </c>
      <c r="V313">
        <v>0.81085049417937505</v>
      </c>
      <c r="W313">
        <v>184.5</v>
      </c>
      <c r="X313">
        <v>188.21</v>
      </c>
      <c r="Y313">
        <v>185.27</v>
      </c>
      <c r="Z313">
        <v>189.36</v>
      </c>
      <c r="AA313">
        <v>173.91</v>
      </c>
      <c r="AB313">
        <v>189.36</v>
      </c>
      <c r="AC313" s="2">
        <f>(Table2[[#This Row],[Close Price]]/Table2[[#This Row],[Day Low]])-1</f>
        <v>1.7615176151761558E-2</v>
      </c>
      <c r="AD313" s="2">
        <f>(Table2[[#This Row],[Day High]]/Table2[[#This Row],[Close Price]])-1</f>
        <v>2.4500665778961483E-3</v>
      </c>
      <c r="AE313" s="2">
        <f>(Table2[[#This Row],[Close Price]]/Table2[[#This Row],[Current Week Low]])-1</f>
        <v>1.3385869271873352E-2</v>
      </c>
      <c r="AF313" s="2">
        <f>(Table2[[#This Row],[Current Week High]]/Table2[[#This Row],[Close Price]])-1</f>
        <v>8.5752330226365192E-3</v>
      </c>
      <c r="AG313" s="2">
        <f>(Table2[[#This Row],[Close Price]]/Table2[[#This Row],[Current Month Low]])-1</f>
        <v>7.9581392674371809E-2</v>
      </c>
      <c r="AH313" s="2">
        <f>(Table2[[#This Row],[Current Month High]]/Table2[[#This Row],[Close Price]])-1</f>
        <v>8.5752330226365192E-3</v>
      </c>
      <c r="AI313">
        <v>0.85752330226365103</v>
      </c>
      <c r="AJ313">
        <v>48.477659153815701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0.12</v>
      </c>
      <c r="AM313" t="s">
        <v>10198</v>
      </c>
      <c r="AN313">
        <v>6.36</v>
      </c>
      <c r="AO313" t="s">
        <v>10198</v>
      </c>
      <c r="AP313">
        <v>8.1424171573129006E-2</v>
      </c>
      <c r="AQ313">
        <f>(Table2[[#This Row],[Sharpe Ratio]]-AVERAGE(Table2[Sharpe Ratio]))/_xlfn.STDEV.P(Table2[Sharpe Ratio])</f>
        <v>0.30379982279263495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1.0876805918493839</v>
      </c>
      <c r="AS313">
        <f>_xlfn.RANK.AVG(Table2[[#This Row],[1Y Return vs Nifty Z-Score]],Table2[1Y Return vs Nifty Z-Score])</f>
        <v>427</v>
      </c>
      <c r="AT313">
        <f>_xlfn.RANK.AVG(Table2[[#This Row],[6M Return vs Nifty Z-Score]],Table2[6M Return vs Nifty Z-Score])</f>
        <v>304</v>
      </c>
      <c r="AU313">
        <f>_xlfn.RANK.AVG(Table2[[#This Row],[Sharpe Ratio Z-Score]],Table2[Sharpe Ratio Z-Score])</f>
        <v>248</v>
      </c>
      <c r="AV313">
        <f>(Table2[[#This Row],[Rank 1Y]]+Table2[[#This Row],[Rank 6M]]+Table2[[#This Row],[Rank Sharpe]])/3</f>
        <v>326.33333333333331</v>
      </c>
    </row>
    <row r="314" spans="1:48" x14ac:dyDescent="0.3">
      <c r="A314" t="s">
        <v>138</v>
      </c>
      <c r="B314" t="s">
        <v>139</v>
      </c>
      <c r="C314" t="s">
        <v>10166</v>
      </c>
      <c r="D314" t="s">
        <v>140</v>
      </c>
      <c r="E314">
        <v>206861.79927041999</v>
      </c>
      <c r="F314">
        <v>838.55</v>
      </c>
      <c r="G314">
        <v>40.8556603518632</v>
      </c>
      <c r="H314">
        <f>(Table2[[#This Row],[1Y Return vs Nifty]]-AVERAGE(Table2[1Y Return vs Nifty]))/_xlfn.STDEV.P(Table2[1Y Return vs Nifty])</f>
        <v>-7.5179266247177592E-2</v>
      </c>
      <c r="I314">
        <v>-6.1385463405154796</v>
      </c>
      <c r="J314">
        <f>(Table2[[#This Row],[1M Return vs Nifty]]-AVERAGE(Table2[1M Return vs Nifty]))/_xlfn.STDEV.P(Table2[1M Return vs Nifty])</f>
        <v>-0.81496650431425843</v>
      </c>
      <c r="K314">
        <v>-7.1328469961200396</v>
      </c>
      <c r="L314">
        <f>(Table2[[#This Row],[6M Return vs Nifty]]-AVERAGE(Table2[6M Return vs Nifty]))/_xlfn.STDEV.P(Table2[6M Return vs Nifty])</f>
        <v>-0.51364559687751787</v>
      </c>
      <c r="M314">
        <v>-0.177398332013569</v>
      </c>
      <c r="N314">
        <f>(Table2[[#This Row],[1W Return vs Nifty]]-AVERAGE(Table2[1W Return vs Nifty]))/_xlfn.STDEV.P(Table2[1W Return vs Nifty])</f>
        <v>-3.0738780229085265E-2</v>
      </c>
      <c r="O314">
        <v>838.5</v>
      </c>
      <c r="P314">
        <v>844.23394580059903</v>
      </c>
      <c r="Q314">
        <v>762.654833225071</v>
      </c>
      <c r="R314">
        <v>48.843132673000497</v>
      </c>
      <c r="S314" s="2">
        <f>(Table2[[#This Row],[Close Price]]-Table2[[#This Row],[20D EMA]])/Table2[[#This Row],[20D EMA]]</f>
        <v>5.9630292188377487E-5</v>
      </c>
      <c r="T314" s="2">
        <f>(Table2[[#This Row],[Close Price]]-Table2[[#This Row],[50D EMA]])/Table2[[#This Row],[50D EMA]]</f>
        <v>-6.7326667316236731E-3</v>
      </c>
      <c r="U314" s="2">
        <f>(Table2[[#This Row],[Close Price]]-Table2[[#This Row],[200D EMA]])/Table2[[#This Row],[200D EMA]]</f>
        <v>9.9514437552290627E-2</v>
      </c>
      <c r="V314">
        <v>0.79663669655745895</v>
      </c>
      <c r="W314">
        <v>822.9</v>
      </c>
      <c r="X314">
        <v>853</v>
      </c>
      <c r="Y314">
        <v>828.05</v>
      </c>
      <c r="Z314">
        <v>840.8</v>
      </c>
      <c r="AA314">
        <v>817.95</v>
      </c>
      <c r="AB314">
        <v>847</v>
      </c>
      <c r="AC314" s="2">
        <f>(Table2[[#This Row],[Close Price]]/Table2[[#This Row],[Day Low]])-1</f>
        <v>1.9018106695831705E-2</v>
      </c>
      <c r="AD314" s="2">
        <f>(Table2[[#This Row],[Day High]]/Table2[[#This Row],[Close Price]])-1</f>
        <v>1.7232126885695642E-2</v>
      </c>
      <c r="AE314" s="2">
        <f>(Table2[[#This Row],[Close Price]]/Table2[[#This Row],[Current Week Low]])-1</f>
        <v>1.268039369603291E-2</v>
      </c>
      <c r="AF314" s="2">
        <f>(Table2[[#This Row],[Current Week High]]/Table2[[#This Row],[Close Price]])-1</f>
        <v>2.6832031482917351E-3</v>
      </c>
      <c r="AG314" s="2">
        <f>(Table2[[#This Row],[Close Price]]/Table2[[#This Row],[Current Month Low]])-1</f>
        <v>2.5184913503270234E-2</v>
      </c>
      <c r="AH314" s="2">
        <f>(Table2[[#This Row],[Current Month High]]/Table2[[#This Row],[Close Price]])-1</f>
        <v>1.0076918490251163E-2</v>
      </c>
      <c r="AI314">
        <v>15.3896607238685</v>
      </c>
      <c r="AJ314">
        <v>81.092754562142304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-0.19</v>
      </c>
      <c r="AM314" t="s">
        <v>10199</v>
      </c>
      <c r="AN314">
        <v>-2.0499999999999998</v>
      </c>
      <c r="AO314" t="s">
        <v>10199</v>
      </c>
      <c r="AP314">
        <v>0.11168084706197801</v>
      </c>
      <c r="AQ314">
        <f>(Table2[[#This Row],[Sharpe Ratio]]-AVERAGE(Table2[Sharpe Ratio]))/_xlfn.STDEV.P(Table2[Sharpe Ratio])</f>
        <v>0.64492247778758482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300</v>
      </c>
      <c r="AT314">
        <f>_xlfn.RANK.AVG(Table2[[#This Row],[6M Return vs Nifty Z-Score]],Table2[6M Return vs Nifty Z-Score])</f>
        <v>498</v>
      </c>
      <c r="AU314">
        <f>_xlfn.RANK.AVG(Table2[[#This Row],[Sharpe Ratio Z-Score]],Table2[Sharpe Ratio Z-Score])</f>
        <v>185</v>
      </c>
      <c r="AV314">
        <f>(Table2[[#This Row],[Rank 1Y]]+Table2[[#This Row],[Rank 6M]]+Table2[[#This Row],[Rank Sharpe]])/3</f>
        <v>327.66666666666669</v>
      </c>
    </row>
    <row r="315" spans="1:48" x14ac:dyDescent="0.3">
      <c r="A315" t="s">
        <v>245</v>
      </c>
      <c r="B315" t="s">
        <v>246</v>
      </c>
      <c r="C315" t="s">
        <v>10153</v>
      </c>
      <c r="D315" t="s">
        <v>247</v>
      </c>
      <c r="E315">
        <v>110237.89105765001</v>
      </c>
      <c r="F315">
        <v>9848</v>
      </c>
      <c r="G315">
        <v>10.107533948940301</v>
      </c>
      <c r="H315">
        <f>(Table2[[#This Row],[1Y Return vs Nifty]]-AVERAGE(Table2[1Y Return vs Nifty]))/_xlfn.STDEV.P(Table2[1Y Return vs Nifty])</f>
        <v>-0.43029855907342279</v>
      </c>
      <c r="I315">
        <v>12.804564941167</v>
      </c>
      <c r="J315">
        <f>(Table2[[#This Row],[1M Return vs Nifty]]-AVERAGE(Table2[1M Return vs Nifty]))/_xlfn.STDEV.P(Table2[1M Return vs Nifty])</f>
        <v>0.74511626850540824</v>
      </c>
      <c r="K315">
        <v>9.6394599072198108</v>
      </c>
      <c r="L315">
        <f>(Table2[[#This Row],[6M Return vs Nifty]]-AVERAGE(Table2[6M Return vs Nifty]))/_xlfn.STDEV.P(Table2[6M Return vs Nifty])</f>
        <v>-2.7420573390872439E-2</v>
      </c>
      <c r="M315">
        <v>11.8308745069056</v>
      </c>
      <c r="N315">
        <f>(Table2[[#This Row],[1W Return vs Nifty]]-AVERAGE(Table2[1W Return vs Nifty]))/_xlfn.STDEV.P(Table2[1W Return vs Nifty])</f>
        <v>2.1373566144153879</v>
      </c>
      <c r="O315">
        <v>8950.4699999999993</v>
      </c>
      <c r="P315">
        <v>8573.5352618595007</v>
      </c>
      <c r="Q315">
        <v>8033.9624124114398</v>
      </c>
      <c r="R315">
        <v>79.911824695217504</v>
      </c>
      <c r="S315" s="2">
        <f>(Table2[[#This Row],[Close Price]]-Table2[[#This Row],[20D EMA]])/Table2[[#This Row],[20D EMA]]</f>
        <v>0.10027741559940435</v>
      </c>
      <c r="T315" s="2">
        <f>(Table2[[#This Row],[Close Price]]-Table2[[#This Row],[50D EMA]])/Table2[[#This Row],[50D EMA]]</f>
        <v>0.14865101725423854</v>
      </c>
      <c r="U315" s="2">
        <f>(Table2[[#This Row],[Close Price]]-Table2[[#This Row],[200D EMA]])/Table2[[#This Row],[200D EMA]]</f>
        <v>0.22579612580538155</v>
      </c>
      <c r="V315">
        <v>2.18774525876547</v>
      </c>
      <c r="W315">
        <v>9690</v>
      </c>
      <c r="X315">
        <v>9839.9500000000007</v>
      </c>
      <c r="Y315">
        <v>9634.25</v>
      </c>
      <c r="Z315">
        <v>9935</v>
      </c>
      <c r="AA315">
        <v>8498.0499999999993</v>
      </c>
      <c r="AB315">
        <v>9980</v>
      </c>
      <c r="AC315" s="2">
        <f>(Table2[[#This Row],[Close Price]]/Table2[[#This Row],[Day Low]])-1</f>
        <v>1.6305469556243457E-2</v>
      </c>
      <c r="AD315" s="2">
        <f>(Table2[[#This Row],[Day High]]/Table2[[#This Row],[Close Price]])-1</f>
        <v>-8.1742485783908858E-4</v>
      </c>
      <c r="AE315" s="2">
        <f>(Table2[[#This Row],[Close Price]]/Table2[[#This Row],[Current Week Low]])-1</f>
        <v>2.2186470145574289E-2</v>
      </c>
      <c r="AF315" s="2">
        <f>(Table2[[#This Row],[Current Week High]]/Table2[[#This Row],[Close Price]])-1</f>
        <v>8.8342810722989995E-3</v>
      </c>
      <c r="AG315" s="2">
        <f>(Table2[[#This Row],[Close Price]]/Table2[[#This Row],[Current Month Low]])-1</f>
        <v>0.15885409005595408</v>
      </c>
      <c r="AH315" s="2">
        <f>(Table2[[#This Row],[Current Month High]]/Table2[[#This Row],[Close Price]])-1</f>
        <v>1.340373679935003E-2</v>
      </c>
      <c r="AI315">
        <v>1.3403736799349999</v>
      </c>
      <c r="AJ315">
        <v>48.584016053350197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0.12</v>
      </c>
      <c r="AM315" t="s">
        <v>10198</v>
      </c>
      <c r="AN315">
        <v>19.71</v>
      </c>
      <c r="AO315" t="s">
        <v>10198</v>
      </c>
      <c r="AP315">
        <v>9.7507941302783993E-2</v>
      </c>
      <c r="AQ315">
        <f>(Table2[[#This Row],[Sharpe Ratio]]-AVERAGE(Table2[Sharpe Ratio]))/_xlfn.STDEV.P(Table2[Sharpe Ratio])</f>
        <v>0.48513297139084638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2.9098867218473474</v>
      </c>
      <c r="AS315">
        <f>_xlfn.RANK.AVG(Table2[[#This Row],[1Y Return vs Nifty Z-Score]],Table2[1Y Return vs Nifty Z-Score])</f>
        <v>454</v>
      </c>
      <c r="AT315">
        <f>_xlfn.RANK.AVG(Table2[[#This Row],[6M Return vs Nifty Z-Score]],Table2[6M Return vs Nifty Z-Score])</f>
        <v>312</v>
      </c>
      <c r="AU315">
        <f>_xlfn.RANK.AVG(Table2[[#This Row],[Sharpe Ratio Z-Score]],Table2[Sharpe Ratio Z-Score])</f>
        <v>223</v>
      </c>
      <c r="AV315">
        <f>(Table2[[#This Row],[Rank 1Y]]+Table2[[#This Row],[Rank 6M]]+Table2[[#This Row],[Rank Sharpe]])/3</f>
        <v>329.66666666666669</v>
      </c>
    </row>
    <row r="316" spans="1:48" x14ac:dyDescent="0.3">
      <c r="A316" t="s">
        <v>577</v>
      </c>
      <c r="B316" t="s">
        <v>578</v>
      </c>
      <c r="C316" t="s">
        <v>10164</v>
      </c>
      <c r="D316" t="s">
        <v>143</v>
      </c>
      <c r="E316">
        <v>32709.010348100001</v>
      </c>
      <c r="F316">
        <v>322.10000000000002</v>
      </c>
      <c r="G316">
        <v>23.658986316657199</v>
      </c>
      <c r="H316">
        <f>(Table2[[#This Row],[1Y Return vs Nifty]]-AVERAGE(Table2[1Y Return vs Nifty]))/_xlfn.STDEV.P(Table2[1Y Return vs Nifty])</f>
        <v>-0.27378878938759543</v>
      </c>
      <c r="I316">
        <v>-6.2919842785580897</v>
      </c>
      <c r="J316">
        <f>(Table2[[#This Row],[1M Return vs Nifty]]-AVERAGE(Table2[1M Return vs Nifty]))/_xlfn.STDEV.P(Table2[1M Return vs Nifty])</f>
        <v>-0.82760307073028938</v>
      </c>
      <c r="K316">
        <v>27.0469791398118</v>
      </c>
      <c r="L316">
        <f>(Table2[[#This Row],[6M Return vs Nifty]]-AVERAGE(Table2[6M Return vs Nifty]))/_xlfn.STDEV.P(Table2[6M Return vs Nifty])</f>
        <v>0.47721909821124037</v>
      </c>
      <c r="M316">
        <v>-2.14874814890997</v>
      </c>
      <c r="N316">
        <f>(Table2[[#This Row],[1W Return vs Nifty]]-AVERAGE(Table2[1W Return vs Nifty]))/_xlfn.STDEV.P(Table2[1W Return vs Nifty])</f>
        <v>-0.38666627426418998</v>
      </c>
      <c r="O316">
        <v>319.04000000000002</v>
      </c>
      <c r="P316">
        <v>298.44583860357301</v>
      </c>
      <c r="Q316">
        <v>256.96044457204999</v>
      </c>
      <c r="R316">
        <v>49.848516482847202</v>
      </c>
      <c r="S316" s="2">
        <f>(Table2[[#This Row],[Close Price]]-Table2[[#This Row],[20D EMA]])/Table2[[#This Row],[20D EMA]]</f>
        <v>9.5912738214643991E-3</v>
      </c>
      <c r="T316" s="2">
        <f>(Table2[[#This Row],[Close Price]]-Table2[[#This Row],[50D EMA]])/Table2[[#This Row],[50D EMA]]</f>
        <v>7.9257802712561679E-2</v>
      </c>
      <c r="U316" s="2">
        <f>(Table2[[#This Row],[Close Price]]-Table2[[#This Row],[200D EMA]])/Table2[[#This Row],[200D EMA]]</f>
        <v>0.25350032195202454</v>
      </c>
      <c r="V316">
        <v>0.68422374902397298</v>
      </c>
      <c r="W316">
        <v>315.05</v>
      </c>
      <c r="X316">
        <v>323.5</v>
      </c>
      <c r="Y316">
        <v>319.39999999999998</v>
      </c>
      <c r="Z316">
        <v>329.65</v>
      </c>
      <c r="AA316">
        <v>313.5</v>
      </c>
      <c r="AB316">
        <v>339.4</v>
      </c>
      <c r="AC316" s="2">
        <f>(Table2[[#This Row],[Close Price]]/Table2[[#This Row],[Day Low]])-1</f>
        <v>2.237740041263292E-2</v>
      </c>
      <c r="AD316" s="2">
        <f>(Table2[[#This Row],[Day High]]/Table2[[#This Row],[Close Price]])-1</f>
        <v>4.3464762496119302E-3</v>
      </c>
      <c r="AE316" s="2">
        <f>(Table2[[#This Row],[Close Price]]/Table2[[#This Row],[Current Week Low]])-1</f>
        <v>8.4533500313088705E-3</v>
      </c>
      <c r="AF316" s="2">
        <f>(Table2[[#This Row],[Current Week High]]/Table2[[#This Row],[Close Price]])-1</f>
        <v>2.343992548897833E-2</v>
      </c>
      <c r="AG316" s="2">
        <f>(Table2[[#This Row],[Close Price]]/Table2[[#This Row],[Current Month Low]])-1</f>
        <v>2.7432216905901141E-2</v>
      </c>
      <c r="AH316" s="2">
        <f>(Table2[[#This Row],[Current Month High]]/Table2[[#This Row],[Close Price]])-1</f>
        <v>5.3710027941632932E-2</v>
      </c>
      <c r="AI316">
        <v>5.3710027941632896</v>
      </c>
      <c r="AJ316">
        <v>66.934438973827397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0.24</v>
      </c>
      <c r="AM316" t="s">
        <v>10198</v>
      </c>
      <c r="AN316">
        <v>2.29</v>
      </c>
      <c r="AO316" t="s">
        <v>10198</v>
      </c>
      <c r="AP316">
        <v>1.6803116055269001E-2</v>
      </c>
      <c r="AQ316">
        <f>(Table2[[#This Row],[Sharpe Ratio]]-AVERAGE(Table2[Sharpe Ratio]))/_xlfn.STDEV.P(Table2[Sharpe Ratio])</f>
        <v>-0.42475695585783496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-1.4355959920286696</v>
      </c>
      <c r="AS316">
        <f>_xlfn.RANK.AVG(Table2[[#This Row],[1Y Return vs Nifty Z-Score]],Table2[1Y Return vs Nifty Z-Score])</f>
        <v>370</v>
      </c>
      <c r="AT316">
        <f>_xlfn.RANK.AVG(Table2[[#This Row],[6M Return vs Nifty Z-Score]],Table2[6M Return vs Nifty Z-Score])</f>
        <v>171</v>
      </c>
      <c r="AU316">
        <f>_xlfn.RANK.AVG(Table2[[#This Row],[Sharpe Ratio Z-Score]],Table2[Sharpe Ratio Z-Score])</f>
        <v>448</v>
      </c>
      <c r="AV316">
        <f>(Table2[[#This Row],[Rank 1Y]]+Table2[[#This Row],[Rank 6M]]+Table2[[#This Row],[Rank Sharpe]])/3</f>
        <v>329.66666666666669</v>
      </c>
    </row>
    <row r="317" spans="1:48" x14ac:dyDescent="0.3">
      <c r="A317" t="s">
        <v>932</v>
      </c>
      <c r="B317" t="s">
        <v>933</v>
      </c>
      <c r="C317" t="s">
        <v>10155</v>
      </c>
      <c r="D317" t="s">
        <v>934</v>
      </c>
      <c r="E317">
        <v>15695.201264879999</v>
      </c>
      <c r="F317">
        <v>812.25</v>
      </c>
      <c r="G317">
        <v>49.458644112690003</v>
      </c>
      <c r="H317">
        <f>(Table2[[#This Row],[1Y Return vs Nifty]]-AVERAGE(Table2[1Y Return vs Nifty]))/_xlfn.STDEV.P(Table2[1Y Return vs Nifty])</f>
        <v>2.4179161947981333E-2</v>
      </c>
      <c r="I317">
        <v>37.381869465221797</v>
      </c>
      <c r="J317">
        <f>(Table2[[#This Row],[1M Return vs Nifty]]-AVERAGE(Table2[1M Return vs Nifty]))/_xlfn.STDEV.P(Table2[1M Return vs Nifty])</f>
        <v>2.7692098199906447</v>
      </c>
      <c r="K317">
        <v>34.537827949666102</v>
      </c>
      <c r="L317">
        <f>(Table2[[#This Row],[6M Return vs Nifty]]-AVERAGE(Table2[6M Return vs Nifty]))/_xlfn.STDEV.P(Table2[6M Return vs Nifty])</f>
        <v>0.69437695010942169</v>
      </c>
      <c r="M317">
        <v>5.4638300110523996</v>
      </c>
      <c r="N317">
        <f>(Table2[[#This Row],[1W Return vs Nifty]]-AVERAGE(Table2[1W Return vs Nifty]))/_xlfn.STDEV.P(Table2[1W Return vs Nifty])</f>
        <v>0.98778581150895961</v>
      </c>
      <c r="O317">
        <v>707.19</v>
      </c>
      <c r="P317">
        <v>631.63255591867198</v>
      </c>
      <c r="Q317">
        <v>550.20752744717197</v>
      </c>
      <c r="R317">
        <v>83.176703977809694</v>
      </c>
      <c r="S317" s="2">
        <f>(Table2[[#This Row],[Close Price]]-Table2[[#This Row],[20D EMA]])/Table2[[#This Row],[20D EMA]]</f>
        <v>0.14855979298349797</v>
      </c>
      <c r="T317" s="2">
        <f>(Table2[[#This Row],[Close Price]]-Table2[[#This Row],[50D EMA]])/Table2[[#This Row],[50D EMA]]</f>
        <v>0.28595334801676059</v>
      </c>
      <c r="U317" s="2">
        <f>(Table2[[#This Row],[Close Price]]-Table2[[#This Row],[200D EMA]])/Table2[[#This Row],[200D EMA]]</f>
        <v>0.47626115507477851</v>
      </c>
      <c r="V317">
        <v>2.7107367967130198</v>
      </c>
      <c r="W317">
        <v>780.1</v>
      </c>
      <c r="X317">
        <v>812.25</v>
      </c>
      <c r="Y317">
        <v>781.1</v>
      </c>
      <c r="Z317">
        <v>830.05</v>
      </c>
      <c r="AA317">
        <v>675</v>
      </c>
      <c r="AB317">
        <v>841.95</v>
      </c>
      <c r="AC317" s="2">
        <f>(Table2[[#This Row],[Close Price]]/Table2[[#This Row],[Day Low]])-1</f>
        <v>4.1212665042943186E-2</v>
      </c>
      <c r="AD317" s="2">
        <f>(Table2[[#This Row],[Day High]]/Table2[[#This Row],[Close Price]])-1</f>
        <v>0</v>
      </c>
      <c r="AE317" s="2">
        <f>(Table2[[#This Row],[Close Price]]/Table2[[#This Row],[Current Week Low]])-1</f>
        <v>3.9879656894123539E-2</v>
      </c>
      <c r="AF317" s="2">
        <f>(Table2[[#This Row],[Current Week High]]/Table2[[#This Row],[Close Price]])-1</f>
        <v>2.1914435210834027E-2</v>
      </c>
      <c r="AG317" s="2">
        <f>(Table2[[#This Row],[Close Price]]/Table2[[#This Row],[Current Month Low]])-1</f>
        <v>0.20333333333333337</v>
      </c>
      <c r="AH317" s="2">
        <f>(Table2[[#This Row],[Current Month High]]/Table2[[#This Row],[Close Price]])-1</f>
        <v>3.6565096952908549E-2</v>
      </c>
      <c r="AI317">
        <v>3.65650969529085</v>
      </c>
      <c r="AJ317">
        <v>81.976027780889396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0.33</v>
      </c>
      <c r="AM317" t="s">
        <v>10198</v>
      </c>
      <c r="AN317">
        <v>31.76</v>
      </c>
      <c r="AO317" t="s">
        <v>10198</v>
      </c>
      <c r="AP317">
        <v>-3.0579863692349E-2</v>
      </c>
      <c r="AQ317">
        <f>(Table2[[#This Row],[Sharpe Ratio]]-AVERAGE(Table2[Sharpe Ratio]))/_xlfn.STDEV.P(Table2[Sharpe Ratio])</f>
        <v>-0.95896660023982805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3.5165851433171791</v>
      </c>
      <c r="AS317">
        <f>_xlfn.RANK.AVG(Table2[[#This Row],[1Y Return vs Nifty Z-Score]],Table2[1Y Return vs Nifty Z-Score])</f>
        <v>268</v>
      </c>
      <c r="AT317">
        <f>_xlfn.RANK.AVG(Table2[[#This Row],[6M Return vs Nifty Z-Score]],Table2[6M Return vs Nifty Z-Score])</f>
        <v>132</v>
      </c>
      <c r="AU317">
        <f>_xlfn.RANK.AVG(Table2[[#This Row],[Sharpe Ratio Z-Score]],Table2[Sharpe Ratio Z-Score])</f>
        <v>595</v>
      </c>
      <c r="AV317">
        <f>(Table2[[#This Row],[Rank 1Y]]+Table2[[#This Row],[Rank 6M]]+Table2[[#This Row],[Rank Sharpe]])/3</f>
        <v>331.66666666666669</v>
      </c>
    </row>
    <row r="318" spans="1:48" x14ac:dyDescent="0.3">
      <c r="A318" t="s">
        <v>169</v>
      </c>
      <c r="B318" t="s">
        <v>170</v>
      </c>
      <c r="C318" t="s">
        <v>10161</v>
      </c>
      <c r="D318" t="s">
        <v>171</v>
      </c>
      <c r="E318">
        <v>155959.43156135999</v>
      </c>
      <c r="F318">
        <v>707</v>
      </c>
      <c r="G318">
        <v>39.686616397004897</v>
      </c>
      <c r="H318">
        <f>(Table2[[#This Row],[1Y Return vs Nifty]]-AVERAGE(Table2[1Y Return vs Nifty]))/_xlfn.STDEV.P(Table2[1Y Return vs Nifty])</f>
        <v>-8.8680903943470321E-2</v>
      </c>
      <c r="I318">
        <v>-1.5198828154900701</v>
      </c>
      <c r="J318">
        <f>(Table2[[#This Row],[1M Return vs Nifty]]-AVERAGE(Table2[1M Return vs Nifty]))/_xlfn.STDEV.P(Table2[1M Return vs Nifty])</f>
        <v>-0.43459090013300478</v>
      </c>
      <c r="K318">
        <v>9.4215228248347707</v>
      </c>
      <c r="L318">
        <f>(Table2[[#This Row],[6M Return vs Nifty]]-AVERAGE(Table2[6M Return vs Nifty]))/_xlfn.STDEV.P(Table2[6M Return vs Nifty])</f>
        <v>-3.3738515437364336E-2</v>
      </c>
      <c r="M318">
        <v>-0.124862808533727</v>
      </c>
      <c r="N318">
        <f>(Table2[[#This Row],[1W Return vs Nifty]]-AVERAGE(Table2[1W Return vs Nifty]))/_xlfn.STDEV.P(Table2[1W Return vs Nifty])</f>
        <v>-2.1253483880494469E-2</v>
      </c>
      <c r="O318">
        <v>687.89</v>
      </c>
      <c r="P318">
        <v>666.19592458064096</v>
      </c>
      <c r="Q318">
        <v>583.14477744280998</v>
      </c>
      <c r="R318">
        <v>61.219173106107199</v>
      </c>
      <c r="S318" s="2">
        <f>(Table2[[#This Row],[Close Price]]-Table2[[#This Row],[20D EMA]])/Table2[[#This Row],[20D EMA]]</f>
        <v>2.7780604457107987E-2</v>
      </c>
      <c r="T318" s="2">
        <f>(Table2[[#This Row],[Close Price]]-Table2[[#This Row],[50D EMA]])/Table2[[#This Row],[50D EMA]]</f>
        <v>6.1249362107768088E-2</v>
      </c>
      <c r="U318" s="2">
        <f>(Table2[[#This Row],[Close Price]]-Table2[[#This Row],[200D EMA]])/Table2[[#This Row],[200D EMA]]</f>
        <v>0.21239189194202587</v>
      </c>
      <c r="V318">
        <v>0.59688232948637299</v>
      </c>
      <c r="W318">
        <v>685.3</v>
      </c>
      <c r="X318">
        <v>712.1</v>
      </c>
      <c r="Y318">
        <v>691.65</v>
      </c>
      <c r="Z318">
        <v>710.65</v>
      </c>
      <c r="AA318">
        <v>683.4</v>
      </c>
      <c r="AB318">
        <v>710.65</v>
      </c>
      <c r="AC318" s="2">
        <f>(Table2[[#This Row],[Close Price]]/Table2[[#This Row],[Day Low]])-1</f>
        <v>3.1664964249233929E-2</v>
      </c>
      <c r="AD318" s="2">
        <f>(Table2[[#This Row],[Day High]]/Table2[[#This Row],[Close Price]])-1</f>
        <v>7.2135785007072517E-3</v>
      </c>
      <c r="AE318" s="2">
        <f>(Table2[[#This Row],[Close Price]]/Table2[[#This Row],[Current Week Low]])-1</f>
        <v>2.219330586279189E-2</v>
      </c>
      <c r="AF318" s="2">
        <f>(Table2[[#This Row],[Current Week High]]/Table2[[#This Row],[Close Price]])-1</f>
        <v>5.1626591230551355E-3</v>
      </c>
      <c r="AG318" s="2">
        <f>(Table2[[#This Row],[Close Price]]/Table2[[#This Row],[Current Month Low]])-1</f>
        <v>3.4533216271583234E-2</v>
      </c>
      <c r="AH318" s="2">
        <f>(Table2[[#This Row],[Current Month High]]/Table2[[#This Row],[Close Price]])-1</f>
        <v>5.1626591230551355E-3</v>
      </c>
      <c r="AI318">
        <v>1.16690240452617</v>
      </c>
      <c r="AJ318">
        <v>67.436352871521606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0.04</v>
      </c>
      <c r="AM318" t="s">
        <v>10198</v>
      </c>
      <c r="AN318">
        <v>3.29</v>
      </c>
      <c r="AO318" t="s">
        <v>10198</v>
      </c>
      <c r="AP318">
        <v>4.2912418525463E-2</v>
      </c>
      <c r="AQ318">
        <f>(Table2[[#This Row],[Sharpe Ratio]]-AVERAGE(Table2[Sharpe Ratio]))/_xlfn.STDEV.P(Table2[Sharpe Ratio])</f>
        <v>-0.13039300361261122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-0.70865680700694511</v>
      </c>
      <c r="AS318">
        <f>_xlfn.RANK.AVG(Table2[[#This Row],[1Y Return vs Nifty Z-Score]],Table2[1Y Return vs Nifty Z-Score])</f>
        <v>309</v>
      </c>
      <c r="AT318">
        <f>_xlfn.RANK.AVG(Table2[[#This Row],[6M Return vs Nifty Z-Score]],Table2[6M Return vs Nifty Z-Score])</f>
        <v>315</v>
      </c>
      <c r="AU318">
        <f>_xlfn.RANK.AVG(Table2[[#This Row],[Sharpe Ratio Z-Score]],Table2[Sharpe Ratio Z-Score])</f>
        <v>372</v>
      </c>
      <c r="AV318">
        <f>(Table2[[#This Row],[Rank 1Y]]+Table2[[#This Row],[Rank 6M]]+Table2[[#This Row],[Rank Sharpe]])/3</f>
        <v>332</v>
      </c>
    </row>
    <row r="319" spans="1:48" x14ac:dyDescent="0.3">
      <c r="A319" t="s">
        <v>25</v>
      </c>
      <c r="B319" t="s">
        <v>26</v>
      </c>
      <c r="C319" t="s">
        <v>10153</v>
      </c>
      <c r="D319" t="s">
        <v>24</v>
      </c>
      <c r="E319">
        <v>869004.44784797996</v>
      </c>
      <c r="F319">
        <v>1248.25</v>
      </c>
      <c r="G319">
        <v>5.0466666507256601</v>
      </c>
      <c r="H319">
        <f>(Table2[[#This Row],[1Y Return vs Nifty]]-AVERAGE(Table2[1Y Return vs Nifty]))/_xlfn.STDEV.P(Table2[1Y Return vs Nifty])</f>
        <v>-0.48874802661101596</v>
      </c>
      <c r="I319">
        <v>4.9135698774386301</v>
      </c>
      <c r="J319">
        <f>(Table2[[#This Row],[1M Return vs Nifty]]-AVERAGE(Table2[1M Return vs Nifty]))/_xlfn.STDEV.P(Table2[1M Return vs Nifty])</f>
        <v>9.5243854398243635E-2</v>
      </c>
      <c r="K319">
        <v>14.0727618075856</v>
      </c>
      <c r="L319">
        <f>(Table2[[#This Row],[6M Return vs Nifty]]-AVERAGE(Table2[6M Return vs Nifty]))/_xlfn.STDEV.P(Table2[6M Return vs Nifty])</f>
        <v>0.10109975079896856</v>
      </c>
      <c r="M319">
        <v>0.81176552910730704</v>
      </c>
      <c r="N319">
        <f>(Table2[[#This Row],[1W Return vs Nifty]]-AVERAGE(Table2[1W Return vs Nifty]))/_xlfn.STDEV.P(Table2[1W Return vs Nifty])</f>
        <v>0.14785489769720228</v>
      </c>
      <c r="O319">
        <v>1191.1300000000001</v>
      </c>
      <c r="P319">
        <v>1152.69694211404</v>
      </c>
      <c r="Q319">
        <v>1062.5108176045101</v>
      </c>
      <c r="R319">
        <v>72.168044114739402</v>
      </c>
      <c r="S319" s="2">
        <f>(Table2[[#This Row],[Close Price]]-Table2[[#This Row],[20D EMA]])/Table2[[#This Row],[20D EMA]]</f>
        <v>4.7954463408695851E-2</v>
      </c>
      <c r="T319" s="2">
        <f>(Table2[[#This Row],[Close Price]]-Table2[[#This Row],[50D EMA]])/Table2[[#This Row],[50D EMA]]</f>
        <v>8.2895212431739626E-2</v>
      </c>
      <c r="U319" s="2">
        <f>(Table2[[#This Row],[Close Price]]-Table2[[#This Row],[200D EMA]])/Table2[[#This Row],[200D EMA]]</f>
        <v>0.17481156833231051</v>
      </c>
      <c r="V319">
        <v>0.96467430461623005</v>
      </c>
      <c r="W319">
        <v>1236.3499999999999</v>
      </c>
      <c r="X319">
        <v>1252.75</v>
      </c>
      <c r="Y319">
        <v>1216.9000000000001</v>
      </c>
      <c r="Z319">
        <v>1250.2</v>
      </c>
      <c r="AA319">
        <v>1179.45</v>
      </c>
      <c r="AB319">
        <v>1250.2</v>
      </c>
      <c r="AC319" s="2">
        <f>(Table2[[#This Row],[Close Price]]/Table2[[#This Row],[Day Low]])-1</f>
        <v>9.6251061592591558E-3</v>
      </c>
      <c r="AD319" s="2">
        <f>(Table2[[#This Row],[Day High]]/Table2[[#This Row],[Close Price]])-1</f>
        <v>3.605047065892153E-3</v>
      </c>
      <c r="AE319" s="2">
        <f>(Table2[[#This Row],[Close Price]]/Table2[[#This Row],[Current Week Low]])-1</f>
        <v>2.5762182595118643E-2</v>
      </c>
      <c r="AF319" s="2">
        <f>(Table2[[#This Row],[Current Week High]]/Table2[[#This Row],[Close Price]])-1</f>
        <v>1.5621870618867106E-3</v>
      </c>
      <c r="AG319" s="2">
        <f>(Table2[[#This Row],[Close Price]]/Table2[[#This Row],[Current Month Low]])-1</f>
        <v>5.833227351731729E-2</v>
      </c>
      <c r="AH319" s="2">
        <f>(Table2[[#This Row],[Current Month High]]/Table2[[#This Row],[Close Price]])-1</f>
        <v>1.5621870618867106E-3</v>
      </c>
      <c r="AI319">
        <v>0.15621870618867101</v>
      </c>
      <c r="AJ319">
        <v>38.848720800889801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0.06</v>
      </c>
      <c r="AM319" t="s">
        <v>10198</v>
      </c>
      <c r="AN319">
        <v>7.73</v>
      </c>
      <c r="AO319" t="s">
        <v>10198</v>
      </c>
      <c r="AP319">
        <v>8.3238891392558995E-2</v>
      </c>
      <c r="AQ319">
        <f>(Table2[[#This Row],[Sharpe Ratio]]-AVERAGE(Table2[Sharpe Ratio]))/_xlfn.STDEV.P(Table2[Sharpe Ratio])</f>
        <v>0.3242595075687783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0.17970998385217682</v>
      </c>
      <c r="AS319">
        <f>_xlfn.RANK.AVG(Table2[[#This Row],[1Y Return vs Nifty Z-Score]],Table2[1Y Return vs Nifty Z-Score])</f>
        <v>483</v>
      </c>
      <c r="AT319">
        <f>_xlfn.RANK.AVG(Table2[[#This Row],[6M Return vs Nifty Z-Score]],Table2[6M Return vs Nifty Z-Score])</f>
        <v>275</v>
      </c>
      <c r="AU319">
        <f>_xlfn.RANK.AVG(Table2[[#This Row],[Sharpe Ratio Z-Score]],Table2[Sharpe Ratio Z-Score])</f>
        <v>241</v>
      </c>
      <c r="AV319">
        <f>(Table2[[#This Row],[Rank 1Y]]+Table2[[#This Row],[Rank 6M]]+Table2[[#This Row],[Rank Sharpe]])/3</f>
        <v>333</v>
      </c>
    </row>
    <row r="320" spans="1:48" x14ac:dyDescent="0.3">
      <c r="A320" t="s">
        <v>230</v>
      </c>
      <c r="B320" t="s">
        <v>231</v>
      </c>
      <c r="C320" t="s">
        <v>10154</v>
      </c>
      <c r="D320" t="s">
        <v>29</v>
      </c>
      <c r="E320">
        <v>112407.431526432</v>
      </c>
      <c r="F320">
        <v>16.850000000000001</v>
      </c>
      <c r="G320">
        <v>100.856024089142</v>
      </c>
      <c r="H320">
        <f>(Table2[[#This Row],[1Y Return vs Nifty]]-AVERAGE(Table2[1Y Return vs Nifty]))/_xlfn.STDEV.P(Table2[1Y Return vs Nifty])</f>
        <v>0.61778284989901056</v>
      </c>
      <c r="I320">
        <v>-1.85431026331321</v>
      </c>
      <c r="J320">
        <f>(Table2[[#This Row],[1M Return vs Nifty]]-AVERAGE(Table2[1M Return vs Nifty]))/_xlfn.STDEV.P(Table2[1M Return vs Nifty])</f>
        <v>-0.46213307587957453</v>
      </c>
      <c r="K320">
        <v>-9.3198427558108108</v>
      </c>
      <c r="L320">
        <f>(Table2[[#This Row],[6M Return vs Nifty]]-AVERAGE(Table2[6M Return vs Nifty]))/_xlfn.STDEV.P(Table2[6M Return vs Nifty])</f>
        <v>-0.57704606234414313</v>
      </c>
      <c r="M320">
        <v>-7.8932488013573101</v>
      </c>
      <c r="N320">
        <f>(Table2[[#This Row],[1W Return vs Nifty]]-AVERAGE(Table2[1W Return vs Nifty]))/_xlfn.STDEV.P(Table2[1W Return vs Nifty])</f>
        <v>-1.4238366963699769</v>
      </c>
      <c r="O320">
        <v>16.829999999999998</v>
      </c>
      <c r="P320">
        <v>15.7521764306981</v>
      </c>
      <c r="Q320">
        <v>13.694468095453599</v>
      </c>
      <c r="R320">
        <v>40.441207895098202</v>
      </c>
      <c r="S320" s="2">
        <f>(Table2[[#This Row],[Close Price]]-Table2[[#This Row],[20D EMA]])/Table2[[#This Row],[20D EMA]]</f>
        <v>1.188354129530786E-3</v>
      </c>
      <c r="T320" s="2">
        <f>(Table2[[#This Row],[Close Price]]-Table2[[#This Row],[50D EMA]])/Table2[[#This Row],[50D EMA]]</f>
        <v>6.9693453100388408E-2</v>
      </c>
      <c r="U320" s="2">
        <f>(Table2[[#This Row],[Close Price]]-Table2[[#This Row],[200D EMA]])/Table2[[#This Row],[200D EMA]]</f>
        <v>0.23042383848365758</v>
      </c>
      <c r="V320">
        <v>0.799599714794066</v>
      </c>
      <c r="W320">
        <v>16.47</v>
      </c>
      <c r="X320">
        <v>17.28</v>
      </c>
      <c r="Y320">
        <v>16.5</v>
      </c>
      <c r="Z320">
        <v>17.23</v>
      </c>
      <c r="AA320">
        <v>16.5</v>
      </c>
      <c r="AB320">
        <v>18.059999999999999</v>
      </c>
      <c r="AC320" s="2">
        <f>(Table2[[#This Row],[Close Price]]/Table2[[#This Row],[Day Low]])-1</f>
        <v>2.3072252580449426E-2</v>
      </c>
      <c r="AD320" s="2">
        <f>(Table2[[#This Row],[Day High]]/Table2[[#This Row],[Close Price]])-1</f>
        <v>2.5519287833827953E-2</v>
      </c>
      <c r="AE320" s="2">
        <f>(Table2[[#This Row],[Close Price]]/Table2[[#This Row],[Current Week Low]])-1</f>
        <v>2.1212121212121238E-2</v>
      </c>
      <c r="AF320" s="2">
        <f>(Table2[[#This Row],[Current Week High]]/Table2[[#This Row],[Close Price]])-1</f>
        <v>2.2551928783382635E-2</v>
      </c>
      <c r="AG320" s="2">
        <f>(Table2[[#This Row],[Close Price]]/Table2[[#This Row],[Current Month Low]])-1</f>
        <v>2.1212121212121238E-2</v>
      </c>
      <c r="AH320" s="2">
        <f>(Table2[[#This Row],[Current Month High]]/Table2[[#This Row],[Close Price]])-1</f>
        <v>7.181008902077135E-2</v>
      </c>
      <c r="AI320">
        <v>13.827893175074101</v>
      </c>
      <c r="AJ320">
        <v>135.664335664335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0.18</v>
      </c>
      <c r="AM320" t="s">
        <v>10198</v>
      </c>
      <c r="AN320">
        <v>-1.69</v>
      </c>
      <c r="AO320" t="s">
        <v>10199</v>
      </c>
      <c r="AP320">
        <v>5.2546370285724002E-2</v>
      </c>
      <c r="AQ320">
        <f>(Table2[[#This Row],[Sharpe Ratio]]-AVERAGE(Table2[Sharpe Ratio]))/_xlfn.STDEV.P(Table2[Sharpe Ratio])</f>
        <v>-2.1776999062981139E-2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-1.867009983757665</v>
      </c>
      <c r="AS320">
        <f>_xlfn.RANK.AVG(Table2[[#This Row],[1Y Return vs Nifty Z-Score]],Table2[1Y Return vs Nifty Z-Score])</f>
        <v>131</v>
      </c>
      <c r="AT320">
        <f>_xlfn.RANK.AVG(Table2[[#This Row],[6M Return vs Nifty Z-Score]],Table2[6M Return vs Nifty Z-Score])</f>
        <v>522</v>
      </c>
      <c r="AU320">
        <f>_xlfn.RANK.AVG(Table2[[#This Row],[Sharpe Ratio Z-Score]],Table2[Sharpe Ratio Z-Score])</f>
        <v>347</v>
      </c>
      <c r="AV320">
        <f>(Table2[[#This Row],[Rank 1Y]]+Table2[[#This Row],[Rank 6M]]+Table2[[#This Row],[Rank Sharpe]])/3</f>
        <v>333.33333333333331</v>
      </c>
    </row>
    <row r="321" spans="1:48" x14ac:dyDescent="0.3">
      <c r="A321" t="s">
        <v>198</v>
      </c>
      <c r="B321" t="s">
        <v>199</v>
      </c>
      <c r="C321" t="s">
        <v>10157</v>
      </c>
      <c r="D321" t="s">
        <v>200</v>
      </c>
      <c r="E321">
        <v>130276.92930417501</v>
      </c>
      <c r="F321">
        <v>4828.7</v>
      </c>
      <c r="G321">
        <v>25.715034616731099</v>
      </c>
      <c r="H321">
        <f>(Table2[[#This Row],[1Y Return vs Nifty]]-AVERAGE(Table2[1Y Return vs Nifty]))/_xlfn.STDEV.P(Table2[1Y Return vs Nifty])</f>
        <v>-0.2500428736602085</v>
      </c>
      <c r="I321">
        <v>-5.31143848029821</v>
      </c>
      <c r="J321">
        <f>(Table2[[#This Row],[1M Return vs Nifty]]-AVERAGE(Table2[1M Return vs Nifty]))/_xlfn.STDEV.P(Table2[1M Return vs Nifty])</f>
        <v>-0.74684903908897404</v>
      </c>
      <c r="K321">
        <v>11.425914628128099</v>
      </c>
      <c r="L321">
        <f>(Table2[[#This Row],[6M Return vs Nifty]]-AVERAGE(Table2[6M Return vs Nifty]))/_xlfn.STDEV.P(Table2[6M Return vs Nifty])</f>
        <v>2.4368306554944329E-2</v>
      </c>
      <c r="M321">
        <v>0.33834532847709098</v>
      </c>
      <c r="N321">
        <f>(Table2[[#This Row],[1W Return vs Nifty]]-AVERAGE(Table2[1W Return vs Nifty]))/_xlfn.STDEV.P(Table2[1W Return vs Nifty])</f>
        <v>6.2378812127979064E-2</v>
      </c>
      <c r="O321">
        <v>4745.16</v>
      </c>
      <c r="P321">
        <v>4653.0595940798603</v>
      </c>
      <c r="Q321">
        <v>4148.7904604195101</v>
      </c>
      <c r="R321">
        <v>54.5110467871841</v>
      </c>
      <c r="S321" s="2">
        <f>(Table2[[#This Row],[Close Price]]-Table2[[#This Row],[20D EMA]])/Table2[[#This Row],[20D EMA]]</f>
        <v>1.7605307302598853E-2</v>
      </c>
      <c r="T321" s="2">
        <f>(Table2[[#This Row],[Close Price]]-Table2[[#This Row],[50D EMA]])/Table2[[#This Row],[50D EMA]]</f>
        <v>3.774729344614644E-2</v>
      </c>
      <c r="U321" s="2">
        <f>(Table2[[#This Row],[Close Price]]-Table2[[#This Row],[200D EMA]])/Table2[[#This Row],[200D EMA]]</f>
        <v>0.16388138809780717</v>
      </c>
      <c r="V321">
        <v>0.95532810147140201</v>
      </c>
      <c r="W321">
        <v>4795</v>
      </c>
      <c r="X321">
        <v>4955</v>
      </c>
      <c r="Y321">
        <v>4716</v>
      </c>
      <c r="Z321">
        <v>4838</v>
      </c>
      <c r="AA321">
        <v>4592.8999999999996</v>
      </c>
      <c r="AB321">
        <v>4838</v>
      </c>
      <c r="AC321" s="2">
        <f>(Table2[[#This Row],[Close Price]]/Table2[[#This Row],[Day Low]])-1</f>
        <v>7.0281543274244296E-3</v>
      </c>
      <c r="AD321" s="2">
        <f>(Table2[[#This Row],[Day High]]/Table2[[#This Row],[Close Price]])-1</f>
        <v>2.6156108269306477E-2</v>
      </c>
      <c r="AE321" s="2">
        <f>(Table2[[#This Row],[Close Price]]/Table2[[#This Row],[Current Week Low]])-1</f>
        <v>2.3897370653095829E-2</v>
      </c>
      <c r="AF321" s="2">
        <f>(Table2[[#This Row],[Current Week High]]/Table2[[#This Row],[Close Price]])-1</f>
        <v>1.9259842193550814E-3</v>
      </c>
      <c r="AG321" s="2">
        <f>(Table2[[#This Row],[Close Price]]/Table2[[#This Row],[Current Month Low]])-1</f>
        <v>5.1340111911863939E-2</v>
      </c>
      <c r="AH321" s="2">
        <f>(Table2[[#This Row],[Current Month High]]/Table2[[#This Row],[Close Price]])-1</f>
        <v>1.9259842193550814E-3</v>
      </c>
      <c r="AI321">
        <v>3.05051048936566</v>
      </c>
      <c r="AJ321">
        <v>52.806962025316402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-7.0000000000000007E-2</v>
      </c>
      <c r="AM321" t="s">
        <v>10199</v>
      </c>
      <c r="AN321">
        <v>-0.35</v>
      </c>
      <c r="AO321" t="s">
        <v>10199</v>
      </c>
      <c r="AP321">
        <v>5.2851732657300997E-2</v>
      </c>
      <c r="AQ321">
        <f>(Table2[[#This Row],[Sharpe Ratio]]-AVERAGE(Table2[Sharpe Ratio]))/_xlfn.STDEV.P(Table2[Sharpe Ratio])</f>
        <v>-1.8334253908567563E-2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-0.92847904797482661</v>
      </c>
      <c r="AS321">
        <f>_xlfn.RANK.AVG(Table2[[#This Row],[1Y Return vs Nifty Z-Score]],Table2[1Y Return vs Nifty Z-Score])</f>
        <v>358</v>
      </c>
      <c r="AT321">
        <f>_xlfn.RANK.AVG(Table2[[#This Row],[6M Return vs Nifty Z-Score]],Table2[6M Return vs Nifty Z-Score])</f>
        <v>298</v>
      </c>
      <c r="AU321">
        <f>_xlfn.RANK.AVG(Table2[[#This Row],[Sharpe Ratio Z-Score]],Table2[Sharpe Ratio Z-Score])</f>
        <v>345</v>
      </c>
      <c r="AV321">
        <f>(Table2[[#This Row],[Rank 1Y]]+Table2[[#This Row],[Rank 6M]]+Table2[[#This Row],[Rank Sharpe]])/3</f>
        <v>333.66666666666669</v>
      </c>
    </row>
    <row r="322" spans="1:48" x14ac:dyDescent="0.3">
      <c r="A322" t="s">
        <v>308</v>
      </c>
      <c r="B322" t="s">
        <v>309</v>
      </c>
      <c r="C322" t="s">
        <v>10164</v>
      </c>
      <c r="D322" t="s">
        <v>153</v>
      </c>
      <c r="E322">
        <v>83648</v>
      </c>
      <c r="F322">
        <v>1027.9000000000001</v>
      </c>
      <c r="G322">
        <v>40.928802664113</v>
      </c>
      <c r="H322">
        <f>(Table2[[#This Row],[1Y Return vs Nifty]]-AVERAGE(Table2[1Y Return vs Nifty]))/_xlfn.STDEV.P(Table2[1Y Return vs Nifty])</f>
        <v>-7.4334523843641878E-2</v>
      </c>
      <c r="I322">
        <v>1.1676105982379901</v>
      </c>
      <c r="J322">
        <f>(Table2[[#This Row],[1M Return vs Nifty]]-AVERAGE(Table2[1M Return vs Nifty]))/_xlfn.STDEV.P(Table2[1M Return vs Nifty])</f>
        <v>-0.21325913923701542</v>
      </c>
      <c r="K322">
        <v>-1.4580047169302499</v>
      </c>
      <c r="L322">
        <f>(Table2[[#This Row],[6M Return vs Nifty]]-AVERAGE(Table2[6M Return vs Nifty]))/_xlfn.STDEV.P(Table2[6M Return vs Nifty])</f>
        <v>-0.34913332457151697</v>
      </c>
      <c r="M322">
        <v>3.9230829302255401</v>
      </c>
      <c r="N322">
        <f>(Table2[[#This Row],[1W Return vs Nifty]]-AVERAGE(Table2[1W Return vs Nifty]))/_xlfn.STDEV.P(Table2[1W Return vs Nifty])</f>
        <v>0.70960370363529324</v>
      </c>
      <c r="O322">
        <v>1013.57</v>
      </c>
      <c r="P322">
        <v>1011.4862008341</v>
      </c>
      <c r="Q322">
        <v>911.30457613063595</v>
      </c>
      <c r="R322">
        <v>74.300372722012696</v>
      </c>
      <c r="S322" s="2">
        <f>(Table2[[#This Row],[Close Price]]-Table2[[#This Row],[20D EMA]])/Table2[[#This Row],[20D EMA]]</f>
        <v>1.4138145367364898E-2</v>
      </c>
      <c r="T322" s="2">
        <f>(Table2[[#This Row],[Close Price]]-Table2[[#This Row],[50D EMA]])/Table2[[#This Row],[50D EMA]]</f>
        <v>1.6227407899746707E-2</v>
      </c>
      <c r="U322" s="2">
        <f>(Table2[[#This Row],[Close Price]]-Table2[[#This Row],[200D EMA]])/Table2[[#This Row],[200D EMA]]</f>
        <v>0.12794341971201748</v>
      </c>
      <c r="V322">
        <v>0.91421805932219102</v>
      </c>
      <c r="W322">
        <v>993.75</v>
      </c>
      <c r="X322">
        <v>1037.3</v>
      </c>
      <c r="Y322">
        <v>1023.2</v>
      </c>
      <c r="Z322">
        <v>1055</v>
      </c>
      <c r="AA322">
        <v>989.05</v>
      </c>
      <c r="AB322">
        <v>1055</v>
      </c>
      <c r="AC322" s="2">
        <f>(Table2[[#This Row],[Close Price]]/Table2[[#This Row],[Day Low]])-1</f>
        <v>3.4364779874213935E-2</v>
      </c>
      <c r="AD322" s="2">
        <f>(Table2[[#This Row],[Day High]]/Table2[[#This Row],[Close Price]])-1</f>
        <v>9.1448584492652696E-3</v>
      </c>
      <c r="AE322" s="2">
        <f>(Table2[[#This Row],[Close Price]]/Table2[[#This Row],[Current Week Low]])-1</f>
        <v>4.5934323690384193E-3</v>
      </c>
      <c r="AF322" s="2">
        <f>(Table2[[#This Row],[Current Week High]]/Table2[[#This Row],[Close Price]])-1</f>
        <v>2.6364432337775856E-2</v>
      </c>
      <c r="AG322" s="2">
        <f>(Table2[[#This Row],[Close Price]]/Table2[[#This Row],[Current Month Low]])-1</f>
        <v>3.9280117284262728E-2</v>
      </c>
      <c r="AH322" s="2">
        <f>(Table2[[#This Row],[Current Month High]]/Table2[[#This Row],[Close Price]])-1</f>
        <v>2.6364432337775856E-2</v>
      </c>
      <c r="AI322">
        <v>10.7987158283879</v>
      </c>
      <c r="AJ322">
        <v>67.315048425164804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-0.06</v>
      </c>
      <c r="AM322" t="s">
        <v>10199</v>
      </c>
      <c r="AN322">
        <v>1.54</v>
      </c>
      <c r="AO322" t="s">
        <v>10198</v>
      </c>
      <c r="AP322">
        <v>7.3264987171308998E-2</v>
      </c>
      <c r="AQ322">
        <f>(Table2[[#This Row],[Sharpe Ratio]]-AVERAGE(Table2[Sharpe Ratio]))/_xlfn.STDEV.P(Table2[Sharpe Ratio])</f>
        <v>0.21181077902713624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0.28468749501025525</v>
      </c>
      <c r="AS322">
        <f>_xlfn.RANK.AVG(Table2[[#This Row],[1Y Return vs Nifty Z-Score]],Table2[1Y Return vs Nifty Z-Score])</f>
        <v>299</v>
      </c>
      <c r="AT322">
        <f>_xlfn.RANK.AVG(Table2[[#This Row],[6M Return vs Nifty Z-Score]],Table2[6M Return vs Nifty Z-Score])</f>
        <v>438</v>
      </c>
      <c r="AU322">
        <f>_xlfn.RANK.AVG(Table2[[#This Row],[Sharpe Ratio Z-Score]],Table2[Sharpe Ratio Z-Score])</f>
        <v>264</v>
      </c>
      <c r="AV322">
        <f>(Table2[[#This Row],[Rank 1Y]]+Table2[[#This Row],[Rank 6M]]+Table2[[#This Row],[Rank Sharpe]])/3</f>
        <v>333.66666666666669</v>
      </c>
    </row>
    <row r="323" spans="1:48" x14ac:dyDescent="0.3">
      <c r="A323" t="s">
        <v>901</v>
      </c>
      <c r="B323" t="s">
        <v>902</v>
      </c>
      <c r="C323" t="s">
        <v>10151</v>
      </c>
      <c r="D323" t="s">
        <v>179</v>
      </c>
      <c r="E323">
        <v>16486.011148199999</v>
      </c>
      <c r="F323">
        <v>1664.25</v>
      </c>
      <c r="G323">
        <v>25.030225563344001</v>
      </c>
      <c r="H323">
        <f>(Table2[[#This Row],[1Y Return vs Nifty]]-AVERAGE(Table2[1Y Return vs Nifty]))/_xlfn.STDEV.P(Table2[1Y Return vs Nifty])</f>
        <v>-0.25795193789303666</v>
      </c>
      <c r="I323">
        <v>10.283912230014201</v>
      </c>
      <c r="J323">
        <f>(Table2[[#This Row],[1M Return vs Nifty]]-AVERAGE(Table2[1M Return vs Nifty]))/_xlfn.STDEV.P(Table2[1M Return vs Nifty])</f>
        <v>0.53752487486073119</v>
      </c>
      <c r="K323">
        <v>25.557859551823999</v>
      </c>
      <c r="L323">
        <f>(Table2[[#This Row],[6M Return vs Nifty]]-AVERAGE(Table2[6M Return vs Nifty]))/_xlfn.STDEV.P(Table2[6M Return vs Nifty])</f>
        <v>0.43404989013410861</v>
      </c>
      <c r="M323">
        <v>-6.1391895070686804</v>
      </c>
      <c r="N323">
        <f>(Table2[[#This Row],[1W Return vs Nifty]]-AVERAGE(Table2[1W Return vs Nifty]))/_xlfn.STDEV.P(Table2[1W Return vs Nifty])</f>
        <v>-1.1071410375609114</v>
      </c>
      <c r="O323">
        <v>1571.74</v>
      </c>
      <c r="P323">
        <v>1476.3898176605301</v>
      </c>
      <c r="Q323">
        <v>1316.7432006162901</v>
      </c>
      <c r="R323">
        <v>64.376226917193804</v>
      </c>
      <c r="S323" s="2">
        <f>(Table2[[#This Row],[Close Price]]-Table2[[#This Row],[20D EMA]])/Table2[[#This Row],[20D EMA]]</f>
        <v>5.8858335348085558E-2</v>
      </c>
      <c r="T323" s="2">
        <f>(Table2[[#This Row],[Close Price]]-Table2[[#This Row],[50D EMA]])/Table2[[#This Row],[50D EMA]]</f>
        <v>0.12724294091729171</v>
      </c>
      <c r="U323" s="2">
        <f>(Table2[[#This Row],[Close Price]]-Table2[[#This Row],[200D EMA]])/Table2[[#This Row],[200D EMA]]</f>
        <v>0.26391387418675288</v>
      </c>
      <c r="V323">
        <v>2.43838378317384</v>
      </c>
      <c r="W323">
        <v>1661.65</v>
      </c>
      <c r="X323">
        <v>1737.45</v>
      </c>
      <c r="Y323">
        <v>1641.55</v>
      </c>
      <c r="Z323">
        <v>1762.25</v>
      </c>
      <c r="AA323">
        <v>1596.1</v>
      </c>
      <c r="AB323">
        <v>1858.35</v>
      </c>
      <c r="AC323" s="2">
        <f>(Table2[[#This Row],[Close Price]]/Table2[[#This Row],[Day Low]])-1</f>
        <v>1.5647097764270868E-3</v>
      </c>
      <c r="AD323" s="2">
        <f>(Table2[[#This Row],[Day High]]/Table2[[#This Row],[Close Price]])-1</f>
        <v>4.3983776475890135E-2</v>
      </c>
      <c r="AE323" s="2">
        <f>(Table2[[#This Row],[Close Price]]/Table2[[#This Row],[Current Week Low]])-1</f>
        <v>1.3828393896012869E-2</v>
      </c>
      <c r="AF323" s="2">
        <f>(Table2[[#This Row],[Current Week High]]/Table2[[#This Row],[Close Price]])-1</f>
        <v>5.8885383806519531E-2</v>
      </c>
      <c r="AG323" s="2">
        <f>(Table2[[#This Row],[Close Price]]/Table2[[#This Row],[Current Month Low]])-1</f>
        <v>4.2697825950755108E-2</v>
      </c>
      <c r="AH323" s="2">
        <f>(Table2[[#This Row],[Current Month High]]/Table2[[#This Row],[Close Price]])-1</f>
        <v>0.11662911221270833</v>
      </c>
      <c r="AI323">
        <v>11.6629112212708</v>
      </c>
      <c r="AJ323">
        <v>71.474936891453297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0.1</v>
      </c>
      <c r="AM323" t="s">
        <v>10198</v>
      </c>
      <c r="AN323">
        <v>11.89</v>
      </c>
      <c r="AO323" t="s">
        <v>10198</v>
      </c>
      <c r="AP323">
        <v>1.3586535385566E-2</v>
      </c>
      <c r="AQ323">
        <f>(Table2[[#This Row],[Sharpe Ratio]]-AVERAGE(Table2[Sharpe Ratio]))/_xlfn.STDEV.P(Table2[Sharpe Ratio])</f>
        <v>-0.46102163201033924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-0.85453984246944747</v>
      </c>
      <c r="AS323">
        <f>_xlfn.RANK.AVG(Table2[[#This Row],[1Y Return vs Nifty Z-Score]],Table2[1Y Return vs Nifty Z-Score])</f>
        <v>363</v>
      </c>
      <c r="AT323">
        <f>_xlfn.RANK.AVG(Table2[[#This Row],[6M Return vs Nifty Z-Score]],Table2[6M Return vs Nifty Z-Score])</f>
        <v>180</v>
      </c>
      <c r="AU323">
        <f>_xlfn.RANK.AVG(Table2[[#This Row],[Sharpe Ratio Z-Score]],Table2[Sharpe Ratio Z-Score])</f>
        <v>459</v>
      </c>
      <c r="AV323">
        <f>(Table2[[#This Row],[Rank 1Y]]+Table2[[#This Row],[Rank 6M]]+Table2[[#This Row],[Rank Sharpe]])/3</f>
        <v>334</v>
      </c>
    </row>
    <row r="324" spans="1:48" x14ac:dyDescent="0.3">
      <c r="A324" t="s">
        <v>1420</v>
      </c>
      <c r="B324" t="s">
        <v>1421</v>
      </c>
      <c r="C324" t="s">
        <v>10156</v>
      </c>
      <c r="D324" t="s">
        <v>46</v>
      </c>
      <c r="E324">
        <v>7195.5753497100004</v>
      </c>
      <c r="F324">
        <v>195.01</v>
      </c>
      <c r="G324">
        <v>51.093861926980303</v>
      </c>
      <c r="H324">
        <f>(Table2[[#This Row],[1Y Return vs Nifty]]-AVERAGE(Table2[1Y Return vs Nifty]))/_xlfn.STDEV.P(Table2[1Y Return vs Nifty])</f>
        <v>4.3064780740430714E-2</v>
      </c>
      <c r="I324">
        <v>-7.4375053987471604</v>
      </c>
      <c r="J324">
        <f>(Table2[[#This Row],[1M Return vs Nifty]]-AVERAGE(Table2[1M Return vs Nifty]))/_xlfn.STDEV.P(Table2[1M Return vs Nifty])</f>
        <v>-0.92194384395037532</v>
      </c>
      <c r="K324">
        <v>-26.059868005196801</v>
      </c>
      <c r="L324">
        <f>(Table2[[#This Row],[6M Return vs Nifty]]-AVERAGE(Table2[6M Return vs Nifty]))/_xlfn.STDEV.P(Table2[6M Return vs Nifty])</f>
        <v>-1.0623352486771782</v>
      </c>
      <c r="M324">
        <v>-2.8058598876251302</v>
      </c>
      <c r="N324">
        <f>(Table2[[#This Row],[1W Return vs Nifty]]-AVERAGE(Table2[1W Return vs Nifty]))/_xlfn.STDEV.P(Table2[1W Return vs Nifty])</f>
        <v>-0.50530789355332939</v>
      </c>
      <c r="O324">
        <v>197.18</v>
      </c>
      <c r="P324">
        <v>199.23153175931901</v>
      </c>
      <c r="Q324">
        <v>187.97890716242901</v>
      </c>
      <c r="R324">
        <v>38.529441527146403</v>
      </c>
      <c r="S324" s="2">
        <f>(Table2[[#This Row],[Close Price]]-Table2[[#This Row],[20D EMA]])/Table2[[#This Row],[20D EMA]]</f>
        <v>-1.100517293843197E-2</v>
      </c>
      <c r="T324" s="2">
        <f>(Table2[[#This Row],[Close Price]]-Table2[[#This Row],[50D EMA]])/Table2[[#This Row],[50D EMA]]</f>
        <v>-2.1189074450417959E-2</v>
      </c>
      <c r="U324" s="2">
        <f>(Table2[[#This Row],[Close Price]]-Table2[[#This Row],[200D EMA]])/Table2[[#This Row],[200D EMA]]</f>
        <v>3.7403626522286071E-2</v>
      </c>
      <c r="V324">
        <v>1.1582904083249099</v>
      </c>
      <c r="W324">
        <v>192.1</v>
      </c>
      <c r="X324">
        <v>197.25</v>
      </c>
      <c r="Y324">
        <v>193</v>
      </c>
      <c r="Z324">
        <v>198.2</v>
      </c>
      <c r="AA324">
        <v>191.15</v>
      </c>
      <c r="AB324">
        <v>200.9</v>
      </c>
      <c r="AC324" s="2">
        <f>(Table2[[#This Row],[Close Price]]/Table2[[#This Row],[Day Low]])-1</f>
        <v>1.514836022904742E-2</v>
      </c>
      <c r="AD324" s="2">
        <f>(Table2[[#This Row],[Day High]]/Table2[[#This Row],[Close Price]])-1</f>
        <v>1.1486590431259991E-2</v>
      </c>
      <c r="AE324" s="2">
        <f>(Table2[[#This Row],[Close Price]]/Table2[[#This Row],[Current Week Low]])-1</f>
        <v>1.0414507772020576E-2</v>
      </c>
      <c r="AF324" s="2">
        <f>(Table2[[#This Row],[Current Week High]]/Table2[[#This Row],[Close Price]])-1</f>
        <v>1.6358135480231795E-2</v>
      </c>
      <c r="AG324" s="2">
        <f>(Table2[[#This Row],[Close Price]]/Table2[[#This Row],[Current Month Low]])-1</f>
        <v>2.0193565262882407E-2</v>
      </c>
      <c r="AH324" s="2">
        <f>(Table2[[#This Row],[Current Month High]]/Table2[[#This Row],[Close Price]])-1</f>
        <v>3.0203579303625494E-2</v>
      </c>
      <c r="AI324">
        <v>27.8395979693349</v>
      </c>
      <c r="AJ324">
        <v>80.314378178455797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-0.16</v>
      </c>
      <c r="AM324" t="s">
        <v>10199</v>
      </c>
      <c r="AN324">
        <v>-3.72</v>
      </c>
      <c r="AO324" t="s">
        <v>10199</v>
      </c>
      <c r="AP324">
        <v>0.16226352775601199</v>
      </c>
      <c r="AQ324">
        <f>(Table2[[#This Row],[Sharpe Ratio]]-AVERAGE(Table2[Sharpe Ratio]))/_xlfn.STDEV.P(Table2[Sharpe Ratio])</f>
        <v>1.2152064913590661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264</v>
      </c>
      <c r="AT324">
        <f>_xlfn.RANK.AVG(Table2[[#This Row],[6M Return vs Nifty Z-Score]],Table2[6M Return vs Nifty Z-Score])</f>
        <v>663</v>
      </c>
      <c r="AU324">
        <f>_xlfn.RANK.AVG(Table2[[#This Row],[Sharpe Ratio Z-Score]],Table2[Sharpe Ratio Z-Score])</f>
        <v>85</v>
      </c>
      <c r="AV324">
        <f>(Table2[[#This Row],[Rank 1Y]]+Table2[[#This Row],[Rank 6M]]+Table2[[#This Row],[Rank Sharpe]])/3</f>
        <v>337.33333333333331</v>
      </c>
    </row>
    <row r="325" spans="1:48" x14ac:dyDescent="0.3">
      <c r="A325" t="s">
        <v>1334</v>
      </c>
      <c r="B325" t="s">
        <v>1335</v>
      </c>
      <c r="C325" t="s">
        <v>10166</v>
      </c>
      <c r="D325" t="s">
        <v>140</v>
      </c>
      <c r="E325">
        <v>8139.517871735</v>
      </c>
      <c r="F325">
        <v>569.5</v>
      </c>
      <c r="G325">
        <v>46.874475921058597</v>
      </c>
      <c r="H325">
        <f>(Table2[[#This Row],[1Y Return vs Nifty]]-AVERAGE(Table2[1Y Return vs Nifty]))/_xlfn.STDEV.P(Table2[1Y Return vs Nifty])</f>
        <v>-5.6661680968758659E-3</v>
      </c>
      <c r="I325">
        <v>2.8551591547866901</v>
      </c>
      <c r="J325">
        <f>(Table2[[#This Row],[1M Return vs Nifty]]-AVERAGE(Table2[1M Return vs Nifty]))/_xlfn.STDEV.P(Table2[1M Return vs Nifty])</f>
        <v>-7.4279042872692602E-2</v>
      </c>
      <c r="K325">
        <v>10.7418856392508</v>
      </c>
      <c r="L325">
        <f>(Table2[[#This Row],[6M Return vs Nifty]]-AVERAGE(Table2[6M Return vs Nifty]))/_xlfn.STDEV.P(Table2[6M Return vs Nifty])</f>
        <v>4.538475566329238E-3</v>
      </c>
      <c r="M325">
        <v>-2.86165657048711</v>
      </c>
      <c r="N325">
        <f>(Table2[[#This Row],[1W Return vs Nifty]]-AVERAGE(Table2[1W Return vs Nifty]))/_xlfn.STDEV.P(Table2[1W Return vs Nifty])</f>
        <v>-0.51538199269916329</v>
      </c>
      <c r="O325">
        <v>550.75</v>
      </c>
      <c r="P325">
        <v>514.98554522593099</v>
      </c>
      <c r="Q325">
        <v>457.73799815626899</v>
      </c>
      <c r="R325">
        <v>50.669238667549699</v>
      </c>
      <c r="S325" s="2">
        <f>(Table2[[#This Row],[Close Price]]-Table2[[#This Row],[20D EMA]])/Table2[[#This Row],[20D EMA]]</f>
        <v>3.4044484793463461E-2</v>
      </c>
      <c r="T325" s="2">
        <f>(Table2[[#This Row],[Close Price]]-Table2[[#This Row],[50D EMA]])/Table2[[#This Row],[50D EMA]]</f>
        <v>0.10585628136446586</v>
      </c>
      <c r="U325" s="2">
        <f>(Table2[[#This Row],[Close Price]]-Table2[[#This Row],[200D EMA]])/Table2[[#This Row],[200D EMA]]</f>
        <v>0.24416151224914506</v>
      </c>
      <c r="V325">
        <v>0.82726356472960105</v>
      </c>
      <c r="W325">
        <v>542.70000000000005</v>
      </c>
      <c r="X325">
        <v>580</v>
      </c>
      <c r="Y325">
        <v>517.6</v>
      </c>
      <c r="Z325">
        <v>576.70000000000005</v>
      </c>
      <c r="AA325">
        <v>517.6</v>
      </c>
      <c r="AB325">
        <v>588.70000000000005</v>
      </c>
      <c r="AC325" s="2">
        <f>(Table2[[#This Row],[Close Price]]/Table2[[#This Row],[Day Low]])-1</f>
        <v>4.9382716049382713E-2</v>
      </c>
      <c r="AD325" s="2">
        <f>(Table2[[#This Row],[Day High]]/Table2[[#This Row],[Close Price]])-1</f>
        <v>1.843722563652328E-2</v>
      </c>
      <c r="AE325" s="2">
        <f>(Table2[[#This Row],[Close Price]]/Table2[[#This Row],[Current Week Low]])-1</f>
        <v>0.10027047913446663</v>
      </c>
      <c r="AF325" s="2">
        <f>(Table2[[#This Row],[Current Week High]]/Table2[[#This Row],[Close Price]])-1</f>
        <v>1.2642669007901786E-2</v>
      </c>
      <c r="AG325" s="2">
        <f>(Table2[[#This Row],[Close Price]]/Table2[[#This Row],[Current Month Low]])-1</f>
        <v>0.10027047913446663</v>
      </c>
      <c r="AH325" s="2">
        <f>(Table2[[#This Row],[Current Month High]]/Table2[[#This Row],[Close Price]])-1</f>
        <v>3.371378402107128E-2</v>
      </c>
      <c r="AI325">
        <v>8.7620719929762902</v>
      </c>
      <c r="AJ325">
        <v>79.596341847997394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0.09</v>
      </c>
      <c r="AM325" t="s">
        <v>10198</v>
      </c>
      <c r="AN325">
        <v>-6.58</v>
      </c>
      <c r="AO325" t="s">
        <v>10199</v>
      </c>
      <c r="AP325">
        <v>2.3298030026384E-2</v>
      </c>
      <c r="AQ325">
        <f>(Table2[[#This Row],[Sharpe Ratio]]-AVERAGE(Table2[Sharpe Ratio]))/_xlfn.STDEV.P(Table2[Sharpe Ratio])</f>
        <v>-0.3515313862275205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-0.94232011432992302</v>
      </c>
      <c r="AS325">
        <f>_xlfn.RANK.AVG(Table2[[#This Row],[1Y Return vs Nifty Z-Score]],Table2[1Y Return vs Nifty Z-Score])</f>
        <v>277</v>
      </c>
      <c r="AT325">
        <f>_xlfn.RANK.AVG(Table2[[#This Row],[6M Return vs Nifty Z-Score]],Table2[6M Return vs Nifty Z-Score])</f>
        <v>302</v>
      </c>
      <c r="AU325">
        <f>_xlfn.RANK.AVG(Table2[[#This Row],[Sharpe Ratio Z-Score]],Table2[Sharpe Ratio Z-Score])</f>
        <v>435</v>
      </c>
      <c r="AV325">
        <f>(Table2[[#This Row],[Rank 1Y]]+Table2[[#This Row],[Rank 6M]]+Table2[[#This Row],[Rank Sharpe]])/3</f>
        <v>338</v>
      </c>
    </row>
    <row r="326" spans="1:48" x14ac:dyDescent="0.3">
      <c r="A326" t="s">
        <v>1170</v>
      </c>
      <c r="B326" t="s">
        <v>1171</v>
      </c>
      <c r="C326" t="s">
        <v>10156</v>
      </c>
      <c r="D326" t="s">
        <v>46</v>
      </c>
      <c r="E326">
        <v>10071.011026</v>
      </c>
      <c r="F326">
        <v>369.05</v>
      </c>
      <c r="G326">
        <v>23.1399847870005</v>
      </c>
      <c r="H326">
        <f>(Table2[[#This Row],[1Y Return vs Nifty]]-AVERAGE(Table2[1Y Return vs Nifty]))/_xlfn.STDEV.P(Table2[1Y Return vs Nifty])</f>
        <v>-0.27978289302084658</v>
      </c>
      <c r="I326">
        <v>-9.4732064614172309</v>
      </c>
      <c r="J326">
        <f>(Table2[[#This Row],[1M Return vs Nifty]]-AVERAGE(Table2[1M Return vs Nifty]))/_xlfn.STDEV.P(Table2[1M Return vs Nifty])</f>
        <v>-1.0895964597882628</v>
      </c>
      <c r="K326">
        <v>29.020752741647399</v>
      </c>
      <c r="L326">
        <f>(Table2[[#This Row],[6M Return vs Nifty]]-AVERAGE(Table2[6M Return vs Nifty]))/_xlfn.STDEV.P(Table2[6M Return vs Nifty])</f>
        <v>0.53443830612584953</v>
      </c>
      <c r="M326">
        <v>2.25549574902033</v>
      </c>
      <c r="N326">
        <f>(Table2[[#This Row],[1W Return vs Nifty]]-AVERAGE(Table2[1W Return vs Nifty]))/_xlfn.STDEV.P(Table2[1W Return vs Nifty])</f>
        <v>0.40852059732700968</v>
      </c>
      <c r="O326">
        <v>350.74</v>
      </c>
      <c r="P326">
        <v>324.92087213410798</v>
      </c>
      <c r="Q326">
        <v>285.19882175906298</v>
      </c>
      <c r="R326">
        <v>56.090520034393698</v>
      </c>
      <c r="S326" s="2">
        <f>(Table2[[#This Row],[Close Price]]-Table2[[#This Row],[20D EMA]])/Table2[[#This Row],[20D EMA]]</f>
        <v>5.2203911729486234E-2</v>
      </c>
      <c r="T326" s="2">
        <f>(Table2[[#This Row],[Close Price]]-Table2[[#This Row],[50D EMA]])/Table2[[#This Row],[50D EMA]]</f>
        <v>0.13581499882124579</v>
      </c>
      <c r="U326" s="2">
        <f>(Table2[[#This Row],[Close Price]]-Table2[[#This Row],[200D EMA]])/Table2[[#This Row],[200D EMA]]</f>
        <v>0.29400955348888086</v>
      </c>
      <c r="V326">
        <v>0.72745892413706703</v>
      </c>
      <c r="W326">
        <v>350.05</v>
      </c>
      <c r="X326">
        <v>378</v>
      </c>
      <c r="Y326">
        <v>352.05</v>
      </c>
      <c r="Z326">
        <v>376.2</v>
      </c>
      <c r="AA326">
        <v>339.5</v>
      </c>
      <c r="AB326">
        <v>376.2</v>
      </c>
      <c r="AC326" s="2">
        <f>(Table2[[#This Row],[Close Price]]/Table2[[#This Row],[Day Low]])-1</f>
        <v>5.4277960291386984E-2</v>
      </c>
      <c r="AD326" s="2">
        <f>(Table2[[#This Row],[Day High]]/Table2[[#This Row],[Close Price]])-1</f>
        <v>2.425145644221649E-2</v>
      </c>
      <c r="AE326" s="2">
        <f>(Table2[[#This Row],[Close Price]]/Table2[[#This Row],[Current Week Low]])-1</f>
        <v>4.8288595369975873E-2</v>
      </c>
      <c r="AF326" s="2">
        <f>(Table2[[#This Row],[Current Week High]]/Table2[[#This Row],[Close Price]])-1</f>
        <v>1.9374068554396384E-2</v>
      </c>
      <c r="AG326" s="2">
        <f>(Table2[[#This Row],[Close Price]]/Table2[[#This Row],[Current Month Low]])-1</f>
        <v>8.7039764359352123E-2</v>
      </c>
      <c r="AH326" s="2">
        <f>(Table2[[#This Row],[Current Month High]]/Table2[[#This Row],[Close Price]])-1</f>
        <v>1.9374068554396384E-2</v>
      </c>
      <c r="AI326">
        <v>10.2831594634873</v>
      </c>
      <c r="AJ326">
        <v>55.881731784582797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0.3</v>
      </c>
      <c r="AM326" t="s">
        <v>10198</v>
      </c>
      <c r="AN326">
        <v>4.96</v>
      </c>
      <c r="AO326" t="s">
        <v>10198</v>
      </c>
      <c r="AP326">
        <v>6.7968625552809999E-3</v>
      </c>
      <c r="AQ326">
        <f>(Table2[[#This Row],[Sharpe Ratio]]-AVERAGE(Table2[Sharpe Ratio]))/_xlfn.STDEV.P(Table2[Sharpe Ratio])</f>
        <v>-0.53757039967873321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-0.96399084903498355</v>
      </c>
      <c r="AS326">
        <f>_xlfn.RANK.AVG(Table2[[#This Row],[1Y Return vs Nifty Z-Score]],Table2[1Y Return vs Nifty Z-Score])</f>
        <v>376</v>
      </c>
      <c r="AT326">
        <f>_xlfn.RANK.AVG(Table2[[#This Row],[6M Return vs Nifty Z-Score]],Table2[6M Return vs Nifty Z-Score])</f>
        <v>159</v>
      </c>
      <c r="AU326">
        <f>_xlfn.RANK.AVG(Table2[[#This Row],[Sharpe Ratio Z-Score]],Table2[Sharpe Ratio Z-Score])</f>
        <v>480</v>
      </c>
      <c r="AV326">
        <f>(Table2[[#This Row],[Rank 1Y]]+Table2[[#This Row],[Rank 6M]]+Table2[[#This Row],[Rank Sharpe]])/3</f>
        <v>338.33333333333331</v>
      </c>
    </row>
    <row r="327" spans="1:48" x14ac:dyDescent="0.3">
      <c r="A327" t="s">
        <v>598</v>
      </c>
      <c r="B327" t="s">
        <v>599</v>
      </c>
      <c r="C327" t="s">
        <v>10158</v>
      </c>
      <c r="D327" t="s">
        <v>239</v>
      </c>
      <c r="E327">
        <v>31324.902399999999</v>
      </c>
      <c r="F327">
        <v>2887.8</v>
      </c>
      <c r="G327">
        <v>7.0518057228366304</v>
      </c>
      <c r="H327">
        <f>(Table2[[#This Row],[1Y Return vs Nifty]]-AVERAGE(Table2[1Y Return vs Nifty]))/_xlfn.STDEV.P(Table2[1Y Return vs Nifty])</f>
        <v>-0.4655900767582199</v>
      </c>
      <c r="I327">
        <v>3.13916595614669</v>
      </c>
      <c r="J327">
        <f>(Table2[[#This Row],[1M Return vs Nifty]]-AVERAGE(Table2[1M Return vs Nifty]))/_xlfn.STDEV.P(Table2[1M Return vs Nifty])</f>
        <v>-5.0889320267103799E-2</v>
      </c>
      <c r="K327">
        <v>11.472790280305301</v>
      </c>
      <c r="L327">
        <f>(Table2[[#This Row],[6M Return vs Nifty]]-AVERAGE(Table2[6M Return vs Nifty]))/_xlfn.STDEV.P(Table2[6M Return vs Nifty])</f>
        <v>2.5727220102863779E-2</v>
      </c>
      <c r="M327">
        <v>-1.8319162560654001</v>
      </c>
      <c r="N327">
        <f>(Table2[[#This Row],[1W Return vs Nifty]]-AVERAGE(Table2[1W Return vs Nifty]))/_xlfn.STDEV.P(Table2[1W Return vs Nifty])</f>
        <v>-0.32946223027157939</v>
      </c>
      <c r="O327">
        <v>2762.61</v>
      </c>
      <c r="P327">
        <v>2568.8838709244801</v>
      </c>
      <c r="Q327">
        <v>2284.9882331690101</v>
      </c>
      <c r="R327">
        <v>55.823281268834101</v>
      </c>
      <c r="S327" s="2">
        <f>(Table2[[#This Row],[Close Price]]-Table2[[#This Row],[20D EMA]])/Table2[[#This Row],[20D EMA]]</f>
        <v>4.5315842627080931E-2</v>
      </c>
      <c r="T327" s="2">
        <f>(Table2[[#This Row],[Close Price]]-Table2[[#This Row],[50D EMA]])/Table2[[#This Row],[50D EMA]]</f>
        <v>0.12414579447717493</v>
      </c>
      <c r="U327" s="2">
        <f>(Table2[[#This Row],[Close Price]]-Table2[[#This Row],[200D EMA]])/Table2[[#This Row],[200D EMA]]</f>
        <v>0.26381394795848073</v>
      </c>
      <c r="V327">
        <v>0.54842906587346896</v>
      </c>
      <c r="W327">
        <v>2830</v>
      </c>
      <c r="X327">
        <v>2916.7</v>
      </c>
      <c r="Y327">
        <v>2806.05</v>
      </c>
      <c r="Z327">
        <v>2899</v>
      </c>
      <c r="AA327">
        <v>2737.55</v>
      </c>
      <c r="AB327">
        <v>2960</v>
      </c>
      <c r="AC327" s="2">
        <f>(Table2[[#This Row],[Close Price]]/Table2[[#This Row],[Day Low]])-1</f>
        <v>2.0424028268551275E-2</v>
      </c>
      <c r="AD327" s="2">
        <f>(Table2[[#This Row],[Day High]]/Table2[[#This Row],[Close Price]])-1</f>
        <v>1.0007618256111739E-2</v>
      </c>
      <c r="AE327" s="2">
        <f>(Table2[[#This Row],[Close Price]]/Table2[[#This Row],[Current Week Low]])-1</f>
        <v>2.9133479446196597E-2</v>
      </c>
      <c r="AF327" s="2">
        <f>(Table2[[#This Row],[Current Week High]]/Table2[[#This Row],[Close Price]])-1</f>
        <v>3.8783849297041595E-3</v>
      </c>
      <c r="AG327" s="2">
        <f>(Table2[[#This Row],[Close Price]]/Table2[[#This Row],[Current Month Low]])-1</f>
        <v>5.4884842285985558E-2</v>
      </c>
      <c r="AH327" s="2">
        <f>(Table2[[#This Row],[Current Month High]]/Table2[[#This Row],[Close Price]])-1</f>
        <v>2.5001731421843587E-2</v>
      </c>
      <c r="AI327">
        <v>2.5001731421843498</v>
      </c>
      <c r="AJ327">
        <v>53.9995733788396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0.27</v>
      </c>
      <c r="AM327" t="s">
        <v>10198</v>
      </c>
      <c r="AN327">
        <v>5.52</v>
      </c>
      <c r="AO327" t="s">
        <v>10198</v>
      </c>
      <c r="AP327">
        <v>7.8661715226878995E-2</v>
      </c>
      <c r="AQ327">
        <f>(Table2[[#This Row],[Sharpe Ratio]]-AVERAGE(Table2[Sharpe Ratio]))/_xlfn.STDEV.P(Table2[Sharpe Ratio])</f>
        <v>0.27265507777635756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-0.54755932941768171</v>
      </c>
      <c r="AS327">
        <f>_xlfn.RANK.AVG(Table2[[#This Row],[1Y Return vs Nifty Z-Score]],Table2[1Y Return vs Nifty Z-Score])</f>
        <v>469</v>
      </c>
      <c r="AT327">
        <f>_xlfn.RANK.AVG(Table2[[#This Row],[6M Return vs Nifty Z-Score]],Table2[6M Return vs Nifty Z-Score])</f>
        <v>296</v>
      </c>
      <c r="AU327">
        <f>_xlfn.RANK.AVG(Table2[[#This Row],[Sharpe Ratio Z-Score]],Table2[Sharpe Ratio Z-Score])</f>
        <v>251</v>
      </c>
      <c r="AV327">
        <f>(Table2[[#This Row],[Rank 1Y]]+Table2[[#This Row],[Rank 6M]]+Table2[[#This Row],[Rank Sharpe]])/3</f>
        <v>338.66666666666669</v>
      </c>
    </row>
    <row r="328" spans="1:48" x14ac:dyDescent="0.3">
      <c r="A328" t="s">
        <v>1702</v>
      </c>
      <c r="B328" t="s">
        <v>1703</v>
      </c>
      <c r="C328" t="s">
        <v>10155</v>
      </c>
      <c r="D328" t="s">
        <v>280</v>
      </c>
      <c r="E328">
        <v>4621.5371443800004</v>
      </c>
      <c r="F328">
        <v>238.45</v>
      </c>
      <c r="G328">
        <v>39.061229984931401</v>
      </c>
      <c r="H328">
        <f>(Table2[[#This Row],[1Y Return vs Nifty]]-AVERAGE(Table2[1Y Return vs Nifty]))/_xlfn.STDEV.P(Table2[1Y Return vs Nifty])</f>
        <v>-9.5903678348923896E-2</v>
      </c>
      <c r="I328">
        <v>-16.418565236189401</v>
      </c>
      <c r="J328">
        <f>(Table2[[#This Row],[1M Return vs Nifty]]-AVERAGE(Table2[1M Return vs Nifty]))/_xlfn.STDEV.P(Table2[1M Return vs Nifty])</f>
        <v>-1.6615898569896757</v>
      </c>
      <c r="K328">
        <v>-21.213200604033101</v>
      </c>
      <c r="L328">
        <f>(Table2[[#This Row],[6M Return vs Nifty]]-AVERAGE(Table2[6M Return vs Nifty]))/_xlfn.STDEV.P(Table2[6M Return vs Nifty])</f>
        <v>-0.9218315609886637</v>
      </c>
      <c r="M328">
        <v>-4.7246017965142997</v>
      </c>
      <c r="N328">
        <f>(Table2[[#This Row],[1W Return vs Nifty]]-AVERAGE(Table2[1W Return vs Nifty]))/_xlfn.STDEV.P(Table2[1W Return vs Nifty])</f>
        <v>-0.85173702220297343</v>
      </c>
      <c r="O328">
        <v>249.13</v>
      </c>
      <c r="P328">
        <v>244.42341722106099</v>
      </c>
      <c r="Q328">
        <v>223.95207363516101</v>
      </c>
      <c r="R328">
        <v>29.874957770736199</v>
      </c>
      <c r="S328" s="2">
        <f>(Table2[[#This Row],[Close Price]]-Table2[[#This Row],[20D EMA]])/Table2[[#This Row],[20D EMA]]</f>
        <v>-4.2869184762975181E-2</v>
      </c>
      <c r="T328" s="2">
        <f>(Table2[[#This Row],[Close Price]]-Table2[[#This Row],[50D EMA]])/Table2[[#This Row],[50D EMA]]</f>
        <v>-2.443880905101057E-2</v>
      </c>
      <c r="U328" s="2">
        <f>(Table2[[#This Row],[Close Price]]-Table2[[#This Row],[200D EMA]])/Table2[[#This Row],[200D EMA]]</f>
        <v>6.4736736434320583E-2</v>
      </c>
      <c r="V328">
        <v>0.72911641423432605</v>
      </c>
      <c r="W328">
        <v>233.2</v>
      </c>
      <c r="X328">
        <v>245</v>
      </c>
      <c r="Y328">
        <v>236.1</v>
      </c>
      <c r="Z328">
        <v>248.75</v>
      </c>
      <c r="AA328">
        <v>236.1</v>
      </c>
      <c r="AB328">
        <v>253.45</v>
      </c>
      <c r="AC328" s="2">
        <f>(Table2[[#This Row],[Close Price]]/Table2[[#This Row],[Day Low]])-1</f>
        <v>2.2512864493996476E-2</v>
      </c>
      <c r="AD328" s="2">
        <f>(Table2[[#This Row],[Day High]]/Table2[[#This Row],[Close Price]])-1</f>
        <v>2.7469071084084806E-2</v>
      </c>
      <c r="AE328" s="2">
        <f>(Table2[[#This Row],[Close Price]]/Table2[[#This Row],[Current Week Low]])-1</f>
        <v>9.9534095722151328E-3</v>
      </c>
      <c r="AF328" s="2">
        <f>(Table2[[#This Row],[Current Week High]]/Table2[[#This Row],[Close Price]])-1</f>
        <v>4.3195638498637168E-2</v>
      </c>
      <c r="AG328" s="2">
        <f>(Table2[[#This Row],[Close Price]]/Table2[[#This Row],[Current Month Low]])-1</f>
        <v>9.9534095722151328E-3</v>
      </c>
      <c r="AH328" s="2">
        <f>(Table2[[#This Row],[Current Month High]]/Table2[[#This Row],[Close Price]])-1</f>
        <v>6.2906269658209224E-2</v>
      </c>
      <c r="AI328">
        <v>22.2059131893478</v>
      </c>
      <c r="AJ328">
        <v>66.399162595952504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-0.05</v>
      </c>
      <c r="AM328" t="s">
        <v>10199</v>
      </c>
      <c r="AN328">
        <v>-9.49</v>
      </c>
      <c r="AO328" t="s">
        <v>10199</v>
      </c>
      <c r="AP328">
        <v>0.16413133057044099</v>
      </c>
      <c r="AQ328">
        <f>(Table2[[#This Row],[Sharpe Ratio]]-AVERAGE(Table2[Sharpe Ratio]))/_xlfn.STDEV.P(Table2[Sharpe Ratio])</f>
        <v>1.2362646494273535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-2.2947974691028836</v>
      </c>
      <c r="AS328">
        <f>_xlfn.RANK.AVG(Table2[[#This Row],[1Y Return vs Nifty Z-Score]],Table2[1Y Return vs Nifty Z-Score])</f>
        <v>310</v>
      </c>
      <c r="AT328">
        <f>_xlfn.RANK.AVG(Table2[[#This Row],[6M Return vs Nifty Z-Score]],Table2[6M Return vs Nifty Z-Score])</f>
        <v>626</v>
      </c>
      <c r="AU328">
        <f>_xlfn.RANK.AVG(Table2[[#This Row],[Sharpe Ratio Z-Score]],Table2[Sharpe Ratio Z-Score])</f>
        <v>80</v>
      </c>
      <c r="AV328">
        <f>(Table2[[#This Row],[Rank 1Y]]+Table2[[#This Row],[Rank 6M]]+Table2[[#This Row],[Rank Sharpe]])/3</f>
        <v>338.66666666666669</v>
      </c>
    </row>
    <row r="329" spans="1:48" x14ac:dyDescent="0.3">
      <c r="A329" t="s">
        <v>840</v>
      </c>
      <c r="B329" t="s">
        <v>841</v>
      </c>
      <c r="C329" t="s">
        <v>10153</v>
      </c>
      <c r="D329" t="s">
        <v>403</v>
      </c>
      <c r="E329">
        <v>18508.791376249999</v>
      </c>
      <c r="F329">
        <v>3987.85</v>
      </c>
      <c r="G329">
        <v>50.736620179256299</v>
      </c>
      <c r="H329">
        <f>(Table2[[#This Row],[1Y Return vs Nifty]]-AVERAGE(Table2[1Y Return vs Nifty]))/_xlfn.STDEV.P(Table2[1Y Return vs Nifty])</f>
        <v>3.8938889128130705E-2</v>
      </c>
      <c r="I329">
        <v>4.8337091299047596</v>
      </c>
      <c r="J329">
        <f>(Table2[[#This Row],[1M Return vs Nifty]]-AVERAGE(Table2[1M Return vs Nifty]))/_xlfn.STDEV.P(Table2[1M Return vs Nifty])</f>
        <v>8.8666826232201734E-2</v>
      </c>
      <c r="K329">
        <v>30.820862461648701</v>
      </c>
      <c r="L329">
        <f>(Table2[[#This Row],[6M Return vs Nifty]]-AVERAGE(Table2[6M Return vs Nifty]))/_xlfn.STDEV.P(Table2[6M Return vs Nifty])</f>
        <v>0.58662304111372898</v>
      </c>
      <c r="M329">
        <v>-0.79578141165010896</v>
      </c>
      <c r="N329">
        <f>(Table2[[#This Row],[1W Return vs Nifty]]-AVERAGE(Table2[1W Return vs Nifty]))/_xlfn.STDEV.P(Table2[1W Return vs Nifty])</f>
        <v>-0.14238793453050627</v>
      </c>
      <c r="O329">
        <v>3670.05</v>
      </c>
      <c r="P329">
        <v>3496.5984754005999</v>
      </c>
      <c r="Q329">
        <v>3039.9772495801399</v>
      </c>
      <c r="R329">
        <v>62.173595465317597</v>
      </c>
      <c r="S329" s="2">
        <f>(Table2[[#This Row],[Close Price]]-Table2[[#This Row],[20D EMA]])/Table2[[#This Row],[20D EMA]]</f>
        <v>8.6592825710821303E-2</v>
      </c>
      <c r="T329" s="2">
        <f>(Table2[[#This Row],[Close Price]]-Table2[[#This Row],[50D EMA]])/Table2[[#This Row],[50D EMA]]</f>
        <v>0.14049411965813949</v>
      </c>
      <c r="U329" s="2">
        <f>(Table2[[#This Row],[Close Price]]-Table2[[#This Row],[200D EMA]])/Table2[[#This Row],[200D EMA]]</f>
        <v>0.31180258028272201</v>
      </c>
      <c r="V329">
        <v>0.92399432609634902</v>
      </c>
      <c r="W329">
        <v>4000</v>
      </c>
      <c r="X329">
        <v>4327.75</v>
      </c>
      <c r="Y329">
        <v>3733.3</v>
      </c>
      <c r="Z329">
        <v>4012</v>
      </c>
      <c r="AA329">
        <v>3601.1</v>
      </c>
      <c r="AB329">
        <v>4012</v>
      </c>
      <c r="AC329" s="2">
        <f>(Table2[[#This Row],[Close Price]]/Table2[[#This Row],[Day Low]])-1</f>
        <v>-3.0375000000000263E-3</v>
      </c>
      <c r="AD329" s="2">
        <f>(Table2[[#This Row],[Day High]]/Table2[[#This Row],[Close Price]])-1</f>
        <v>8.5233897965068861E-2</v>
      </c>
      <c r="AE329" s="2">
        <f>(Table2[[#This Row],[Close Price]]/Table2[[#This Row],[Current Week Low]])-1</f>
        <v>6.818364449682579E-2</v>
      </c>
      <c r="AF329" s="2">
        <f>(Table2[[#This Row],[Current Week High]]/Table2[[#This Row],[Close Price]])-1</f>
        <v>6.0558947803954766E-3</v>
      </c>
      <c r="AG329" s="2">
        <f>(Table2[[#This Row],[Close Price]]/Table2[[#This Row],[Current Month Low]])-1</f>
        <v>0.10739773957957288</v>
      </c>
      <c r="AH329" s="2">
        <f>(Table2[[#This Row],[Current Month High]]/Table2[[#This Row],[Close Price]])-1</f>
        <v>6.0558947803954766E-3</v>
      </c>
      <c r="AI329">
        <v>0.60558947803954699</v>
      </c>
      <c r="AJ329">
        <v>79.620746345967603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0.13</v>
      </c>
      <c r="AM329" t="s">
        <v>10198</v>
      </c>
      <c r="AN329">
        <v>12.37</v>
      </c>
      <c r="AO329" t="s">
        <v>10198</v>
      </c>
      <c r="AP329">
        <v>-3.3125994486909997E-2</v>
      </c>
      <c r="AQ329">
        <f>(Table2[[#This Row],[Sharpe Ratio]]-AVERAGE(Table2[Sharpe Ratio]))/_xlfn.STDEV.P(Table2[Sharpe Ratio])</f>
        <v>-0.98767242738614314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-0.41583160544258801</v>
      </c>
      <c r="AS329">
        <f>_xlfn.RANK.AVG(Table2[[#This Row],[1Y Return vs Nifty Z-Score]],Table2[1Y Return vs Nifty Z-Score])</f>
        <v>265</v>
      </c>
      <c r="AT329">
        <f>_xlfn.RANK.AVG(Table2[[#This Row],[6M Return vs Nifty Z-Score]],Table2[6M Return vs Nifty Z-Score])</f>
        <v>150</v>
      </c>
      <c r="AU329">
        <f>_xlfn.RANK.AVG(Table2[[#This Row],[Sharpe Ratio Z-Score]],Table2[Sharpe Ratio Z-Score])</f>
        <v>602</v>
      </c>
      <c r="AV329">
        <f>(Table2[[#This Row],[Rank 1Y]]+Table2[[#This Row],[Rank 6M]]+Table2[[#This Row],[Rank Sharpe]])/3</f>
        <v>339</v>
      </c>
    </row>
    <row r="330" spans="1:48" x14ac:dyDescent="0.3">
      <c r="A330" t="s">
        <v>802</v>
      </c>
      <c r="B330" t="s">
        <v>803</v>
      </c>
      <c r="C330" t="s">
        <v>10158</v>
      </c>
      <c r="D330" t="s">
        <v>130</v>
      </c>
      <c r="E330">
        <v>19810.24789875</v>
      </c>
      <c r="F330">
        <v>701.85</v>
      </c>
      <c r="G330">
        <v>77.410802598888907</v>
      </c>
      <c r="H330">
        <f>(Table2[[#This Row],[1Y Return vs Nifty]]-AVERAGE(Table2[1Y Return vs Nifty]))/_xlfn.STDEV.P(Table2[1Y Return vs Nifty])</f>
        <v>0.34700698646357492</v>
      </c>
      <c r="I330">
        <v>9.1241467796867397</v>
      </c>
      <c r="J330">
        <f>(Table2[[#This Row],[1M Return vs Nifty]]-AVERAGE(Table2[1M Return vs Nifty]))/_xlfn.STDEV.P(Table2[1M Return vs Nifty])</f>
        <v>0.44201099265507204</v>
      </c>
      <c r="K330">
        <v>-3.2984814504224498</v>
      </c>
      <c r="L330">
        <f>(Table2[[#This Row],[6M Return vs Nifty]]-AVERAGE(Table2[6M Return vs Nifty]))/_xlfn.STDEV.P(Table2[6M Return vs Nifty])</f>
        <v>-0.40248828928365638</v>
      </c>
      <c r="M330">
        <v>-2.26953462208933</v>
      </c>
      <c r="N330">
        <f>(Table2[[#This Row],[1W Return vs Nifty]]-AVERAGE(Table2[1W Return vs Nifty]))/_xlfn.STDEV.P(Table2[1W Return vs Nifty])</f>
        <v>-0.40847428943409592</v>
      </c>
      <c r="O330">
        <v>681.9</v>
      </c>
      <c r="P330">
        <v>653.051973631544</v>
      </c>
      <c r="Q330">
        <v>580.405546516708</v>
      </c>
      <c r="R330">
        <v>62.422307175129099</v>
      </c>
      <c r="S330" s="2">
        <f>(Table2[[#This Row],[Close Price]]-Table2[[#This Row],[20D EMA]])/Table2[[#This Row],[20D EMA]]</f>
        <v>2.9256489221293511E-2</v>
      </c>
      <c r="T330" s="2">
        <f>(Table2[[#This Row],[Close Price]]-Table2[[#This Row],[50D EMA]])/Table2[[#This Row],[50D EMA]]</f>
        <v>7.4723036356656308E-2</v>
      </c>
      <c r="U330" s="2">
        <f>(Table2[[#This Row],[Close Price]]-Table2[[#This Row],[200D EMA]])/Table2[[#This Row],[200D EMA]]</f>
        <v>0.20924068388411934</v>
      </c>
      <c r="V330">
        <v>1.6253205517438101</v>
      </c>
      <c r="W330">
        <v>664.8</v>
      </c>
      <c r="X330">
        <v>707.8</v>
      </c>
      <c r="Y330">
        <v>700.9</v>
      </c>
      <c r="Z330">
        <v>725</v>
      </c>
      <c r="AA330">
        <v>665.7</v>
      </c>
      <c r="AB330">
        <v>745.3</v>
      </c>
      <c r="AC330" s="2">
        <f>(Table2[[#This Row],[Close Price]]/Table2[[#This Row],[Day Low]])-1</f>
        <v>5.5731046931408068E-2</v>
      </c>
      <c r="AD330" s="2">
        <f>(Table2[[#This Row],[Day High]]/Table2[[#This Row],[Close Price]])-1</f>
        <v>8.4775949276909568E-3</v>
      </c>
      <c r="AE330" s="2">
        <f>(Table2[[#This Row],[Close Price]]/Table2[[#This Row],[Current Week Low]])-1</f>
        <v>1.3554001997433396E-3</v>
      </c>
      <c r="AF330" s="2">
        <f>(Table2[[#This Row],[Current Week High]]/Table2[[#This Row],[Close Price]])-1</f>
        <v>3.2984255895134318E-2</v>
      </c>
      <c r="AG330" s="2">
        <f>(Table2[[#This Row],[Close Price]]/Table2[[#This Row],[Current Month Low]])-1</f>
        <v>5.4303740423614189E-2</v>
      </c>
      <c r="AH330" s="2">
        <f>(Table2[[#This Row],[Current Month High]]/Table2[[#This Row],[Close Price]])-1</f>
        <v>6.1907815060197935E-2</v>
      </c>
      <c r="AI330">
        <v>6.1907815060197899</v>
      </c>
      <c r="AJ330">
        <v>104.442178852315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0.06</v>
      </c>
      <c r="AM330" t="s">
        <v>10198</v>
      </c>
      <c r="AN330">
        <v>6.51</v>
      </c>
      <c r="AO330" t="s">
        <v>10198</v>
      </c>
      <c r="AP330">
        <v>4.2501857614752003E-2</v>
      </c>
      <c r="AQ330">
        <f>(Table2[[#This Row],[Sharpe Ratio]]-AVERAGE(Table2[Sharpe Ratio]))/_xlfn.STDEV.P(Table2[Sharpe Ratio])</f>
        <v>-0.13502178802583914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-0.15696638762494447</v>
      </c>
      <c r="AS330">
        <f>_xlfn.RANK.AVG(Table2[[#This Row],[1Y Return vs Nifty Z-Score]],Table2[1Y Return vs Nifty Z-Score])</f>
        <v>179</v>
      </c>
      <c r="AT330">
        <f>_xlfn.RANK.AVG(Table2[[#This Row],[6M Return vs Nifty Z-Score]],Table2[6M Return vs Nifty Z-Score])</f>
        <v>462</v>
      </c>
      <c r="AU330">
        <f>_xlfn.RANK.AVG(Table2[[#This Row],[Sharpe Ratio Z-Score]],Table2[Sharpe Ratio Z-Score])</f>
        <v>377</v>
      </c>
      <c r="AV330">
        <f>(Table2[[#This Row],[Rank 1Y]]+Table2[[#This Row],[Rank 6M]]+Table2[[#This Row],[Rank Sharpe]])/3</f>
        <v>339.33333333333331</v>
      </c>
    </row>
    <row r="331" spans="1:48" x14ac:dyDescent="0.3">
      <c r="A331" t="s">
        <v>1648</v>
      </c>
      <c r="B331" t="s">
        <v>1649</v>
      </c>
      <c r="C331" t="s">
        <v>10156</v>
      </c>
      <c r="D331" t="s">
        <v>46</v>
      </c>
      <c r="E331">
        <v>5012.4131742930003</v>
      </c>
      <c r="F331">
        <v>63.41</v>
      </c>
      <c r="G331">
        <v>44.215950280393997</v>
      </c>
      <c r="H331">
        <f>(Table2[[#This Row],[1Y Return vs Nifty]]-AVERAGE(Table2[1Y Return vs Nifty]))/_xlfn.STDEV.P(Table2[1Y Return vs Nifty])</f>
        <v>-3.6370274522804572E-2</v>
      </c>
      <c r="I331">
        <v>-3.2357193689875801</v>
      </c>
      <c r="J331">
        <f>(Table2[[#This Row],[1M Return vs Nifty]]-AVERAGE(Table2[1M Return vs Nifty]))/_xlfn.STDEV.P(Table2[1M Return vs Nifty])</f>
        <v>-0.57590068859812238</v>
      </c>
      <c r="K331">
        <v>-14.7929498955846</v>
      </c>
      <c r="L331">
        <f>(Table2[[#This Row],[6M Return vs Nifty]]-AVERAGE(Table2[6M Return vs Nifty]))/_xlfn.STDEV.P(Table2[6M Return vs Nifty])</f>
        <v>-0.73571008291793338</v>
      </c>
      <c r="M331">
        <v>-7.5491438798930801</v>
      </c>
      <c r="N331">
        <f>(Table2[[#This Row],[1W Return vs Nifty]]-AVERAGE(Table2[1W Return vs Nifty]))/_xlfn.STDEV.P(Table2[1W Return vs Nifty])</f>
        <v>-1.3617085031228084</v>
      </c>
      <c r="O331">
        <v>65.73</v>
      </c>
      <c r="P331">
        <v>63.898791947705902</v>
      </c>
      <c r="Q331">
        <v>57.727897199414798</v>
      </c>
      <c r="R331">
        <v>31.1080498489593</v>
      </c>
      <c r="S331" s="2">
        <f>(Table2[[#This Row],[Close Price]]-Table2[[#This Row],[20D EMA]])/Table2[[#This Row],[20D EMA]]</f>
        <v>-3.5295907500380454E-2</v>
      </c>
      <c r="T331" s="2">
        <f>(Table2[[#This Row],[Close Price]]-Table2[[#This Row],[50D EMA]])/Table2[[#This Row],[50D EMA]]</f>
        <v>-7.6494708711539947E-3</v>
      </c>
      <c r="U331" s="2">
        <f>(Table2[[#This Row],[Close Price]]-Table2[[#This Row],[200D EMA]])/Table2[[#This Row],[200D EMA]]</f>
        <v>9.8429062485283103E-2</v>
      </c>
      <c r="V331">
        <v>1.1792377219382999</v>
      </c>
      <c r="W331">
        <v>60.76</v>
      </c>
      <c r="X331">
        <v>64.14</v>
      </c>
      <c r="Y331">
        <v>60.82</v>
      </c>
      <c r="Z331">
        <v>64.5</v>
      </c>
      <c r="AA331">
        <v>60.82</v>
      </c>
      <c r="AB331">
        <v>70</v>
      </c>
      <c r="AC331" s="2">
        <f>(Table2[[#This Row],[Close Price]]/Table2[[#This Row],[Day Low]])-1</f>
        <v>4.3614219881501048E-2</v>
      </c>
      <c r="AD331" s="2">
        <f>(Table2[[#This Row],[Day High]]/Table2[[#This Row],[Close Price]])-1</f>
        <v>1.1512379750828083E-2</v>
      </c>
      <c r="AE331" s="2">
        <f>(Table2[[#This Row],[Close Price]]/Table2[[#This Row],[Current Week Low]])-1</f>
        <v>4.2584676093390339E-2</v>
      </c>
      <c r="AF331" s="2">
        <f>(Table2[[#This Row],[Current Week High]]/Table2[[#This Row],[Close Price]])-1</f>
        <v>1.7189717710140329E-2</v>
      </c>
      <c r="AG331" s="2">
        <f>(Table2[[#This Row],[Close Price]]/Table2[[#This Row],[Current Month Low]])-1</f>
        <v>4.2584676093390339E-2</v>
      </c>
      <c r="AH331" s="2">
        <f>(Table2[[#This Row],[Current Month High]]/Table2[[#This Row],[Close Price]])-1</f>
        <v>0.10392682542185772</v>
      </c>
      <c r="AI331">
        <v>24.5860274404668</v>
      </c>
      <c r="AJ331">
        <v>81.690544412607395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-0.03</v>
      </c>
      <c r="AM331" t="s">
        <v>10199</v>
      </c>
      <c r="AN331">
        <v>-8.68</v>
      </c>
      <c r="AO331" t="s">
        <v>10199</v>
      </c>
      <c r="AP331">
        <v>0.121973283988884</v>
      </c>
      <c r="AQ331">
        <f>(Table2[[#This Row],[Sharpe Ratio]]-AVERAGE(Table2[Sharpe Ratio]))/_xlfn.STDEV.P(Table2[Sharpe Ratio])</f>
        <v>0.76096243770215632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-1.9487271114595126</v>
      </c>
      <c r="AS331">
        <f>_xlfn.RANK.AVG(Table2[[#This Row],[1Y Return vs Nifty Z-Score]],Table2[1Y Return vs Nifty Z-Score])</f>
        <v>285</v>
      </c>
      <c r="AT331">
        <f>_xlfn.RANK.AVG(Table2[[#This Row],[6M Return vs Nifty Z-Score]],Table2[6M Return vs Nifty Z-Score])</f>
        <v>573</v>
      </c>
      <c r="AU331">
        <f>_xlfn.RANK.AVG(Table2[[#This Row],[Sharpe Ratio Z-Score]],Table2[Sharpe Ratio Z-Score])</f>
        <v>161</v>
      </c>
      <c r="AV331">
        <f>(Table2[[#This Row],[Rank 1Y]]+Table2[[#This Row],[Rank 6M]]+Table2[[#This Row],[Rank Sharpe]])/3</f>
        <v>339.66666666666669</v>
      </c>
    </row>
    <row r="332" spans="1:48" x14ac:dyDescent="0.3">
      <c r="A332" t="s">
        <v>320</v>
      </c>
      <c r="B332" t="s">
        <v>321</v>
      </c>
      <c r="C332" t="s">
        <v>10155</v>
      </c>
      <c r="D332" t="s">
        <v>182</v>
      </c>
      <c r="E332">
        <v>80137.84720176</v>
      </c>
      <c r="F332">
        <v>2995.55</v>
      </c>
      <c r="G332">
        <v>42.4212061819049</v>
      </c>
      <c r="H332">
        <f>(Table2[[#This Row],[1Y Return vs Nifty]]-AVERAGE(Table2[1Y Return vs Nifty]))/_xlfn.STDEV.P(Table2[1Y Return vs Nifty])</f>
        <v>-5.7098310003982355E-2</v>
      </c>
      <c r="I332">
        <v>-5.2281742339700896</v>
      </c>
      <c r="J332">
        <f>(Table2[[#This Row],[1M Return vs Nifty]]-AVERAGE(Table2[1M Return vs Nifty]))/_xlfn.STDEV.P(Table2[1M Return vs Nifty])</f>
        <v>-0.73999171167550304</v>
      </c>
      <c r="K332">
        <v>9.1876994974453901</v>
      </c>
      <c r="L332">
        <f>(Table2[[#This Row],[6M Return vs Nifty]]-AVERAGE(Table2[6M Return vs Nifty]))/_xlfn.STDEV.P(Table2[6M Return vs Nifty])</f>
        <v>-4.0516995792323027E-2</v>
      </c>
      <c r="M332">
        <v>0.85124801529282801</v>
      </c>
      <c r="N332">
        <f>(Table2[[#This Row],[1W Return vs Nifty]]-AVERAGE(Table2[1W Return vs Nifty]))/_xlfn.STDEV.P(Table2[1W Return vs Nifty])</f>
        <v>0.15498346627789808</v>
      </c>
      <c r="O332">
        <v>2881.03</v>
      </c>
      <c r="P332">
        <v>2822.5747057619201</v>
      </c>
      <c r="Q332">
        <v>2518.8038148056598</v>
      </c>
      <c r="R332">
        <v>75.026024711678602</v>
      </c>
      <c r="S332" s="2">
        <f>(Table2[[#This Row],[Close Price]]-Table2[[#This Row],[20D EMA]])/Table2[[#This Row],[20D EMA]]</f>
        <v>3.9749672860053514E-2</v>
      </c>
      <c r="T332" s="2">
        <f>(Table2[[#This Row],[Close Price]]-Table2[[#This Row],[50D EMA]])/Table2[[#This Row],[50D EMA]]</f>
        <v>6.1282804626915093E-2</v>
      </c>
      <c r="U332" s="2">
        <f>(Table2[[#This Row],[Close Price]]-Table2[[#This Row],[200D EMA]])/Table2[[#This Row],[200D EMA]]</f>
        <v>0.1892748384737237</v>
      </c>
      <c r="V332">
        <v>0.971967849423792</v>
      </c>
      <c r="W332">
        <v>2970.05</v>
      </c>
      <c r="X332">
        <v>3047.6</v>
      </c>
      <c r="Y332">
        <v>2906.45</v>
      </c>
      <c r="Z332">
        <v>3020</v>
      </c>
      <c r="AA332">
        <v>2832.2</v>
      </c>
      <c r="AB332">
        <v>3020</v>
      </c>
      <c r="AC332" s="2">
        <f>(Table2[[#This Row],[Close Price]]/Table2[[#This Row],[Day Low]])-1</f>
        <v>8.5857140452181291E-3</v>
      </c>
      <c r="AD332" s="2">
        <f>(Table2[[#This Row],[Day High]]/Table2[[#This Row],[Close Price]])-1</f>
        <v>1.7375774064862792E-2</v>
      </c>
      <c r="AE332" s="2">
        <f>(Table2[[#This Row],[Close Price]]/Table2[[#This Row],[Current Week Low]])-1</f>
        <v>3.0655954859020618E-2</v>
      </c>
      <c r="AF332" s="2">
        <f>(Table2[[#This Row],[Current Week High]]/Table2[[#This Row],[Close Price]])-1</f>
        <v>8.1621071255695288E-3</v>
      </c>
      <c r="AG332" s="2">
        <f>(Table2[[#This Row],[Close Price]]/Table2[[#This Row],[Current Month Low]])-1</f>
        <v>5.7676011581103248E-2</v>
      </c>
      <c r="AH332" s="2">
        <f>(Table2[[#This Row],[Current Month High]]/Table2[[#This Row],[Close Price]])-1</f>
        <v>8.1621071255695288E-3</v>
      </c>
      <c r="AI332">
        <v>2.4536395653552701</v>
      </c>
      <c r="AJ332">
        <v>70.954487088029694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0.01</v>
      </c>
      <c r="AM332" t="s">
        <v>10198</v>
      </c>
      <c r="AN332">
        <v>5.99</v>
      </c>
      <c r="AO332" t="s">
        <v>10198</v>
      </c>
      <c r="AP332">
        <v>3.098660296097E-2</v>
      </c>
      <c r="AQ332">
        <f>(Table2[[#This Row],[Sharpe Ratio]]-AVERAGE(Table2[Sharpe Ratio]))/_xlfn.STDEV.P(Table2[Sharpe Ratio])</f>
        <v>-0.26484815450449484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-0.94747170569840533</v>
      </c>
      <c r="AS332">
        <f>_xlfn.RANK.AVG(Table2[[#This Row],[1Y Return vs Nifty Z-Score]],Table2[1Y Return vs Nifty Z-Score])</f>
        <v>293</v>
      </c>
      <c r="AT332">
        <f>_xlfn.RANK.AVG(Table2[[#This Row],[6M Return vs Nifty Z-Score]],Table2[6M Return vs Nifty Z-Score])</f>
        <v>321</v>
      </c>
      <c r="AU332">
        <f>_xlfn.RANK.AVG(Table2[[#This Row],[Sharpe Ratio Z-Score]],Table2[Sharpe Ratio Z-Score])</f>
        <v>411</v>
      </c>
      <c r="AV332">
        <f>(Table2[[#This Row],[Rank 1Y]]+Table2[[#This Row],[Rank 6M]]+Table2[[#This Row],[Rank Sharpe]])/3</f>
        <v>341.66666666666669</v>
      </c>
    </row>
    <row r="333" spans="1:48" x14ac:dyDescent="0.3">
      <c r="A333" t="s">
        <v>380</v>
      </c>
      <c r="B333" t="s">
        <v>381</v>
      </c>
      <c r="C333" t="s">
        <v>10161</v>
      </c>
      <c r="D333" t="s">
        <v>130</v>
      </c>
      <c r="E333">
        <v>64634.459722271997</v>
      </c>
      <c r="F333">
        <v>155.99</v>
      </c>
      <c r="G333">
        <v>46.275760872010899</v>
      </c>
      <c r="H333">
        <f>(Table2[[#This Row],[1Y Return vs Nifty]]-AVERAGE(Table2[1Y Return vs Nifty]))/_xlfn.STDEV.P(Table2[1Y Return vs Nifty])</f>
        <v>-1.2580906967015221E-2</v>
      </c>
      <c r="I333">
        <v>-1.7427977245444199</v>
      </c>
      <c r="J333">
        <f>(Table2[[#This Row],[1M Return vs Nifty]]-AVERAGE(Table2[1M Return vs Nifty]))/_xlfn.STDEV.P(Table2[1M Return vs Nifty])</f>
        <v>-0.45294932627795559</v>
      </c>
      <c r="K333">
        <v>23.261506836630399</v>
      </c>
      <c r="L333">
        <f>(Table2[[#This Row],[6M Return vs Nifty]]-AVERAGE(Table2[6M Return vs Nifty]))/_xlfn.STDEV.P(Table2[6M Return vs Nifty])</f>
        <v>0.36747919360957187</v>
      </c>
      <c r="M333">
        <v>3.3573164037141501</v>
      </c>
      <c r="N333">
        <f>(Table2[[#This Row],[1W Return vs Nifty]]-AVERAGE(Table2[1W Return vs Nifty]))/_xlfn.STDEV.P(Table2[1W Return vs Nifty])</f>
        <v>0.60745447559662136</v>
      </c>
      <c r="O333">
        <v>152.1</v>
      </c>
      <c r="P333">
        <v>152.056234121686</v>
      </c>
      <c r="Q333">
        <v>130.98998161014401</v>
      </c>
      <c r="R333">
        <v>63.833808475583602</v>
      </c>
      <c r="S333" s="2">
        <f>(Table2[[#This Row],[Close Price]]-Table2[[#This Row],[20D EMA]])/Table2[[#This Row],[20D EMA]]</f>
        <v>2.5575279421433367E-2</v>
      </c>
      <c r="T333" s="2">
        <f>(Table2[[#This Row],[Close Price]]-Table2[[#This Row],[50D EMA]])/Table2[[#This Row],[50D EMA]]</f>
        <v>2.5870467600597895E-2</v>
      </c>
      <c r="U333" s="2">
        <f>(Table2[[#This Row],[Close Price]]-Table2[[#This Row],[200D EMA]])/Table2[[#This Row],[200D EMA]]</f>
        <v>0.1908544308698488</v>
      </c>
      <c r="V333">
        <v>0.91934954887912801</v>
      </c>
      <c r="W333">
        <v>146.35</v>
      </c>
      <c r="X333">
        <v>156.30000000000001</v>
      </c>
      <c r="Y333">
        <v>154.21</v>
      </c>
      <c r="Z333">
        <v>158.22</v>
      </c>
      <c r="AA333">
        <v>145.4</v>
      </c>
      <c r="AB333">
        <v>158.75</v>
      </c>
      <c r="AC333" s="2">
        <f>(Table2[[#This Row],[Close Price]]/Table2[[#This Row],[Day Low]])-1</f>
        <v>6.586949094636152E-2</v>
      </c>
      <c r="AD333" s="2">
        <f>(Table2[[#This Row],[Day High]]/Table2[[#This Row],[Close Price]])-1</f>
        <v>1.9873068786460113E-3</v>
      </c>
      <c r="AE333" s="2">
        <f>(Table2[[#This Row],[Close Price]]/Table2[[#This Row],[Current Week Low]])-1</f>
        <v>1.1542701510926623E-2</v>
      </c>
      <c r="AF333" s="2">
        <f>(Table2[[#This Row],[Current Week High]]/Table2[[#This Row],[Close Price]])-1</f>
        <v>1.429578819155064E-2</v>
      </c>
      <c r="AG333" s="2">
        <f>(Table2[[#This Row],[Close Price]]/Table2[[#This Row],[Current Month Low]])-1</f>
        <v>7.2833562585969736E-2</v>
      </c>
      <c r="AH333" s="2">
        <f>(Table2[[#This Row],[Current Month High]]/Table2[[#This Row],[Close Price]])-1</f>
        <v>1.7693441887300487E-2</v>
      </c>
      <c r="AI333">
        <v>12.411051990512201</v>
      </c>
      <c r="AJ333">
        <v>90.696821515892395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-0.04</v>
      </c>
      <c r="AM333" t="s">
        <v>10199</v>
      </c>
      <c r="AN333">
        <v>0.35</v>
      </c>
      <c r="AO333" t="s">
        <v>10198</v>
      </c>
      <c r="AP333">
        <v>-5.6185252574040001E-3</v>
      </c>
      <c r="AQ333">
        <f>(Table2[[#This Row],[Sharpe Ratio]]-AVERAGE(Table2[Sharpe Ratio]))/_xlfn.STDEV.P(Table2[Sharpe Ratio])</f>
        <v>-0.67754513203212452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-0.16814169607090212</v>
      </c>
      <c r="AS333">
        <f>_xlfn.RANK.AVG(Table2[[#This Row],[1Y Return vs Nifty Z-Score]],Table2[1Y Return vs Nifty Z-Score])</f>
        <v>279</v>
      </c>
      <c r="AT333">
        <f>_xlfn.RANK.AVG(Table2[[#This Row],[6M Return vs Nifty Z-Score]],Table2[6M Return vs Nifty Z-Score])</f>
        <v>196</v>
      </c>
      <c r="AU333">
        <f>_xlfn.RANK.AVG(Table2[[#This Row],[Sharpe Ratio Z-Score]],Table2[Sharpe Ratio Z-Score])</f>
        <v>551</v>
      </c>
      <c r="AV333">
        <f>(Table2[[#This Row],[Rank 1Y]]+Table2[[#This Row],[Rank 6M]]+Table2[[#This Row],[Rank Sharpe]])/3</f>
        <v>342</v>
      </c>
    </row>
    <row r="334" spans="1:48" x14ac:dyDescent="0.3">
      <c r="A334" t="s">
        <v>1597</v>
      </c>
      <c r="B334" t="s">
        <v>1598</v>
      </c>
      <c r="C334" t="s">
        <v>10157</v>
      </c>
      <c r="D334" t="s">
        <v>189</v>
      </c>
      <c r="E334">
        <v>5608.1560525650002</v>
      </c>
      <c r="F334">
        <v>214.89</v>
      </c>
      <c r="G334">
        <v>21.702103685222099</v>
      </c>
      <c r="H334">
        <f>(Table2[[#This Row],[1Y Return vs Nifty]]-AVERAGE(Table2[1Y Return vs Nifty]))/_xlfn.STDEV.P(Table2[1Y Return vs Nifty])</f>
        <v>-0.29638941119826728</v>
      </c>
      <c r="I334">
        <v>23.008276114980202</v>
      </c>
      <c r="J334">
        <f>(Table2[[#This Row],[1M Return vs Nifty]]-AVERAGE(Table2[1M Return vs Nifty]))/_xlfn.STDEV.P(Table2[1M Return vs Nifty])</f>
        <v>1.5854552067286365</v>
      </c>
      <c r="K334">
        <v>9.7081780123568802</v>
      </c>
      <c r="L334">
        <f>(Table2[[#This Row],[6M Return vs Nifty]]-AVERAGE(Table2[6M Return vs Nifty]))/_xlfn.STDEV.P(Table2[6M Return vs Nifty])</f>
        <v>-2.5428452540903021E-2</v>
      </c>
      <c r="M334">
        <v>-1.67050798276113</v>
      </c>
      <c r="N334">
        <f>(Table2[[#This Row],[1W Return vs Nifty]]-AVERAGE(Table2[1W Return vs Nifty]))/_xlfn.STDEV.P(Table2[1W Return vs Nifty])</f>
        <v>-0.30031994322474359</v>
      </c>
      <c r="O334">
        <v>205.65</v>
      </c>
      <c r="P334">
        <v>189.43360159062701</v>
      </c>
      <c r="Q334">
        <v>164.006610585293</v>
      </c>
      <c r="R334">
        <v>75.944423772596906</v>
      </c>
      <c r="S334" s="2">
        <f>(Table2[[#This Row],[Close Price]]-Table2[[#This Row],[20D EMA]])/Table2[[#This Row],[20D EMA]]</f>
        <v>4.493070751276431E-2</v>
      </c>
      <c r="T334" s="2">
        <f>(Table2[[#This Row],[Close Price]]-Table2[[#This Row],[50D EMA]])/Table2[[#This Row],[50D EMA]]</f>
        <v>0.13438164188202045</v>
      </c>
      <c r="U334" s="2">
        <f>(Table2[[#This Row],[Close Price]]-Table2[[#This Row],[200D EMA]])/Table2[[#This Row],[200D EMA]]</f>
        <v>0.31025206382302895</v>
      </c>
      <c r="V334">
        <v>1.5862674555221901</v>
      </c>
      <c r="W334">
        <v>204.79</v>
      </c>
      <c r="X334">
        <v>219.95</v>
      </c>
      <c r="Y334">
        <v>213.6</v>
      </c>
      <c r="Z334">
        <v>222</v>
      </c>
      <c r="AA334">
        <v>210.62</v>
      </c>
      <c r="AB334">
        <v>225.7</v>
      </c>
      <c r="AC334" s="2">
        <f>(Table2[[#This Row],[Close Price]]/Table2[[#This Row],[Day Low]])-1</f>
        <v>4.9318814395234112E-2</v>
      </c>
      <c r="AD334" s="2">
        <f>(Table2[[#This Row],[Day High]]/Table2[[#This Row],[Close Price]])-1</f>
        <v>2.3546930987947245E-2</v>
      </c>
      <c r="AE334" s="2">
        <f>(Table2[[#This Row],[Close Price]]/Table2[[#This Row],[Current Week Low]])-1</f>
        <v>6.039325842696508E-3</v>
      </c>
      <c r="AF334" s="2">
        <f>(Table2[[#This Row],[Current Week High]]/Table2[[#This Row],[Close Price]])-1</f>
        <v>3.3086695518637521E-2</v>
      </c>
      <c r="AG334" s="2">
        <f>(Table2[[#This Row],[Close Price]]/Table2[[#This Row],[Current Month Low]])-1</f>
        <v>2.0273478302155423E-2</v>
      </c>
      <c r="AH334" s="2">
        <f>(Table2[[#This Row],[Current Month High]]/Table2[[#This Row],[Close Price]])-1</f>
        <v>5.0304807110614691E-2</v>
      </c>
      <c r="AI334">
        <v>5.0304807110614602</v>
      </c>
      <c r="AJ334">
        <v>70.479968266560803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0.05</v>
      </c>
      <c r="AM334" t="s">
        <v>10198</v>
      </c>
      <c r="AN334">
        <v>4.3600000000000003</v>
      </c>
      <c r="AO334" t="s">
        <v>10198</v>
      </c>
      <c r="AP334">
        <v>5.6153397850097E-2</v>
      </c>
      <c r="AQ334">
        <f>(Table2[[#This Row],[Sharpe Ratio]]-AVERAGE(Table2[Sharpe Ratio]))/_xlfn.STDEV.P(Table2[Sharpe Ratio])</f>
        <v>1.8889690172336833E-2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0.98220708993705941</v>
      </c>
      <c r="AS334">
        <f>_xlfn.RANK.AVG(Table2[[#This Row],[1Y Return vs Nifty Z-Score]],Table2[1Y Return vs Nifty Z-Score])</f>
        <v>384</v>
      </c>
      <c r="AT334">
        <f>_xlfn.RANK.AVG(Table2[[#This Row],[6M Return vs Nifty Z-Score]],Table2[6M Return vs Nifty Z-Score])</f>
        <v>311</v>
      </c>
      <c r="AU334">
        <f>_xlfn.RANK.AVG(Table2[[#This Row],[Sharpe Ratio Z-Score]],Table2[Sharpe Ratio Z-Score])</f>
        <v>331</v>
      </c>
      <c r="AV334">
        <f>(Table2[[#This Row],[Rank 1Y]]+Table2[[#This Row],[Rank 6M]]+Table2[[#This Row],[Rank Sharpe]])/3</f>
        <v>342</v>
      </c>
    </row>
    <row r="335" spans="1:48" x14ac:dyDescent="0.3">
      <c r="A335" t="s">
        <v>674</v>
      </c>
      <c r="B335" t="s">
        <v>675</v>
      </c>
      <c r="C335" t="s">
        <v>10158</v>
      </c>
      <c r="D335" t="s">
        <v>393</v>
      </c>
      <c r="E335">
        <v>25480.895219999999</v>
      </c>
      <c r="F335">
        <v>3639.35</v>
      </c>
      <c r="G335">
        <v>25.6175436546248</v>
      </c>
      <c r="H335">
        <f>(Table2[[#This Row],[1Y Return vs Nifty]]-AVERAGE(Table2[1Y Return vs Nifty]))/_xlfn.STDEV.P(Table2[1Y Return vs Nifty])</f>
        <v>-0.25116882589113365</v>
      </c>
      <c r="I335">
        <v>0.475079607633905</v>
      </c>
      <c r="J335">
        <f>(Table2[[#This Row],[1M Return vs Nifty]]-AVERAGE(Table2[1M Return vs Nifty]))/_xlfn.STDEV.P(Table2[1M Return vs Nifty])</f>
        <v>-0.27029336408105659</v>
      </c>
      <c r="K335">
        <v>-4.15550961858174</v>
      </c>
      <c r="L335">
        <f>(Table2[[#This Row],[6M Return vs Nifty]]-AVERAGE(Table2[6M Return vs Nifty]))/_xlfn.STDEV.P(Table2[6M Return vs Nifty])</f>
        <v>-0.42733332363662241</v>
      </c>
      <c r="M335">
        <v>-1.9558022518147899</v>
      </c>
      <c r="N335">
        <f>(Table2[[#This Row],[1W Return vs Nifty]]-AVERAGE(Table2[1W Return vs Nifty]))/_xlfn.STDEV.P(Table2[1W Return vs Nifty])</f>
        <v>-0.35182986468896765</v>
      </c>
      <c r="O335">
        <v>3554.55</v>
      </c>
      <c r="P335">
        <v>3398.5380712362698</v>
      </c>
      <c r="Q335">
        <v>3096.0868592842899</v>
      </c>
      <c r="R335">
        <v>62.388518304557799</v>
      </c>
      <c r="S335" s="2">
        <f>(Table2[[#This Row],[Close Price]]-Table2[[#This Row],[20D EMA]])/Table2[[#This Row],[20D EMA]]</f>
        <v>2.3856746986256974E-2</v>
      </c>
      <c r="T335" s="2">
        <f>(Table2[[#This Row],[Close Price]]-Table2[[#This Row],[50D EMA]])/Table2[[#This Row],[50D EMA]]</f>
        <v>7.0857505114289066E-2</v>
      </c>
      <c r="U335" s="2">
        <f>(Table2[[#This Row],[Close Price]]-Table2[[#This Row],[200D EMA]])/Table2[[#This Row],[200D EMA]]</f>
        <v>0.17546766786810822</v>
      </c>
      <c r="V335">
        <v>0.85634125292969498</v>
      </c>
      <c r="W335">
        <v>3575.6</v>
      </c>
      <c r="X335">
        <v>3695</v>
      </c>
      <c r="Y335">
        <v>3588.35</v>
      </c>
      <c r="Z335">
        <v>3704.05</v>
      </c>
      <c r="AA335">
        <v>3588.35</v>
      </c>
      <c r="AB335">
        <v>3713.95</v>
      </c>
      <c r="AC335" s="2">
        <f>(Table2[[#This Row],[Close Price]]/Table2[[#This Row],[Day Low]])-1</f>
        <v>1.7829175522989127E-2</v>
      </c>
      <c r="AD335" s="2">
        <f>(Table2[[#This Row],[Day High]]/Table2[[#This Row],[Close Price]])-1</f>
        <v>1.5291192108480844E-2</v>
      </c>
      <c r="AE335" s="2">
        <f>(Table2[[#This Row],[Close Price]]/Table2[[#This Row],[Current Week Low]])-1</f>
        <v>1.4212660414953948E-2</v>
      </c>
      <c r="AF335" s="2">
        <f>(Table2[[#This Row],[Current Week High]]/Table2[[#This Row],[Close Price]])-1</f>
        <v>1.777789989970735E-2</v>
      </c>
      <c r="AG335" s="2">
        <f>(Table2[[#This Row],[Close Price]]/Table2[[#This Row],[Current Month Low]])-1</f>
        <v>1.4212660414953948E-2</v>
      </c>
      <c r="AH335" s="2">
        <f>(Table2[[#This Row],[Current Month High]]/Table2[[#This Row],[Close Price]])-1</f>
        <v>2.0498165881269959E-2</v>
      </c>
      <c r="AI335">
        <v>8.2281176583730797</v>
      </c>
      <c r="AJ335">
        <v>53.753696662441897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0.13</v>
      </c>
      <c r="AM335" t="s">
        <v>10198</v>
      </c>
      <c r="AN335">
        <v>2.88</v>
      </c>
      <c r="AO335" t="s">
        <v>10198</v>
      </c>
      <c r="AP335">
        <v>0.10274069142207</v>
      </c>
      <c r="AQ335">
        <f>(Table2[[#This Row],[Sharpe Ratio]]-AVERAGE(Table2[Sharpe Ratio]))/_xlfn.STDEV.P(Table2[Sharpe Ratio])</f>
        <v>0.54412853467650346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-0.75649684362127689</v>
      </c>
      <c r="AS335">
        <f>_xlfn.RANK.AVG(Table2[[#This Row],[1Y Return vs Nifty Z-Score]],Table2[1Y Return vs Nifty Z-Score])</f>
        <v>359</v>
      </c>
      <c r="AT335">
        <f>_xlfn.RANK.AVG(Table2[[#This Row],[6M Return vs Nifty Z-Score]],Table2[6M Return vs Nifty Z-Score])</f>
        <v>468</v>
      </c>
      <c r="AU335">
        <f>_xlfn.RANK.AVG(Table2[[#This Row],[Sharpe Ratio Z-Score]],Table2[Sharpe Ratio Z-Score])</f>
        <v>203</v>
      </c>
      <c r="AV335">
        <f>(Table2[[#This Row],[Rank 1Y]]+Table2[[#This Row],[Rank 6M]]+Table2[[#This Row],[Rank Sharpe]])/3</f>
        <v>343.33333333333331</v>
      </c>
    </row>
    <row r="336" spans="1:48" x14ac:dyDescent="0.3">
      <c r="A336" t="s">
        <v>737</v>
      </c>
      <c r="B336" t="s">
        <v>738</v>
      </c>
      <c r="C336" t="s">
        <v>10159</v>
      </c>
      <c r="D336" t="s">
        <v>65</v>
      </c>
      <c r="E336">
        <v>21409.89831045</v>
      </c>
      <c r="F336">
        <v>1199.8499999999999</v>
      </c>
      <c r="G336">
        <v>49.3171711322154</v>
      </c>
      <c r="H336">
        <f>(Table2[[#This Row],[1Y Return vs Nifty]]-AVERAGE(Table2[1Y Return vs Nifty]))/_xlfn.STDEV.P(Table2[1Y Return vs Nifty])</f>
        <v>2.254524825445019E-2</v>
      </c>
      <c r="I336">
        <v>2.5257743140246398</v>
      </c>
      <c r="J336">
        <f>(Table2[[#This Row],[1M Return vs Nifty]]-AVERAGE(Table2[1M Return vs Nifty]))/_xlfn.STDEV.P(Table2[1M Return vs Nifty])</f>
        <v>-0.10140592863394139</v>
      </c>
      <c r="K336">
        <v>27.976255800249199</v>
      </c>
      <c r="L336">
        <f>(Table2[[#This Row],[6M Return vs Nifty]]-AVERAGE(Table2[6M Return vs Nifty]))/_xlfn.STDEV.P(Table2[6M Return vs Nifty])</f>
        <v>0.50415859846309863</v>
      </c>
      <c r="M336">
        <v>-2.1780911007325798</v>
      </c>
      <c r="N336">
        <f>(Table2[[#This Row],[1W Return vs Nifty]]-AVERAGE(Table2[1W Return vs Nifty]))/_xlfn.STDEV.P(Table2[1W Return vs Nifty])</f>
        <v>-0.3919641484518655</v>
      </c>
      <c r="O336">
        <v>1172.1300000000001</v>
      </c>
      <c r="P336">
        <v>1106.5441382522399</v>
      </c>
      <c r="Q336">
        <v>951.19786540607004</v>
      </c>
      <c r="R336">
        <v>54.243959063156701</v>
      </c>
      <c r="S336" s="2">
        <f>(Table2[[#This Row],[Close Price]]-Table2[[#This Row],[20D EMA]])/Table2[[#This Row],[20D EMA]]</f>
        <v>2.3649253922346323E-2</v>
      </c>
      <c r="T336" s="2">
        <f>(Table2[[#This Row],[Close Price]]-Table2[[#This Row],[50D EMA]])/Table2[[#This Row],[50D EMA]]</f>
        <v>8.4321861661238728E-2</v>
      </c>
      <c r="U336" s="2">
        <f>(Table2[[#This Row],[Close Price]]-Table2[[#This Row],[200D EMA]])/Table2[[#This Row],[200D EMA]]</f>
        <v>0.26140947497582884</v>
      </c>
      <c r="V336">
        <v>0.83835926486813495</v>
      </c>
      <c r="W336">
        <v>1166.0999999999999</v>
      </c>
      <c r="X336">
        <v>1216</v>
      </c>
      <c r="Y336">
        <v>1182.5</v>
      </c>
      <c r="Z336">
        <v>1236</v>
      </c>
      <c r="AA336">
        <v>1162.6500000000001</v>
      </c>
      <c r="AB336">
        <v>1240</v>
      </c>
      <c r="AC336" s="2">
        <f>(Table2[[#This Row],[Close Price]]/Table2[[#This Row],[Day Low]])-1</f>
        <v>2.8942629277077359E-2</v>
      </c>
      <c r="AD336" s="2">
        <f>(Table2[[#This Row],[Day High]]/Table2[[#This Row],[Close Price]])-1</f>
        <v>1.3460015835312866E-2</v>
      </c>
      <c r="AE336" s="2">
        <f>(Table2[[#This Row],[Close Price]]/Table2[[#This Row],[Current Week Low]])-1</f>
        <v>1.467230443974632E-2</v>
      </c>
      <c r="AF336" s="2">
        <f>(Table2[[#This Row],[Current Week High]]/Table2[[#This Row],[Close Price]])-1</f>
        <v>3.0128766095762094E-2</v>
      </c>
      <c r="AG336" s="2">
        <f>(Table2[[#This Row],[Close Price]]/Table2[[#This Row],[Current Month Low]])-1</f>
        <v>3.1995871500451356E-2</v>
      </c>
      <c r="AH336" s="2">
        <f>(Table2[[#This Row],[Current Month High]]/Table2[[#This Row],[Close Price]])-1</f>
        <v>3.3462516147851895E-2</v>
      </c>
      <c r="AI336">
        <v>4.9672875776138801</v>
      </c>
      <c r="AJ336">
        <v>79.672057502246105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7.0000000000000007E-2</v>
      </c>
      <c r="AM336" t="s">
        <v>10198</v>
      </c>
      <c r="AN336">
        <v>-7.0000000000000007E-2</v>
      </c>
      <c r="AO336" t="s">
        <v>10199</v>
      </c>
      <c r="AP336">
        <v>-3.1415370693092998E-2</v>
      </c>
      <c r="AQ336">
        <f>(Table2[[#This Row],[Sharpe Ratio]]-AVERAGE(Table2[Sharpe Ratio]))/_xlfn.STDEV.P(Table2[Sharpe Ratio])</f>
        <v>-0.96838635180723676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-0.93505258217549492</v>
      </c>
      <c r="AS336">
        <f>_xlfn.RANK.AVG(Table2[[#This Row],[1Y Return vs Nifty Z-Score]],Table2[1Y Return vs Nifty Z-Score])</f>
        <v>269</v>
      </c>
      <c r="AT336">
        <f>_xlfn.RANK.AVG(Table2[[#This Row],[6M Return vs Nifty Z-Score]],Table2[6M Return vs Nifty Z-Score])</f>
        <v>166</v>
      </c>
      <c r="AU336">
        <f>_xlfn.RANK.AVG(Table2[[#This Row],[Sharpe Ratio Z-Score]],Table2[Sharpe Ratio Z-Score])</f>
        <v>597</v>
      </c>
      <c r="AV336">
        <f>(Table2[[#This Row],[Rank 1Y]]+Table2[[#This Row],[Rank 6M]]+Table2[[#This Row],[Rank Sharpe]])/3</f>
        <v>344</v>
      </c>
    </row>
    <row r="337" spans="1:48" x14ac:dyDescent="0.3">
      <c r="A337" t="s">
        <v>300</v>
      </c>
      <c r="B337" t="s">
        <v>301</v>
      </c>
      <c r="C337" t="s">
        <v>10164</v>
      </c>
      <c r="D337" t="s">
        <v>153</v>
      </c>
      <c r="E337">
        <v>88547.979976814997</v>
      </c>
      <c r="F337">
        <v>6944.6</v>
      </c>
      <c r="G337">
        <v>33.596674812929798</v>
      </c>
      <c r="H337">
        <f>(Table2[[#This Row],[1Y Return vs Nifty]]-AVERAGE(Table2[1Y Return vs Nifty]))/_xlfn.STDEV.P(Table2[1Y Return vs Nifty])</f>
        <v>-0.15901545767693981</v>
      </c>
      <c r="I337">
        <v>4.85875306733326</v>
      </c>
      <c r="J337">
        <f>(Table2[[#This Row],[1M Return vs Nifty]]-AVERAGE(Table2[1M Return vs Nifty]))/_xlfn.STDEV.P(Table2[1M Return vs Nifty])</f>
        <v>9.0729349899238268E-2</v>
      </c>
      <c r="K337">
        <v>20.3553554805513</v>
      </c>
      <c r="L337">
        <f>(Table2[[#This Row],[6M Return vs Nifty]]-AVERAGE(Table2[6M Return vs Nifty]))/_xlfn.STDEV.P(Table2[6M Return vs Nifty])</f>
        <v>0.28323058550164787</v>
      </c>
      <c r="M337">
        <v>1.68137510099197</v>
      </c>
      <c r="N337">
        <f>(Table2[[#This Row],[1W Return vs Nifty]]-AVERAGE(Table2[1W Return vs Nifty]))/_xlfn.STDEV.P(Table2[1W Return vs Nifty])</f>
        <v>0.30486303144240368</v>
      </c>
      <c r="O337">
        <v>6610.12</v>
      </c>
      <c r="P337">
        <v>6296.9653704631701</v>
      </c>
      <c r="Q337">
        <v>5475.6399234655601</v>
      </c>
      <c r="R337">
        <v>67.834741453073306</v>
      </c>
      <c r="S337" s="2">
        <f>(Table2[[#This Row],[Close Price]]-Table2[[#This Row],[20D EMA]])/Table2[[#This Row],[20D EMA]]</f>
        <v>5.0601199373082557E-2</v>
      </c>
      <c r="T337" s="2">
        <f>(Table2[[#This Row],[Close Price]]-Table2[[#This Row],[50D EMA]])/Table2[[#This Row],[50D EMA]]</f>
        <v>0.10284868844517622</v>
      </c>
      <c r="U337" s="2">
        <f>(Table2[[#This Row],[Close Price]]-Table2[[#This Row],[200D EMA]])/Table2[[#This Row],[200D EMA]]</f>
        <v>0.2682718544437685</v>
      </c>
      <c r="V337">
        <v>0.85164018911433104</v>
      </c>
      <c r="W337">
        <v>6762.05</v>
      </c>
      <c r="X337">
        <v>6986.25</v>
      </c>
      <c r="Y337">
        <v>6818.8</v>
      </c>
      <c r="Z337">
        <v>7063</v>
      </c>
      <c r="AA337">
        <v>6642</v>
      </c>
      <c r="AB337">
        <v>7063</v>
      </c>
      <c r="AC337" s="2">
        <f>(Table2[[#This Row],[Close Price]]/Table2[[#This Row],[Day Low]])-1</f>
        <v>2.6996251136859328E-2</v>
      </c>
      <c r="AD337" s="2">
        <f>(Table2[[#This Row],[Day High]]/Table2[[#This Row],[Close Price]])-1</f>
        <v>5.9974656567691742E-3</v>
      </c>
      <c r="AE337" s="2">
        <f>(Table2[[#This Row],[Close Price]]/Table2[[#This Row],[Current Week Low]])-1</f>
        <v>1.8448993957881132E-2</v>
      </c>
      <c r="AF337" s="2">
        <f>(Table2[[#This Row],[Current Week High]]/Table2[[#This Row],[Close Price]])-1</f>
        <v>1.7049218097514585E-2</v>
      </c>
      <c r="AG337" s="2">
        <f>(Table2[[#This Row],[Close Price]]/Table2[[#This Row],[Current Month Low]])-1</f>
        <v>4.5558566696778158E-2</v>
      </c>
      <c r="AH337" s="2">
        <f>(Table2[[#This Row],[Current Month High]]/Table2[[#This Row],[Close Price]])-1</f>
        <v>1.7049218097514585E-2</v>
      </c>
      <c r="AI337">
        <v>1.70492180975145</v>
      </c>
      <c r="AJ337">
        <v>74.836671240291494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0.08</v>
      </c>
      <c r="AM337" t="s">
        <v>10198</v>
      </c>
      <c r="AN337">
        <v>8.77</v>
      </c>
      <c r="AO337" t="s">
        <v>10198</v>
      </c>
      <c r="AP337">
        <v>4.6191351315040003E-3</v>
      </c>
      <c r="AQ337">
        <f>(Table2[[#This Row],[Sharpe Ratio]]-AVERAGE(Table2[Sharpe Ratio]))/_xlfn.STDEV.P(Table2[Sharpe Ratio])</f>
        <v>-0.56212273891137321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-4.2315229745023164E-2</v>
      </c>
      <c r="AS337">
        <f>_xlfn.RANK.AVG(Table2[[#This Row],[1Y Return vs Nifty Z-Score]],Table2[1Y Return vs Nifty Z-Score])</f>
        <v>329</v>
      </c>
      <c r="AT337">
        <f>_xlfn.RANK.AVG(Table2[[#This Row],[6M Return vs Nifty Z-Score]],Table2[6M Return vs Nifty Z-Score])</f>
        <v>220</v>
      </c>
      <c r="AU337">
        <f>_xlfn.RANK.AVG(Table2[[#This Row],[Sharpe Ratio Z-Score]],Table2[Sharpe Ratio Z-Score])</f>
        <v>487</v>
      </c>
      <c r="AV337">
        <f>(Table2[[#This Row],[Rank 1Y]]+Table2[[#This Row],[Rank 6M]]+Table2[[#This Row],[Rank Sharpe]])/3</f>
        <v>345.33333333333331</v>
      </c>
    </row>
    <row r="338" spans="1:48" x14ac:dyDescent="0.3">
      <c r="A338" t="s">
        <v>1240</v>
      </c>
      <c r="B338" t="s">
        <v>1241</v>
      </c>
      <c r="C338" t="s">
        <v>10164</v>
      </c>
      <c r="D338" t="s">
        <v>304</v>
      </c>
      <c r="E338">
        <v>8883.9806167999996</v>
      </c>
      <c r="F338">
        <v>459.05</v>
      </c>
      <c r="G338">
        <v>23.254837536736499</v>
      </c>
      <c r="H338">
        <f>(Table2[[#This Row],[1Y Return vs Nifty]]-AVERAGE(Table2[1Y Return vs Nifty]))/_xlfn.STDEV.P(Table2[1Y Return vs Nifty])</f>
        <v>-0.27845642432057738</v>
      </c>
      <c r="I338">
        <v>3.4652834144894098</v>
      </c>
      <c r="J338">
        <f>(Table2[[#This Row],[1M Return vs Nifty]]-AVERAGE(Table2[1M Return vs Nifty]))/_xlfn.STDEV.P(Table2[1M Return vs Nifty])</f>
        <v>-2.4031523725086934E-2</v>
      </c>
      <c r="K338">
        <v>3.34083227937177</v>
      </c>
      <c r="L338">
        <f>(Table2[[#This Row],[6M Return vs Nifty]]-AVERAGE(Table2[6M Return vs Nifty]))/_xlfn.STDEV.P(Table2[6M Return vs Nifty])</f>
        <v>-0.21001622847480161</v>
      </c>
      <c r="M338">
        <v>-6.13913295567066</v>
      </c>
      <c r="N338">
        <f>(Table2[[#This Row],[1W Return vs Nifty]]-AVERAGE(Table2[1W Return vs Nifty]))/_xlfn.STDEV.P(Table2[1W Return vs Nifty])</f>
        <v>-1.1071308271978348</v>
      </c>
      <c r="O338">
        <v>447.6</v>
      </c>
      <c r="P338">
        <v>431.196294517806</v>
      </c>
      <c r="Q338">
        <v>399.962695956179</v>
      </c>
      <c r="R338">
        <v>37.238591889256497</v>
      </c>
      <c r="S338" s="2">
        <f>(Table2[[#This Row],[Close Price]]-Table2[[#This Row],[20D EMA]])/Table2[[#This Row],[20D EMA]]</f>
        <v>2.5580875781948141E-2</v>
      </c>
      <c r="T338" s="2">
        <f>(Table2[[#This Row],[Close Price]]-Table2[[#This Row],[50D EMA]])/Table2[[#This Row],[50D EMA]]</f>
        <v>6.4596347038051394E-2</v>
      </c>
      <c r="U338" s="2">
        <f>(Table2[[#This Row],[Close Price]]-Table2[[#This Row],[200D EMA]])/Table2[[#This Row],[200D EMA]]</f>
        <v>0.14773203761556497</v>
      </c>
      <c r="V338">
        <v>0.66910181749773601</v>
      </c>
      <c r="W338">
        <v>441.35</v>
      </c>
      <c r="X338">
        <v>469.95</v>
      </c>
      <c r="Y338">
        <v>437.05</v>
      </c>
      <c r="Z338">
        <v>463</v>
      </c>
      <c r="AA338">
        <v>437.05</v>
      </c>
      <c r="AB338">
        <v>469.7</v>
      </c>
      <c r="AC338" s="2">
        <f>(Table2[[#This Row],[Close Price]]/Table2[[#This Row],[Day Low]])-1</f>
        <v>4.010422567123606E-2</v>
      </c>
      <c r="AD338" s="2">
        <f>(Table2[[#This Row],[Day High]]/Table2[[#This Row],[Close Price]])-1</f>
        <v>2.3744690120901746E-2</v>
      </c>
      <c r="AE338" s="2">
        <f>(Table2[[#This Row],[Close Price]]/Table2[[#This Row],[Current Week Low]])-1</f>
        <v>5.0337489989703776E-2</v>
      </c>
      <c r="AF338" s="2">
        <f>(Table2[[#This Row],[Current Week High]]/Table2[[#This Row],[Close Price]])-1</f>
        <v>8.604727153904701E-3</v>
      </c>
      <c r="AG338" s="2">
        <f>(Table2[[#This Row],[Close Price]]/Table2[[#This Row],[Current Month Low]])-1</f>
        <v>5.0337489989703776E-2</v>
      </c>
      <c r="AH338" s="2">
        <f>(Table2[[#This Row],[Current Month High]]/Table2[[#This Row],[Close Price]])-1</f>
        <v>2.3200087136477476E-2</v>
      </c>
      <c r="AI338">
        <v>10.0098028537196</v>
      </c>
      <c r="AJ338">
        <v>53.528428093645402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0.04</v>
      </c>
      <c r="AM338" t="s">
        <v>10198</v>
      </c>
      <c r="AN338">
        <v>-4.5199999999999996</v>
      </c>
      <c r="AO338" t="s">
        <v>10199</v>
      </c>
      <c r="AP338">
        <v>6.9980043717239995E-2</v>
      </c>
      <c r="AQ338">
        <f>(Table2[[#This Row],[Sharpe Ratio]]-AVERAGE(Table2[Sharpe Ratio]))/_xlfn.STDEV.P(Table2[Sharpe Ratio])</f>
        <v>0.17477536074487052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-1.4448596429734302</v>
      </c>
      <c r="AS338">
        <f>_xlfn.RANK.AVG(Table2[[#This Row],[1Y Return vs Nifty Z-Score]],Table2[1Y Return vs Nifty Z-Score])</f>
        <v>374</v>
      </c>
      <c r="AT338">
        <f>_xlfn.RANK.AVG(Table2[[#This Row],[6M Return vs Nifty Z-Score]],Table2[6M Return vs Nifty Z-Score])</f>
        <v>385</v>
      </c>
      <c r="AU338">
        <f>_xlfn.RANK.AVG(Table2[[#This Row],[Sharpe Ratio Z-Score]],Table2[Sharpe Ratio Z-Score])</f>
        <v>277</v>
      </c>
      <c r="AV338">
        <f>(Table2[[#This Row],[Rank 1Y]]+Table2[[#This Row],[Rank 6M]]+Table2[[#This Row],[Rank Sharpe]])/3</f>
        <v>345.33333333333331</v>
      </c>
    </row>
    <row r="339" spans="1:48" x14ac:dyDescent="0.3">
      <c r="A339" t="s">
        <v>1357</v>
      </c>
      <c r="B339" t="s">
        <v>1358</v>
      </c>
      <c r="C339" t="s">
        <v>10171</v>
      </c>
      <c r="D339" t="s">
        <v>1359</v>
      </c>
      <c r="E339">
        <v>7921.0235457500003</v>
      </c>
      <c r="F339">
        <v>641.1</v>
      </c>
      <c r="G339">
        <v>-1.2939678851118701</v>
      </c>
      <c r="H339">
        <f>(Table2[[#This Row],[1Y Return vs Nifty]]-AVERAGE(Table2[1Y Return vs Nifty]))/_xlfn.STDEV.P(Table2[1Y Return vs Nifty])</f>
        <v>-0.56197790809811188</v>
      </c>
      <c r="I339">
        <v>22.489930394872001</v>
      </c>
      <c r="J339">
        <f>(Table2[[#This Row],[1M Return vs Nifty]]-AVERAGE(Table2[1M Return vs Nifty]))/_xlfn.STDEV.P(Table2[1M Return vs Nifty])</f>
        <v>1.542766219883716</v>
      </c>
      <c r="K339">
        <v>1.4163349229716999</v>
      </c>
      <c r="L339">
        <f>(Table2[[#This Row],[6M Return vs Nifty]]-AVERAGE(Table2[6M Return vs Nifty]))/_xlfn.STDEV.P(Table2[6M Return vs Nifty])</f>
        <v>-0.26580693023743623</v>
      </c>
      <c r="M339">
        <v>-4.76759102022534</v>
      </c>
      <c r="N339">
        <f>(Table2[[#This Row],[1W Return vs Nifty]]-AVERAGE(Table2[1W Return vs Nifty]))/_xlfn.STDEV.P(Table2[1W Return vs Nifty])</f>
        <v>-0.85949873275015287</v>
      </c>
      <c r="O339">
        <v>589.32000000000005</v>
      </c>
      <c r="P339">
        <v>555.62321312146298</v>
      </c>
      <c r="Q339">
        <v>519.08982976969696</v>
      </c>
      <c r="R339">
        <v>68.502229343250704</v>
      </c>
      <c r="S339" s="2">
        <f>(Table2[[#This Row],[Close Price]]-Table2[[#This Row],[20D EMA]])/Table2[[#This Row],[20D EMA]]</f>
        <v>8.7863978823050248E-2</v>
      </c>
      <c r="T339" s="2">
        <f>(Table2[[#This Row],[Close Price]]-Table2[[#This Row],[50D EMA]])/Table2[[#This Row],[50D EMA]]</f>
        <v>0.15383948125265104</v>
      </c>
      <c r="U339" s="2">
        <f>(Table2[[#This Row],[Close Price]]-Table2[[#This Row],[200D EMA]])/Table2[[#This Row],[200D EMA]]</f>
        <v>0.23504635081067751</v>
      </c>
      <c r="V339">
        <v>2.9422209516093099</v>
      </c>
      <c r="W339">
        <v>630.5</v>
      </c>
      <c r="X339">
        <v>689.5</v>
      </c>
      <c r="Y339">
        <v>633.04999999999995</v>
      </c>
      <c r="Z339">
        <v>660.05</v>
      </c>
      <c r="AA339">
        <v>585.04999999999995</v>
      </c>
      <c r="AB339">
        <v>686.7</v>
      </c>
      <c r="AC339" s="2">
        <f>(Table2[[#This Row],[Close Price]]/Table2[[#This Row],[Day Low]])-1</f>
        <v>1.6812053925455928E-2</v>
      </c>
      <c r="AD339" s="2">
        <f>(Table2[[#This Row],[Day High]]/Table2[[#This Row],[Close Price]])-1</f>
        <v>7.5495242551864017E-2</v>
      </c>
      <c r="AE339" s="2">
        <f>(Table2[[#This Row],[Close Price]]/Table2[[#This Row],[Current Week Low]])-1</f>
        <v>1.2716215148882437E-2</v>
      </c>
      <c r="AF339" s="2">
        <f>(Table2[[#This Row],[Current Week High]]/Table2[[#This Row],[Close Price]])-1</f>
        <v>2.9558571205740014E-2</v>
      </c>
      <c r="AG339" s="2">
        <f>(Table2[[#This Row],[Close Price]]/Table2[[#This Row],[Current Month Low]])-1</f>
        <v>9.5803777454918526E-2</v>
      </c>
      <c r="AH339" s="2">
        <f>(Table2[[#This Row],[Current Month High]]/Table2[[#This Row],[Close Price]])-1</f>
        <v>7.1127749181095101E-2</v>
      </c>
      <c r="AI339">
        <v>7.1517703946342097</v>
      </c>
      <c r="AJ339">
        <v>57.537781054183498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7.0000000000000007E-2</v>
      </c>
      <c r="AM339" t="s">
        <v>10198</v>
      </c>
      <c r="AN339">
        <v>25.09</v>
      </c>
      <c r="AO339" t="s">
        <v>10198</v>
      </c>
      <c r="AP339">
        <v>0.149721948219324</v>
      </c>
      <c r="AQ339">
        <f>(Table2[[#This Row],[Sharpe Ratio]]-AVERAGE(Table2[Sharpe Ratio]))/_xlfn.STDEV.P(Table2[Sharpe Ratio])</f>
        <v>1.0738090364086019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0.92929168520661709</v>
      </c>
      <c r="AS339">
        <f>_xlfn.RANK.AVG(Table2[[#This Row],[1Y Return vs Nifty Z-Score]],Table2[1Y Return vs Nifty Z-Score])</f>
        <v>521</v>
      </c>
      <c r="AT339">
        <f>_xlfn.RANK.AVG(Table2[[#This Row],[6M Return vs Nifty Z-Score]],Table2[6M Return vs Nifty Z-Score])</f>
        <v>410</v>
      </c>
      <c r="AU339">
        <f>_xlfn.RANK.AVG(Table2[[#This Row],[Sharpe Ratio Z-Score]],Table2[Sharpe Ratio Z-Score])</f>
        <v>105</v>
      </c>
      <c r="AV339">
        <f>(Table2[[#This Row],[Rank 1Y]]+Table2[[#This Row],[Rank 6M]]+Table2[[#This Row],[Rank Sharpe]])/3</f>
        <v>345.33333333333331</v>
      </c>
    </row>
    <row r="340" spans="1:48" x14ac:dyDescent="0.3">
      <c r="A340" t="s">
        <v>1117</v>
      </c>
      <c r="B340" t="s">
        <v>1118</v>
      </c>
      <c r="C340" t="s">
        <v>10159</v>
      </c>
      <c r="D340" t="s">
        <v>65</v>
      </c>
      <c r="E340">
        <v>10803.343370480001</v>
      </c>
      <c r="F340">
        <v>1509.35</v>
      </c>
      <c r="G340">
        <v>57.391167115860497</v>
      </c>
      <c r="H340">
        <f>(Table2[[#This Row],[1Y Return vs Nifty]]-AVERAGE(Table2[1Y Return vs Nifty]))/_xlfn.STDEV.P(Table2[1Y Return vs Nifty])</f>
        <v>0.11579423866192534</v>
      </c>
      <c r="I340">
        <v>-2.4697507789717501</v>
      </c>
      <c r="J340">
        <f>(Table2[[#This Row],[1M Return vs Nifty]]-AVERAGE(Table2[1M Return vs Nifty]))/_xlfn.STDEV.P(Table2[1M Return vs Nifty])</f>
        <v>-0.51281842169721592</v>
      </c>
      <c r="K340">
        <v>-8.8897430139326197</v>
      </c>
      <c r="L340">
        <f>(Table2[[#This Row],[6M Return vs Nifty]]-AVERAGE(Table2[6M Return vs Nifty]))/_xlfn.STDEV.P(Table2[6M Return vs Nifty])</f>
        <v>-0.56457757734076663</v>
      </c>
      <c r="M340">
        <v>-4.0188218209169699</v>
      </c>
      <c r="N340">
        <f>(Table2[[#This Row],[1W Return vs Nifty]]-AVERAGE(Table2[1W Return vs Nifty]))/_xlfn.STDEV.P(Table2[1W Return vs Nifty])</f>
        <v>-0.72430834571875491</v>
      </c>
      <c r="O340">
        <v>1425.1</v>
      </c>
      <c r="P340">
        <v>1385.9374486736699</v>
      </c>
      <c r="Q340">
        <v>1276.6827056822101</v>
      </c>
      <c r="R340">
        <v>47.915016831102598</v>
      </c>
      <c r="S340" s="2">
        <f>(Table2[[#This Row],[Close Price]]-Table2[[#This Row],[20D EMA]])/Table2[[#This Row],[20D EMA]]</f>
        <v>5.9118658339765637E-2</v>
      </c>
      <c r="T340" s="2">
        <f>(Table2[[#This Row],[Close Price]]-Table2[[#This Row],[50D EMA]])/Table2[[#This Row],[50D EMA]]</f>
        <v>8.9046263555714392E-2</v>
      </c>
      <c r="U340" s="2">
        <f>(Table2[[#This Row],[Close Price]]-Table2[[#This Row],[200D EMA]])/Table2[[#This Row],[200D EMA]]</f>
        <v>0.18224363287937026</v>
      </c>
      <c r="V340">
        <v>1.90235934683473</v>
      </c>
      <c r="W340">
        <v>1482.85</v>
      </c>
      <c r="X340">
        <v>1560</v>
      </c>
      <c r="Y340">
        <v>1408</v>
      </c>
      <c r="Z340">
        <v>1537.95</v>
      </c>
      <c r="AA340">
        <v>1408</v>
      </c>
      <c r="AB340">
        <v>1537.95</v>
      </c>
      <c r="AC340" s="2">
        <f>(Table2[[#This Row],[Close Price]]/Table2[[#This Row],[Day Low]])-1</f>
        <v>1.7870991671443459E-2</v>
      </c>
      <c r="AD340" s="2">
        <f>(Table2[[#This Row],[Day High]]/Table2[[#This Row],[Close Price]])-1</f>
        <v>3.3557491635472392E-2</v>
      </c>
      <c r="AE340" s="2">
        <f>(Table2[[#This Row],[Close Price]]/Table2[[#This Row],[Current Week Low]])-1</f>
        <v>7.1981534090909127E-2</v>
      </c>
      <c r="AF340" s="2">
        <f>(Table2[[#This Row],[Current Week High]]/Table2[[#This Row],[Close Price]])-1</f>
        <v>1.8948554013317187E-2</v>
      </c>
      <c r="AG340" s="2">
        <f>(Table2[[#This Row],[Close Price]]/Table2[[#This Row],[Current Month Low]])-1</f>
        <v>7.1981534090909127E-2</v>
      </c>
      <c r="AH340" s="2">
        <f>(Table2[[#This Row],[Current Month High]]/Table2[[#This Row],[Close Price]])-1</f>
        <v>1.8948554013317187E-2</v>
      </c>
      <c r="AI340">
        <v>7.2680292841289296</v>
      </c>
      <c r="AJ340">
        <v>91.785260482846198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0.03</v>
      </c>
      <c r="AM340" t="s">
        <v>10198</v>
      </c>
      <c r="AN340">
        <v>6.02</v>
      </c>
      <c r="AO340" t="s">
        <v>10198</v>
      </c>
      <c r="AP340">
        <v>6.7391044554616003E-2</v>
      </c>
      <c r="AQ340">
        <f>(Table2[[#This Row],[Sharpe Ratio]]-AVERAGE(Table2[Sharpe Ratio]))/_xlfn.STDEV.P(Table2[Sharpe Ratio])</f>
        <v>0.14558622301361229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-1.5403238830811998</v>
      </c>
      <c r="AS340">
        <f>_xlfn.RANK.AVG(Table2[[#This Row],[1Y Return vs Nifty Z-Score]],Table2[1Y Return vs Nifty Z-Score])</f>
        <v>238</v>
      </c>
      <c r="AT340">
        <f>_xlfn.RANK.AVG(Table2[[#This Row],[6M Return vs Nifty Z-Score]],Table2[6M Return vs Nifty Z-Score])</f>
        <v>513</v>
      </c>
      <c r="AU340">
        <f>_xlfn.RANK.AVG(Table2[[#This Row],[Sharpe Ratio Z-Score]],Table2[Sharpe Ratio Z-Score])</f>
        <v>289</v>
      </c>
      <c r="AV340">
        <f>(Table2[[#This Row],[Rank 1Y]]+Table2[[#This Row],[Rank 6M]]+Table2[[#This Row],[Rank Sharpe]])/3</f>
        <v>346.66666666666669</v>
      </c>
    </row>
    <row r="341" spans="1:48" x14ac:dyDescent="0.3">
      <c r="A341" t="s">
        <v>1211</v>
      </c>
      <c r="B341" t="s">
        <v>1212</v>
      </c>
      <c r="C341" t="s">
        <v>10164</v>
      </c>
      <c r="D341" t="s">
        <v>333</v>
      </c>
      <c r="E341">
        <v>9322.0777544979992</v>
      </c>
      <c r="F341">
        <v>238.23</v>
      </c>
      <c r="G341">
        <v>128.91055534592101</v>
      </c>
      <c r="H341">
        <f>(Table2[[#This Row],[1Y Return vs Nifty]]-AVERAGE(Table2[1Y Return vs Nifty]))/_xlfn.STDEV.P(Table2[1Y Return vs Nifty])</f>
        <v>0.94179300810923916</v>
      </c>
      <c r="I341">
        <v>8.5020568462668091</v>
      </c>
      <c r="J341">
        <f>(Table2[[#This Row],[1M Return vs Nifty]]-AVERAGE(Table2[1M Return vs Nifty]))/_xlfn.STDEV.P(Table2[1M Return vs Nifty])</f>
        <v>0.39077802601925715</v>
      </c>
      <c r="K341">
        <v>-1.22395314070553</v>
      </c>
      <c r="L341">
        <f>(Table2[[#This Row],[6M Return vs Nifty]]-AVERAGE(Table2[6M Return vs Nifty]))/_xlfn.STDEV.P(Table2[6M Return vs Nifty])</f>
        <v>-0.34234822733934739</v>
      </c>
      <c r="M341">
        <v>4.0835467640234899</v>
      </c>
      <c r="N341">
        <f>(Table2[[#This Row],[1W Return vs Nifty]]-AVERAGE(Table2[1W Return vs Nifty]))/_xlfn.STDEV.P(Table2[1W Return vs Nifty])</f>
        <v>0.73857547199291862</v>
      </c>
      <c r="O341">
        <v>230.04</v>
      </c>
      <c r="P341">
        <v>222.980151544124</v>
      </c>
      <c r="Q341">
        <v>195.55928307029899</v>
      </c>
      <c r="R341">
        <v>67.956231432742399</v>
      </c>
      <c r="S341" s="2">
        <f>(Table2[[#This Row],[Close Price]]-Table2[[#This Row],[20D EMA]])/Table2[[#This Row],[20D EMA]]</f>
        <v>3.5602503912363061E-2</v>
      </c>
      <c r="T341" s="2">
        <f>(Table2[[#This Row],[Close Price]]-Table2[[#This Row],[50D EMA]])/Table2[[#This Row],[50D EMA]]</f>
        <v>6.8391057904803265E-2</v>
      </c>
      <c r="U341" s="2">
        <f>(Table2[[#This Row],[Close Price]]-Table2[[#This Row],[200D EMA]])/Table2[[#This Row],[200D EMA]]</f>
        <v>0.21819837064120284</v>
      </c>
      <c r="V341">
        <v>1.3172576325665399</v>
      </c>
      <c r="W341">
        <v>226.4</v>
      </c>
      <c r="X341">
        <v>240.65</v>
      </c>
      <c r="Y341">
        <v>221.5</v>
      </c>
      <c r="Z341">
        <v>262</v>
      </c>
      <c r="AA341">
        <v>221.5</v>
      </c>
      <c r="AB341">
        <v>262</v>
      </c>
      <c r="AC341" s="2">
        <f>(Table2[[#This Row],[Close Price]]/Table2[[#This Row],[Day Low]])-1</f>
        <v>5.2252650176678461E-2</v>
      </c>
      <c r="AD341" s="2">
        <f>(Table2[[#This Row],[Day High]]/Table2[[#This Row],[Close Price]])-1</f>
        <v>1.0158250430256643E-2</v>
      </c>
      <c r="AE341" s="2">
        <f>(Table2[[#This Row],[Close Price]]/Table2[[#This Row],[Current Week Low]])-1</f>
        <v>7.5530474040631956E-2</v>
      </c>
      <c r="AF341" s="2">
        <f>(Table2[[#This Row],[Current Week High]]/Table2[[#This Row],[Close Price]])-1</f>
        <v>9.9777525920329069E-2</v>
      </c>
      <c r="AG341" s="2">
        <f>(Table2[[#This Row],[Close Price]]/Table2[[#This Row],[Current Month Low]])-1</f>
        <v>7.5530474040631956E-2</v>
      </c>
      <c r="AH341" s="2">
        <f>(Table2[[#This Row],[Current Month High]]/Table2[[#This Row],[Close Price]])-1</f>
        <v>9.9777525920329069E-2</v>
      </c>
      <c r="AI341">
        <v>9.9777525920328998</v>
      </c>
      <c r="AJ341">
        <v>172.262857142857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7.0000000000000007E-2</v>
      </c>
      <c r="AM341" t="s">
        <v>10198</v>
      </c>
      <c r="AN341">
        <v>3.17</v>
      </c>
      <c r="AO341" t="s">
        <v>10198</v>
      </c>
      <c r="AQ341">
        <f>(Table2[[#This Row],[Sharpe Ratio]]-AVERAGE(Table2[Sharpe Ratio]))/_xlfn.STDEV.P(Table2[Sharpe Ratio])</f>
        <v>-0.61420022642052829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1.1145980523615393</v>
      </c>
      <c r="AS341">
        <f>_xlfn.RANK.AVG(Table2[[#This Row],[1Y Return vs Nifty Z-Score]],Table2[1Y Return vs Nifty Z-Score])</f>
        <v>88</v>
      </c>
      <c r="AT341">
        <f>_xlfn.RANK.AVG(Table2[[#This Row],[6M Return vs Nifty Z-Score]],Table2[6M Return vs Nifty Z-Score])</f>
        <v>435</v>
      </c>
      <c r="AU341">
        <f>_xlfn.RANK.AVG(Table2[[#This Row],[Sharpe Ratio Z-Score]],Table2[Sharpe Ratio Z-Score])</f>
        <v>520.5</v>
      </c>
      <c r="AV341">
        <f>(Table2[[#This Row],[Rank 1Y]]+Table2[[#This Row],[Rank 6M]]+Table2[[#This Row],[Rank Sharpe]])/3</f>
        <v>347.83333333333331</v>
      </c>
    </row>
    <row r="342" spans="1:48" x14ac:dyDescent="0.3">
      <c r="A342" t="s">
        <v>374</v>
      </c>
      <c r="B342" t="s">
        <v>375</v>
      </c>
      <c r="C342" t="s">
        <v>10158</v>
      </c>
      <c r="D342" t="s">
        <v>200</v>
      </c>
      <c r="E342">
        <v>66377.938573980005</v>
      </c>
      <c r="F342">
        <v>228.28</v>
      </c>
      <c r="G342">
        <v>13.491656044627399</v>
      </c>
      <c r="H342">
        <f>(Table2[[#This Row],[1Y Return vs Nifty]]-AVERAGE(Table2[1Y Return vs Nifty]))/_xlfn.STDEV.P(Table2[1Y Return vs Nifty])</f>
        <v>-0.39121432253458011</v>
      </c>
      <c r="I342">
        <v>-7.9801853015251796</v>
      </c>
      <c r="J342">
        <f>(Table2[[#This Row],[1M Return vs Nifty]]-AVERAGE(Table2[1M Return vs Nifty]))/_xlfn.STDEV.P(Table2[1M Return vs Nifty])</f>
        <v>-0.96663690175329842</v>
      </c>
      <c r="K342">
        <v>15.421336663879501</v>
      </c>
      <c r="L342">
        <f>(Table2[[#This Row],[6M Return vs Nifty]]-AVERAGE(Table2[6M Return vs Nifty]))/_xlfn.STDEV.P(Table2[6M Return vs Nifty])</f>
        <v>0.14019460191002417</v>
      </c>
      <c r="M342">
        <v>-6.22269856685047</v>
      </c>
      <c r="N342">
        <f>(Table2[[#This Row],[1W Return vs Nifty]]-AVERAGE(Table2[1W Return vs Nifty]))/_xlfn.STDEV.P(Table2[1W Return vs Nifty])</f>
        <v>-1.122218610360322</v>
      </c>
      <c r="O342">
        <v>231.63</v>
      </c>
      <c r="P342">
        <v>220.31226982365001</v>
      </c>
      <c r="Q342">
        <v>191.16203347245499</v>
      </c>
      <c r="R342">
        <v>33.272020658437398</v>
      </c>
      <c r="S342" s="2">
        <f>(Table2[[#This Row],[Close Price]]-Table2[[#This Row],[20D EMA]])/Table2[[#This Row],[20D EMA]]</f>
        <v>-1.4462720718387058E-2</v>
      </c>
      <c r="T342" s="2">
        <f>(Table2[[#This Row],[Close Price]]-Table2[[#This Row],[50D EMA]])/Table2[[#This Row],[50D EMA]]</f>
        <v>3.6165621564009098E-2</v>
      </c>
      <c r="U342" s="2">
        <f>(Table2[[#This Row],[Close Price]]-Table2[[#This Row],[200D EMA]])/Table2[[#This Row],[200D EMA]]</f>
        <v>0.19417018041343145</v>
      </c>
      <c r="V342">
        <v>0.59176541544977701</v>
      </c>
      <c r="W342">
        <v>221.25</v>
      </c>
      <c r="X342">
        <v>229.28</v>
      </c>
      <c r="Y342">
        <v>224.85</v>
      </c>
      <c r="Z342">
        <v>231.28</v>
      </c>
      <c r="AA342">
        <v>224.85</v>
      </c>
      <c r="AB342">
        <v>243.29</v>
      </c>
      <c r="AC342" s="2">
        <f>(Table2[[#This Row],[Close Price]]/Table2[[#This Row],[Day Low]])-1</f>
        <v>3.1774011299435134E-2</v>
      </c>
      <c r="AD342" s="2">
        <f>(Table2[[#This Row],[Day High]]/Table2[[#This Row],[Close Price]])-1</f>
        <v>4.380585246188895E-3</v>
      </c>
      <c r="AE342" s="2">
        <f>(Table2[[#This Row],[Close Price]]/Table2[[#This Row],[Current Week Low]])-1</f>
        <v>1.525461418723606E-2</v>
      </c>
      <c r="AF342" s="2">
        <f>(Table2[[#This Row],[Current Week High]]/Table2[[#This Row],[Close Price]])-1</f>
        <v>1.3141755738566685E-2</v>
      </c>
      <c r="AG342" s="2">
        <f>(Table2[[#This Row],[Close Price]]/Table2[[#This Row],[Current Month Low]])-1</f>
        <v>1.525461418723606E-2</v>
      </c>
      <c r="AH342" s="2">
        <f>(Table2[[#This Row],[Current Month High]]/Table2[[#This Row],[Close Price]])-1</f>
        <v>6.5752584545295312E-2</v>
      </c>
      <c r="AI342">
        <v>7.6178377431224797</v>
      </c>
      <c r="AJ342">
        <v>44.893684544589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0.13</v>
      </c>
      <c r="AM342" t="s">
        <v>10198</v>
      </c>
      <c r="AN342">
        <v>-3.13</v>
      </c>
      <c r="AO342" t="s">
        <v>10199</v>
      </c>
      <c r="AP342">
        <v>4.9956417074291999E-2</v>
      </c>
      <c r="AQ342">
        <f>(Table2[[#This Row],[Sharpe Ratio]]-AVERAGE(Table2[Sharpe Ratio]))/_xlfn.STDEV.P(Table2[Sharpe Ratio])</f>
        <v>-5.0976893020993466E-2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-2.3908521257591699</v>
      </c>
      <c r="AS342">
        <f>_xlfn.RANK.AVG(Table2[[#This Row],[1Y Return vs Nifty Z-Score]],Table2[1Y Return vs Nifty Z-Score])</f>
        <v>430</v>
      </c>
      <c r="AT342">
        <f>_xlfn.RANK.AVG(Table2[[#This Row],[6M Return vs Nifty Z-Score]],Table2[6M Return vs Nifty Z-Score])</f>
        <v>262</v>
      </c>
      <c r="AU342">
        <f>_xlfn.RANK.AVG(Table2[[#This Row],[Sharpe Ratio Z-Score]],Table2[Sharpe Ratio Z-Score])</f>
        <v>352</v>
      </c>
      <c r="AV342">
        <f>(Table2[[#This Row],[Rank 1Y]]+Table2[[#This Row],[Rank 6M]]+Table2[[#This Row],[Rank Sharpe]])/3</f>
        <v>348</v>
      </c>
    </row>
    <row r="343" spans="1:48" x14ac:dyDescent="0.3">
      <c r="A343" t="s">
        <v>562</v>
      </c>
      <c r="B343" t="s">
        <v>563</v>
      </c>
      <c r="C343" t="s">
        <v>10159</v>
      </c>
      <c r="D343" t="s">
        <v>287</v>
      </c>
      <c r="E343">
        <v>33782.256266329998</v>
      </c>
      <c r="F343">
        <v>1260.75</v>
      </c>
      <c r="G343">
        <v>56.091324624306097</v>
      </c>
      <c r="H343">
        <f>(Table2[[#This Row],[1Y Return vs Nifty]]-AVERAGE(Table2[1Y Return vs Nifty]))/_xlfn.STDEV.P(Table2[1Y Return vs Nifty])</f>
        <v>0.10078196961055239</v>
      </c>
      <c r="I343">
        <v>-0.92016460439380199</v>
      </c>
      <c r="J343">
        <f>(Table2[[#This Row],[1M Return vs Nifty]]-AVERAGE(Table2[1M Return vs Nifty]))/_xlfn.STDEV.P(Table2[1M Return vs Nifty])</f>
        <v>-0.38520038366688292</v>
      </c>
      <c r="K343">
        <v>13.8492904313122</v>
      </c>
      <c r="L343">
        <f>(Table2[[#This Row],[6M Return vs Nifty]]-AVERAGE(Table2[6M Return vs Nifty]))/_xlfn.STDEV.P(Table2[6M Return vs Nifty])</f>
        <v>9.4621370943214198E-2</v>
      </c>
      <c r="M343">
        <v>-3.02537676297128</v>
      </c>
      <c r="N343">
        <f>(Table2[[#This Row],[1W Return vs Nifty]]-AVERAGE(Table2[1W Return vs Nifty]))/_xlfn.STDEV.P(Table2[1W Return vs Nifty])</f>
        <v>-0.54494169708769091</v>
      </c>
      <c r="O343">
        <v>1276.6199999999999</v>
      </c>
      <c r="P343">
        <v>1285.8914252127099</v>
      </c>
      <c r="Q343">
        <v>1129.4761458448299</v>
      </c>
      <c r="R343">
        <v>41.320507444223999</v>
      </c>
      <c r="S343" s="2">
        <f>(Table2[[#This Row],[Close Price]]-Table2[[#This Row],[20D EMA]])/Table2[[#This Row],[20D EMA]]</f>
        <v>-1.2431263805987601E-2</v>
      </c>
      <c r="T343" s="2">
        <f>(Table2[[#This Row],[Close Price]]-Table2[[#This Row],[50D EMA]])/Table2[[#This Row],[50D EMA]]</f>
        <v>-1.9551748086780396E-2</v>
      </c>
      <c r="U343" s="2">
        <f>(Table2[[#This Row],[Close Price]]-Table2[[#This Row],[200D EMA]])/Table2[[#This Row],[200D EMA]]</f>
        <v>0.11622543303646252</v>
      </c>
      <c r="V343">
        <v>1.3227358876608599</v>
      </c>
      <c r="W343">
        <v>1240.5</v>
      </c>
      <c r="X343">
        <v>1265.95</v>
      </c>
      <c r="Y343">
        <v>1236</v>
      </c>
      <c r="Z343">
        <v>1292.2</v>
      </c>
      <c r="AA343">
        <v>1236</v>
      </c>
      <c r="AB343">
        <v>1292.2</v>
      </c>
      <c r="AC343" s="2">
        <f>(Table2[[#This Row],[Close Price]]/Table2[[#This Row],[Day Low]])-1</f>
        <v>1.6324062877871803E-2</v>
      </c>
      <c r="AD343" s="2">
        <f>(Table2[[#This Row],[Day High]]/Table2[[#This Row],[Close Price]])-1</f>
        <v>4.1245290501685794E-3</v>
      </c>
      <c r="AE343" s="2">
        <f>(Table2[[#This Row],[Close Price]]/Table2[[#This Row],[Current Week Low]])-1</f>
        <v>2.0024271844660158E-2</v>
      </c>
      <c r="AF343" s="2">
        <f>(Table2[[#This Row],[Current Week High]]/Table2[[#This Row],[Close Price]])-1</f>
        <v>2.4945468966884876E-2</v>
      </c>
      <c r="AG343" s="2">
        <f>(Table2[[#This Row],[Close Price]]/Table2[[#This Row],[Current Month Low]])-1</f>
        <v>2.0024271844660158E-2</v>
      </c>
      <c r="AH343" s="2">
        <f>(Table2[[#This Row],[Current Month High]]/Table2[[#This Row],[Close Price]])-1</f>
        <v>2.4945468966884876E-2</v>
      </c>
      <c r="AI343">
        <v>20.079317866349399</v>
      </c>
      <c r="AJ343">
        <v>92.290093800045696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-0.2</v>
      </c>
      <c r="AM343" t="s">
        <v>10199</v>
      </c>
      <c r="AN343">
        <v>-5.1100000000000003</v>
      </c>
      <c r="AO343" t="s">
        <v>10199</v>
      </c>
      <c r="AQ343">
        <f>(Table2[[#This Row],[Sharpe Ratio]]-AVERAGE(Table2[Sharpe Ratio]))/_xlfn.STDEV.P(Table2[Sharpe Ratio])</f>
        <v>-0.61420022642052829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247</v>
      </c>
      <c r="AT343">
        <f>_xlfn.RANK.AVG(Table2[[#This Row],[6M Return vs Nifty Z-Score]],Table2[6M Return vs Nifty Z-Score])</f>
        <v>279</v>
      </c>
      <c r="AU343">
        <f>_xlfn.RANK.AVG(Table2[[#This Row],[Sharpe Ratio Z-Score]],Table2[Sharpe Ratio Z-Score])</f>
        <v>520.5</v>
      </c>
      <c r="AV343">
        <f>(Table2[[#This Row],[Rank 1Y]]+Table2[[#This Row],[Rank 6M]]+Table2[[#This Row],[Rank Sharpe]])/3</f>
        <v>348.83333333333331</v>
      </c>
    </row>
    <row r="344" spans="1:48" x14ac:dyDescent="0.3">
      <c r="A344" t="s">
        <v>871</v>
      </c>
      <c r="B344" t="s">
        <v>872</v>
      </c>
      <c r="C344" t="s">
        <v>10163</v>
      </c>
      <c r="D344" t="s">
        <v>873</v>
      </c>
      <c r="E344">
        <v>17228.099020079899</v>
      </c>
      <c r="F344">
        <v>248.77</v>
      </c>
      <c r="G344">
        <v>68.153586877864399</v>
      </c>
      <c r="H344">
        <f>(Table2[[#This Row],[1Y Return vs Nifty]]-AVERAGE(Table2[1Y Return vs Nifty]))/_xlfn.STDEV.P(Table2[1Y Return vs Nifty])</f>
        <v>0.24009263801476266</v>
      </c>
      <c r="I344">
        <v>21.235518078720698</v>
      </c>
      <c r="J344">
        <f>(Table2[[#This Row],[1M Return vs Nifty]]-AVERAGE(Table2[1M Return vs Nifty]))/_xlfn.STDEV.P(Table2[1M Return vs Nifty])</f>
        <v>1.4394575809098837</v>
      </c>
      <c r="K344">
        <v>17.324324170218802</v>
      </c>
      <c r="L344">
        <f>(Table2[[#This Row],[6M Return vs Nifty]]-AVERAGE(Table2[6M Return vs Nifty]))/_xlfn.STDEV.P(Table2[6M Return vs Nifty])</f>
        <v>0.19536173844628499</v>
      </c>
      <c r="M344">
        <v>14.1859552611173</v>
      </c>
      <c r="N344">
        <f>(Table2[[#This Row],[1W Return vs Nifty]]-AVERAGE(Table2[1W Return vs Nifty]))/_xlfn.STDEV.P(Table2[1W Return vs Nifty])</f>
        <v>2.5625667845801927</v>
      </c>
      <c r="O344">
        <v>219.34</v>
      </c>
      <c r="P344">
        <v>208.00951052561601</v>
      </c>
      <c r="Q344">
        <v>188.19593794078099</v>
      </c>
      <c r="R344">
        <v>88.181947188599395</v>
      </c>
      <c r="S344" s="2">
        <f>(Table2[[#This Row],[Close Price]]-Table2[[#This Row],[20D EMA]])/Table2[[#This Row],[20D EMA]]</f>
        <v>0.13417525303182276</v>
      </c>
      <c r="T344" s="2">
        <f>(Table2[[#This Row],[Close Price]]-Table2[[#This Row],[50D EMA]])/Table2[[#This Row],[50D EMA]]</f>
        <v>0.19595493192300176</v>
      </c>
      <c r="U344" s="2">
        <f>(Table2[[#This Row],[Close Price]]-Table2[[#This Row],[200D EMA]])/Table2[[#This Row],[200D EMA]]</f>
        <v>0.32186700054216716</v>
      </c>
      <c r="V344">
        <v>2.2213178600930901</v>
      </c>
      <c r="W344">
        <v>236.3</v>
      </c>
      <c r="X344">
        <v>248.45</v>
      </c>
      <c r="Y344">
        <v>239.13</v>
      </c>
      <c r="Z344">
        <v>258.95</v>
      </c>
      <c r="AA344">
        <v>208.45</v>
      </c>
      <c r="AB344">
        <v>258.95</v>
      </c>
      <c r="AC344" s="2">
        <f>(Table2[[#This Row],[Close Price]]/Table2[[#This Row],[Day Low]])-1</f>
        <v>5.2771900126957316E-2</v>
      </c>
      <c r="AD344" s="2">
        <f>(Table2[[#This Row],[Day High]]/Table2[[#This Row],[Close Price]])-1</f>
        <v>-1.2863287373879873E-3</v>
      </c>
      <c r="AE344" s="2">
        <f>(Table2[[#This Row],[Close Price]]/Table2[[#This Row],[Current Week Low]])-1</f>
        <v>4.0312800568728324E-2</v>
      </c>
      <c r="AF344" s="2">
        <f>(Table2[[#This Row],[Current Week High]]/Table2[[#This Row],[Close Price]])-1</f>
        <v>4.0921332958153922E-2</v>
      </c>
      <c r="AG344" s="2">
        <f>(Table2[[#This Row],[Close Price]]/Table2[[#This Row],[Current Month Low]])-1</f>
        <v>0.19342768049892078</v>
      </c>
      <c r="AH344" s="2">
        <f>(Table2[[#This Row],[Current Month High]]/Table2[[#This Row],[Close Price]])-1</f>
        <v>4.0921332958153922E-2</v>
      </c>
      <c r="AI344">
        <v>4.0921332958153904</v>
      </c>
      <c r="AJ344">
        <v>99.815261044176694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0.12</v>
      </c>
      <c r="AM344" t="s">
        <v>10198</v>
      </c>
      <c r="AN344">
        <v>20.84</v>
      </c>
      <c r="AO344" t="s">
        <v>10198</v>
      </c>
      <c r="AP344">
        <v>-3.4839737464114999E-2</v>
      </c>
      <c r="AQ344">
        <f>(Table2[[#This Row],[Sharpe Ratio]]-AVERAGE(Table2[Sharpe Ratio]))/_xlfn.STDEV.P(Table2[Sharpe Ratio])</f>
        <v>-1.0069936695556132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3.4304850723955109</v>
      </c>
      <c r="AS344">
        <f>_xlfn.RANK.AVG(Table2[[#This Row],[1Y Return vs Nifty Z-Score]],Table2[1Y Return vs Nifty Z-Score])</f>
        <v>203</v>
      </c>
      <c r="AT344">
        <f>_xlfn.RANK.AVG(Table2[[#This Row],[6M Return vs Nifty Z-Score]],Table2[6M Return vs Nifty Z-Score])</f>
        <v>242</v>
      </c>
      <c r="AU344">
        <f>_xlfn.RANK.AVG(Table2[[#This Row],[Sharpe Ratio Z-Score]],Table2[Sharpe Ratio Z-Score])</f>
        <v>605</v>
      </c>
      <c r="AV344">
        <f>(Table2[[#This Row],[Rank 1Y]]+Table2[[#This Row],[Rank 6M]]+Table2[[#This Row],[Rank Sharpe]])/3</f>
        <v>350</v>
      </c>
    </row>
    <row r="345" spans="1:48" x14ac:dyDescent="0.3">
      <c r="A345" t="s">
        <v>201</v>
      </c>
      <c r="B345" t="s">
        <v>202</v>
      </c>
      <c r="C345" t="s">
        <v>10151</v>
      </c>
      <c r="D345" t="s">
        <v>18</v>
      </c>
      <c r="E345">
        <v>129938.23936560001</v>
      </c>
      <c r="F345">
        <v>300.2</v>
      </c>
      <c r="G345">
        <v>29.209138985499301</v>
      </c>
      <c r="H345">
        <f>(Table2[[#This Row],[1Y Return vs Nifty]]-AVERAGE(Table2[1Y Return vs Nifty]))/_xlfn.STDEV.P(Table2[1Y Return vs Nifty])</f>
        <v>-0.20968841901024632</v>
      </c>
      <c r="I345">
        <v>-5.60147899223323</v>
      </c>
      <c r="J345">
        <f>(Table2[[#This Row],[1M Return vs Nifty]]-AVERAGE(Table2[1M Return vs Nifty]))/_xlfn.STDEV.P(Table2[1M Return vs Nifty])</f>
        <v>-0.77073567520493069</v>
      </c>
      <c r="K345">
        <v>17.203739383417901</v>
      </c>
      <c r="L345">
        <f>(Table2[[#This Row],[6M Return vs Nifty]]-AVERAGE(Table2[6M Return vs Nifty]))/_xlfn.STDEV.P(Table2[6M Return vs Nifty])</f>
        <v>0.19186601533960101</v>
      </c>
      <c r="M345">
        <v>-2.7866502379900302</v>
      </c>
      <c r="N345">
        <f>(Table2[[#This Row],[1W Return vs Nifty]]-AVERAGE(Table2[1W Return vs Nifty]))/_xlfn.STDEV.P(Table2[1W Return vs Nifty])</f>
        <v>-0.50183958853850574</v>
      </c>
      <c r="O345">
        <v>304.73</v>
      </c>
      <c r="P345">
        <v>305.071859616138</v>
      </c>
      <c r="Q345">
        <v>269.21306794801802</v>
      </c>
      <c r="R345">
        <v>40.283620891625098</v>
      </c>
      <c r="S345" s="2">
        <f>(Table2[[#This Row],[Close Price]]-Table2[[#This Row],[20D EMA]])/Table2[[#This Row],[20D EMA]]</f>
        <v>-1.4865618744462407E-2</v>
      </c>
      <c r="T345" s="2">
        <f>(Table2[[#This Row],[Close Price]]-Table2[[#This Row],[50D EMA]])/Table2[[#This Row],[50D EMA]]</f>
        <v>-1.5969547706786567E-2</v>
      </c>
      <c r="U345" s="2">
        <f>(Table2[[#This Row],[Close Price]]-Table2[[#This Row],[200D EMA]])/Table2[[#This Row],[200D EMA]]</f>
        <v>0.11510188672551806</v>
      </c>
      <c r="V345">
        <v>0.56020797891639096</v>
      </c>
      <c r="W345">
        <v>293.39999999999998</v>
      </c>
      <c r="X345">
        <v>301.8</v>
      </c>
      <c r="Y345">
        <v>296.39999999999998</v>
      </c>
      <c r="Z345">
        <v>307.95</v>
      </c>
      <c r="AA345">
        <v>296.39999999999998</v>
      </c>
      <c r="AB345">
        <v>308.5</v>
      </c>
      <c r="AC345" s="2">
        <f>(Table2[[#This Row],[Close Price]]/Table2[[#This Row],[Day Low]])-1</f>
        <v>2.3176550783912786E-2</v>
      </c>
      <c r="AD345" s="2">
        <f>(Table2[[#This Row],[Day High]]/Table2[[#This Row],[Close Price]])-1</f>
        <v>5.3297801465690409E-3</v>
      </c>
      <c r="AE345" s="2">
        <f>(Table2[[#This Row],[Close Price]]/Table2[[#This Row],[Current Week Low]])-1</f>
        <v>1.2820512820512775E-2</v>
      </c>
      <c r="AF345" s="2">
        <f>(Table2[[#This Row],[Current Week High]]/Table2[[#This Row],[Close Price]])-1</f>
        <v>2.5816122584943368E-2</v>
      </c>
      <c r="AG345" s="2">
        <f>(Table2[[#This Row],[Close Price]]/Table2[[#This Row],[Current Month Low]])-1</f>
        <v>1.2820512820512775E-2</v>
      </c>
      <c r="AH345" s="2">
        <f>(Table2[[#This Row],[Current Month High]]/Table2[[#This Row],[Close Price]])-1</f>
        <v>2.7648234510326386E-2</v>
      </c>
      <c r="AI345">
        <v>14.5819453697535</v>
      </c>
      <c r="AJ345">
        <v>81.143460552119393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-0.05</v>
      </c>
      <c r="AM345" t="s">
        <v>10199</v>
      </c>
      <c r="AN345">
        <v>-2.41</v>
      </c>
      <c r="AO345" t="s">
        <v>10199</v>
      </c>
      <c r="AP345">
        <v>1.2007690380859E-2</v>
      </c>
      <c r="AQ345">
        <f>(Table2[[#This Row],[Sharpe Ratio]]-AVERAGE(Table2[Sharpe Ratio]))/_xlfn.STDEV.P(Table2[Sharpe Ratio])</f>
        <v>-0.47882199477754606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344</v>
      </c>
      <c r="AT345">
        <f>_xlfn.RANK.AVG(Table2[[#This Row],[6M Return vs Nifty Z-Score]],Table2[6M Return vs Nifty Z-Score])</f>
        <v>245</v>
      </c>
      <c r="AU345">
        <f>_xlfn.RANK.AVG(Table2[[#This Row],[Sharpe Ratio Z-Score]],Table2[Sharpe Ratio Z-Score])</f>
        <v>464</v>
      </c>
      <c r="AV345">
        <f>(Table2[[#This Row],[Rank 1Y]]+Table2[[#This Row],[Rank 6M]]+Table2[[#This Row],[Rank Sharpe]])/3</f>
        <v>351</v>
      </c>
    </row>
    <row r="346" spans="1:48" x14ac:dyDescent="0.3">
      <c r="A346" t="s">
        <v>512</v>
      </c>
      <c r="B346" t="s">
        <v>513</v>
      </c>
      <c r="C346" t="s">
        <v>10158</v>
      </c>
      <c r="D346" t="s">
        <v>239</v>
      </c>
      <c r="E346">
        <v>39667.374807200002</v>
      </c>
      <c r="F346">
        <v>4407.3</v>
      </c>
      <c r="G346">
        <v>12.0712576737952</v>
      </c>
      <c r="H346">
        <f>(Table2[[#This Row],[1Y Return vs Nifty]]-AVERAGE(Table2[1Y Return vs Nifty]))/_xlfn.STDEV.P(Table2[1Y Return vs Nifty])</f>
        <v>-0.40761892743218231</v>
      </c>
      <c r="I346">
        <v>7.7739152396894999</v>
      </c>
      <c r="J346">
        <f>(Table2[[#This Row],[1M Return vs Nifty]]-AVERAGE(Table2[1M Return vs Nifty]))/_xlfn.STDEV.P(Table2[1M Return vs Nifty])</f>
        <v>0.33081104595442784</v>
      </c>
      <c r="K346">
        <v>8.2082671385042794</v>
      </c>
      <c r="L346">
        <f>(Table2[[#This Row],[6M Return vs Nifty]]-AVERAGE(Table2[6M Return vs Nifty]))/_xlfn.STDEV.P(Table2[6M Return vs Nifty])</f>
        <v>-6.8910497322806713E-2</v>
      </c>
      <c r="M346">
        <v>-1.8043416512203501</v>
      </c>
      <c r="N346">
        <f>(Table2[[#This Row],[1W Return vs Nifty]]-AVERAGE(Table2[1W Return vs Nifty]))/_xlfn.STDEV.P(Table2[1W Return vs Nifty])</f>
        <v>-0.32448363138599018</v>
      </c>
      <c r="O346">
        <v>4146.91</v>
      </c>
      <c r="P346">
        <v>3992.48651325129</v>
      </c>
      <c r="Q346">
        <v>3735.2379655722002</v>
      </c>
      <c r="R346">
        <v>56.795020548622901</v>
      </c>
      <c r="S346" s="2">
        <f>(Table2[[#This Row],[Close Price]]-Table2[[#This Row],[20D EMA]])/Table2[[#This Row],[20D EMA]]</f>
        <v>6.279133137685658E-2</v>
      </c>
      <c r="T346" s="2">
        <f>(Table2[[#This Row],[Close Price]]-Table2[[#This Row],[50D EMA]])/Table2[[#This Row],[50D EMA]]</f>
        <v>0.10389853174755145</v>
      </c>
      <c r="U346" s="2">
        <f>(Table2[[#This Row],[Close Price]]-Table2[[#This Row],[200D EMA]])/Table2[[#This Row],[200D EMA]]</f>
        <v>0.17992482423401557</v>
      </c>
      <c r="V346">
        <v>0.423392556874228</v>
      </c>
      <c r="W346">
        <v>4235</v>
      </c>
      <c r="X346">
        <v>4408.2</v>
      </c>
      <c r="Y346">
        <v>4167.7</v>
      </c>
      <c r="Z346">
        <v>4424</v>
      </c>
      <c r="AA346">
        <v>4167.7</v>
      </c>
      <c r="AB346">
        <v>4424</v>
      </c>
      <c r="AC346" s="2">
        <f>(Table2[[#This Row],[Close Price]]/Table2[[#This Row],[Day Low]])-1</f>
        <v>4.068476977567892E-2</v>
      </c>
      <c r="AD346" s="2">
        <f>(Table2[[#This Row],[Day High]]/Table2[[#This Row],[Close Price]])-1</f>
        <v>2.0420665713682951E-4</v>
      </c>
      <c r="AE346" s="2">
        <f>(Table2[[#This Row],[Close Price]]/Table2[[#This Row],[Current Week Low]])-1</f>
        <v>5.7489742543849198E-2</v>
      </c>
      <c r="AF346" s="2">
        <f>(Table2[[#This Row],[Current Week High]]/Table2[[#This Row],[Close Price]])-1</f>
        <v>3.7891679713202286E-3</v>
      </c>
      <c r="AG346" s="2">
        <f>(Table2[[#This Row],[Close Price]]/Table2[[#This Row],[Current Month Low]])-1</f>
        <v>5.7489742543849198E-2</v>
      </c>
      <c r="AH346" s="2">
        <f>(Table2[[#This Row],[Current Month High]]/Table2[[#This Row],[Close Price]])-1</f>
        <v>3.7891679713202286E-3</v>
      </c>
      <c r="AI346">
        <v>5.0529802827127703</v>
      </c>
      <c r="AJ346">
        <v>38.507228158390902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-0.04</v>
      </c>
      <c r="AM346" t="s">
        <v>10199</v>
      </c>
      <c r="AN346">
        <v>3.69</v>
      </c>
      <c r="AO346" t="s">
        <v>10198</v>
      </c>
      <c r="AP346">
        <v>6.8889851658145998E-2</v>
      </c>
      <c r="AQ346">
        <f>(Table2[[#This Row],[Sharpe Ratio]]-AVERAGE(Table2[Sharpe Ratio]))/_xlfn.STDEV.P(Table2[Sharpe Ratio])</f>
        <v>0.16248421495161855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-0.30771779523493281</v>
      </c>
      <c r="AS346">
        <f>_xlfn.RANK.AVG(Table2[[#This Row],[1Y Return vs Nifty Z-Score]],Table2[1Y Return vs Nifty Z-Score])</f>
        <v>442</v>
      </c>
      <c r="AT346">
        <f>_xlfn.RANK.AVG(Table2[[#This Row],[6M Return vs Nifty Z-Score]],Table2[6M Return vs Nifty Z-Score])</f>
        <v>331</v>
      </c>
      <c r="AU346">
        <f>_xlfn.RANK.AVG(Table2[[#This Row],[Sharpe Ratio Z-Score]],Table2[Sharpe Ratio Z-Score])</f>
        <v>283</v>
      </c>
      <c r="AV346">
        <f>(Table2[[#This Row],[Rank 1Y]]+Table2[[#This Row],[Rank 6M]]+Table2[[#This Row],[Rank Sharpe]])/3</f>
        <v>352</v>
      </c>
    </row>
    <row r="347" spans="1:48" x14ac:dyDescent="0.3">
      <c r="A347" t="s">
        <v>1040</v>
      </c>
      <c r="B347" t="s">
        <v>1041</v>
      </c>
      <c r="C347" t="s">
        <v>10159</v>
      </c>
      <c r="D347" t="s">
        <v>65</v>
      </c>
      <c r="E347">
        <v>12569.241611760001</v>
      </c>
      <c r="F347">
        <v>521.45000000000005</v>
      </c>
      <c r="G347">
        <v>41.6667695225294</v>
      </c>
      <c r="H347">
        <f>(Table2[[#This Row],[1Y Return vs Nifty]]-AVERAGE(Table2[1Y Return vs Nifty]))/_xlfn.STDEV.P(Table2[1Y Return vs Nifty])</f>
        <v>-6.5811524248286832E-2</v>
      </c>
      <c r="I347">
        <v>2.3315181889696999</v>
      </c>
      <c r="J347">
        <f>(Table2[[#This Row],[1M Return vs Nifty]]-AVERAGE(Table2[1M Return vs Nifty]))/_xlfn.STDEV.P(Table2[1M Return vs Nifty])</f>
        <v>-0.11740412606341867</v>
      </c>
      <c r="K347">
        <v>13.866250399180901</v>
      </c>
      <c r="L347">
        <f>(Table2[[#This Row],[6M Return vs Nifty]]-AVERAGE(Table2[6M Return vs Nifty]))/_xlfn.STDEV.P(Table2[6M Return vs Nifty])</f>
        <v>9.5113036211612642E-2</v>
      </c>
      <c r="M347">
        <v>3.5684101746538501</v>
      </c>
      <c r="N347">
        <f>(Table2[[#This Row],[1W Return vs Nifty]]-AVERAGE(Table2[1W Return vs Nifty]))/_xlfn.STDEV.P(Table2[1W Return vs Nifty])</f>
        <v>0.64556748641439454</v>
      </c>
      <c r="O347">
        <v>491.69</v>
      </c>
      <c r="P347">
        <v>464.72188970230599</v>
      </c>
      <c r="Q347">
        <v>414.88706125246398</v>
      </c>
      <c r="R347">
        <v>70.382541864650094</v>
      </c>
      <c r="S347" s="2">
        <f>(Table2[[#This Row],[Close Price]]-Table2[[#This Row],[20D EMA]])/Table2[[#This Row],[20D EMA]]</f>
        <v>6.0525941141776417E-2</v>
      </c>
      <c r="T347" s="2">
        <f>(Table2[[#This Row],[Close Price]]-Table2[[#This Row],[50D EMA]])/Table2[[#This Row],[50D EMA]]</f>
        <v>0.12206894393124725</v>
      </c>
      <c r="U347" s="2">
        <f>(Table2[[#This Row],[Close Price]]-Table2[[#This Row],[200D EMA]])/Table2[[#This Row],[200D EMA]]</f>
        <v>0.25684806468980526</v>
      </c>
      <c r="V347">
        <v>1.5298622090398599</v>
      </c>
      <c r="W347">
        <v>504.2</v>
      </c>
      <c r="X347">
        <v>523.95000000000005</v>
      </c>
      <c r="Y347">
        <v>513.25</v>
      </c>
      <c r="Z347">
        <v>528.70000000000005</v>
      </c>
      <c r="AA347">
        <v>484.55</v>
      </c>
      <c r="AB347">
        <v>530.65</v>
      </c>
      <c r="AC347" s="2">
        <f>(Table2[[#This Row],[Close Price]]/Table2[[#This Row],[Day Low]])-1</f>
        <v>3.4212614042046896E-2</v>
      </c>
      <c r="AD347" s="2">
        <f>(Table2[[#This Row],[Day High]]/Table2[[#This Row],[Close Price]])-1</f>
        <v>4.7943235209511048E-3</v>
      </c>
      <c r="AE347" s="2">
        <f>(Table2[[#This Row],[Close Price]]/Table2[[#This Row],[Current Week Low]])-1</f>
        <v>1.5976619581100859E-2</v>
      </c>
      <c r="AF347" s="2">
        <f>(Table2[[#This Row],[Current Week High]]/Table2[[#This Row],[Close Price]])-1</f>
        <v>1.3903538210758404E-2</v>
      </c>
      <c r="AG347" s="2">
        <f>(Table2[[#This Row],[Close Price]]/Table2[[#This Row],[Current Month Low]])-1</f>
        <v>7.6153131771746985E-2</v>
      </c>
      <c r="AH347" s="2">
        <f>(Table2[[#This Row],[Current Month High]]/Table2[[#This Row],[Close Price]])-1</f>
        <v>1.7643110557100217E-2</v>
      </c>
      <c r="AI347">
        <v>1.7643110557100199</v>
      </c>
      <c r="AJ347">
        <v>81.247827598192501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0.13</v>
      </c>
      <c r="AM347" t="s">
        <v>10198</v>
      </c>
      <c r="AN347">
        <v>6.28</v>
      </c>
      <c r="AO347" t="s">
        <v>10198</v>
      </c>
      <c r="AP347">
        <v>5.4463576698719996E-3</v>
      </c>
      <c r="AQ347">
        <f>(Table2[[#This Row],[Sharpe Ratio]]-AVERAGE(Table2[Sharpe Ratio]))/_xlfn.STDEV.P(Table2[Sharpe Ratio])</f>
        <v>-0.55279638880844306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4.6684835058585783E-3</v>
      </c>
      <c r="AS347">
        <f>_xlfn.RANK.AVG(Table2[[#This Row],[1Y Return vs Nifty Z-Score]],Table2[1Y Return vs Nifty Z-Score])</f>
        <v>295</v>
      </c>
      <c r="AT347">
        <f>_xlfn.RANK.AVG(Table2[[#This Row],[6M Return vs Nifty Z-Score]],Table2[6M Return vs Nifty Z-Score])</f>
        <v>278</v>
      </c>
      <c r="AU347">
        <f>_xlfn.RANK.AVG(Table2[[#This Row],[Sharpe Ratio Z-Score]],Table2[Sharpe Ratio Z-Score])</f>
        <v>485</v>
      </c>
      <c r="AV347">
        <f>(Table2[[#This Row],[Rank 1Y]]+Table2[[#This Row],[Rank 6M]]+Table2[[#This Row],[Rank Sharpe]])/3</f>
        <v>352.66666666666669</v>
      </c>
    </row>
    <row r="348" spans="1:48" x14ac:dyDescent="0.3">
      <c r="A348" t="s">
        <v>1735</v>
      </c>
      <c r="B348" t="s">
        <v>1736</v>
      </c>
      <c r="C348" t="s">
        <v>10161</v>
      </c>
      <c r="D348" t="s">
        <v>95</v>
      </c>
      <c r="E348">
        <v>4354.8</v>
      </c>
      <c r="F348">
        <v>7205</v>
      </c>
      <c r="G348">
        <v>56.843113951027497</v>
      </c>
      <c r="H348">
        <f>(Table2[[#This Row],[1Y Return vs Nifty]]-AVERAGE(Table2[1Y Return vs Nifty]))/_xlfn.STDEV.P(Table2[1Y Return vs Nifty])</f>
        <v>0.10946460901957486</v>
      </c>
      <c r="I348">
        <v>9.3645079236929902</v>
      </c>
      <c r="J348">
        <f>(Table2[[#This Row],[1M Return vs Nifty]]-AVERAGE(Table2[1M Return vs Nifty]))/_xlfn.STDEV.P(Table2[1M Return vs Nifty])</f>
        <v>0.46180622451764247</v>
      </c>
      <c r="K348">
        <v>-13.0601108335595</v>
      </c>
      <c r="L348">
        <f>(Table2[[#This Row],[6M Return vs Nifty]]-AVERAGE(Table2[6M Return vs Nifty]))/_xlfn.STDEV.P(Table2[6M Return vs Nifty])</f>
        <v>-0.68547550764528831</v>
      </c>
      <c r="M348">
        <v>-2.4899558579019301</v>
      </c>
      <c r="N348">
        <f>(Table2[[#This Row],[1W Return vs Nifty]]-AVERAGE(Table2[1W Return vs Nifty]))/_xlfn.STDEV.P(Table2[1W Return vs Nifty])</f>
        <v>-0.44827137538123329</v>
      </c>
      <c r="O348">
        <v>7125.84</v>
      </c>
      <c r="P348">
        <v>6805.1996545473303</v>
      </c>
      <c r="Q348">
        <v>6218.6068257592196</v>
      </c>
      <c r="R348">
        <v>51.816862567751002</v>
      </c>
      <c r="S348" s="2">
        <f>(Table2[[#This Row],[Close Price]]-Table2[[#This Row],[20D EMA]])/Table2[[#This Row],[20D EMA]]</f>
        <v>1.1108865761790871E-2</v>
      </c>
      <c r="T348" s="2">
        <f>(Table2[[#This Row],[Close Price]]-Table2[[#This Row],[50D EMA]])/Table2[[#This Row],[50D EMA]]</f>
        <v>5.8749245539845035E-2</v>
      </c>
      <c r="U348" s="2">
        <f>(Table2[[#This Row],[Close Price]]-Table2[[#This Row],[200D EMA]])/Table2[[#This Row],[200D EMA]]</f>
        <v>0.15861963971654586</v>
      </c>
      <c r="V348">
        <v>0.64268194385459998</v>
      </c>
      <c r="W348">
        <v>6834.05</v>
      </c>
      <c r="X348">
        <v>7299.25</v>
      </c>
      <c r="Y348">
        <v>7166</v>
      </c>
      <c r="Z348">
        <v>7434.95</v>
      </c>
      <c r="AA348">
        <v>7114.85</v>
      </c>
      <c r="AB348">
        <v>7649</v>
      </c>
      <c r="AC348" s="2">
        <f>(Table2[[#This Row],[Close Price]]/Table2[[#This Row],[Day Low]])-1</f>
        <v>5.4279673107454629E-2</v>
      </c>
      <c r="AD348" s="2">
        <f>(Table2[[#This Row],[Day High]]/Table2[[#This Row],[Close Price]])-1</f>
        <v>1.3081193615544828E-2</v>
      </c>
      <c r="AE348" s="2">
        <f>(Table2[[#This Row],[Close Price]]/Table2[[#This Row],[Current Week Low]])-1</f>
        <v>5.4423667317891056E-3</v>
      </c>
      <c r="AF348" s="2">
        <f>(Table2[[#This Row],[Current Week High]]/Table2[[#This Row],[Close Price]])-1</f>
        <v>3.1915336571824993E-2</v>
      </c>
      <c r="AG348" s="2">
        <f>(Table2[[#This Row],[Close Price]]/Table2[[#This Row],[Current Month Low]])-1</f>
        <v>1.2670681743114809E-2</v>
      </c>
      <c r="AH348" s="2">
        <f>(Table2[[#This Row],[Current Month High]]/Table2[[#This Row],[Close Price]])-1</f>
        <v>6.1623872310895278E-2</v>
      </c>
      <c r="AI348">
        <v>17.973629424011101</v>
      </c>
      <c r="AJ348">
        <v>101.479285804169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-0.02</v>
      </c>
      <c r="AM348" t="s">
        <v>10199</v>
      </c>
      <c r="AN348">
        <v>-3.3</v>
      </c>
      <c r="AO348" t="s">
        <v>10199</v>
      </c>
      <c r="AP348">
        <v>7.6366827809634996E-2</v>
      </c>
      <c r="AQ348">
        <f>(Table2[[#This Row],[Sharpe Ratio]]-AVERAGE(Table2[Sharpe Ratio]))/_xlfn.STDEV.P(Table2[Sharpe Ratio])</f>
        <v>0.24678184233205738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-0.31569420715724683</v>
      </c>
      <c r="AS348">
        <f>_xlfn.RANK.AVG(Table2[[#This Row],[1Y Return vs Nifty Z-Score]],Table2[1Y Return vs Nifty Z-Score])</f>
        <v>241</v>
      </c>
      <c r="AT348">
        <f>_xlfn.RANK.AVG(Table2[[#This Row],[6M Return vs Nifty Z-Score]],Table2[6M Return vs Nifty Z-Score])</f>
        <v>558</v>
      </c>
      <c r="AU348">
        <f>_xlfn.RANK.AVG(Table2[[#This Row],[Sharpe Ratio Z-Score]],Table2[Sharpe Ratio Z-Score])</f>
        <v>259</v>
      </c>
      <c r="AV348">
        <f>(Table2[[#This Row],[Rank 1Y]]+Table2[[#This Row],[Rank 6M]]+Table2[[#This Row],[Rank Sharpe]])/3</f>
        <v>352.66666666666669</v>
      </c>
    </row>
    <row r="349" spans="1:48" x14ac:dyDescent="0.3">
      <c r="A349" t="s">
        <v>1067</v>
      </c>
      <c r="B349" t="s">
        <v>1068</v>
      </c>
      <c r="C349" t="s">
        <v>10159</v>
      </c>
      <c r="D349" t="s">
        <v>65</v>
      </c>
      <c r="E349">
        <v>11818.507255995</v>
      </c>
      <c r="F349">
        <v>731.95</v>
      </c>
      <c r="G349">
        <v>64.416847156314404</v>
      </c>
      <c r="H349">
        <f>(Table2[[#This Row],[1Y Return vs Nifty]]-AVERAGE(Table2[1Y Return vs Nifty]))/_xlfn.STDEV.P(Table2[1Y Return vs Nifty])</f>
        <v>0.19693591522769777</v>
      </c>
      <c r="I349">
        <v>-5.7685678728562602</v>
      </c>
      <c r="J349">
        <f>(Table2[[#This Row],[1M Return vs Nifty]]-AVERAGE(Table2[1M Return vs Nifty]))/_xlfn.STDEV.P(Table2[1M Return vs Nifty])</f>
        <v>-0.78449648145864126</v>
      </c>
      <c r="K349">
        <v>15.941919654191301</v>
      </c>
      <c r="L349">
        <f>(Table2[[#This Row],[6M Return vs Nifty]]-AVERAGE(Table2[6M Return vs Nifty]))/_xlfn.STDEV.P(Table2[6M Return vs Nifty])</f>
        <v>0.15528617387742594</v>
      </c>
      <c r="M349">
        <v>-0.123879353277165</v>
      </c>
      <c r="N349">
        <f>(Table2[[#This Row],[1W Return vs Nifty]]-AVERAGE(Table2[1W Return vs Nifty]))/_xlfn.STDEV.P(Table2[1W Return vs Nifty])</f>
        <v>-2.1075920891945411E-2</v>
      </c>
      <c r="O349">
        <v>734.35</v>
      </c>
      <c r="P349">
        <v>710.06040137896002</v>
      </c>
      <c r="Q349">
        <v>594.688978686827</v>
      </c>
      <c r="R349">
        <v>57.136157117083897</v>
      </c>
      <c r="S349" s="2">
        <f>(Table2[[#This Row],[Close Price]]-Table2[[#This Row],[20D EMA]])/Table2[[#This Row],[20D EMA]]</f>
        <v>-3.2681963641315137E-3</v>
      </c>
      <c r="T349" s="2">
        <f>(Table2[[#This Row],[Close Price]]-Table2[[#This Row],[50D EMA]])/Table2[[#This Row],[50D EMA]]</f>
        <v>3.0827797999338817E-2</v>
      </c>
      <c r="U349" s="2">
        <f>(Table2[[#This Row],[Close Price]]-Table2[[#This Row],[200D EMA]])/Table2[[#This Row],[200D EMA]]</f>
        <v>0.23081144301054377</v>
      </c>
      <c r="V349">
        <v>0.50547317753761101</v>
      </c>
      <c r="W349">
        <v>713.35</v>
      </c>
      <c r="X349">
        <v>740.35</v>
      </c>
      <c r="Y349">
        <v>727.1</v>
      </c>
      <c r="Z349">
        <v>758.9</v>
      </c>
      <c r="AA349">
        <v>724.95</v>
      </c>
      <c r="AB349">
        <v>780.3</v>
      </c>
      <c r="AC349" s="2">
        <f>(Table2[[#This Row],[Close Price]]/Table2[[#This Row],[Day Low]])-1</f>
        <v>2.6074157145861143E-2</v>
      </c>
      <c r="AD349" s="2">
        <f>(Table2[[#This Row],[Day High]]/Table2[[#This Row],[Close Price]])-1</f>
        <v>1.1476193729079931E-2</v>
      </c>
      <c r="AE349" s="2">
        <f>(Table2[[#This Row],[Close Price]]/Table2[[#This Row],[Current Week Low]])-1</f>
        <v>6.6703342043734626E-3</v>
      </c>
      <c r="AF349" s="2">
        <f>(Table2[[#This Row],[Current Week High]]/Table2[[#This Row],[Close Price]])-1</f>
        <v>3.6819454880797853E-2</v>
      </c>
      <c r="AG349" s="2">
        <f>(Table2[[#This Row],[Close Price]]/Table2[[#This Row],[Current Month Low]])-1</f>
        <v>9.6558383336782239E-3</v>
      </c>
      <c r="AH349" s="2">
        <f>(Table2[[#This Row],[Current Month High]]/Table2[[#This Row],[Close Price]])-1</f>
        <v>6.6056424619167942E-2</v>
      </c>
      <c r="AI349">
        <v>6.6056424619167897</v>
      </c>
      <c r="AJ349">
        <v>129.63137254901901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-0.02</v>
      </c>
      <c r="AM349" t="s">
        <v>10199</v>
      </c>
      <c r="AN349">
        <v>1.65</v>
      </c>
      <c r="AO349" t="s">
        <v>10198</v>
      </c>
      <c r="AP349">
        <v>-2.9940827267283001E-2</v>
      </c>
      <c r="AQ349">
        <f>(Table2[[#This Row],[Sharpe Ratio]]-AVERAGE(Table2[Sharpe Ratio]))/_xlfn.STDEV.P(Table2[Sharpe Ratio])</f>
        <v>-0.95176191570542401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-1.4051122289508868</v>
      </c>
      <c r="AS349">
        <f>_xlfn.RANK.AVG(Table2[[#This Row],[1Y Return vs Nifty Z-Score]],Table2[1Y Return vs Nifty Z-Score])</f>
        <v>216</v>
      </c>
      <c r="AT349">
        <f>_xlfn.RANK.AVG(Table2[[#This Row],[6M Return vs Nifty Z-Score]],Table2[6M Return vs Nifty Z-Score])</f>
        <v>254</v>
      </c>
      <c r="AU349">
        <f>_xlfn.RANK.AVG(Table2[[#This Row],[Sharpe Ratio Z-Score]],Table2[Sharpe Ratio Z-Score])</f>
        <v>592</v>
      </c>
      <c r="AV349">
        <f>(Table2[[#This Row],[Rank 1Y]]+Table2[[#This Row],[Rank 6M]]+Table2[[#This Row],[Rank Sharpe]])/3</f>
        <v>354</v>
      </c>
    </row>
    <row r="350" spans="1:48" x14ac:dyDescent="0.3">
      <c r="A350" t="s">
        <v>707</v>
      </c>
      <c r="B350" t="s">
        <v>708</v>
      </c>
      <c r="C350" t="s">
        <v>10157</v>
      </c>
      <c r="D350" t="s">
        <v>189</v>
      </c>
      <c r="E350">
        <v>23135.414561344998</v>
      </c>
      <c r="F350">
        <v>619</v>
      </c>
      <c r="G350">
        <v>-9.4084483040426896</v>
      </c>
      <c r="H350">
        <f>(Table2[[#This Row],[1Y Return vs Nifty]]-AVERAGE(Table2[1Y Return vs Nifty]))/_xlfn.STDEV.P(Table2[1Y Return vs Nifty])</f>
        <v>-0.65569446533683862</v>
      </c>
      <c r="I350">
        <v>4.7768638740881997</v>
      </c>
      <c r="J350">
        <f>(Table2[[#This Row],[1M Return vs Nifty]]-AVERAGE(Table2[1M Return vs Nifty]))/_xlfn.STDEV.P(Table2[1M Return vs Nifty])</f>
        <v>8.3985266640578746E-2</v>
      </c>
      <c r="K350">
        <v>15.304553044811</v>
      </c>
      <c r="L350">
        <f>(Table2[[#This Row],[6M Return vs Nifty]]-AVERAGE(Table2[6M Return vs Nifty]))/_xlfn.STDEV.P(Table2[6M Return vs Nifty])</f>
        <v>0.13680907371454795</v>
      </c>
      <c r="M350">
        <v>2.8283517927378998</v>
      </c>
      <c r="N350">
        <f>(Table2[[#This Row],[1W Return vs Nifty]]-AVERAGE(Table2[1W Return vs Nifty]))/_xlfn.STDEV.P(Table2[1W Return vs Nifty])</f>
        <v>0.51194983872073752</v>
      </c>
      <c r="O350">
        <v>583.45000000000005</v>
      </c>
      <c r="P350">
        <v>550.75654304455804</v>
      </c>
      <c r="Q350">
        <v>496.50922982622302</v>
      </c>
      <c r="R350">
        <v>72.769481088168604</v>
      </c>
      <c r="S350" s="2">
        <f>(Table2[[#This Row],[Close Price]]-Table2[[#This Row],[20D EMA]])/Table2[[#This Row],[20D EMA]]</f>
        <v>6.0930671008655332E-2</v>
      </c>
      <c r="T350" s="2">
        <f>(Table2[[#This Row],[Close Price]]-Table2[[#This Row],[50D EMA]])/Table2[[#This Row],[50D EMA]]</f>
        <v>0.12390857233977669</v>
      </c>
      <c r="U350" s="2">
        <f>(Table2[[#This Row],[Close Price]]-Table2[[#This Row],[200D EMA]])/Table2[[#This Row],[200D EMA]]</f>
        <v>0.24670391367477387</v>
      </c>
      <c r="V350">
        <v>0.71230250066998002</v>
      </c>
      <c r="W350">
        <v>595.29999999999995</v>
      </c>
      <c r="X350">
        <v>622</v>
      </c>
      <c r="Y350">
        <v>603.9</v>
      </c>
      <c r="Z350">
        <v>622.4</v>
      </c>
      <c r="AA350">
        <v>572.45000000000005</v>
      </c>
      <c r="AB350">
        <v>622.4</v>
      </c>
      <c r="AC350" s="2">
        <f>(Table2[[#This Row],[Close Price]]/Table2[[#This Row],[Day Low]])-1</f>
        <v>3.9811859566605046E-2</v>
      </c>
      <c r="AD350" s="2">
        <f>(Table2[[#This Row],[Day High]]/Table2[[#This Row],[Close Price]])-1</f>
        <v>4.8465266558965769E-3</v>
      </c>
      <c r="AE350" s="2">
        <f>(Table2[[#This Row],[Close Price]]/Table2[[#This Row],[Current Week Low]])-1</f>
        <v>2.500413975823812E-2</v>
      </c>
      <c r="AF350" s="2">
        <f>(Table2[[#This Row],[Current Week High]]/Table2[[#This Row],[Close Price]])-1</f>
        <v>5.4927302100160613E-3</v>
      </c>
      <c r="AG350" s="2">
        <f>(Table2[[#This Row],[Close Price]]/Table2[[#This Row],[Current Month Low]])-1</f>
        <v>8.1317145602235907E-2</v>
      </c>
      <c r="AH350" s="2">
        <f>(Table2[[#This Row],[Current Month High]]/Table2[[#This Row],[Close Price]])-1</f>
        <v>5.4927302100160613E-3</v>
      </c>
      <c r="AI350">
        <v>0.54927302100160602</v>
      </c>
      <c r="AJ350">
        <v>52.163225172074704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7.0000000000000007E-2</v>
      </c>
      <c r="AM350" t="s">
        <v>10198</v>
      </c>
      <c r="AN350">
        <v>9.52</v>
      </c>
      <c r="AO350" t="s">
        <v>10198</v>
      </c>
      <c r="AP350">
        <v>8.5486614246001999E-2</v>
      </c>
      <c r="AQ350">
        <f>(Table2[[#This Row],[Sharpe Ratio]]-AVERAGE(Table2[Sharpe Ratio]))/_xlfn.STDEV.P(Table2[Sharpe Ratio])</f>
        <v>0.34960099585429349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0.42665070959331908</v>
      </c>
      <c r="AS350">
        <f>_xlfn.RANK.AVG(Table2[[#This Row],[1Y Return vs Nifty Z-Score]],Table2[1Y Return vs Nifty Z-Score])</f>
        <v>561</v>
      </c>
      <c r="AT350">
        <f>_xlfn.RANK.AVG(Table2[[#This Row],[6M Return vs Nifty Z-Score]],Table2[6M Return vs Nifty Z-Score])</f>
        <v>265</v>
      </c>
      <c r="AU350">
        <f>_xlfn.RANK.AVG(Table2[[#This Row],[Sharpe Ratio Z-Score]],Table2[Sharpe Ratio Z-Score])</f>
        <v>237</v>
      </c>
      <c r="AV350">
        <f>(Table2[[#This Row],[Rank 1Y]]+Table2[[#This Row],[Rank 6M]]+Table2[[#This Row],[Rank Sharpe]])/3</f>
        <v>354.33333333333331</v>
      </c>
    </row>
    <row r="351" spans="1:48" x14ac:dyDescent="0.3">
      <c r="A351" t="s">
        <v>1005</v>
      </c>
      <c r="B351" t="s">
        <v>1006</v>
      </c>
      <c r="C351" t="s">
        <v>10157</v>
      </c>
      <c r="D351" t="s">
        <v>239</v>
      </c>
      <c r="E351">
        <v>13189.155451125</v>
      </c>
      <c r="F351">
        <v>5428.1</v>
      </c>
      <c r="G351">
        <v>10.143895284230201</v>
      </c>
      <c r="H351">
        <f>(Table2[[#This Row],[1Y Return vs Nifty]]-AVERAGE(Table2[1Y Return vs Nifty]))/_xlfn.STDEV.P(Table2[1Y Return vs Nifty])</f>
        <v>-0.42987861115512821</v>
      </c>
      <c r="I351">
        <v>21.298508381706299</v>
      </c>
      <c r="J351">
        <f>(Table2[[#This Row],[1M Return vs Nifty]]-AVERAGE(Table2[1M Return vs Nifty]))/_xlfn.STDEV.P(Table2[1M Return vs Nifty])</f>
        <v>1.4446452232713343</v>
      </c>
      <c r="K351">
        <v>-1.24389058445043</v>
      </c>
      <c r="L351">
        <f>(Table2[[#This Row],[6M Return vs Nifty]]-AVERAGE(Table2[6M Return vs Nifty]))/_xlfn.STDEV.P(Table2[6M Return vs Nifty])</f>
        <v>-0.34292620889602859</v>
      </c>
      <c r="M351">
        <v>-2.1867005238650599</v>
      </c>
      <c r="N351">
        <f>(Table2[[#This Row],[1W Return vs Nifty]]-AVERAGE(Table2[1W Return vs Nifty]))/_xlfn.STDEV.P(Table2[1W Return vs Nifty])</f>
        <v>-0.39351858104133652</v>
      </c>
      <c r="O351">
        <v>5240.5</v>
      </c>
      <c r="P351">
        <v>4847.3487705984398</v>
      </c>
      <c r="Q351">
        <v>4524.3427350455704</v>
      </c>
      <c r="R351">
        <v>62.917772944821998</v>
      </c>
      <c r="S351" s="2">
        <f>(Table2[[#This Row],[Close Price]]-Table2[[#This Row],[20D EMA]])/Table2[[#This Row],[20D EMA]]</f>
        <v>3.5798110867283725E-2</v>
      </c>
      <c r="T351" s="2">
        <f>(Table2[[#This Row],[Close Price]]-Table2[[#This Row],[50D EMA]])/Table2[[#This Row],[50D EMA]]</f>
        <v>0.11980801400635809</v>
      </c>
      <c r="U351" s="2">
        <f>(Table2[[#This Row],[Close Price]]-Table2[[#This Row],[200D EMA]])/Table2[[#This Row],[200D EMA]]</f>
        <v>0.19975437712840008</v>
      </c>
      <c r="V351">
        <v>2.9240779061073101</v>
      </c>
      <c r="W351">
        <v>5202</v>
      </c>
      <c r="X351">
        <v>5428.1</v>
      </c>
      <c r="Y351">
        <v>5350</v>
      </c>
      <c r="Z351">
        <v>5730.9</v>
      </c>
      <c r="AA351">
        <v>5350</v>
      </c>
      <c r="AB351">
        <v>5840</v>
      </c>
      <c r="AC351" s="2">
        <f>(Table2[[#This Row],[Close Price]]/Table2[[#This Row],[Day Low]])-1</f>
        <v>4.3464052287581767E-2</v>
      </c>
      <c r="AD351" s="2">
        <f>(Table2[[#This Row],[Day High]]/Table2[[#This Row],[Close Price]])-1</f>
        <v>0</v>
      </c>
      <c r="AE351" s="2">
        <f>(Table2[[#This Row],[Close Price]]/Table2[[#This Row],[Current Week Low]])-1</f>
        <v>1.4598130841121604E-2</v>
      </c>
      <c r="AF351" s="2">
        <f>(Table2[[#This Row],[Current Week High]]/Table2[[#This Row],[Close Price]])-1</f>
        <v>5.5783791750336098E-2</v>
      </c>
      <c r="AG351" s="2">
        <f>(Table2[[#This Row],[Close Price]]/Table2[[#This Row],[Current Month Low]])-1</f>
        <v>1.4598130841121604E-2</v>
      </c>
      <c r="AH351" s="2">
        <f>(Table2[[#This Row],[Current Month High]]/Table2[[#This Row],[Close Price]])-1</f>
        <v>7.5882905620751284E-2</v>
      </c>
      <c r="AI351">
        <v>7.5882905620751204</v>
      </c>
      <c r="AJ351">
        <v>43.522692719556801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0.05</v>
      </c>
      <c r="AM351" t="s">
        <v>10198</v>
      </c>
      <c r="AN351">
        <v>12.04</v>
      </c>
      <c r="AO351" t="s">
        <v>10198</v>
      </c>
      <c r="AP351">
        <v>0.11424053416031001</v>
      </c>
      <c r="AQ351">
        <f>(Table2[[#This Row],[Sharpe Ratio]]-AVERAGE(Table2[Sharpe Ratio]))/_xlfn.STDEV.P(Table2[Sharpe Ratio])</f>
        <v>0.67378114268819933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0.95210296486704038</v>
      </c>
      <c r="AS351">
        <f>_xlfn.RANK.AVG(Table2[[#This Row],[1Y Return vs Nifty Z-Score]],Table2[1Y Return vs Nifty Z-Score])</f>
        <v>453</v>
      </c>
      <c r="AT351">
        <f>_xlfn.RANK.AVG(Table2[[#This Row],[6M Return vs Nifty Z-Score]],Table2[6M Return vs Nifty Z-Score])</f>
        <v>436</v>
      </c>
      <c r="AU351">
        <f>_xlfn.RANK.AVG(Table2[[#This Row],[Sharpe Ratio Z-Score]],Table2[Sharpe Ratio Z-Score])</f>
        <v>178</v>
      </c>
      <c r="AV351">
        <f>(Table2[[#This Row],[Rank 1Y]]+Table2[[#This Row],[Rank 6M]]+Table2[[#This Row],[Rank Sharpe]])/3</f>
        <v>355.66666666666669</v>
      </c>
    </row>
    <row r="352" spans="1:48" x14ac:dyDescent="0.3">
      <c r="A352" t="s">
        <v>1246</v>
      </c>
      <c r="B352" t="s">
        <v>1247</v>
      </c>
      <c r="C352" t="s">
        <v>10155</v>
      </c>
      <c r="D352" t="s">
        <v>986</v>
      </c>
      <c r="E352">
        <v>8804.0762729599992</v>
      </c>
      <c r="F352">
        <v>402.95</v>
      </c>
      <c r="G352">
        <v>18.012655680346001</v>
      </c>
      <c r="H352">
        <f>(Table2[[#This Row],[1Y Return vs Nifty]]-AVERAGE(Table2[1Y Return vs Nifty]))/_xlfn.STDEV.P(Table2[1Y Return vs Nifty])</f>
        <v>-0.33899994782876114</v>
      </c>
      <c r="I352">
        <v>15.1486819355967</v>
      </c>
      <c r="J352">
        <f>(Table2[[#This Row],[1M Return vs Nifty]]-AVERAGE(Table2[1M Return vs Nifty]))/_xlfn.STDEV.P(Table2[1M Return vs Nifty])</f>
        <v>0.93816885031755415</v>
      </c>
      <c r="K352">
        <v>4.8176429681968997</v>
      </c>
      <c r="L352">
        <f>(Table2[[#This Row],[6M Return vs Nifty]]-AVERAGE(Table2[6M Return vs Nifty]))/_xlfn.STDEV.P(Table2[6M Return vs Nifty])</f>
        <v>-0.1672038523361119</v>
      </c>
      <c r="M352">
        <v>-3.3763045863174801E-2</v>
      </c>
      <c r="N352">
        <f>(Table2[[#This Row],[1W Return vs Nifty]]-AVERAGE(Table2[1W Return vs Nifty]))/_xlfn.STDEV.P(Table2[1W Return vs Nifty])</f>
        <v>-4.8054085786839286E-3</v>
      </c>
      <c r="O352">
        <v>388.86</v>
      </c>
      <c r="P352">
        <v>369.81738230500002</v>
      </c>
      <c r="Q352">
        <v>345.35326371057602</v>
      </c>
      <c r="R352">
        <v>66.053873479015806</v>
      </c>
      <c r="S352" s="2">
        <f>(Table2[[#This Row],[Close Price]]-Table2[[#This Row],[20D EMA]])/Table2[[#This Row],[20D EMA]]</f>
        <v>3.6234120248932709E-2</v>
      </c>
      <c r="T352" s="2">
        <f>(Table2[[#This Row],[Close Price]]-Table2[[#This Row],[50D EMA]])/Table2[[#This Row],[50D EMA]]</f>
        <v>8.9591834457566008E-2</v>
      </c>
      <c r="U352" s="2">
        <f>(Table2[[#This Row],[Close Price]]-Table2[[#This Row],[200D EMA]])/Table2[[#This Row],[200D EMA]]</f>
        <v>0.16677629066130104</v>
      </c>
      <c r="V352">
        <v>0.87451755225588901</v>
      </c>
      <c r="W352">
        <v>392.15</v>
      </c>
      <c r="X352">
        <v>405.5</v>
      </c>
      <c r="Y352">
        <v>393.45</v>
      </c>
      <c r="Z352">
        <v>423.95</v>
      </c>
      <c r="AA352">
        <v>388</v>
      </c>
      <c r="AB352">
        <v>423.95</v>
      </c>
      <c r="AC352" s="2">
        <f>(Table2[[#This Row],[Close Price]]/Table2[[#This Row],[Day Low]])-1</f>
        <v>2.7540481958434393E-2</v>
      </c>
      <c r="AD352" s="2">
        <f>(Table2[[#This Row],[Day High]]/Table2[[#This Row],[Close Price]])-1</f>
        <v>6.3283285767465891E-3</v>
      </c>
      <c r="AE352" s="2">
        <f>(Table2[[#This Row],[Close Price]]/Table2[[#This Row],[Current Week Low]])-1</f>
        <v>2.4145380607446976E-2</v>
      </c>
      <c r="AF352" s="2">
        <f>(Table2[[#This Row],[Current Week High]]/Table2[[#This Row],[Close Price]])-1</f>
        <v>5.211564710261829E-2</v>
      </c>
      <c r="AG352" s="2">
        <f>(Table2[[#This Row],[Close Price]]/Table2[[#This Row],[Current Month Low]])-1</f>
        <v>3.853092783505141E-2</v>
      </c>
      <c r="AH352" s="2">
        <f>(Table2[[#This Row],[Current Month High]]/Table2[[#This Row],[Close Price]])-1</f>
        <v>5.211564710261829E-2</v>
      </c>
      <c r="AI352">
        <v>5.9684824419903304</v>
      </c>
      <c r="AJ352">
        <v>50.635514018691502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0.11</v>
      </c>
      <c r="AM352" t="s">
        <v>10198</v>
      </c>
      <c r="AN352">
        <v>-0.04</v>
      </c>
      <c r="AO352" t="s">
        <v>10199</v>
      </c>
      <c r="AP352">
        <v>6.4219701490514994E-2</v>
      </c>
      <c r="AQ352">
        <f>(Table2[[#This Row],[Sharpe Ratio]]-AVERAGE(Table2[Sharpe Ratio]))/_xlfn.STDEV.P(Table2[Sharpe Ratio])</f>
        <v>0.10983156892662721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0.53699121050062437</v>
      </c>
      <c r="AS352">
        <f>_xlfn.RANK.AVG(Table2[[#This Row],[1Y Return vs Nifty Z-Score]],Table2[1Y Return vs Nifty Z-Score])</f>
        <v>402</v>
      </c>
      <c r="AT352">
        <f>_xlfn.RANK.AVG(Table2[[#This Row],[6M Return vs Nifty Z-Score]],Table2[6M Return vs Nifty Z-Score])</f>
        <v>362</v>
      </c>
      <c r="AU352">
        <f>_xlfn.RANK.AVG(Table2[[#This Row],[Sharpe Ratio Z-Score]],Table2[Sharpe Ratio Z-Score])</f>
        <v>304</v>
      </c>
      <c r="AV352">
        <f>(Table2[[#This Row],[Rank 1Y]]+Table2[[#This Row],[Rank 6M]]+Table2[[#This Row],[Rank Sharpe]])/3</f>
        <v>356</v>
      </c>
    </row>
    <row r="353" spans="1:48" x14ac:dyDescent="0.3">
      <c r="A353" t="s">
        <v>955</v>
      </c>
      <c r="B353" t="s">
        <v>956</v>
      </c>
      <c r="C353" t="s">
        <v>629</v>
      </c>
      <c r="D353" t="s">
        <v>629</v>
      </c>
      <c r="E353">
        <v>14934.432546</v>
      </c>
      <c r="F353">
        <v>506.15</v>
      </c>
      <c r="G353">
        <v>13.530810939001899</v>
      </c>
      <c r="H353">
        <f>(Table2[[#This Row],[1Y Return vs Nifty]]-AVERAGE(Table2[1Y Return vs Nifty]))/_xlfn.STDEV.P(Table2[1Y Return vs Nifty])</f>
        <v>-0.39076211096829633</v>
      </c>
      <c r="I353">
        <v>3.1593604046768302</v>
      </c>
      <c r="J353">
        <f>(Table2[[#This Row],[1M Return vs Nifty]]-AVERAGE(Table2[1M Return vs Nifty]))/_xlfn.STDEV.P(Table2[1M Return vs Nifty])</f>
        <v>-4.9226182106218389E-2</v>
      </c>
      <c r="K353">
        <v>18.718424661967799</v>
      </c>
      <c r="L353">
        <f>(Table2[[#This Row],[6M Return vs Nifty]]-AVERAGE(Table2[6M Return vs Nifty]))/_xlfn.STDEV.P(Table2[6M Return vs Nifty])</f>
        <v>0.2357763664548162</v>
      </c>
      <c r="M353">
        <v>2.9864383946809898</v>
      </c>
      <c r="N353">
        <f>(Table2[[#This Row],[1W Return vs Nifty]]-AVERAGE(Table2[1W Return vs Nifty]))/_xlfn.STDEV.P(Table2[1W Return vs Nifty])</f>
        <v>0.5404923975237782</v>
      </c>
      <c r="O353">
        <v>487.72</v>
      </c>
      <c r="P353">
        <v>470.08319734961998</v>
      </c>
      <c r="Q353">
        <v>427.31370657493801</v>
      </c>
      <c r="R353">
        <v>65.391299837223301</v>
      </c>
      <c r="S353" s="2">
        <f>(Table2[[#This Row],[Close Price]]-Table2[[#This Row],[20D EMA]])/Table2[[#This Row],[20D EMA]]</f>
        <v>3.7788075125071659E-2</v>
      </c>
      <c r="T353" s="2">
        <f>(Table2[[#This Row],[Close Price]]-Table2[[#This Row],[50D EMA]])/Table2[[#This Row],[50D EMA]]</f>
        <v>7.6724296579262011E-2</v>
      </c>
      <c r="U353" s="2">
        <f>(Table2[[#This Row],[Close Price]]-Table2[[#This Row],[200D EMA]])/Table2[[#This Row],[200D EMA]]</f>
        <v>0.18449277945460998</v>
      </c>
      <c r="V353">
        <v>1.7629035434662299</v>
      </c>
      <c r="W353">
        <v>504.1</v>
      </c>
      <c r="X353">
        <v>540</v>
      </c>
      <c r="Y353">
        <v>504.8</v>
      </c>
      <c r="Z353">
        <v>541.95000000000005</v>
      </c>
      <c r="AA353">
        <v>477.8</v>
      </c>
      <c r="AB353">
        <v>553.95000000000005</v>
      </c>
      <c r="AC353" s="2">
        <f>(Table2[[#This Row],[Close Price]]/Table2[[#This Row],[Day Low]])-1</f>
        <v>4.0666534417772571E-3</v>
      </c>
      <c r="AD353" s="2">
        <f>(Table2[[#This Row],[Day High]]/Table2[[#This Row],[Close Price]])-1</f>
        <v>6.6877407883038753E-2</v>
      </c>
      <c r="AE353" s="2">
        <f>(Table2[[#This Row],[Close Price]]/Table2[[#This Row],[Current Week Low]])-1</f>
        <v>2.6743264659270238E-3</v>
      </c>
      <c r="AF353" s="2">
        <f>(Table2[[#This Row],[Current Week High]]/Table2[[#This Row],[Close Price]])-1</f>
        <v>7.0730020744838695E-2</v>
      </c>
      <c r="AG353" s="2">
        <f>(Table2[[#This Row],[Close Price]]/Table2[[#This Row],[Current Month Low]])-1</f>
        <v>5.9334449560485503E-2</v>
      </c>
      <c r="AH353" s="2">
        <f>(Table2[[#This Row],[Current Month High]]/Table2[[#This Row],[Close Price]])-1</f>
        <v>9.4438407586683981E-2</v>
      </c>
      <c r="AI353">
        <v>9.4438407586683901</v>
      </c>
      <c r="AJ353">
        <v>51.360645933014297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-0.02</v>
      </c>
      <c r="AM353" t="s">
        <v>10199</v>
      </c>
      <c r="AN353">
        <v>6.37</v>
      </c>
      <c r="AO353" t="s">
        <v>10198</v>
      </c>
      <c r="AP353">
        <v>3.1810707321941002E-2</v>
      </c>
      <c r="AQ353">
        <f>(Table2[[#This Row],[Sharpe Ratio]]-AVERAGE(Table2[Sharpe Ratio]))/_xlfn.STDEV.P(Table2[Sharpe Ratio])</f>
        <v>-0.25555695965028985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8.0723511253789793E-2</v>
      </c>
      <c r="AS353">
        <f>_xlfn.RANK.AVG(Table2[[#This Row],[1Y Return vs Nifty Z-Score]],Table2[1Y Return vs Nifty Z-Score])</f>
        <v>429</v>
      </c>
      <c r="AT353">
        <f>_xlfn.RANK.AVG(Table2[[#This Row],[6M Return vs Nifty Z-Score]],Table2[6M Return vs Nifty Z-Score])</f>
        <v>232</v>
      </c>
      <c r="AU353">
        <f>_xlfn.RANK.AVG(Table2[[#This Row],[Sharpe Ratio Z-Score]],Table2[Sharpe Ratio Z-Score])</f>
        <v>409</v>
      </c>
      <c r="AV353">
        <f>(Table2[[#This Row],[Rank 1Y]]+Table2[[#This Row],[Rank 6M]]+Table2[[#This Row],[Rank Sharpe]])/3</f>
        <v>356.66666666666669</v>
      </c>
    </row>
    <row r="354" spans="1:48" x14ac:dyDescent="0.3">
      <c r="A354" t="s">
        <v>1342</v>
      </c>
      <c r="B354" t="s">
        <v>1343</v>
      </c>
      <c r="C354" t="s">
        <v>10165</v>
      </c>
      <c r="D354" t="s">
        <v>1344</v>
      </c>
      <c r="E354">
        <v>8042.2467297599997</v>
      </c>
      <c r="F354">
        <v>304.95</v>
      </c>
      <c r="G354">
        <v>43.961868627147901</v>
      </c>
      <c r="H354">
        <f>(Table2[[#This Row],[1Y Return vs Nifty]]-AVERAGE(Table2[1Y Return vs Nifty]))/_xlfn.STDEV.P(Table2[1Y Return vs Nifty])</f>
        <v>-3.9304739401689028E-2</v>
      </c>
      <c r="I354">
        <v>-12.024000274794201</v>
      </c>
      <c r="J354">
        <f>(Table2[[#This Row],[1M Return vs Nifty]]-AVERAGE(Table2[1M Return vs Nifty]))/_xlfn.STDEV.P(Table2[1M Return vs Nifty])</f>
        <v>-1.2996701602533192</v>
      </c>
      <c r="K354">
        <v>-8.0681221593657995</v>
      </c>
      <c r="L354">
        <f>(Table2[[#This Row],[6M Return vs Nifty]]-AVERAGE(Table2[6M Return vs Nifty]))/_xlfn.STDEV.P(Table2[6M Return vs Nifty])</f>
        <v>-0.54075899224026858</v>
      </c>
      <c r="M354">
        <v>-7.7791818544863904</v>
      </c>
      <c r="N354">
        <f>(Table2[[#This Row],[1W Return vs Nifty]]-AVERAGE(Table2[1W Return vs Nifty]))/_xlfn.STDEV.P(Table2[1W Return vs Nifty])</f>
        <v>-1.4032418926451262</v>
      </c>
      <c r="O354">
        <v>312.02</v>
      </c>
      <c r="P354">
        <v>308.06513453590901</v>
      </c>
      <c r="Q354">
        <v>288.11332938536799</v>
      </c>
      <c r="R354">
        <v>31.191856583598</v>
      </c>
      <c r="S354" s="2">
        <f>(Table2[[#This Row],[Close Price]]-Table2[[#This Row],[20D EMA]])/Table2[[#This Row],[20D EMA]]</f>
        <v>-2.2658803922825439E-2</v>
      </c>
      <c r="T354" s="2">
        <f>(Table2[[#This Row],[Close Price]]-Table2[[#This Row],[50D EMA]])/Table2[[#This Row],[50D EMA]]</f>
        <v>-1.0111934739391653E-2</v>
      </c>
      <c r="U354" s="2">
        <f>(Table2[[#This Row],[Close Price]]-Table2[[#This Row],[200D EMA]])/Table2[[#This Row],[200D EMA]]</f>
        <v>5.8437666353547954E-2</v>
      </c>
      <c r="V354">
        <v>2.3040217558839</v>
      </c>
      <c r="W354">
        <v>298.45</v>
      </c>
      <c r="X354">
        <v>308.3</v>
      </c>
      <c r="Y354">
        <v>295.14999999999998</v>
      </c>
      <c r="Z354">
        <v>319.5</v>
      </c>
      <c r="AA354">
        <v>295.14999999999998</v>
      </c>
      <c r="AB354">
        <v>339.45</v>
      </c>
      <c r="AC354" s="2">
        <f>(Table2[[#This Row],[Close Price]]/Table2[[#This Row],[Day Low]])-1</f>
        <v>2.1779192494555177E-2</v>
      </c>
      <c r="AD354" s="2">
        <f>(Table2[[#This Row],[Day High]]/Table2[[#This Row],[Close Price]])-1</f>
        <v>1.0985407443843354E-2</v>
      </c>
      <c r="AE354" s="2">
        <f>(Table2[[#This Row],[Close Price]]/Table2[[#This Row],[Current Week Low]])-1</f>
        <v>3.3203455869896814E-2</v>
      </c>
      <c r="AF354" s="2">
        <f>(Table2[[#This Row],[Current Week High]]/Table2[[#This Row],[Close Price]])-1</f>
        <v>4.7712739793408732E-2</v>
      </c>
      <c r="AG354" s="2">
        <f>(Table2[[#This Row],[Close Price]]/Table2[[#This Row],[Current Month Low]])-1</f>
        <v>3.3203455869896814E-2</v>
      </c>
      <c r="AH354" s="2">
        <f>(Table2[[#This Row],[Current Month High]]/Table2[[#This Row],[Close Price]])-1</f>
        <v>0.1131333005410724</v>
      </c>
      <c r="AI354">
        <v>19.675356615838599</v>
      </c>
      <c r="AJ354">
        <v>99.248611564848005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-0.05</v>
      </c>
      <c r="AM354" t="s">
        <v>10199</v>
      </c>
      <c r="AN354">
        <v>-3.11</v>
      </c>
      <c r="AO354" t="s">
        <v>10199</v>
      </c>
      <c r="AP354">
        <v>6.9404985027523E-2</v>
      </c>
      <c r="AQ354">
        <f>(Table2[[#This Row],[Sharpe Ratio]]-AVERAGE(Table2[Sharpe Ratio]))/_xlfn.STDEV.P(Table2[Sharpe Ratio])</f>
        <v>0.16829198000839551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-3.1146838045320075</v>
      </c>
      <c r="AS354">
        <f>_xlfn.RANK.AVG(Table2[[#This Row],[1Y Return vs Nifty Z-Score]],Table2[1Y Return vs Nifty Z-Score])</f>
        <v>286</v>
      </c>
      <c r="AT354">
        <f>_xlfn.RANK.AVG(Table2[[#This Row],[6M Return vs Nifty Z-Score]],Table2[6M Return vs Nifty Z-Score])</f>
        <v>503</v>
      </c>
      <c r="AU354">
        <f>_xlfn.RANK.AVG(Table2[[#This Row],[Sharpe Ratio Z-Score]],Table2[Sharpe Ratio Z-Score])</f>
        <v>281</v>
      </c>
      <c r="AV354">
        <f>(Table2[[#This Row],[Rank 1Y]]+Table2[[#This Row],[Rank 6M]]+Table2[[#This Row],[Rank Sharpe]])/3</f>
        <v>356.66666666666669</v>
      </c>
    </row>
    <row r="355" spans="1:48" x14ac:dyDescent="0.3">
      <c r="A355" t="s">
        <v>44</v>
      </c>
      <c r="B355" t="s">
        <v>45</v>
      </c>
      <c r="C355" t="s">
        <v>10156</v>
      </c>
      <c r="D355" t="s">
        <v>46</v>
      </c>
      <c r="E355">
        <v>499344.83137279999</v>
      </c>
      <c r="F355">
        <v>3666.1</v>
      </c>
      <c r="G355">
        <v>24.014723023853801</v>
      </c>
      <c r="H355">
        <f>(Table2[[#This Row],[1Y Return vs Nifty]]-AVERAGE(Table2[1Y Return vs Nifty]))/_xlfn.STDEV.P(Table2[1Y Return vs Nifty])</f>
        <v>-0.2696802799377323</v>
      </c>
      <c r="I355">
        <v>-2.4920464282068902</v>
      </c>
      <c r="J355">
        <f>(Table2[[#This Row],[1M Return vs Nifty]]-AVERAGE(Table2[1M Return vs Nifty]))/_xlfn.STDEV.P(Table2[1M Return vs Nifty])</f>
        <v>-0.51465460677596842</v>
      </c>
      <c r="K355">
        <v>-10.2345633276085</v>
      </c>
      <c r="L355">
        <f>(Table2[[#This Row],[6M Return vs Nifty]]-AVERAGE(Table2[6M Return vs Nifty]))/_xlfn.STDEV.P(Table2[6M Return vs Nifty])</f>
        <v>-0.60356358519113362</v>
      </c>
      <c r="M355">
        <v>1.29642832665421</v>
      </c>
      <c r="N355">
        <f>(Table2[[#This Row],[1W Return vs Nifty]]-AVERAGE(Table2[1W Return vs Nifty]))/_xlfn.STDEV.P(Table2[1W Return vs Nifty])</f>
        <v>0.23536083576277395</v>
      </c>
      <c r="O355">
        <v>3597.88</v>
      </c>
      <c r="P355">
        <v>3578.65502752775</v>
      </c>
      <c r="Q355">
        <v>3343.9149000478201</v>
      </c>
      <c r="R355">
        <v>57.456557523192402</v>
      </c>
      <c r="S355" s="2">
        <f>(Table2[[#This Row],[Close Price]]-Table2[[#This Row],[20D EMA]])/Table2[[#This Row],[20D EMA]]</f>
        <v>1.8961166019989494E-2</v>
      </c>
      <c r="T355" s="2">
        <f>(Table2[[#This Row],[Close Price]]-Table2[[#This Row],[50D EMA]])/Table2[[#This Row],[50D EMA]]</f>
        <v>2.4435150021336283E-2</v>
      </c>
      <c r="U355" s="2">
        <f>(Table2[[#This Row],[Close Price]]-Table2[[#This Row],[200D EMA]])/Table2[[#This Row],[200D EMA]]</f>
        <v>9.6349670844665447E-2</v>
      </c>
      <c r="V355">
        <v>0.85585921564129896</v>
      </c>
      <c r="W355">
        <v>3601</v>
      </c>
      <c r="X355">
        <v>3694</v>
      </c>
      <c r="Y355">
        <v>3594</v>
      </c>
      <c r="Z355">
        <v>3685</v>
      </c>
      <c r="AA355">
        <v>3514</v>
      </c>
      <c r="AB355">
        <v>3685</v>
      </c>
      <c r="AC355" s="2">
        <f>(Table2[[#This Row],[Close Price]]/Table2[[#This Row],[Day Low]])-1</f>
        <v>1.8078311580116635E-2</v>
      </c>
      <c r="AD355" s="2">
        <f>(Table2[[#This Row],[Day High]]/Table2[[#This Row],[Close Price]])-1</f>
        <v>7.6102670412701023E-3</v>
      </c>
      <c r="AE355" s="2">
        <f>(Table2[[#This Row],[Close Price]]/Table2[[#This Row],[Current Week Low]])-1</f>
        <v>2.0061213132999356E-2</v>
      </c>
      <c r="AF355" s="2">
        <f>(Table2[[#This Row],[Current Week High]]/Table2[[#This Row],[Close Price]])-1</f>
        <v>5.1553421892474027E-3</v>
      </c>
      <c r="AG355" s="2">
        <f>(Table2[[#This Row],[Close Price]]/Table2[[#This Row],[Current Month Low]])-1</f>
        <v>4.3284006829823474E-2</v>
      </c>
      <c r="AH355" s="2">
        <f>(Table2[[#This Row],[Current Month High]]/Table2[[#This Row],[Close Price]])-1</f>
        <v>5.1553421892474027E-3</v>
      </c>
      <c r="AI355">
        <v>6.9228880827036896</v>
      </c>
      <c r="AJ355">
        <v>51.491735537190003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-0.06</v>
      </c>
      <c r="AM355" t="s">
        <v>10199</v>
      </c>
      <c r="AN355">
        <v>3.71</v>
      </c>
      <c r="AO355" t="s">
        <v>10198</v>
      </c>
      <c r="AP355">
        <v>0.116532631127123</v>
      </c>
      <c r="AQ355">
        <f>(Table2[[#This Row],[Sharpe Ratio]]-AVERAGE(Table2[Sharpe Ratio]))/_xlfn.STDEV.P(Table2[Sharpe Ratio])</f>
        <v>0.69962291777394148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-0.45291471836811897</v>
      </c>
      <c r="AS355">
        <f>_xlfn.RANK.AVG(Table2[[#This Row],[1Y Return vs Nifty Z-Score]],Table2[1Y Return vs Nifty Z-Score])</f>
        <v>369</v>
      </c>
      <c r="AT355">
        <f>_xlfn.RANK.AVG(Table2[[#This Row],[6M Return vs Nifty Z-Score]],Table2[6M Return vs Nifty Z-Score])</f>
        <v>529</v>
      </c>
      <c r="AU355">
        <f>_xlfn.RANK.AVG(Table2[[#This Row],[Sharpe Ratio Z-Score]],Table2[Sharpe Ratio Z-Score])</f>
        <v>173</v>
      </c>
      <c r="AV355">
        <f>(Table2[[#This Row],[Rank 1Y]]+Table2[[#This Row],[Rank 6M]]+Table2[[#This Row],[Rank Sharpe]])/3</f>
        <v>357</v>
      </c>
    </row>
    <row r="356" spans="1:48" x14ac:dyDescent="0.3">
      <c r="A356" t="s">
        <v>1497</v>
      </c>
      <c r="B356" t="s">
        <v>1498</v>
      </c>
      <c r="C356" t="s">
        <v>10164</v>
      </c>
      <c r="D356" t="s">
        <v>86</v>
      </c>
      <c r="E356">
        <v>6497.5930683300003</v>
      </c>
      <c r="F356">
        <v>3296.55</v>
      </c>
      <c r="G356">
        <v>26.0368537473048</v>
      </c>
      <c r="H356">
        <f>(Table2[[#This Row],[1Y Return vs Nifty]]-AVERAGE(Table2[1Y Return vs Nifty]))/_xlfn.STDEV.P(Table2[1Y Return vs Nifty])</f>
        <v>-0.24632608843011963</v>
      </c>
      <c r="I356">
        <v>14.416862954609501</v>
      </c>
      <c r="J356">
        <f>(Table2[[#This Row],[1M Return vs Nifty]]-AVERAGE(Table2[1M Return vs Nifty]))/_xlfn.STDEV.P(Table2[1M Return vs Nifty])</f>
        <v>0.87789901564870709</v>
      </c>
      <c r="K356">
        <v>39.434390183277699</v>
      </c>
      <c r="L356">
        <f>(Table2[[#This Row],[6M Return vs Nifty]]-AVERAGE(Table2[6M Return vs Nifty]))/_xlfn.STDEV.P(Table2[6M Return vs Nifty])</f>
        <v>0.83632707663420691</v>
      </c>
      <c r="M356">
        <v>8.8605977186773703</v>
      </c>
      <c r="N356">
        <f>(Table2[[#This Row],[1W Return vs Nifty]]-AVERAGE(Table2[1W Return vs Nifty]))/_xlfn.STDEV.P(Table2[1W Return vs Nifty])</f>
        <v>1.6010727114959542</v>
      </c>
      <c r="O356">
        <v>2927.95</v>
      </c>
      <c r="P356">
        <v>2601.7411345871701</v>
      </c>
      <c r="Q356">
        <v>2256.9605043875499</v>
      </c>
      <c r="R356">
        <v>85.038485554263005</v>
      </c>
      <c r="S356" s="2">
        <f>(Table2[[#This Row],[Close Price]]-Table2[[#This Row],[20D EMA]])/Table2[[#This Row],[20D EMA]]</f>
        <v>0.12589012790518977</v>
      </c>
      <c r="T356" s="2">
        <f>(Table2[[#This Row],[Close Price]]-Table2[[#This Row],[50D EMA]])/Table2[[#This Row],[50D EMA]]</f>
        <v>0.2670553408162486</v>
      </c>
      <c r="U356" s="2">
        <f>(Table2[[#This Row],[Close Price]]-Table2[[#This Row],[200D EMA]])/Table2[[#This Row],[200D EMA]]</f>
        <v>0.46061483734052044</v>
      </c>
      <c r="V356">
        <v>0.91112046597806795</v>
      </c>
      <c r="W356">
        <v>3110.3</v>
      </c>
      <c r="X356">
        <v>3331.6</v>
      </c>
      <c r="Y356">
        <v>3222.05</v>
      </c>
      <c r="Z356">
        <v>3388</v>
      </c>
      <c r="AA356">
        <v>2784.1</v>
      </c>
      <c r="AB356">
        <v>3388</v>
      </c>
      <c r="AC356" s="2">
        <f>(Table2[[#This Row],[Close Price]]/Table2[[#This Row],[Day Low]])-1</f>
        <v>5.988168343889666E-2</v>
      </c>
      <c r="AD356" s="2">
        <f>(Table2[[#This Row],[Day High]]/Table2[[#This Row],[Close Price]])-1</f>
        <v>1.0632327736572966E-2</v>
      </c>
      <c r="AE356" s="2">
        <f>(Table2[[#This Row],[Close Price]]/Table2[[#This Row],[Current Week Low]])-1</f>
        <v>2.3121925482224137E-2</v>
      </c>
      <c r="AF356" s="2">
        <f>(Table2[[#This Row],[Current Week High]]/Table2[[#This Row],[Close Price]])-1</f>
        <v>2.7741123295566439E-2</v>
      </c>
      <c r="AG356" s="2">
        <f>(Table2[[#This Row],[Close Price]]/Table2[[#This Row],[Current Month Low]])-1</f>
        <v>0.1840630724471104</v>
      </c>
      <c r="AH356" s="2">
        <f>(Table2[[#This Row],[Current Month High]]/Table2[[#This Row],[Close Price]])-1</f>
        <v>2.7741123295566439E-2</v>
      </c>
      <c r="AI356">
        <v>2.7741123295566399</v>
      </c>
      <c r="AJ356">
        <v>106.68025078369899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0.43</v>
      </c>
      <c r="AM356" t="s">
        <v>10198</v>
      </c>
      <c r="AN356">
        <v>16.22</v>
      </c>
      <c r="AO356" t="s">
        <v>10198</v>
      </c>
      <c r="AP356">
        <v>-3.6858722681892997E-2</v>
      </c>
      <c r="AQ356">
        <f>(Table2[[#This Row],[Sharpe Ratio]]-AVERAGE(Table2[Sharpe Ratio]))/_xlfn.STDEV.P(Table2[Sharpe Ratio])</f>
        <v>-1.0297563024872392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2.0392164128615091</v>
      </c>
      <c r="AS356">
        <f>_xlfn.RANK.AVG(Table2[[#This Row],[1Y Return vs Nifty Z-Score]],Table2[1Y Return vs Nifty Z-Score])</f>
        <v>356</v>
      </c>
      <c r="AT356">
        <f>_xlfn.RANK.AVG(Table2[[#This Row],[6M Return vs Nifty Z-Score]],Table2[6M Return vs Nifty Z-Score])</f>
        <v>106</v>
      </c>
      <c r="AU356">
        <f>_xlfn.RANK.AVG(Table2[[#This Row],[Sharpe Ratio Z-Score]],Table2[Sharpe Ratio Z-Score])</f>
        <v>612</v>
      </c>
      <c r="AV356">
        <f>(Table2[[#This Row],[Rank 1Y]]+Table2[[#This Row],[Rank 6M]]+Table2[[#This Row],[Rank Sharpe]])/3</f>
        <v>358</v>
      </c>
    </row>
    <row r="357" spans="1:48" x14ac:dyDescent="0.3">
      <c r="A357" t="s">
        <v>401</v>
      </c>
      <c r="B357" t="s">
        <v>402</v>
      </c>
      <c r="C357" t="s">
        <v>10153</v>
      </c>
      <c r="D357" t="s">
        <v>403</v>
      </c>
      <c r="E357">
        <v>60092.695147653001</v>
      </c>
      <c r="F357">
        <v>230.13</v>
      </c>
      <c r="G357">
        <v>-1.9818137486952601</v>
      </c>
      <c r="H357">
        <f>(Table2[[#This Row],[1Y Return vs Nifty]]-AVERAGE(Table2[1Y Return vs Nifty]))/_xlfn.STDEV.P(Table2[1Y Return vs Nifty])</f>
        <v>-0.56992204535864988</v>
      </c>
      <c r="I357">
        <v>-5.5189255550965202</v>
      </c>
      <c r="J357">
        <f>(Table2[[#This Row],[1M Return vs Nifty]]-AVERAGE(Table2[1M Return vs Nifty]))/_xlfn.STDEV.P(Table2[1M Return vs Nifty])</f>
        <v>-0.76393688733957243</v>
      </c>
      <c r="K357">
        <v>18.0580485049427</v>
      </c>
      <c r="L357">
        <f>(Table2[[#This Row],[6M Return vs Nifty]]-AVERAGE(Table2[6M Return vs Nifty]))/_xlfn.STDEV.P(Table2[6M Return vs Nifty])</f>
        <v>0.21663222520400172</v>
      </c>
      <c r="M357">
        <v>-5.8278223988517501</v>
      </c>
      <c r="N357">
        <f>(Table2[[#This Row],[1W Return vs Nifty]]-AVERAGE(Table2[1W Return vs Nifty]))/_xlfn.STDEV.P(Table2[1W Return vs Nifty])</f>
        <v>-1.0509236612217463</v>
      </c>
      <c r="O357">
        <v>234.57</v>
      </c>
      <c r="P357">
        <v>227.05218995772401</v>
      </c>
      <c r="Q357">
        <v>198.86503779778701</v>
      </c>
      <c r="R357">
        <v>34.572987858406798</v>
      </c>
      <c r="S357" s="2">
        <f>(Table2[[#This Row],[Close Price]]-Table2[[#This Row],[20D EMA]])/Table2[[#This Row],[20D EMA]]</f>
        <v>-1.892825169459009E-2</v>
      </c>
      <c r="T357" s="2">
        <f>(Table2[[#This Row],[Close Price]]-Table2[[#This Row],[50D EMA]])/Table2[[#This Row],[50D EMA]]</f>
        <v>1.3555517975180321E-2</v>
      </c>
      <c r="U357" s="2">
        <f>(Table2[[#This Row],[Close Price]]-Table2[[#This Row],[200D EMA]])/Table2[[#This Row],[200D EMA]]</f>
        <v>0.15721698770401413</v>
      </c>
      <c r="V357">
        <v>0.42540805001139798</v>
      </c>
      <c r="W357">
        <v>224.51</v>
      </c>
      <c r="X357">
        <v>231.15</v>
      </c>
      <c r="Y357">
        <v>229.37</v>
      </c>
      <c r="Z357">
        <v>237.04</v>
      </c>
      <c r="AA357">
        <v>229.37</v>
      </c>
      <c r="AB357">
        <v>242.41</v>
      </c>
      <c r="AC357" s="2">
        <f>(Table2[[#This Row],[Close Price]]/Table2[[#This Row],[Day Low]])-1</f>
        <v>2.503229254821604E-2</v>
      </c>
      <c r="AD357" s="2">
        <f>(Table2[[#This Row],[Day High]]/Table2[[#This Row],[Close Price]])-1</f>
        <v>4.4322774084213368E-3</v>
      </c>
      <c r="AE357" s="2">
        <f>(Table2[[#This Row],[Close Price]]/Table2[[#This Row],[Current Week Low]])-1</f>
        <v>3.3134237258576338E-3</v>
      </c>
      <c r="AF357" s="2">
        <f>(Table2[[#This Row],[Current Week High]]/Table2[[#This Row],[Close Price]])-1</f>
        <v>3.0026506757050431E-2</v>
      </c>
      <c r="AG357" s="2">
        <f>(Table2[[#This Row],[Close Price]]/Table2[[#This Row],[Current Month Low]])-1</f>
        <v>3.3134237258576338E-3</v>
      </c>
      <c r="AH357" s="2">
        <f>(Table2[[#This Row],[Current Month High]]/Table2[[#This Row],[Close Price]])-1</f>
        <v>5.3361143701386116E-2</v>
      </c>
      <c r="AI357">
        <v>7.2871855038456603</v>
      </c>
      <c r="AJ357">
        <v>48.470967741935397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0.02</v>
      </c>
      <c r="AM357" t="s">
        <v>10198</v>
      </c>
      <c r="AN357">
        <v>-4.63</v>
      </c>
      <c r="AO357" t="s">
        <v>10199</v>
      </c>
      <c r="AP357">
        <v>5.9519211123947001E-2</v>
      </c>
      <c r="AQ357">
        <f>(Table2[[#This Row],[Sharpe Ratio]]-AVERAGE(Table2[Sharpe Ratio]))/_xlfn.STDEV.P(Table2[Sharpe Ratio])</f>
        <v>5.6836858578730498E-2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-2.1113135101372364</v>
      </c>
      <c r="AS357">
        <f>_xlfn.RANK.AVG(Table2[[#This Row],[1Y Return vs Nifty Z-Score]],Table2[1Y Return vs Nifty Z-Score])</f>
        <v>526</v>
      </c>
      <c r="AT357">
        <f>_xlfn.RANK.AVG(Table2[[#This Row],[6M Return vs Nifty Z-Score]],Table2[6M Return vs Nifty Z-Score])</f>
        <v>233</v>
      </c>
      <c r="AU357">
        <f>_xlfn.RANK.AVG(Table2[[#This Row],[Sharpe Ratio Z-Score]],Table2[Sharpe Ratio Z-Score])</f>
        <v>319</v>
      </c>
      <c r="AV357">
        <f>(Table2[[#This Row],[Rank 1Y]]+Table2[[#This Row],[Rank 6M]]+Table2[[#This Row],[Rank Sharpe]])/3</f>
        <v>359.33333333333331</v>
      </c>
    </row>
    <row r="358" spans="1:48" x14ac:dyDescent="0.3">
      <c r="A358" t="s">
        <v>1345</v>
      </c>
      <c r="B358" t="s">
        <v>1346</v>
      </c>
      <c r="C358" t="s">
        <v>10159</v>
      </c>
      <c r="D358" t="s">
        <v>287</v>
      </c>
      <c r="E358">
        <v>8028.2504625000001</v>
      </c>
      <c r="F358">
        <v>816.85</v>
      </c>
      <c r="G358">
        <v>49.203630262626803</v>
      </c>
      <c r="H358">
        <f>(Table2[[#This Row],[1Y Return vs Nifty]]-AVERAGE(Table2[1Y Return vs Nifty]))/_xlfn.STDEV.P(Table2[1Y Return vs Nifty])</f>
        <v>2.1233930849714051E-2</v>
      </c>
      <c r="I358">
        <v>-9.1324377277522704</v>
      </c>
      <c r="J358">
        <f>(Table2[[#This Row],[1M Return vs Nifty]]-AVERAGE(Table2[1M Return vs Nifty]))/_xlfn.STDEV.P(Table2[1M Return vs Nifty])</f>
        <v>-1.0615320397993273</v>
      </c>
      <c r="K358">
        <v>7.2271798774785001</v>
      </c>
      <c r="L358">
        <f>(Table2[[#This Row],[6M Return vs Nifty]]-AVERAGE(Table2[6M Return vs Nifty]))/_xlfn.STDEV.P(Table2[6M Return vs Nifty])</f>
        <v>-9.7351974054890475E-2</v>
      </c>
      <c r="M358">
        <v>-1.3309909927888799</v>
      </c>
      <c r="N358">
        <f>(Table2[[#This Row],[1W Return vs Nifty]]-AVERAGE(Table2[1W Return vs Nifty]))/_xlfn.STDEV.P(Table2[1W Return vs Nifty])</f>
        <v>-0.23902010167079002</v>
      </c>
      <c r="O358">
        <v>784.02</v>
      </c>
      <c r="P358">
        <v>763.27915310661695</v>
      </c>
      <c r="Q358">
        <v>660.70265943506604</v>
      </c>
      <c r="R358">
        <v>52.116437033599603</v>
      </c>
      <c r="S358" s="2">
        <f>(Table2[[#This Row],[Close Price]]-Table2[[#This Row],[20D EMA]])/Table2[[#This Row],[20D EMA]]</f>
        <v>4.1873931787454452E-2</v>
      </c>
      <c r="T358" s="2">
        <f>(Table2[[#This Row],[Close Price]]-Table2[[#This Row],[50D EMA]])/Table2[[#This Row],[50D EMA]]</f>
        <v>7.0185130401301754E-2</v>
      </c>
      <c r="U358" s="2">
        <f>(Table2[[#This Row],[Close Price]]-Table2[[#This Row],[200D EMA]])/Table2[[#This Row],[200D EMA]]</f>
        <v>0.2363352687250386</v>
      </c>
      <c r="V358">
        <v>0.78564423282155305</v>
      </c>
      <c r="W358">
        <v>792</v>
      </c>
      <c r="X358">
        <v>863.7</v>
      </c>
      <c r="Y358">
        <v>771.05</v>
      </c>
      <c r="Z358">
        <v>837.2</v>
      </c>
      <c r="AA358">
        <v>745</v>
      </c>
      <c r="AB358">
        <v>837.2</v>
      </c>
      <c r="AC358" s="2">
        <f>(Table2[[#This Row],[Close Price]]/Table2[[#This Row],[Day Low]])-1</f>
        <v>3.1376262626262585E-2</v>
      </c>
      <c r="AD358" s="2">
        <f>(Table2[[#This Row],[Day High]]/Table2[[#This Row],[Close Price]])-1</f>
        <v>5.7354471445185906E-2</v>
      </c>
      <c r="AE358" s="2">
        <f>(Table2[[#This Row],[Close Price]]/Table2[[#This Row],[Current Week Low]])-1</f>
        <v>5.9399520134881145E-2</v>
      </c>
      <c r="AF358" s="2">
        <f>(Table2[[#This Row],[Current Week High]]/Table2[[#This Row],[Close Price]])-1</f>
        <v>2.4912774683234495E-2</v>
      </c>
      <c r="AG358" s="2">
        <f>(Table2[[#This Row],[Close Price]]/Table2[[#This Row],[Current Month Low]])-1</f>
        <v>9.6442953020134281E-2</v>
      </c>
      <c r="AH358" s="2">
        <f>(Table2[[#This Row],[Current Month High]]/Table2[[#This Row],[Close Price]])-1</f>
        <v>2.4912774683234495E-2</v>
      </c>
      <c r="AI358">
        <v>7.7309175491216298</v>
      </c>
      <c r="AJ358">
        <v>86.815323041738097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0.08</v>
      </c>
      <c r="AM358" t="s">
        <v>10198</v>
      </c>
      <c r="AN358">
        <v>5.7</v>
      </c>
      <c r="AO358" t="s">
        <v>10198</v>
      </c>
      <c r="AP358">
        <v>1.0604356813782001E-2</v>
      </c>
      <c r="AQ358">
        <f>(Table2[[#This Row],[Sharpe Ratio]]-AVERAGE(Table2[Sharpe Ratio]))/_xlfn.STDEV.P(Table2[Sharpe Ratio])</f>
        <v>-0.49464358999613722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-1.871313774671431</v>
      </c>
      <c r="AS358">
        <f>_xlfn.RANK.AVG(Table2[[#This Row],[1Y Return vs Nifty Z-Score]],Table2[1Y Return vs Nifty Z-Score])</f>
        <v>270</v>
      </c>
      <c r="AT358">
        <f>_xlfn.RANK.AVG(Table2[[#This Row],[6M Return vs Nifty Z-Score]],Table2[6M Return vs Nifty Z-Score])</f>
        <v>341</v>
      </c>
      <c r="AU358">
        <f>_xlfn.RANK.AVG(Table2[[#This Row],[Sharpe Ratio Z-Score]],Table2[Sharpe Ratio Z-Score])</f>
        <v>470</v>
      </c>
      <c r="AV358">
        <f>(Table2[[#This Row],[Rank 1Y]]+Table2[[#This Row],[Rank 6M]]+Table2[[#This Row],[Rank Sharpe]])/3</f>
        <v>360.33333333333331</v>
      </c>
    </row>
    <row r="359" spans="1:48" x14ac:dyDescent="0.3">
      <c r="A359" t="s">
        <v>1938</v>
      </c>
      <c r="B359" t="s">
        <v>1939</v>
      </c>
      <c r="C359" t="s">
        <v>10159</v>
      </c>
      <c r="D359" t="s">
        <v>65</v>
      </c>
      <c r="E359">
        <v>3332.3903340000002</v>
      </c>
      <c r="F359">
        <v>419.9</v>
      </c>
      <c r="G359">
        <v>47.7125535157654</v>
      </c>
      <c r="H359">
        <f>(Table2[[#This Row],[1Y Return vs Nifty]]-AVERAGE(Table2[1Y Return vs Nifty]))/_xlfn.STDEV.P(Table2[1Y Return vs Nifty])</f>
        <v>4.0130402836877415E-3</v>
      </c>
      <c r="I359">
        <v>7.99615128641193</v>
      </c>
      <c r="J359">
        <f>(Table2[[#This Row],[1M Return vs Nifty]]-AVERAGE(Table2[1M Return vs Nifty]))/_xlfn.STDEV.P(Table2[1M Return vs Nifty])</f>
        <v>0.34911356357340351</v>
      </c>
      <c r="K359">
        <v>24.5433656613843</v>
      </c>
      <c r="L359">
        <f>(Table2[[#This Row],[6M Return vs Nifty]]-AVERAGE(Table2[6M Return vs Nifty]))/_xlfn.STDEV.P(Table2[6M Return vs Nifty])</f>
        <v>0.40463996348842601</v>
      </c>
      <c r="M359">
        <v>1.75589836024168</v>
      </c>
      <c r="N359">
        <f>(Table2[[#This Row],[1W Return vs Nifty]]-AVERAGE(Table2[1W Return vs Nifty]))/_xlfn.STDEV.P(Table2[1W Return vs Nifty])</f>
        <v>0.31831821665850968</v>
      </c>
      <c r="O359">
        <v>396.8</v>
      </c>
      <c r="P359">
        <v>383.89376230101999</v>
      </c>
      <c r="Q359">
        <v>339.25582726756801</v>
      </c>
      <c r="R359">
        <v>71.279608815682295</v>
      </c>
      <c r="S359" s="2">
        <f>(Table2[[#This Row],[Close Price]]-Table2[[#This Row],[20D EMA]])/Table2[[#This Row],[20D EMA]]</f>
        <v>5.8215725806451527E-2</v>
      </c>
      <c r="T359" s="2">
        <f>(Table2[[#This Row],[Close Price]]-Table2[[#This Row],[50D EMA]])/Table2[[#This Row],[50D EMA]]</f>
        <v>9.3792192619026354E-2</v>
      </c>
      <c r="U359" s="2">
        <f>(Table2[[#This Row],[Close Price]]-Table2[[#This Row],[200D EMA]])/Table2[[#This Row],[200D EMA]]</f>
        <v>0.23770902737900104</v>
      </c>
      <c r="V359">
        <v>0.72527371913064298</v>
      </c>
      <c r="W359">
        <v>380</v>
      </c>
      <c r="X359">
        <v>423.85</v>
      </c>
      <c r="Y359">
        <v>405.5</v>
      </c>
      <c r="Z359">
        <v>424.7</v>
      </c>
      <c r="AA359">
        <v>388</v>
      </c>
      <c r="AB359">
        <v>424.7</v>
      </c>
      <c r="AC359" s="2">
        <f>(Table2[[#This Row],[Close Price]]/Table2[[#This Row],[Day Low]])-1</f>
        <v>0.10499999999999998</v>
      </c>
      <c r="AD359" s="2">
        <f>(Table2[[#This Row],[Day High]]/Table2[[#This Row],[Close Price]])-1</f>
        <v>9.4070016670637635E-3</v>
      </c>
      <c r="AE359" s="2">
        <f>(Table2[[#This Row],[Close Price]]/Table2[[#This Row],[Current Week Low]])-1</f>
        <v>3.5511713933415567E-2</v>
      </c>
      <c r="AF359" s="2">
        <f>(Table2[[#This Row],[Current Week High]]/Table2[[#This Row],[Close Price]])-1</f>
        <v>1.1431293165039325E-2</v>
      </c>
      <c r="AG359" s="2">
        <f>(Table2[[#This Row],[Close Price]]/Table2[[#This Row],[Current Month Low]])-1</f>
        <v>8.2216494845360755E-2</v>
      </c>
      <c r="AH359" s="2">
        <f>(Table2[[#This Row],[Current Month High]]/Table2[[#This Row],[Close Price]])-1</f>
        <v>1.1431293165039325E-2</v>
      </c>
      <c r="AI359">
        <v>1.14312931650393</v>
      </c>
      <c r="AJ359">
        <v>79.982854693527599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0.03</v>
      </c>
      <c r="AM359" t="s">
        <v>10198</v>
      </c>
      <c r="AN359">
        <v>5.22</v>
      </c>
      <c r="AO359" t="s">
        <v>10198</v>
      </c>
      <c r="AP359">
        <v>-4.2720920957830998E-2</v>
      </c>
      <c r="AQ359">
        <f>(Table2[[#This Row],[Sharpe Ratio]]-AVERAGE(Table2[Sharpe Ratio]))/_xlfn.STDEV.P(Table2[Sharpe Ratio])</f>
        <v>-1.0958484493502274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-1.9763665346200443E-2</v>
      </c>
      <c r="AS359">
        <f>_xlfn.RANK.AVG(Table2[[#This Row],[1Y Return vs Nifty Z-Score]],Table2[1Y Return vs Nifty Z-Score])</f>
        <v>274</v>
      </c>
      <c r="AT359">
        <f>_xlfn.RANK.AVG(Table2[[#This Row],[6M Return vs Nifty Z-Score]],Table2[6M Return vs Nifty Z-Score])</f>
        <v>183</v>
      </c>
      <c r="AU359">
        <f>_xlfn.RANK.AVG(Table2[[#This Row],[Sharpe Ratio Z-Score]],Table2[Sharpe Ratio Z-Score])</f>
        <v>625</v>
      </c>
      <c r="AV359">
        <f>(Table2[[#This Row],[Rank 1Y]]+Table2[[#This Row],[Rank 6M]]+Table2[[#This Row],[Rank Sharpe]])/3</f>
        <v>360.66666666666669</v>
      </c>
    </row>
    <row r="360" spans="1:48" x14ac:dyDescent="0.3">
      <c r="A360" t="s">
        <v>366</v>
      </c>
      <c r="B360" t="s">
        <v>367</v>
      </c>
      <c r="C360" t="s">
        <v>10151</v>
      </c>
      <c r="D360" t="s">
        <v>18</v>
      </c>
      <c r="E360">
        <v>69771.300332429993</v>
      </c>
      <c r="F360">
        <v>330.75</v>
      </c>
      <c r="G360">
        <v>40.254264611544102</v>
      </c>
      <c r="H360">
        <f>(Table2[[#This Row],[1Y Return vs Nifty]]-AVERAGE(Table2[1Y Return vs Nifty]))/_xlfn.STDEV.P(Table2[1Y Return vs Nifty])</f>
        <v>-8.2124965221230625E-2</v>
      </c>
      <c r="I360">
        <v>-11.4560547212022</v>
      </c>
      <c r="J360">
        <f>(Table2[[#This Row],[1M Return vs Nifty]]-AVERAGE(Table2[1M Return vs Nifty]))/_xlfn.STDEV.P(Table2[1M Return vs Nifty])</f>
        <v>-1.2528963193101372</v>
      </c>
      <c r="K360">
        <v>-0.40968928835679802</v>
      </c>
      <c r="L360">
        <f>(Table2[[#This Row],[6M Return vs Nifty]]-AVERAGE(Table2[6M Return vs Nifty]))/_xlfn.STDEV.P(Table2[6M Return vs Nifty])</f>
        <v>-0.31874291991119924</v>
      </c>
      <c r="M360">
        <v>-2.0283009156933201</v>
      </c>
      <c r="N360">
        <f>(Table2[[#This Row],[1W Return vs Nifty]]-AVERAGE(Table2[1W Return vs Nifty]))/_xlfn.STDEV.P(Table2[1W Return vs Nifty])</f>
        <v>-0.36491950891852581</v>
      </c>
      <c r="O360">
        <v>336.46</v>
      </c>
      <c r="P360">
        <v>338.31916150928402</v>
      </c>
      <c r="Q360">
        <v>295.29097498512999</v>
      </c>
      <c r="R360">
        <v>33.315459884463998</v>
      </c>
      <c r="S360" s="2">
        <f>(Table2[[#This Row],[Close Price]]-Table2[[#This Row],[20D EMA]])/Table2[[#This Row],[20D EMA]]</f>
        <v>-1.6970813766866731E-2</v>
      </c>
      <c r="T360" s="2">
        <f>(Table2[[#This Row],[Close Price]]-Table2[[#This Row],[50D EMA]])/Table2[[#This Row],[50D EMA]]</f>
        <v>-2.2372843073732628E-2</v>
      </c>
      <c r="U360" s="2">
        <f>(Table2[[#This Row],[Close Price]]-Table2[[#This Row],[200D EMA]])/Table2[[#This Row],[200D EMA]]</f>
        <v>0.12008164156271835</v>
      </c>
      <c r="V360">
        <v>0.496209219092553</v>
      </c>
      <c r="W360">
        <v>323</v>
      </c>
      <c r="X360">
        <v>332.8</v>
      </c>
      <c r="Y360">
        <v>326.14999999999998</v>
      </c>
      <c r="Z360">
        <v>336.2</v>
      </c>
      <c r="AA360">
        <v>324.25</v>
      </c>
      <c r="AB360">
        <v>336.2</v>
      </c>
      <c r="AC360" s="2">
        <f>(Table2[[#This Row],[Close Price]]/Table2[[#This Row],[Day Low]])-1</f>
        <v>2.3993808049535659E-2</v>
      </c>
      <c r="AD360" s="2">
        <f>(Table2[[#This Row],[Day High]]/Table2[[#This Row],[Close Price]])-1</f>
        <v>6.1980347694634563E-3</v>
      </c>
      <c r="AE360" s="2">
        <f>(Table2[[#This Row],[Close Price]]/Table2[[#This Row],[Current Week Low]])-1</f>
        <v>1.4103939904951845E-2</v>
      </c>
      <c r="AF360" s="2">
        <f>(Table2[[#This Row],[Current Week High]]/Table2[[#This Row],[Close Price]])-1</f>
        <v>1.6477702191987964E-2</v>
      </c>
      <c r="AG360" s="2">
        <f>(Table2[[#This Row],[Close Price]]/Table2[[#This Row],[Current Month Low]])-1</f>
        <v>2.0046260601387811E-2</v>
      </c>
      <c r="AH360" s="2">
        <f>(Table2[[#This Row],[Current Month High]]/Table2[[#This Row],[Close Price]])-1</f>
        <v>1.6477702191987964E-2</v>
      </c>
      <c r="AI360">
        <v>19.889140841521701</v>
      </c>
      <c r="AJ360">
        <v>107.410117056856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-0.04</v>
      </c>
      <c r="AM360" t="s">
        <v>10199</v>
      </c>
      <c r="AN360">
        <v>-2.96</v>
      </c>
      <c r="AO360" t="s">
        <v>10199</v>
      </c>
      <c r="AP360">
        <v>5.1716746532018999E-2</v>
      </c>
      <c r="AQ360">
        <f>(Table2[[#This Row],[Sharpe Ratio]]-AVERAGE(Table2[Sharpe Ratio]))/_xlfn.STDEV.P(Table2[Sharpe Ratio])</f>
        <v>-3.1130421173583705E-2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305</v>
      </c>
      <c r="AT360">
        <f>_xlfn.RANK.AVG(Table2[[#This Row],[6M Return vs Nifty Z-Score]],Table2[6M Return vs Nifty Z-Score])</f>
        <v>430</v>
      </c>
      <c r="AU360">
        <f>_xlfn.RANK.AVG(Table2[[#This Row],[Sharpe Ratio Z-Score]],Table2[Sharpe Ratio Z-Score])</f>
        <v>349</v>
      </c>
      <c r="AV360">
        <f>(Table2[[#This Row],[Rank 1Y]]+Table2[[#This Row],[Rank 6M]]+Table2[[#This Row],[Rank Sharpe]])/3</f>
        <v>361.33333333333331</v>
      </c>
    </row>
    <row r="361" spans="1:48" x14ac:dyDescent="0.3">
      <c r="A361" t="s">
        <v>298</v>
      </c>
      <c r="B361" t="s">
        <v>299</v>
      </c>
      <c r="C361" t="s">
        <v>10153</v>
      </c>
      <c r="D361" t="s">
        <v>247</v>
      </c>
      <c r="E361">
        <v>88828.449223500007</v>
      </c>
      <c r="F361">
        <v>4186.95</v>
      </c>
      <c r="G361">
        <v>59.797252699631798</v>
      </c>
      <c r="H361">
        <f>(Table2[[#This Row],[1Y Return vs Nifty]]-AVERAGE(Table2[1Y Return vs Nifty]))/_xlfn.STDEV.P(Table2[1Y Return vs Nifty])</f>
        <v>0.14358283949540782</v>
      </c>
      <c r="I361">
        <v>3.02678900595027</v>
      </c>
      <c r="J361">
        <f>(Table2[[#This Row],[1M Return vs Nifty]]-AVERAGE(Table2[1M Return vs Nifty]))/_xlfn.STDEV.P(Table2[1M Return vs Nifty])</f>
        <v>-6.0144259514226112E-2</v>
      </c>
      <c r="K361">
        <v>9.26352198169098</v>
      </c>
      <c r="L361">
        <f>(Table2[[#This Row],[6M Return vs Nifty]]-AVERAGE(Table2[6M Return vs Nifty]))/_xlfn.STDEV.P(Table2[6M Return vs Nifty])</f>
        <v>-3.8318920751388347E-2</v>
      </c>
      <c r="M361">
        <v>0.248137020527369</v>
      </c>
      <c r="N361">
        <f>(Table2[[#This Row],[1W Return vs Nifty]]-AVERAGE(Table2[1W Return vs Nifty]))/_xlfn.STDEV.P(Table2[1W Return vs Nifty])</f>
        <v>4.6091689104709517E-2</v>
      </c>
      <c r="O361">
        <v>4052.5</v>
      </c>
      <c r="P361">
        <v>3926.7773814542702</v>
      </c>
      <c r="Q361">
        <v>3455.0967501474702</v>
      </c>
      <c r="R361">
        <v>60.1736280765465</v>
      </c>
      <c r="S361" s="2">
        <f>(Table2[[#This Row],[Close Price]]-Table2[[#This Row],[20D EMA]])/Table2[[#This Row],[20D EMA]]</f>
        <v>3.3177051202961091E-2</v>
      </c>
      <c r="T361" s="2">
        <f>(Table2[[#This Row],[Close Price]]-Table2[[#This Row],[50D EMA]])/Table2[[#This Row],[50D EMA]]</f>
        <v>6.6256014352760545E-2</v>
      </c>
      <c r="U361" s="2">
        <f>(Table2[[#This Row],[Close Price]]-Table2[[#This Row],[200D EMA]])/Table2[[#This Row],[200D EMA]]</f>
        <v>0.21181845336785221</v>
      </c>
      <c r="V361">
        <v>1.04841464213977</v>
      </c>
      <c r="W361">
        <v>4050</v>
      </c>
      <c r="X361">
        <v>4200</v>
      </c>
      <c r="Y361">
        <v>4103.6499999999996</v>
      </c>
      <c r="Z361">
        <v>4252.2</v>
      </c>
      <c r="AA361">
        <v>3982.65</v>
      </c>
      <c r="AB361">
        <v>4264.95</v>
      </c>
      <c r="AC361" s="2">
        <f>(Table2[[#This Row],[Close Price]]/Table2[[#This Row],[Day Low]])-1</f>
        <v>3.3814814814814742E-2</v>
      </c>
      <c r="AD361" s="2">
        <f>(Table2[[#This Row],[Day High]]/Table2[[#This Row],[Close Price]])-1</f>
        <v>3.1168272847776901E-3</v>
      </c>
      <c r="AE361" s="2">
        <f>(Table2[[#This Row],[Close Price]]/Table2[[#This Row],[Current Week Low]])-1</f>
        <v>2.0299002107879716E-2</v>
      </c>
      <c r="AF361" s="2">
        <f>(Table2[[#This Row],[Current Week High]]/Table2[[#This Row],[Close Price]])-1</f>
        <v>1.5584136423888451E-2</v>
      </c>
      <c r="AG361" s="2">
        <f>(Table2[[#This Row],[Close Price]]/Table2[[#This Row],[Current Month Low]])-1</f>
        <v>5.1297502918910665E-2</v>
      </c>
      <c r="AH361" s="2">
        <f>(Table2[[#This Row],[Current Month High]]/Table2[[#This Row],[Close Price]])-1</f>
        <v>1.8629312506717399E-2</v>
      </c>
      <c r="AI361">
        <v>1.8629312506717399</v>
      </c>
      <c r="AJ361">
        <v>88.724617430303496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0.01</v>
      </c>
      <c r="AM361" t="s">
        <v>10198</v>
      </c>
      <c r="AN361">
        <v>7.01</v>
      </c>
      <c r="AO361" t="s">
        <v>10198</v>
      </c>
      <c r="AP361">
        <v>-1.4181220660729999E-3</v>
      </c>
      <c r="AQ361">
        <f>(Table2[[#This Row],[Sharpe Ratio]]-AVERAGE(Table2[Sharpe Ratio]))/_xlfn.STDEV.P(Table2[Sharpe Ratio])</f>
        <v>-0.63018855152465392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-0.53897720319015097</v>
      </c>
      <c r="AS361">
        <f>_xlfn.RANK.AVG(Table2[[#This Row],[1Y Return vs Nifty Z-Score]],Table2[1Y Return vs Nifty Z-Score])</f>
        <v>228</v>
      </c>
      <c r="AT361">
        <f>_xlfn.RANK.AVG(Table2[[#This Row],[6M Return vs Nifty Z-Score]],Table2[6M Return vs Nifty Z-Score])</f>
        <v>317</v>
      </c>
      <c r="AU361">
        <f>_xlfn.RANK.AVG(Table2[[#This Row],[Sharpe Ratio Z-Score]],Table2[Sharpe Ratio Z-Score])</f>
        <v>541</v>
      </c>
      <c r="AV361">
        <f>(Table2[[#This Row],[Rank 1Y]]+Table2[[#This Row],[Rank 6M]]+Table2[[#This Row],[Rank Sharpe]])/3</f>
        <v>362</v>
      </c>
    </row>
    <row r="362" spans="1:48" x14ac:dyDescent="0.3">
      <c r="A362" t="s">
        <v>1570</v>
      </c>
      <c r="B362" t="s">
        <v>1571</v>
      </c>
      <c r="C362" t="s">
        <v>10163</v>
      </c>
      <c r="D362" t="s">
        <v>140</v>
      </c>
      <c r="E362">
        <v>5823.69</v>
      </c>
      <c r="F362">
        <v>202.14</v>
      </c>
      <c r="G362">
        <v>67.458849936572705</v>
      </c>
      <c r="H362">
        <f>(Table2[[#This Row],[1Y Return vs Nifty]]-AVERAGE(Table2[1Y Return vs Nifty]))/_xlfn.STDEV.P(Table2[1Y Return vs Nifty])</f>
        <v>0.23206891364018345</v>
      </c>
      <c r="I362">
        <v>1.0911490652384199</v>
      </c>
      <c r="J362">
        <f>(Table2[[#This Row],[1M Return vs Nifty]]-AVERAGE(Table2[1M Return vs Nifty]))/_xlfn.STDEV.P(Table2[1M Return vs Nifty])</f>
        <v>-0.21955622099102268</v>
      </c>
      <c r="K362">
        <v>2.1433899713464699</v>
      </c>
      <c r="L362">
        <f>(Table2[[#This Row],[6M Return vs Nifty]]-AVERAGE(Table2[6M Return vs Nifty]))/_xlfn.STDEV.P(Table2[6M Return vs Nifty])</f>
        <v>-0.24472978443934015</v>
      </c>
      <c r="M362">
        <v>6.2378725624475599</v>
      </c>
      <c r="N362">
        <f>(Table2[[#This Row],[1W Return vs Nifty]]-AVERAGE(Table2[1W Return vs Nifty]))/_xlfn.STDEV.P(Table2[1W Return vs Nifty])</f>
        <v>1.1275393059082219</v>
      </c>
      <c r="O362">
        <v>195.44</v>
      </c>
      <c r="P362">
        <v>197.026299695273</v>
      </c>
      <c r="Q362">
        <v>178.46112745849999</v>
      </c>
      <c r="R362">
        <v>71.798622213426299</v>
      </c>
      <c r="S362" s="2">
        <f>(Table2[[#This Row],[Close Price]]-Table2[[#This Row],[20D EMA]])/Table2[[#This Row],[20D EMA]]</f>
        <v>3.4281620957838668E-2</v>
      </c>
      <c r="T362" s="2">
        <f>(Table2[[#This Row],[Close Price]]-Table2[[#This Row],[50D EMA]])/Table2[[#This Row],[50D EMA]]</f>
        <v>2.5954404628397314E-2</v>
      </c>
      <c r="U362" s="2">
        <f>(Table2[[#This Row],[Close Price]]-Table2[[#This Row],[200D EMA]])/Table2[[#This Row],[200D EMA]]</f>
        <v>0.13268364309200262</v>
      </c>
      <c r="V362">
        <v>1.0787763125512599</v>
      </c>
      <c r="W362">
        <v>207.73</v>
      </c>
      <c r="X362">
        <v>219</v>
      </c>
      <c r="Y362">
        <v>201.08</v>
      </c>
      <c r="Z362">
        <v>211.4</v>
      </c>
      <c r="AA362">
        <v>188.14</v>
      </c>
      <c r="AB362">
        <v>211.4</v>
      </c>
      <c r="AC362" s="2">
        <f>(Table2[[#This Row],[Close Price]]/Table2[[#This Row],[Day Low]])-1</f>
        <v>-2.6909931160641221E-2</v>
      </c>
      <c r="AD362" s="2">
        <f>(Table2[[#This Row],[Day High]]/Table2[[#This Row],[Close Price]])-1</f>
        <v>8.3407539329177771E-2</v>
      </c>
      <c r="AE362" s="2">
        <f>(Table2[[#This Row],[Close Price]]/Table2[[#This Row],[Current Week Low]])-1</f>
        <v>5.2715337179229937E-3</v>
      </c>
      <c r="AF362" s="2">
        <f>(Table2[[#This Row],[Current Week High]]/Table2[[#This Row],[Close Price]])-1</f>
        <v>4.5809834767982727E-2</v>
      </c>
      <c r="AG362" s="2">
        <f>(Table2[[#This Row],[Close Price]]/Table2[[#This Row],[Current Month Low]])-1</f>
        <v>7.4412671414903819E-2</v>
      </c>
      <c r="AH362" s="2">
        <f>(Table2[[#This Row],[Current Month High]]/Table2[[#This Row],[Close Price]])-1</f>
        <v>4.5809834767982727E-2</v>
      </c>
      <c r="AI362">
        <v>31.072523993271901</v>
      </c>
      <c r="AJ362">
        <v>105.635808748728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-0.15</v>
      </c>
      <c r="AM362" t="s">
        <v>10199</v>
      </c>
      <c r="AN362">
        <v>4.42</v>
      </c>
      <c r="AO362" t="s">
        <v>10198</v>
      </c>
      <c r="AP362">
        <v>7.9236188586500004E-3</v>
      </c>
      <c r="AQ362">
        <f>(Table2[[#This Row],[Sharpe Ratio]]-AVERAGE(Table2[Sharpe Ratio]))/_xlfn.STDEV.P(Table2[Sharpe Ratio])</f>
        <v>-0.52486701784555123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207</v>
      </c>
      <c r="AT362">
        <f>_xlfn.RANK.AVG(Table2[[#This Row],[6M Return vs Nifty Z-Score]],Table2[6M Return vs Nifty Z-Score])</f>
        <v>403</v>
      </c>
      <c r="AU362">
        <f>_xlfn.RANK.AVG(Table2[[#This Row],[Sharpe Ratio Z-Score]],Table2[Sharpe Ratio Z-Score])</f>
        <v>479</v>
      </c>
      <c r="AV362">
        <f>(Table2[[#This Row],[Rank 1Y]]+Table2[[#This Row],[Rank 6M]]+Table2[[#This Row],[Rank Sharpe]])/3</f>
        <v>363</v>
      </c>
    </row>
    <row r="363" spans="1:48" x14ac:dyDescent="0.3">
      <c r="A363" t="s">
        <v>1401</v>
      </c>
      <c r="B363" t="s">
        <v>1402</v>
      </c>
      <c r="C363" t="s">
        <v>10167</v>
      </c>
      <c r="D363" t="s">
        <v>346</v>
      </c>
      <c r="E363">
        <v>7428.3369155820001</v>
      </c>
      <c r="F363">
        <v>90.04</v>
      </c>
      <c r="G363">
        <v>15.130326015378101</v>
      </c>
      <c r="H363">
        <f>(Table2[[#This Row],[1Y Return vs Nifty]]-AVERAGE(Table2[1Y Return vs Nifty]))/_xlfn.STDEV.P(Table2[1Y Return vs Nifty])</f>
        <v>-0.37228883375639954</v>
      </c>
      <c r="I363">
        <v>27.906683834340601</v>
      </c>
      <c r="J363">
        <f>(Table2[[#This Row],[1M Return vs Nifty]]-AVERAGE(Table2[1M Return vs Nifty]))/_xlfn.STDEV.P(Table2[1M Return vs Nifty])</f>
        <v>1.9888694813737198</v>
      </c>
      <c r="K363">
        <v>1.51475034068702</v>
      </c>
      <c r="L363">
        <f>(Table2[[#This Row],[6M Return vs Nifty]]-AVERAGE(Table2[6M Return vs Nifty]))/_xlfn.STDEV.P(Table2[6M Return vs Nifty])</f>
        <v>-0.26295389165032629</v>
      </c>
      <c r="M363">
        <v>5.8911708813026502</v>
      </c>
      <c r="N363">
        <f>(Table2[[#This Row],[1W Return vs Nifty]]-AVERAGE(Table2[1W Return vs Nifty]))/_xlfn.STDEV.P(Table2[1W Return vs Nifty])</f>
        <v>1.0649422673258249</v>
      </c>
      <c r="O363">
        <v>82.55</v>
      </c>
      <c r="P363">
        <v>77.349432428533007</v>
      </c>
      <c r="Q363">
        <v>71.630165881346102</v>
      </c>
      <c r="R363">
        <v>73.662957031657996</v>
      </c>
      <c r="S363" s="2">
        <f>(Table2[[#This Row],[Close Price]]-Table2[[#This Row],[20D EMA]])/Table2[[#This Row],[20D EMA]]</f>
        <v>9.0732889158086125E-2</v>
      </c>
      <c r="T363" s="2">
        <f>(Table2[[#This Row],[Close Price]]-Table2[[#This Row],[50D EMA]])/Table2[[#This Row],[50D EMA]]</f>
        <v>0.16406801152926942</v>
      </c>
      <c r="U363" s="2">
        <f>(Table2[[#This Row],[Close Price]]-Table2[[#This Row],[200D EMA]])/Table2[[#This Row],[200D EMA]]</f>
        <v>0.25701230608832343</v>
      </c>
      <c r="V363">
        <v>1.3856794907699801</v>
      </c>
      <c r="W363">
        <v>84.91</v>
      </c>
      <c r="X363">
        <v>89.96</v>
      </c>
      <c r="Y363">
        <v>84.06</v>
      </c>
      <c r="Z363">
        <v>95.74</v>
      </c>
      <c r="AA363">
        <v>83.01</v>
      </c>
      <c r="AB363">
        <v>95.74</v>
      </c>
      <c r="AC363" s="2">
        <f>(Table2[[#This Row],[Close Price]]/Table2[[#This Row],[Day Low]])-1</f>
        <v>6.0416912024496616E-2</v>
      </c>
      <c r="AD363" s="2">
        <f>(Table2[[#This Row],[Day High]]/Table2[[#This Row],[Close Price]])-1</f>
        <v>-8.8849400266566292E-4</v>
      </c>
      <c r="AE363" s="2">
        <f>(Table2[[#This Row],[Close Price]]/Table2[[#This Row],[Current Week Low]])-1</f>
        <v>7.1139662146086247E-2</v>
      </c>
      <c r="AF363" s="2">
        <f>(Table2[[#This Row],[Current Week High]]/Table2[[#This Row],[Close Price]])-1</f>
        <v>6.3305197689915493E-2</v>
      </c>
      <c r="AG363" s="2">
        <f>(Table2[[#This Row],[Close Price]]/Table2[[#This Row],[Current Month Low]])-1</f>
        <v>8.4688591735935459E-2</v>
      </c>
      <c r="AH363" s="2">
        <f>(Table2[[#This Row],[Current Month High]]/Table2[[#This Row],[Close Price]])-1</f>
        <v>6.3305197689915493E-2</v>
      </c>
      <c r="AI363">
        <v>6.3305197689915396</v>
      </c>
      <c r="AJ363">
        <v>53.5208866155157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0.19</v>
      </c>
      <c r="AM363" t="s">
        <v>10198</v>
      </c>
      <c r="AN363">
        <v>5.53</v>
      </c>
      <c r="AO363" t="s">
        <v>10198</v>
      </c>
      <c r="AP363">
        <v>7.2380305213471996E-2</v>
      </c>
      <c r="AQ363">
        <f>(Table2[[#This Row],[Sharpe Ratio]]-AVERAGE(Table2[Sharpe Ratio]))/_xlfn.STDEV.P(Table2[Sharpe Ratio])</f>
        <v>0.20183661453590815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2.620405637828727</v>
      </c>
      <c r="AS363">
        <f>_xlfn.RANK.AVG(Table2[[#This Row],[1Y Return vs Nifty Z-Score]],Table2[1Y Return vs Nifty Z-Score])</f>
        <v>419</v>
      </c>
      <c r="AT363">
        <f>_xlfn.RANK.AVG(Table2[[#This Row],[6M Return vs Nifty Z-Score]],Table2[6M Return vs Nifty Z-Score])</f>
        <v>409</v>
      </c>
      <c r="AU363">
        <f>_xlfn.RANK.AVG(Table2[[#This Row],[Sharpe Ratio Z-Score]],Table2[Sharpe Ratio Z-Score])</f>
        <v>267</v>
      </c>
      <c r="AV363">
        <f>(Table2[[#This Row],[Rank 1Y]]+Table2[[#This Row],[Rank 6M]]+Table2[[#This Row],[Rank Sharpe]])/3</f>
        <v>365</v>
      </c>
    </row>
    <row r="364" spans="1:48" x14ac:dyDescent="0.3">
      <c r="A364" t="s">
        <v>1743</v>
      </c>
      <c r="B364" t="s">
        <v>1744</v>
      </c>
      <c r="C364" t="s">
        <v>10167</v>
      </c>
      <c r="D364" t="s">
        <v>542</v>
      </c>
      <c r="E364">
        <v>4266.6005549649999</v>
      </c>
      <c r="F364">
        <v>373.7</v>
      </c>
      <c r="G364">
        <v>7.0507773850631903</v>
      </c>
      <c r="H364">
        <f>(Table2[[#This Row],[1Y Return vs Nifty]]-AVERAGE(Table2[1Y Return vs Nifty]))/_xlfn.STDEV.P(Table2[1Y Return vs Nifty])</f>
        <v>-0.46560195333821397</v>
      </c>
      <c r="I364">
        <v>1.2447934679264101</v>
      </c>
      <c r="J364">
        <f>(Table2[[#This Row],[1M Return vs Nifty]]-AVERAGE(Table2[1M Return vs Nifty]))/_xlfn.STDEV.P(Table2[1M Return vs Nifty])</f>
        <v>-0.20690265093014873</v>
      </c>
      <c r="K364">
        <v>-5.7771445436158002</v>
      </c>
      <c r="L364">
        <f>(Table2[[#This Row],[6M Return vs Nifty]]-AVERAGE(Table2[6M Return vs Nifty]))/_xlfn.STDEV.P(Table2[6M Return vs Nifty])</f>
        <v>-0.474344118517465</v>
      </c>
      <c r="M364">
        <v>-2.4063610686395398</v>
      </c>
      <c r="N364">
        <f>(Table2[[#This Row],[1W Return vs Nifty]]-AVERAGE(Table2[1W Return vs Nifty]))/_xlfn.STDEV.P(Table2[1W Return vs Nifty])</f>
        <v>-0.43317832411172397</v>
      </c>
      <c r="O364">
        <v>379.64</v>
      </c>
      <c r="P364">
        <v>373.556243340148</v>
      </c>
      <c r="Q364">
        <v>354.22636967259098</v>
      </c>
      <c r="R364">
        <v>47.3223054319093</v>
      </c>
      <c r="S364" s="2">
        <f>(Table2[[#This Row],[Close Price]]-Table2[[#This Row],[20D EMA]])/Table2[[#This Row],[20D EMA]]</f>
        <v>-1.5646401854388363E-2</v>
      </c>
      <c r="T364" s="2">
        <f>(Table2[[#This Row],[Close Price]]-Table2[[#This Row],[50D EMA]])/Table2[[#This Row],[50D EMA]]</f>
        <v>3.8483270569001802E-4</v>
      </c>
      <c r="U364" s="2">
        <f>(Table2[[#This Row],[Close Price]]-Table2[[#This Row],[200D EMA]])/Table2[[#This Row],[200D EMA]]</f>
        <v>5.4975100655008706E-2</v>
      </c>
      <c r="V364">
        <v>1.00433446935784</v>
      </c>
      <c r="W364">
        <v>365.05</v>
      </c>
      <c r="X364">
        <v>379.65</v>
      </c>
      <c r="Y364">
        <v>372</v>
      </c>
      <c r="Z364">
        <v>392.2</v>
      </c>
      <c r="AA364">
        <v>372</v>
      </c>
      <c r="AB364">
        <v>401.55</v>
      </c>
      <c r="AC364" s="2">
        <f>(Table2[[#This Row],[Close Price]]/Table2[[#This Row],[Day Low]])-1</f>
        <v>2.3695384193946012E-2</v>
      </c>
      <c r="AD364" s="2">
        <f>(Table2[[#This Row],[Day High]]/Table2[[#This Row],[Close Price]])-1</f>
        <v>1.5921862456515834E-2</v>
      </c>
      <c r="AE364" s="2">
        <f>(Table2[[#This Row],[Close Price]]/Table2[[#This Row],[Current Week Low]])-1</f>
        <v>4.5698924731183421E-3</v>
      </c>
      <c r="AF364" s="2">
        <f>(Table2[[#This Row],[Current Week High]]/Table2[[#This Row],[Close Price]])-1</f>
        <v>4.9504950495049549E-2</v>
      </c>
      <c r="AG364" s="2">
        <f>(Table2[[#This Row],[Close Price]]/Table2[[#This Row],[Current Month Low]])-1</f>
        <v>4.5698924731183421E-3</v>
      </c>
      <c r="AH364" s="2">
        <f>(Table2[[#This Row],[Current Month High]]/Table2[[#This Row],[Close Price]])-1</f>
        <v>7.4525020069574621E-2</v>
      </c>
      <c r="AI364">
        <v>22.785656944072699</v>
      </c>
      <c r="AJ364">
        <v>40.488721804511201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-7.0000000000000007E-2</v>
      </c>
      <c r="AM364" t="s">
        <v>10199</v>
      </c>
      <c r="AN364">
        <v>-4.22</v>
      </c>
      <c r="AO364" t="s">
        <v>10199</v>
      </c>
      <c r="AP364">
        <v>0.13515833260413199</v>
      </c>
      <c r="AQ364">
        <f>(Table2[[#This Row],[Sharpe Ratio]]-AVERAGE(Table2[Sharpe Ratio]))/_xlfn.STDEV.P(Table2[Sharpe Ratio])</f>
        <v>0.90961455222572651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-0.67041249467182518</v>
      </c>
      <c r="AS364">
        <f>_xlfn.RANK.AVG(Table2[[#This Row],[1Y Return vs Nifty Z-Score]],Table2[1Y Return vs Nifty Z-Score])</f>
        <v>470</v>
      </c>
      <c r="AT364">
        <f>_xlfn.RANK.AVG(Table2[[#This Row],[6M Return vs Nifty Z-Score]],Table2[6M Return vs Nifty Z-Score])</f>
        <v>485</v>
      </c>
      <c r="AU364">
        <f>_xlfn.RANK.AVG(Table2[[#This Row],[Sharpe Ratio Z-Score]],Table2[Sharpe Ratio Z-Score])</f>
        <v>140</v>
      </c>
      <c r="AV364">
        <f>(Table2[[#This Row],[Rank 1Y]]+Table2[[#This Row],[Rank 6M]]+Table2[[#This Row],[Rank Sharpe]])/3</f>
        <v>365</v>
      </c>
    </row>
    <row r="365" spans="1:48" x14ac:dyDescent="0.3">
      <c r="A365" t="s">
        <v>131</v>
      </c>
      <c r="B365" t="s">
        <v>132</v>
      </c>
      <c r="C365" t="s">
        <v>10153</v>
      </c>
      <c r="D365" t="s">
        <v>49</v>
      </c>
      <c r="E365">
        <v>221284.88826804</v>
      </c>
      <c r="F365">
        <v>349.85</v>
      </c>
      <c r="G365">
        <v>14.0313468606887</v>
      </c>
      <c r="H365">
        <f>(Table2[[#This Row],[1Y Return vs Nifty]]-AVERAGE(Table2[1Y Return vs Nifty]))/_xlfn.STDEV.P(Table2[1Y Return vs Nifty])</f>
        <v>-0.38498127215508476</v>
      </c>
      <c r="I365">
        <v>-6.8371339053730198</v>
      </c>
      <c r="J365">
        <f>(Table2[[#This Row],[1M Return vs Nifty]]-AVERAGE(Table2[1M Return vs Nifty]))/_xlfn.STDEV.P(Table2[1M Return vs Nifty])</f>
        <v>-0.87249952563447597</v>
      </c>
      <c r="K365">
        <v>31.144375678329801</v>
      </c>
      <c r="L365">
        <f>(Table2[[#This Row],[6M Return vs Nifty]]-AVERAGE(Table2[6M Return vs Nifty]))/_xlfn.STDEV.P(Table2[6M Return vs Nifty])</f>
        <v>0.59600160914766387</v>
      </c>
      <c r="M365">
        <v>-2.4190860594106498</v>
      </c>
      <c r="N365">
        <f>(Table2[[#This Row],[1W Return vs Nifty]]-AVERAGE(Table2[1W Return vs Nifty]))/_xlfn.STDEV.P(Table2[1W Return vs Nifty])</f>
        <v>-0.43547582303249466</v>
      </c>
      <c r="O365">
        <v>353.76</v>
      </c>
      <c r="P365">
        <v>352.94915667875898</v>
      </c>
      <c r="Q365">
        <v>293.07265705032597</v>
      </c>
      <c r="R365">
        <v>37.943050857216697</v>
      </c>
      <c r="S365" s="2">
        <f>(Table2[[#This Row],[Close Price]]-Table2[[#This Row],[20D EMA]])/Table2[[#This Row],[20D EMA]]</f>
        <v>-1.1052691090004433E-2</v>
      </c>
      <c r="T365" s="2">
        <f>(Table2[[#This Row],[Close Price]]-Table2[[#This Row],[50D EMA]])/Table2[[#This Row],[50D EMA]]</f>
        <v>-8.7807453853181883E-3</v>
      </c>
      <c r="U365" s="2">
        <f>(Table2[[#This Row],[Close Price]]-Table2[[#This Row],[200D EMA]])/Table2[[#This Row],[200D EMA]]</f>
        <v>0.1937312867093034</v>
      </c>
      <c r="V365">
        <v>0.69057967712666402</v>
      </c>
      <c r="W365">
        <v>344.1</v>
      </c>
      <c r="X365">
        <v>350.9</v>
      </c>
      <c r="Y365">
        <v>347.2</v>
      </c>
      <c r="Z365">
        <v>353.7</v>
      </c>
      <c r="AA365">
        <v>347.2</v>
      </c>
      <c r="AB365">
        <v>358.4</v>
      </c>
      <c r="AC365" s="2">
        <f>(Table2[[#This Row],[Close Price]]/Table2[[#This Row],[Day Low]])-1</f>
        <v>1.6710258645742604E-2</v>
      </c>
      <c r="AD365" s="2">
        <f>(Table2[[#This Row],[Day High]]/Table2[[#This Row],[Close Price]])-1</f>
        <v>3.0012862655421912E-3</v>
      </c>
      <c r="AE365" s="2">
        <f>(Table2[[#This Row],[Close Price]]/Table2[[#This Row],[Current Week Low]])-1</f>
        <v>7.6324884792626779E-3</v>
      </c>
      <c r="AF365" s="2">
        <f>(Table2[[#This Row],[Current Week High]]/Table2[[#This Row],[Close Price]])-1</f>
        <v>1.1004716306988627E-2</v>
      </c>
      <c r="AG365" s="2">
        <f>(Table2[[#This Row],[Close Price]]/Table2[[#This Row],[Current Month Low]])-1</f>
        <v>7.6324884792626779E-3</v>
      </c>
      <c r="AH365" s="2">
        <f>(Table2[[#This Row],[Current Month High]]/Table2[[#This Row],[Close Price]])-1</f>
        <v>2.4439045305130636E-2</v>
      </c>
      <c r="AI365">
        <v>12.8197799056738</v>
      </c>
      <c r="AJ365">
        <v>72.509861932938804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-0.15</v>
      </c>
      <c r="AM365" t="s">
        <v>10199</v>
      </c>
      <c r="AN365">
        <v>-3.06</v>
      </c>
      <c r="AO365" t="s">
        <v>10199</v>
      </c>
      <c r="AQ365">
        <f>(Table2[[#This Row],[Sharpe Ratio]]-AVERAGE(Table2[Sharpe Ratio]))/_xlfn.STDEV.P(Table2[Sharpe Ratio])</f>
        <v>-0.61420022642052829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-1.71115523809492</v>
      </c>
      <c r="AS365">
        <f>_xlfn.RANK.AVG(Table2[[#This Row],[1Y Return vs Nifty Z-Score]],Table2[1Y Return vs Nifty Z-Score])</f>
        <v>426</v>
      </c>
      <c r="AT365">
        <f>_xlfn.RANK.AVG(Table2[[#This Row],[6M Return vs Nifty Z-Score]],Table2[6M Return vs Nifty Z-Score])</f>
        <v>149</v>
      </c>
      <c r="AU365">
        <f>_xlfn.RANK.AVG(Table2[[#This Row],[Sharpe Ratio Z-Score]],Table2[Sharpe Ratio Z-Score])</f>
        <v>520.5</v>
      </c>
      <c r="AV365">
        <f>(Table2[[#This Row],[Rank 1Y]]+Table2[[#This Row],[Rank 6M]]+Table2[[#This Row],[Rank Sharpe]])/3</f>
        <v>365.16666666666669</v>
      </c>
    </row>
    <row r="366" spans="1:48" x14ac:dyDescent="0.3">
      <c r="A366" t="s">
        <v>1884</v>
      </c>
      <c r="B366" t="s">
        <v>1885</v>
      </c>
      <c r="C366" t="s">
        <v>10158</v>
      </c>
      <c r="D366" t="s">
        <v>476</v>
      </c>
      <c r="E366">
        <v>3588.3847571599999</v>
      </c>
      <c r="F366">
        <v>4145.55</v>
      </c>
      <c r="G366">
        <v>19.7873916704255</v>
      </c>
      <c r="H366">
        <f>(Table2[[#This Row],[1Y Return vs Nifty]]-AVERAGE(Table2[1Y Return vs Nifty]))/_xlfn.STDEV.P(Table2[1Y Return vs Nifty])</f>
        <v>-0.31850299196577209</v>
      </c>
      <c r="I366">
        <v>5.3302415073489797</v>
      </c>
      <c r="J366">
        <f>(Table2[[#This Row],[1M Return vs Nifty]]-AVERAGE(Table2[1M Return vs Nifty]))/_xlfn.STDEV.P(Table2[1M Return vs Nifty])</f>
        <v>0.12955934893764398</v>
      </c>
      <c r="K366">
        <v>3.0945875751749901</v>
      </c>
      <c r="L366">
        <f>(Table2[[#This Row],[6M Return vs Nifty]]-AVERAGE(Table2[6M Return vs Nifty]))/_xlfn.STDEV.P(Table2[6M Return vs Nifty])</f>
        <v>-0.21715480146726812</v>
      </c>
      <c r="M366">
        <v>-6.8739987977772296E-2</v>
      </c>
      <c r="N366">
        <f>(Table2[[#This Row],[1W Return vs Nifty]]-AVERAGE(Table2[1W Return vs Nifty]))/_xlfn.STDEV.P(Table2[1W Return vs Nifty])</f>
        <v>-1.1120500526930394E-2</v>
      </c>
      <c r="O366">
        <v>4053.86</v>
      </c>
      <c r="P366">
        <v>3775.9360372916199</v>
      </c>
      <c r="Q366">
        <v>3454.9876443326398</v>
      </c>
      <c r="R366">
        <v>58.692117334863703</v>
      </c>
      <c r="S366" s="2">
        <f>(Table2[[#This Row],[Close Price]]-Table2[[#This Row],[20D EMA]])/Table2[[#This Row],[20D EMA]]</f>
        <v>2.2617949312507105E-2</v>
      </c>
      <c r="T366" s="2">
        <f>(Table2[[#This Row],[Close Price]]-Table2[[#This Row],[50D EMA]])/Table2[[#This Row],[50D EMA]]</f>
        <v>9.7886711813448712E-2</v>
      </c>
      <c r="U366" s="2">
        <f>(Table2[[#This Row],[Close Price]]-Table2[[#This Row],[200D EMA]])/Table2[[#This Row],[200D EMA]]</f>
        <v>0.19987404493330638</v>
      </c>
      <c r="V366">
        <v>0.90051730025759602</v>
      </c>
      <c r="W366">
        <v>4000</v>
      </c>
      <c r="X366">
        <v>4150</v>
      </c>
      <c r="Y366">
        <v>4064.15</v>
      </c>
      <c r="Z366">
        <v>4200</v>
      </c>
      <c r="AA366">
        <v>3959.75</v>
      </c>
      <c r="AB366">
        <v>4251.7</v>
      </c>
      <c r="AC366" s="2">
        <f>(Table2[[#This Row],[Close Price]]/Table2[[#This Row],[Day Low]])-1</f>
        <v>3.6387500000000017E-2</v>
      </c>
      <c r="AD366" s="2">
        <f>(Table2[[#This Row],[Day High]]/Table2[[#This Row],[Close Price]])-1</f>
        <v>1.0734401949077377E-3</v>
      </c>
      <c r="AE366" s="2">
        <f>(Table2[[#This Row],[Close Price]]/Table2[[#This Row],[Current Week Low]])-1</f>
        <v>2.0028788307518308E-2</v>
      </c>
      <c r="AF366" s="2">
        <f>(Table2[[#This Row],[Current Week High]]/Table2[[#This Row],[Close Price]])-1</f>
        <v>1.3134565980388535E-2</v>
      </c>
      <c r="AG366" s="2">
        <f>(Table2[[#This Row],[Close Price]]/Table2[[#This Row],[Current Month Low]])-1</f>
        <v>4.6922154176399999E-2</v>
      </c>
      <c r="AH366" s="2">
        <f>(Table2[[#This Row],[Current Month High]]/Table2[[#This Row],[Close Price]])-1</f>
        <v>2.5605770042575582E-2</v>
      </c>
      <c r="AI366">
        <v>5.9449288996634904</v>
      </c>
      <c r="AJ366">
        <v>47.528469750889599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0.03</v>
      </c>
      <c r="AM366" t="s">
        <v>10198</v>
      </c>
      <c r="AN366">
        <v>1.18</v>
      </c>
      <c r="AO366" t="s">
        <v>10198</v>
      </c>
      <c r="AP366">
        <v>6.0679267938089997E-2</v>
      </c>
      <c r="AQ366">
        <f>(Table2[[#This Row],[Sharpe Ratio]]-AVERAGE(Table2[Sharpe Ratio]))/_xlfn.STDEV.P(Table2[Sharpe Ratio])</f>
        <v>6.9915680160806945E-2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-0.34730326486151963</v>
      </c>
      <c r="AS366">
        <f>_xlfn.RANK.AVG(Table2[[#This Row],[1Y Return vs Nifty Z-Score]],Table2[1Y Return vs Nifty Z-Score])</f>
        <v>394</v>
      </c>
      <c r="AT366">
        <f>_xlfn.RANK.AVG(Table2[[#This Row],[6M Return vs Nifty Z-Score]],Table2[6M Return vs Nifty Z-Score])</f>
        <v>387</v>
      </c>
      <c r="AU366">
        <f>_xlfn.RANK.AVG(Table2[[#This Row],[Sharpe Ratio Z-Score]],Table2[Sharpe Ratio Z-Score])</f>
        <v>315</v>
      </c>
      <c r="AV366">
        <f>(Table2[[#This Row],[Rank 1Y]]+Table2[[#This Row],[Rank 6M]]+Table2[[#This Row],[Rank Sharpe]])/3</f>
        <v>365.33333333333331</v>
      </c>
    </row>
    <row r="367" spans="1:48" x14ac:dyDescent="0.3">
      <c r="A367" t="s">
        <v>101</v>
      </c>
      <c r="B367" t="s">
        <v>102</v>
      </c>
      <c r="C367" t="s">
        <v>10160</v>
      </c>
      <c r="D367" t="s">
        <v>103</v>
      </c>
      <c r="E367">
        <v>278227.38459830999</v>
      </c>
      <c r="F367">
        <v>1756.3</v>
      </c>
      <c r="G367">
        <v>56.611158294691002</v>
      </c>
      <c r="H367">
        <f>(Table2[[#This Row],[1Y Return vs Nifty]]-AVERAGE(Table2[1Y Return vs Nifty]))/_xlfn.STDEV.P(Table2[1Y Return vs Nifty])</f>
        <v>0.10678568388554023</v>
      </c>
      <c r="I367">
        <v>-13.1785890649995</v>
      </c>
      <c r="J367">
        <f>(Table2[[#This Row],[1M Return vs Nifty]]-AVERAGE(Table2[1M Return vs Nifty]))/_xlfn.STDEV.P(Table2[1M Return vs Nifty])</f>
        <v>-1.3947577123721602</v>
      </c>
      <c r="K367">
        <v>-9.0016668713207508</v>
      </c>
      <c r="L367">
        <f>(Table2[[#This Row],[6M Return vs Nifty]]-AVERAGE(Table2[6M Return vs Nifty]))/_xlfn.STDEV.P(Table2[6M Return vs Nifty])</f>
        <v>-0.56782222224864276</v>
      </c>
      <c r="M367">
        <v>-2.5091801259110298</v>
      </c>
      <c r="N367">
        <f>(Table2[[#This Row],[1W Return vs Nifty]]-AVERAGE(Table2[1W Return vs Nifty]))/_xlfn.STDEV.P(Table2[1W Return vs Nifty])</f>
        <v>-0.45174231974559304</v>
      </c>
      <c r="O367">
        <v>1789.37</v>
      </c>
      <c r="P367">
        <v>1808.4035772184</v>
      </c>
      <c r="Q367">
        <v>1636.6835207314</v>
      </c>
      <c r="R367">
        <v>37.285646511468101</v>
      </c>
      <c r="S367" s="2">
        <f>(Table2[[#This Row],[Close Price]]-Table2[[#This Row],[20D EMA]])/Table2[[#This Row],[20D EMA]]</f>
        <v>-1.8481364949674992E-2</v>
      </c>
      <c r="T367" s="2">
        <f>(Table2[[#This Row],[Close Price]]-Table2[[#This Row],[50D EMA]])/Table2[[#This Row],[50D EMA]]</f>
        <v>-2.8811918907251467E-2</v>
      </c>
      <c r="U367" s="2">
        <f>(Table2[[#This Row],[Close Price]]-Table2[[#This Row],[200D EMA]])/Table2[[#This Row],[200D EMA]]</f>
        <v>7.3084672603745543E-2</v>
      </c>
      <c r="V367">
        <v>0.323578326449526</v>
      </c>
      <c r="W367">
        <v>1732.15</v>
      </c>
      <c r="X367">
        <v>1770.6</v>
      </c>
      <c r="Y367">
        <v>1729</v>
      </c>
      <c r="Z367">
        <v>1815</v>
      </c>
      <c r="AA367">
        <v>1729</v>
      </c>
      <c r="AB367">
        <v>1818.8</v>
      </c>
      <c r="AC367" s="2">
        <f>(Table2[[#This Row],[Close Price]]/Table2[[#This Row],[Day Low]])-1</f>
        <v>1.3942210547585265E-2</v>
      </c>
      <c r="AD367" s="2">
        <f>(Table2[[#This Row],[Day High]]/Table2[[#This Row],[Close Price]])-1</f>
        <v>8.1421169504070079E-3</v>
      </c>
      <c r="AE367" s="2">
        <f>(Table2[[#This Row],[Close Price]]/Table2[[#This Row],[Current Week Low]])-1</f>
        <v>1.5789473684210575E-2</v>
      </c>
      <c r="AF367" s="2">
        <f>(Table2[[#This Row],[Current Week High]]/Table2[[#This Row],[Close Price]])-1</f>
        <v>3.3422536013209658E-2</v>
      </c>
      <c r="AG367" s="2">
        <f>(Table2[[#This Row],[Close Price]]/Table2[[#This Row],[Current Month Low]])-1</f>
        <v>1.5789473684210575E-2</v>
      </c>
      <c r="AH367" s="2">
        <f>(Table2[[#This Row],[Current Month High]]/Table2[[#This Row],[Close Price]])-1</f>
        <v>3.558617548254861E-2</v>
      </c>
      <c r="AI367">
        <v>23.788646586574</v>
      </c>
      <c r="AJ367">
        <v>115.35160321255501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-0.08</v>
      </c>
      <c r="AM367" t="s">
        <v>10199</v>
      </c>
      <c r="AN367">
        <v>-1.36</v>
      </c>
      <c r="AO367" t="s">
        <v>10199</v>
      </c>
      <c r="AP367">
        <v>5.3956523587810001E-2</v>
      </c>
      <c r="AQ367">
        <f>(Table2[[#This Row],[Sharpe Ratio]]-AVERAGE(Table2[Sharpe Ratio]))/_xlfn.STDEV.P(Table2[Sharpe Ratio])</f>
        <v>-5.8785161468803363E-3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244</v>
      </c>
      <c r="AT367">
        <f>_xlfn.RANK.AVG(Table2[[#This Row],[6M Return vs Nifty Z-Score]],Table2[6M Return vs Nifty Z-Score])</f>
        <v>515</v>
      </c>
      <c r="AU367">
        <f>_xlfn.RANK.AVG(Table2[[#This Row],[Sharpe Ratio Z-Score]],Table2[Sharpe Ratio Z-Score])</f>
        <v>340</v>
      </c>
      <c r="AV367">
        <f>(Table2[[#This Row],[Rank 1Y]]+Table2[[#This Row],[Rank 6M]]+Table2[[#This Row],[Rank Sharpe]])/3</f>
        <v>366.33333333333331</v>
      </c>
    </row>
    <row r="368" spans="1:48" x14ac:dyDescent="0.3">
      <c r="A368" t="s">
        <v>1585</v>
      </c>
      <c r="B368" t="s">
        <v>1586</v>
      </c>
      <c r="C368" t="s">
        <v>10159</v>
      </c>
      <c r="D368" t="s">
        <v>211</v>
      </c>
      <c r="E368">
        <v>5693.5789525999999</v>
      </c>
      <c r="F368">
        <v>621.85</v>
      </c>
      <c r="G368">
        <v>48.497453397238502</v>
      </c>
      <c r="H368">
        <f>(Table2[[#This Row],[1Y Return vs Nifty]]-AVERAGE(Table2[1Y Return vs Nifty]))/_xlfn.STDEV.P(Table2[1Y Return vs Nifty])</f>
        <v>1.3078083375927514E-2</v>
      </c>
      <c r="I368">
        <v>-1.17632078655706</v>
      </c>
      <c r="J368">
        <f>(Table2[[#This Row],[1M Return vs Nifty]]-AVERAGE(Table2[1M Return vs Nifty]))/_xlfn.STDEV.P(Table2[1M Return vs Nifty])</f>
        <v>-0.40629643494387574</v>
      </c>
      <c r="K368">
        <v>10.456007046414999</v>
      </c>
      <c r="L368">
        <f>(Table2[[#This Row],[6M Return vs Nifty]]-AVERAGE(Table2[6M Return vs Nifty]))/_xlfn.STDEV.P(Table2[6M Return vs Nifty])</f>
        <v>-3.7490740424986919E-3</v>
      </c>
      <c r="M368">
        <v>-3.0775515775692601</v>
      </c>
      <c r="N368">
        <f>(Table2[[#This Row],[1W Return vs Nifty]]-AVERAGE(Table2[1W Return vs Nifty]))/_xlfn.STDEV.P(Table2[1W Return vs Nifty])</f>
        <v>-0.55436186739558779</v>
      </c>
      <c r="O368">
        <v>617.30999999999995</v>
      </c>
      <c r="P368">
        <v>587.38401857093697</v>
      </c>
      <c r="Q368">
        <v>501.97941542629701</v>
      </c>
      <c r="R368">
        <v>54.554073962331898</v>
      </c>
      <c r="S368" s="2">
        <f>(Table2[[#This Row],[Close Price]]-Table2[[#This Row],[20D EMA]])/Table2[[#This Row],[20D EMA]]</f>
        <v>7.3544896405372956E-3</v>
      </c>
      <c r="T368" s="2">
        <f>(Table2[[#This Row],[Close Price]]-Table2[[#This Row],[50D EMA]])/Table2[[#This Row],[50D EMA]]</f>
        <v>5.8677084052978321E-2</v>
      </c>
      <c r="U368" s="2">
        <f>(Table2[[#This Row],[Close Price]]-Table2[[#This Row],[200D EMA]])/Table2[[#This Row],[200D EMA]]</f>
        <v>0.23879581689999194</v>
      </c>
      <c r="V368">
        <v>0.37624142070144001</v>
      </c>
      <c r="W368">
        <v>608.5</v>
      </c>
      <c r="X368">
        <v>645.70000000000005</v>
      </c>
      <c r="Y368">
        <v>611.4</v>
      </c>
      <c r="Z368">
        <v>631.79999999999995</v>
      </c>
      <c r="AA368">
        <v>603.45000000000005</v>
      </c>
      <c r="AB368">
        <v>662.8</v>
      </c>
      <c r="AC368" s="2">
        <f>(Table2[[#This Row],[Close Price]]/Table2[[#This Row],[Day Low]])-1</f>
        <v>2.1939194741166901E-2</v>
      </c>
      <c r="AD368" s="2">
        <f>(Table2[[#This Row],[Day High]]/Table2[[#This Row],[Close Price]])-1</f>
        <v>3.8353300635201482E-2</v>
      </c>
      <c r="AE368" s="2">
        <f>(Table2[[#This Row],[Close Price]]/Table2[[#This Row],[Current Week Low]])-1</f>
        <v>1.7091920183186282E-2</v>
      </c>
      <c r="AF368" s="2">
        <f>(Table2[[#This Row],[Current Week High]]/Table2[[#This Row],[Close Price]])-1</f>
        <v>1.6000643241939283E-2</v>
      </c>
      <c r="AG368" s="2">
        <f>(Table2[[#This Row],[Close Price]]/Table2[[#This Row],[Current Month Low]])-1</f>
        <v>3.0491341453310117E-2</v>
      </c>
      <c r="AH368" s="2">
        <f>(Table2[[#This Row],[Current Month High]]/Table2[[#This Row],[Close Price]])-1</f>
        <v>6.5851893543458884E-2</v>
      </c>
      <c r="AI368">
        <v>6.5851893543458804</v>
      </c>
      <c r="AJ368">
        <v>94.146113019044606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0.11</v>
      </c>
      <c r="AM368" t="s">
        <v>10198</v>
      </c>
      <c r="AN368">
        <v>-1.82</v>
      </c>
      <c r="AO368" t="s">
        <v>10199</v>
      </c>
      <c r="AQ368">
        <f>(Table2[[#This Row],[Sharpe Ratio]]-AVERAGE(Table2[Sharpe Ratio]))/_xlfn.STDEV.P(Table2[Sharpe Ratio])</f>
        <v>-0.61420022642052829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-1.5655295194265633</v>
      </c>
      <c r="AS368">
        <f>_xlfn.RANK.AVG(Table2[[#This Row],[1Y Return vs Nifty Z-Score]],Table2[1Y Return vs Nifty Z-Score])</f>
        <v>272</v>
      </c>
      <c r="AT368">
        <f>_xlfn.RANK.AVG(Table2[[#This Row],[6M Return vs Nifty Z-Score]],Table2[6M Return vs Nifty Z-Score])</f>
        <v>307</v>
      </c>
      <c r="AU368">
        <f>_xlfn.RANK.AVG(Table2[[#This Row],[Sharpe Ratio Z-Score]],Table2[Sharpe Ratio Z-Score])</f>
        <v>520.5</v>
      </c>
      <c r="AV368">
        <f>(Table2[[#This Row],[Rank 1Y]]+Table2[[#This Row],[Rank 6M]]+Table2[[#This Row],[Rank Sharpe]])/3</f>
        <v>366.5</v>
      </c>
    </row>
    <row r="369" spans="1:48" x14ac:dyDescent="0.3">
      <c r="A369" t="s">
        <v>326</v>
      </c>
      <c r="B369" t="s">
        <v>327</v>
      </c>
      <c r="C369" t="s">
        <v>10159</v>
      </c>
      <c r="D369" t="s">
        <v>65</v>
      </c>
      <c r="E369">
        <v>76488.426018860002</v>
      </c>
      <c r="F369">
        <v>1332.4</v>
      </c>
      <c r="G369">
        <v>54.6591916346622</v>
      </c>
      <c r="H369">
        <f>(Table2[[#This Row],[1Y Return vs Nifty]]-AVERAGE(Table2[1Y Return vs Nifty]))/_xlfn.STDEV.P(Table2[1Y Return vs Nifty])</f>
        <v>8.4241838096486152E-2</v>
      </c>
      <c r="I369">
        <v>-2.0357937734675802</v>
      </c>
      <c r="J369">
        <f>(Table2[[#This Row],[1M Return vs Nifty]]-AVERAGE(Table2[1M Return vs Nifty]))/_xlfn.STDEV.P(Table2[1M Return vs Nifty])</f>
        <v>-0.47707936920660871</v>
      </c>
      <c r="K369">
        <v>5.67459970379777</v>
      </c>
      <c r="L369">
        <f>(Table2[[#This Row],[6M Return vs Nifty]]-AVERAGE(Table2[6M Return vs Nifty]))/_xlfn.STDEV.P(Table2[6M Return vs Nifty])</f>
        <v>-0.1423608887953243</v>
      </c>
      <c r="M369">
        <v>6.0618259783265103</v>
      </c>
      <c r="N369">
        <f>(Table2[[#This Row],[1W Return vs Nifty]]-AVERAGE(Table2[1W Return vs Nifty]))/_xlfn.STDEV.P(Table2[1W Return vs Nifty])</f>
        <v>1.0957540697301529</v>
      </c>
      <c r="O369">
        <v>1247.43</v>
      </c>
      <c r="P369">
        <v>1209.3583695700099</v>
      </c>
      <c r="Q369">
        <v>1062.93370280725</v>
      </c>
      <c r="R369">
        <v>78.170576728747406</v>
      </c>
      <c r="S369" s="2">
        <f>(Table2[[#This Row],[Close Price]]-Table2[[#This Row],[20D EMA]])/Table2[[#This Row],[20D EMA]]</f>
        <v>6.8116046591792739E-2</v>
      </c>
      <c r="T369" s="2">
        <f>(Table2[[#This Row],[Close Price]]-Table2[[#This Row],[50D EMA]])/Table2[[#This Row],[50D EMA]]</f>
        <v>0.1017412485215097</v>
      </c>
      <c r="U369" s="2">
        <f>(Table2[[#This Row],[Close Price]]-Table2[[#This Row],[200D EMA]])/Table2[[#This Row],[200D EMA]]</f>
        <v>0.25351185730688464</v>
      </c>
      <c r="V369">
        <v>1.0713444112869599</v>
      </c>
      <c r="W369">
        <v>1306</v>
      </c>
      <c r="X369">
        <v>1337</v>
      </c>
      <c r="Y369">
        <v>1285.75</v>
      </c>
      <c r="Z369">
        <v>1338</v>
      </c>
      <c r="AA369">
        <v>1203</v>
      </c>
      <c r="AB369">
        <v>1338</v>
      </c>
      <c r="AC369" s="2">
        <f>(Table2[[#This Row],[Close Price]]/Table2[[#This Row],[Day Low]])-1</f>
        <v>2.0214395099540594E-2</v>
      </c>
      <c r="AD369" s="2">
        <f>(Table2[[#This Row],[Day High]]/Table2[[#This Row],[Close Price]])-1</f>
        <v>3.4524166916840571E-3</v>
      </c>
      <c r="AE369" s="2">
        <f>(Table2[[#This Row],[Close Price]]/Table2[[#This Row],[Current Week Low]])-1</f>
        <v>3.6282325490958556E-2</v>
      </c>
      <c r="AF369" s="2">
        <f>(Table2[[#This Row],[Current Week High]]/Table2[[#This Row],[Close Price]])-1</f>
        <v>4.2029420594416056E-3</v>
      </c>
      <c r="AG369" s="2">
        <f>(Table2[[#This Row],[Close Price]]/Table2[[#This Row],[Current Month Low]])-1</f>
        <v>0.10756442227763929</v>
      </c>
      <c r="AH369" s="2">
        <f>(Table2[[#This Row],[Current Month High]]/Table2[[#This Row],[Close Price]])-1</f>
        <v>4.2029420594416056E-3</v>
      </c>
      <c r="AI369">
        <v>0.42029420594416</v>
      </c>
      <c r="AJ369">
        <v>84.914301575185604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0.09</v>
      </c>
      <c r="AM369" t="s">
        <v>10198</v>
      </c>
      <c r="AN369">
        <v>7.36</v>
      </c>
      <c r="AO369" t="s">
        <v>10198</v>
      </c>
      <c r="AP369">
        <v>1.4498498915880001E-3</v>
      </c>
      <c r="AQ369">
        <f>(Table2[[#This Row],[Sharpe Ratio]]-AVERAGE(Table2[Sharpe Ratio]))/_xlfn.STDEV.P(Table2[Sharpe Ratio])</f>
        <v>-0.59785419248349136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-3.7298542658785294E-2</v>
      </c>
      <c r="AS369">
        <f>_xlfn.RANK.AVG(Table2[[#This Row],[1Y Return vs Nifty Z-Score]],Table2[1Y Return vs Nifty Z-Score])</f>
        <v>254</v>
      </c>
      <c r="AT369">
        <f>_xlfn.RANK.AVG(Table2[[#This Row],[6M Return vs Nifty Z-Score]],Table2[6M Return vs Nifty Z-Score])</f>
        <v>353</v>
      </c>
      <c r="AU369">
        <f>_xlfn.RANK.AVG(Table2[[#This Row],[Sharpe Ratio Z-Score]],Table2[Sharpe Ratio Z-Score])</f>
        <v>498</v>
      </c>
      <c r="AV369">
        <f>(Table2[[#This Row],[Rank 1Y]]+Table2[[#This Row],[Rank 6M]]+Table2[[#This Row],[Rank Sharpe]])/3</f>
        <v>368.33333333333331</v>
      </c>
    </row>
    <row r="370" spans="1:48" x14ac:dyDescent="0.3">
      <c r="A370" t="s">
        <v>1166</v>
      </c>
      <c r="B370" t="s">
        <v>1167</v>
      </c>
      <c r="C370" t="s">
        <v>10165</v>
      </c>
      <c r="D370" t="s">
        <v>143</v>
      </c>
      <c r="E370">
        <v>10134.345327000001</v>
      </c>
      <c r="F370">
        <v>720.75</v>
      </c>
      <c r="G370">
        <v>20.914677964238599</v>
      </c>
      <c r="H370">
        <f>(Table2[[#This Row],[1Y Return vs Nifty]]-AVERAGE(Table2[1Y Return vs Nifty]))/_xlfn.STDEV.P(Table2[1Y Return vs Nifty])</f>
        <v>-0.30548362596519613</v>
      </c>
      <c r="I370">
        <v>-10.669614760475501</v>
      </c>
      <c r="J370">
        <f>(Table2[[#This Row],[1M Return vs Nifty]]-AVERAGE(Table2[1M Return vs Nifty]))/_xlfn.STDEV.P(Table2[1M Return vs Nifty])</f>
        <v>-1.1881281079882151</v>
      </c>
      <c r="K370">
        <v>22.941209182873902</v>
      </c>
      <c r="L370">
        <f>(Table2[[#This Row],[6M Return vs Nifty]]-AVERAGE(Table2[6M Return vs Nifty]))/_xlfn.STDEV.P(Table2[6M Return vs Nifty])</f>
        <v>0.35819384394849102</v>
      </c>
      <c r="M370">
        <v>-7.0476513286932203</v>
      </c>
      <c r="N370">
        <f>(Table2[[#This Row],[1W Return vs Nifty]]-AVERAGE(Table2[1W Return vs Nifty]))/_xlfn.STDEV.P(Table2[1W Return vs Nifty])</f>
        <v>-1.2711639506055634</v>
      </c>
      <c r="O370">
        <v>758.58</v>
      </c>
      <c r="P370">
        <v>740.544906626228</v>
      </c>
      <c r="Q370">
        <v>609.241911705642</v>
      </c>
      <c r="R370">
        <v>33.473982671029397</v>
      </c>
      <c r="S370" s="2">
        <f>(Table2[[#This Row],[Close Price]]-Table2[[#This Row],[20D EMA]])/Table2[[#This Row],[20D EMA]]</f>
        <v>-4.9869493000079146E-2</v>
      </c>
      <c r="T370" s="2">
        <f>(Table2[[#This Row],[Close Price]]-Table2[[#This Row],[50D EMA]])/Table2[[#This Row],[50D EMA]]</f>
        <v>-2.6730190767781482E-2</v>
      </c>
      <c r="U370" s="2">
        <f>(Table2[[#This Row],[Close Price]]-Table2[[#This Row],[200D EMA]])/Table2[[#This Row],[200D EMA]]</f>
        <v>0.18302760554043046</v>
      </c>
      <c r="V370">
        <v>1.19013025694176</v>
      </c>
      <c r="W370">
        <v>695.55</v>
      </c>
      <c r="X370">
        <v>724.65</v>
      </c>
      <c r="Y370">
        <v>717</v>
      </c>
      <c r="Z370">
        <v>750.05</v>
      </c>
      <c r="AA370">
        <v>717</v>
      </c>
      <c r="AB370">
        <v>794.95</v>
      </c>
      <c r="AC370" s="2">
        <f>(Table2[[#This Row],[Close Price]]/Table2[[#This Row],[Day Low]])-1</f>
        <v>3.623032132844517E-2</v>
      </c>
      <c r="AD370" s="2">
        <f>(Table2[[#This Row],[Day High]]/Table2[[#This Row],[Close Price]])-1</f>
        <v>5.4110301768990343E-3</v>
      </c>
      <c r="AE370" s="2">
        <f>(Table2[[#This Row],[Close Price]]/Table2[[#This Row],[Current Week Low]])-1</f>
        <v>5.2301255230124966E-3</v>
      </c>
      <c r="AF370" s="2">
        <f>(Table2[[#This Row],[Current Week High]]/Table2[[#This Row],[Close Price]])-1</f>
        <v>4.0652098508497936E-2</v>
      </c>
      <c r="AG370" s="2">
        <f>(Table2[[#This Row],[Close Price]]/Table2[[#This Row],[Current Month Low]])-1</f>
        <v>5.2301255230124966E-3</v>
      </c>
      <c r="AH370" s="2">
        <f>(Table2[[#This Row],[Current Month High]]/Table2[[#This Row],[Close Price]])-1</f>
        <v>0.10294831772459245</v>
      </c>
      <c r="AI370">
        <v>12.389871661463699</v>
      </c>
      <c r="AJ370">
        <v>75.343632161537499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-0.09</v>
      </c>
      <c r="AM370" t="s">
        <v>10199</v>
      </c>
      <c r="AN370">
        <v>-8.8800000000000008</v>
      </c>
      <c r="AO370" t="s">
        <v>10199</v>
      </c>
      <c r="AQ370">
        <f>(Table2[[#This Row],[Sharpe Ratio]]-AVERAGE(Table2[Sharpe Ratio]))/_xlfn.STDEV.P(Table2[Sharpe Ratio])</f>
        <v>-0.61420022642052829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-3.0207820670310115</v>
      </c>
      <c r="AS370">
        <f>_xlfn.RANK.AVG(Table2[[#This Row],[1Y Return vs Nifty Z-Score]],Table2[1Y Return vs Nifty Z-Score])</f>
        <v>390</v>
      </c>
      <c r="AT370">
        <f>_xlfn.RANK.AVG(Table2[[#This Row],[6M Return vs Nifty Z-Score]],Table2[6M Return vs Nifty Z-Score])</f>
        <v>197</v>
      </c>
      <c r="AU370">
        <f>_xlfn.RANK.AVG(Table2[[#This Row],[Sharpe Ratio Z-Score]],Table2[Sharpe Ratio Z-Score])</f>
        <v>520.5</v>
      </c>
      <c r="AV370">
        <f>(Table2[[#This Row],[Rank 1Y]]+Table2[[#This Row],[Rank 6M]]+Table2[[#This Row],[Rank Sharpe]])/3</f>
        <v>369.16666666666669</v>
      </c>
    </row>
    <row r="371" spans="1:48" x14ac:dyDescent="0.3">
      <c r="A371" t="s">
        <v>780</v>
      </c>
      <c r="B371" t="s">
        <v>781</v>
      </c>
      <c r="C371" t="s">
        <v>10159</v>
      </c>
      <c r="D371" t="s">
        <v>65</v>
      </c>
      <c r="E371">
        <v>20255.733548920001</v>
      </c>
      <c r="F371">
        <v>813.45</v>
      </c>
      <c r="G371">
        <v>40.171778121770899</v>
      </c>
      <c r="H371">
        <f>(Table2[[#This Row],[1Y Return vs Nifty]]-AVERAGE(Table2[1Y Return vs Nifty]))/_xlfn.STDEV.P(Table2[1Y Return vs Nifty])</f>
        <v>-8.3077626321036518E-2</v>
      </c>
      <c r="I371">
        <v>16.2348695224808</v>
      </c>
      <c r="J371">
        <f>(Table2[[#This Row],[1M Return vs Nifty]]-AVERAGE(Table2[1M Return vs Nifty]))/_xlfn.STDEV.P(Table2[1M Return vs Nifty])</f>
        <v>1.027623138852882</v>
      </c>
      <c r="K371">
        <v>-1.83958975061264</v>
      </c>
      <c r="L371">
        <f>(Table2[[#This Row],[6M Return vs Nifty]]-AVERAGE(Table2[6M Return vs Nifty]))/_xlfn.STDEV.P(Table2[6M Return vs Nifty])</f>
        <v>-0.36019538019890524</v>
      </c>
      <c r="M371">
        <v>-3.7711663529413402</v>
      </c>
      <c r="N371">
        <f>(Table2[[#This Row],[1W Return vs Nifty]]-AVERAGE(Table2[1W Return vs Nifty]))/_xlfn.STDEV.P(Table2[1W Return vs Nifty])</f>
        <v>-0.67959411522290503</v>
      </c>
      <c r="O371">
        <v>762.54</v>
      </c>
      <c r="P371">
        <v>711.87172605750095</v>
      </c>
      <c r="Q371">
        <v>645.75158242343105</v>
      </c>
      <c r="R371">
        <v>59.955126705477198</v>
      </c>
      <c r="S371" s="2">
        <f>(Table2[[#This Row],[Close Price]]-Table2[[#This Row],[20D EMA]])/Table2[[#This Row],[20D EMA]]</f>
        <v>6.6763710756157169E-2</v>
      </c>
      <c r="T371" s="2">
        <f>(Table2[[#This Row],[Close Price]]-Table2[[#This Row],[50D EMA]])/Table2[[#This Row],[50D EMA]]</f>
        <v>0.14269182245102144</v>
      </c>
      <c r="U371" s="2">
        <f>(Table2[[#This Row],[Close Price]]-Table2[[#This Row],[200D EMA]])/Table2[[#This Row],[200D EMA]]</f>
        <v>0.25969493864376797</v>
      </c>
      <c r="V371">
        <v>2.4143377652992002</v>
      </c>
      <c r="W371">
        <v>795.65</v>
      </c>
      <c r="X371">
        <v>823.2</v>
      </c>
      <c r="Y371">
        <v>789.1</v>
      </c>
      <c r="Z371">
        <v>825.9</v>
      </c>
      <c r="AA371">
        <v>789.1</v>
      </c>
      <c r="AB371">
        <v>839.95</v>
      </c>
      <c r="AC371" s="2">
        <f>(Table2[[#This Row],[Close Price]]/Table2[[#This Row],[Day Low]])-1</f>
        <v>2.2371645824168951E-2</v>
      </c>
      <c r="AD371" s="2">
        <f>(Table2[[#This Row],[Day High]]/Table2[[#This Row],[Close Price]])-1</f>
        <v>1.1985985616817185E-2</v>
      </c>
      <c r="AE371" s="2">
        <f>(Table2[[#This Row],[Close Price]]/Table2[[#This Row],[Current Week Low]])-1</f>
        <v>3.0857939424661085E-2</v>
      </c>
      <c r="AF371" s="2">
        <f>(Table2[[#This Row],[Current Week High]]/Table2[[#This Row],[Close Price]])-1</f>
        <v>1.5305181633781917E-2</v>
      </c>
      <c r="AG371" s="2">
        <f>(Table2[[#This Row],[Close Price]]/Table2[[#This Row],[Current Month Low]])-1</f>
        <v>3.0857939424661085E-2</v>
      </c>
      <c r="AH371" s="2">
        <f>(Table2[[#This Row],[Current Month High]]/Table2[[#This Row],[Close Price]])-1</f>
        <v>3.2577294240580201E-2</v>
      </c>
      <c r="AI371">
        <v>3.2577294240580201</v>
      </c>
      <c r="AJ371">
        <v>70.302522767716894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0.13</v>
      </c>
      <c r="AM371" t="s">
        <v>10198</v>
      </c>
      <c r="AN371">
        <v>13.94</v>
      </c>
      <c r="AO371" t="s">
        <v>10198</v>
      </c>
      <c r="AP371">
        <v>4.4521915392060997E-2</v>
      </c>
      <c r="AQ371">
        <f>(Table2[[#This Row],[Sharpe Ratio]]-AVERAGE(Table2[Sharpe Ratio]))/_xlfn.STDEV.P(Table2[Sharpe Ratio])</f>
        <v>-0.11224706274272593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-0.20749104563269066</v>
      </c>
      <c r="AS371">
        <f>_xlfn.RANK.AVG(Table2[[#This Row],[1Y Return vs Nifty Z-Score]],Table2[1Y Return vs Nifty Z-Score])</f>
        <v>306</v>
      </c>
      <c r="AT371">
        <f>_xlfn.RANK.AVG(Table2[[#This Row],[6M Return vs Nifty Z-Score]],Table2[6M Return vs Nifty Z-Score])</f>
        <v>442</v>
      </c>
      <c r="AU371">
        <f>_xlfn.RANK.AVG(Table2[[#This Row],[Sharpe Ratio Z-Score]],Table2[Sharpe Ratio Z-Score])</f>
        <v>367</v>
      </c>
      <c r="AV371">
        <f>(Table2[[#This Row],[Rank 1Y]]+Table2[[#This Row],[Rank 6M]]+Table2[[#This Row],[Rank Sharpe]])/3</f>
        <v>371.66666666666669</v>
      </c>
    </row>
    <row r="372" spans="1:48" x14ac:dyDescent="0.3">
      <c r="A372" t="s">
        <v>207</v>
      </c>
      <c r="B372" t="s">
        <v>208</v>
      </c>
      <c r="C372" t="s">
        <v>10153</v>
      </c>
      <c r="D372" t="s">
        <v>49</v>
      </c>
      <c r="E372">
        <v>118654.65992828</v>
      </c>
      <c r="F372">
        <v>1403.5</v>
      </c>
      <c r="G372">
        <v>-4.5577557392374999</v>
      </c>
      <c r="H372">
        <f>(Table2[[#This Row],[1Y Return vs Nifty]]-AVERAGE(Table2[1Y Return vs Nifty]))/_xlfn.STDEV.P(Table2[1Y Return vs Nifty])</f>
        <v>-0.59967236855088946</v>
      </c>
      <c r="I372">
        <v>0.49777757438922798</v>
      </c>
      <c r="J372">
        <f>(Table2[[#This Row],[1M Return vs Nifty]]-AVERAGE(Table2[1M Return vs Nifty]))/_xlfn.STDEV.P(Table2[1M Return vs Nifty])</f>
        <v>-0.26842404565778083</v>
      </c>
      <c r="K372">
        <v>0.63914617072312596</v>
      </c>
      <c r="L372">
        <f>(Table2[[#This Row],[6M Return vs Nifty]]-AVERAGE(Table2[6M Return vs Nifty]))/_xlfn.STDEV.P(Table2[6M Return vs Nifty])</f>
        <v>-0.28833743969528375</v>
      </c>
      <c r="M372">
        <v>-2.9332845151062399</v>
      </c>
      <c r="N372">
        <f>(Table2[[#This Row],[1W Return vs Nifty]]-AVERAGE(Table2[1W Return vs Nifty]))/_xlfn.STDEV.P(Table2[1W Return vs Nifty])</f>
        <v>-0.52831442844073517</v>
      </c>
      <c r="O372">
        <v>1402.33</v>
      </c>
      <c r="P372">
        <v>1338.29278389309</v>
      </c>
      <c r="Q372">
        <v>1204.00961551624</v>
      </c>
      <c r="R372">
        <v>48.757637400815803</v>
      </c>
      <c r="S372" s="2">
        <f>(Table2[[#This Row],[Close Price]]-Table2[[#This Row],[20D EMA]])/Table2[[#This Row],[20D EMA]]</f>
        <v>8.3432572932196612E-4</v>
      </c>
      <c r="T372" s="2">
        <f>(Table2[[#This Row],[Close Price]]-Table2[[#This Row],[50D EMA]])/Table2[[#This Row],[50D EMA]]</f>
        <v>4.872417821548912E-2</v>
      </c>
      <c r="U372" s="2">
        <f>(Table2[[#This Row],[Close Price]]-Table2[[#This Row],[200D EMA]])/Table2[[#This Row],[200D EMA]]</f>
        <v>0.16568836487092753</v>
      </c>
      <c r="V372">
        <v>0.59819192114223796</v>
      </c>
      <c r="W372">
        <v>1390</v>
      </c>
      <c r="X372">
        <v>1413.8</v>
      </c>
      <c r="Y372">
        <v>1395</v>
      </c>
      <c r="Z372">
        <v>1433.05</v>
      </c>
      <c r="AA372">
        <v>1394</v>
      </c>
      <c r="AB372">
        <v>1450</v>
      </c>
      <c r="AC372" s="2">
        <f>(Table2[[#This Row],[Close Price]]/Table2[[#This Row],[Day Low]])-1</f>
        <v>9.7122302158272333E-3</v>
      </c>
      <c r="AD372" s="2">
        <f>(Table2[[#This Row],[Day High]]/Table2[[#This Row],[Close Price]])-1</f>
        <v>7.3387958674742126E-3</v>
      </c>
      <c r="AE372" s="2">
        <f>(Table2[[#This Row],[Close Price]]/Table2[[#This Row],[Current Week Low]])-1</f>
        <v>6.0931899641576415E-3</v>
      </c>
      <c r="AF372" s="2">
        <f>(Table2[[#This Row],[Current Week High]]/Table2[[#This Row],[Close Price]])-1</f>
        <v>2.1054506590666211E-2</v>
      </c>
      <c r="AG372" s="2">
        <f>(Table2[[#This Row],[Close Price]]/Table2[[#This Row],[Current Month Low]])-1</f>
        <v>6.8149210903873936E-3</v>
      </c>
      <c r="AH372" s="2">
        <f>(Table2[[#This Row],[Current Month High]]/Table2[[#This Row],[Close Price]])-1</f>
        <v>3.3131457071606807E-2</v>
      </c>
      <c r="AI372">
        <v>5.17990737442108</v>
      </c>
      <c r="AJ372">
        <v>40.737026823765298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0.11</v>
      </c>
      <c r="AM372" t="s">
        <v>10198</v>
      </c>
      <c r="AN372">
        <v>0.14000000000000001</v>
      </c>
      <c r="AO372" t="s">
        <v>10198</v>
      </c>
      <c r="AP372">
        <v>0.12095854668104999</v>
      </c>
      <c r="AQ372">
        <f>(Table2[[#This Row],[Sharpe Ratio]]-AVERAGE(Table2[Sharpe Ratio]))/_xlfn.STDEV.P(Table2[Sharpe Ratio])</f>
        <v>0.7495219909584836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-0.93522629138620561</v>
      </c>
      <c r="AS372">
        <f>_xlfn.RANK.AVG(Table2[[#This Row],[1Y Return vs Nifty Z-Score]],Table2[1Y Return vs Nifty Z-Score])</f>
        <v>536</v>
      </c>
      <c r="AT372">
        <f>_xlfn.RANK.AVG(Table2[[#This Row],[6M Return vs Nifty Z-Score]],Table2[6M Return vs Nifty Z-Score])</f>
        <v>417</v>
      </c>
      <c r="AU372">
        <f>_xlfn.RANK.AVG(Table2[[#This Row],[Sharpe Ratio Z-Score]],Table2[Sharpe Ratio Z-Score])</f>
        <v>165</v>
      </c>
      <c r="AV372">
        <f>(Table2[[#This Row],[Rank 1Y]]+Table2[[#This Row],[Rank 6M]]+Table2[[#This Row],[Rank Sharpe]])/3</f>
        <v>372.66666666666669</v>
      </c>
    </row>
    <row r="373" spans="1:48" x14ac:dyDescent="0.3">
      <c r="A373" t="s">
        <v>1875</v>
      </c>
      <c r="B373" t="s">
        <v>1876</v>
      </c>
      <c r="C373" t="s">
        <v>10159</v>
      </c>
      <c r="D373" t="s">
        <v>65</v>
      </c>
      <c r="E373">
        <v>3630.5471047299998</v>
      </c>
      <c r="F373">
        <v>358.35</v>
      </c>
      <c r="G373">
        <v>28.001620178159101</v>
      </c>
      <c r="H373">
        <f>(Table2[[#This Row],[1Y Return vs Nifty]]-AVERAGE(Table2[1Y Return vs Nifty]))/_xlfn.STDEV.P(Table2[1Y Return vs Nifty])</f>
        <v>-0.22363441426595335</v>
      </c>
      <c r="I373">
        <v>9.0128163676827402</v>
      </c>
      <c r="J373">
        <f>(Table2[[#This Row],[1M Return vs Nifty]]-AVERAGE(Table2[1M Return vs Nifty]))/_xlfn.STDEV.P(Table2[1M Return vs Nifty])</f>
        <v>0.43284224232279139</v>
      </c>
      <c r="K373">
        <v>-3.01973653394584</v>
      </c>
      <c r="L373">
        <f>(Table2[[#This Row],[6M Return vs Nifty]]-AVERAGE(Table2[6M Return vs Nifty]))/_xlfn.STDEV.P(Table2[6M Return vs Nifty])</f>
        <v>-0.39440754318583521</v>
      </c>
      <c r="M373">
        <v>-0.53229557965549401</v>
      </c>
      <c r="N373">
        <f>(Table2[[#This Row],[1W Return vs Nifty]]-AVERAGE(Table2[1W Return vs Nifty]))/_xlfn.STDEV.P(Table2[1W Return vs Nifty])</f>
        <v>-9.4815529525673792E-2</v>
      </c>
      <c r="O373">
        <v>354.51</v>
      </c>
      <c r="P373">
        <v>341.70679190623599</v>
      </c>
      <c r="Q373">
        <v>312.28045603592199</v>
      </c>
      <c r="R373">
        <v>57.131601428269299</v>
      </c>
      <c r="S373" s="2">
        <f>(Table2[[#This Row],[Close Price]]-Table2[[#This Row],[20D EMA]])/Table2[[#This Row],[20D EMA]]</f>
        <v>1.0831852416010921E-2</v>
      </c>
      <c r="T373" s="2">
        <f>(Table2[[#This Row],[Close Price]]-Table2[[#This Row],[50D EMA]])/Table2[[#This Row],[50D EMA]]</f>
        <v>4.8706108535094356E-2</v>
      </c>
      <c r="U373" s="2">
        <f>(Table2[[#This Row],[Close Price]]-Table2[[#This Row],[200D EMA]])/Table2[[#This Row],[200D EMA]]</f>
        <v>0.14752618383130131</v>
      </c>
      <c r="V373">
        <v>0.59673562094598698</v>
      </c>
      <c r="W373">
        <v>353</v>
      </c>
      <c r="X373">
        <v>369.15</v>
      </c>
      <c r="Y373">
        <v>353.9</v>
      </c>
      <c r="Z373">
        <v>367.25</v>
      </c>
      <c r="AA373">
        <v>347</v>
      </c>
      <c r="AB373">
        <v>379.05</v>
      </c>
      <c r="AC373" s="2">
        <f>(Table2[[#This Row],[Close Price]]/Table2[[#This Row],[Day Low]])-1</f>
        <v>1.51558073654392E-2</v>
      </c>
      <c r="AD373" s="2">
        <f>(Table2[[#This Row],[Day High]]/Table2[[#This Row],[Close Price]])-1</f>
        <v>3.0138133110087839E-2</v>
      </c>
      <c r="AE373" s="2">
        <f>(Table2[[#This Row],[Close Price]]/Table2[[#This Row],[Current Week Low]])-1</f>
        <v>1.2574173495337737E-2</v>
      </c>
      <c r="AF373" s="2">
        <f>(Table2[[#This Row],[Current Week High]]/Table2[[#This Row],[Close Price]])-1</f>
        <v>2.4836054137016728E-2</v>
      </c>
      <c r="AG373" s="2">
        <f>(Table2[[#This Row],[Close Price]]/Table2[[#This Row],[Current Month Low]])-1</f>
        <v>3.2708933717579214E-2</v>
      </c>
      <c r="AH373" s="2">
        <f>(Table2[[#This Row],[Current Month High]]/Table2[[#This Row],[Close Price]])-1</f>
        <v>5.7764755127668543E-2</v>
      </c>
      <c r="AI373">
        <v>7.9810241384121499</v>
      </c>
      <c r="AJ373">
        <v>69.834123222748801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0.08</v>
      </c>
      <c r="AM373" t="s">
        <v>10198</v>
      </c>
      <c r="AN373">
        <v>-0.46</v>
      </c>
      <c r="AO373" t="s">
        <v>10199</v>
      </c>
      <c r="AP373">
        <v>5.9807999730576003E-2</v>
      </c>
      <c r="AQ373">
        <f>(Table2[[#This Row],[Sharpe Ratio]]-AVERAGE(Table2[Sharpe Ratio]))/_xlfn.STDEV.P(Table2[Sharpe Ratio])</f>
        <v>6.0092746234394583E-2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-0.21992249842027634</v>
      </c>
      <c r="AS373">
        <f>_xlfn.RANK.AVG(Table2[[#This Row],[1Y Return vs Nifty Z-Score]],Table2[1Y Return vs Nifty Z-Score])</f>
        <v>348</v>
      </c>
      <c r="AT373">
        <f>_xlfn.RANK.AVG(Table2[[#This Row],[6M Return vs Nifty Z-Score]],Table2[6M Return vs Nifty Z-Score])</f>
        <v>458</v>
      </c>
      <c r="AU373">
        <f>_xlfn.RANK.AVG(Table2[[#This Row],[Sharpe Ratio Z-Score]],Table2[Sharpe Ratio Z-Score])</f>
        <v>317</v>
      </c>
      <c r="AV373">
        <f>(Table2[[#This Row],[Rank 1Y]]+Table2[[#This Row],[Rank 6M]]+Table2[[#This Row],[Rank Sharpe]])/3</f>
        <v>374.33333333333331</v>
      </c>
    </row>
    <row r="374" spans="1:48" x14ac:dyDescent="0.3">
      <c r="A374" t="s">
        <v>1276</v>
      </c>
      <c r="B374" t="s">
        <v>1277</v>
      </c>
      <c r="C374" t="s">
        <v>10162</v>
      </c>
      <c r="D374" t="s">
        <v>80</v>
      </c>
      <c r="E374">
        <v>8556.9036083070005</v>
      </c>
      <c r="F374">
        <v>210.88</v>
      </c>
      <c r="G374">
        <v>16.4517850557733</v>
      </c>
      <c r="H374">
        <f>(Table2[[#This Row],[1Y Return vs Nifty]]-AVERAGE(Table2[1Y Return vs Nifty]))/_xlfn.STDEV.P(Table2[1Y Return vs Nifty])</f>
        <v>-0.35702690872803811</v>
      </c>
      <c r="I374">
        <v>-8.2343198662226893</v>
      </c>
      <c r="J374">
        <f>(Table2[[#This Row],[1M Return vs Nifty]]-AVERAGE(Table2[1M Return vs Nifty]))/_xlfn.STDEV.P(Table2[1M Return vs Nifty])</f>
        <v>-0.98756646028606099</v>
      </c>
      <c r="K374">
        <v>3.3049797067697302</v>
      </c>
      <c r="L374">
        <f>(Table2[[#This Row],[6M Return vs Nifty]]-AVERAGE(Table2[6M Return vs Nifty]))/_xlfn.STDEV.P(Table2[6M Return vs Nifty])</f>
        <v>-0.21105558567568924</v>
      </c>
      <c r="M374">
        <v>-1.0143736287693701</v>
      </c>
      <c r="N374">
        <f>(Table2[[#This Row],[1W Return vs Nifty]]-AVERAGE(Table2[1W Return vs Nifty]))/_xlfn.STDEV.P(Table2[1W Return vs Nifty])</f>
        <v>-0.18185479088851453</v>
      </c>
      <c r="O374">
        <v>213.07</v>
      </c>
      <c r="P374">
        <v>215.71144257450999</v>
      </c>
      <c r="Q374">
        <v>195.83977639210499</v>
      </c>
      <c r="R374">
        <v>46.818288017201297</v>
      </c>
      <c r="S374" s="2">
        <f>(Table2[[#This Row],[Close Price]]-Table2[[#This Row],[20D EMA]])/Table2[[#This Row],[20D EMA]]</f>
        <v>-1.0278312291735101E-2</v>
      </c>
      <c r="T374" s="2">
        <f>(Table2[[#This Row],[Close Price]]-Table2[[#This Row],[50D EMA]])/Table2[[#This Row],[50D EMA]]</f>
        <v>-2.2397711112803576E-2</v>
      </c>
      <c r="U374" s="2">
        <f>(Table2[[#This Row],[Close Price]]-Table2[[#This Row],[200D EMA]])/Table2[[#This Row],[200D EMA]]</f>
        <v>7.6798615097383893E-2</v>
      </c>
      <c r="V374">
        <v>0.76072471323806901</v>
      </c>
      <c r="W374">
        <v>206.5</v>
      </c>
      <c r="X374">
        <v>212</v>
      </c>
      <c r="Y374">
        <v>208.7</v>
      </c>
      <c r="Z374">
        <v>214</v>
      </c>
      <c r="AA374">
        <v>208.7</v>
      </c>
      <c r="AB374">
        <v>214</v>
      </c>
      <c r="AC374" s="2">
        <f>(Table2[[#This Row],[Close Price]]/Table2[[#This Row],[Day Low]])-1</f>
        <v>2.1210653753026554E-2</v>
      </c>
      <c r="AD374" s="2">
        <f>(Table2[[#This Row],[Day High]]/Table2[[#This Row],[Close Price]])-1</f>
        <v>5.3110773899849306E-3</v>
      </c>
      <c r="AE374" s="2">
        <f>(Table2[[#This Row],[Close Price]]/Table2[[#This Row],[Current Week Low]])-1</f>
        <v>1.0445615716339285E-2</v>
      </c>
      <c r="AF374" s="2">
        <f>(Table2[[#This Row],[Current Week High]]/Table2[[#This Row],[Close Price]])-1</f>
        <v>1.479514415781491E-2</v>
      </c>
      <c r="AG374" s="2">
        <f>(Table2[[#This Row],[Close Price]]/Table2[[#This Row],[Current Month Low]])-1</f>
        <v>1.0445615716339285E-2</v>
      </c>
      <c r="AH374" s="2">
        <f>(Table2[[#This Row],[Current Month High]]/Table2[[#This Row],[Close Price]])-1</f>
        <v>1.479514415781491E-2</v>
      </c>
      <c r="AI374">
        <v>21.396054628224501</v>
      </c>
      <c r="AJ374">
        <v>50.521056388293999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-0.16</v>
      </c>
      <c r="AM374" t="s">
        <v>10199</v>
      </c>
      <c r="AN374">
        <v>-2.27</v>
      </c>
      <c r="AO374" t="s">
        <v>10199</v>
      </c>
      <c r="AP374">
        <v>5.8254426989517001E-2</v>
      </c>
      <c r="AQ374">
        <f>(Table2[[#This Row],[Sharpe Ratio]]-AVERAGE(Table2[Sharpe Ratio]))/_xlfn.STDEV.P(Table2[Sharpe Ratio])</f>
        <v>4.2577310397660197E-2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412</v>
      </c>
      <c r="AT374">
        <f>_xlfn.RANK.AVG(Table2[[#This Row],[6M Return vs Nifty Z-Score]],Table2[6M Return vs Nifty Z-Score])</f>
        <v>386</v>
      </c>
      <c r="AU374">
        <f>_xlfn.RANK.AVG(Table2[[#This Row],[Sharpe Ratio Z-Score]],Table2[Sharpe Ratio Z-Score])</f>
        <v>326</v>
      </c>
      <c r="AV374">
        <f>(Table2[[#This Row],[Rank 1Y]]+Table2[[#This Row],[Rank 6M]]+Table2[[#This Row],[Rank Sharpe]])/3</f>
        <v>374.66666666666669</v>
      </c>
    </row>
    <row r="375" spans="1:48" x14ac:dyDescent="0.3">
      <c r="A375" t="s">
        <v>615</v>
      </c>
      <c r="B375" t="s">
        <v>616</v>
      </c>
      <c r="C375" t="s">
        <v>10168</v>
      </c>
      <c r="D375" t="s">
        <v>168</v>
      </c>
      <c r="E375">
        <v>30317.317773344999</v>
      </c>
      <c r="F375">
        <v>917.4</v>
      </c>
      <c r="G375">
        <v>59.997475398164703</v>
      </c>
      <c r="H375">
        <f>(Table2[[#This Row],[1Y Return vs Nifty]]-AVERAGE(Table2[1Y Return vs Nifty]))/_xlfn.STDEV.P(Table2[1Y Return vs Nifty])</f>
        <v>0.14589527122471177</v>
      </c>
      <c r="I375">
        <v>5.17955334673234</v>
      </c>
      <c r="J375">
        <f>(Table2[[#This Row],[1M Return vs Nifty]]-AVERAGE(Table2[1M Return vs Nifty]))/_xlfn.STDEV.P(Table2[1M Return vs Nifty])</f>
        <v>0.11714924375744452</v>
      </c>
      <c r="K375">
        <v>-5.1482261706722303</v>
      </c>
      <c r="L375">
        <f>(Table2[[#This Row],[6M Return vs Nifty]]-AVERAGE(Table2[6M Return vs Nifty]))/_xlfn.STDEV.P(Table2[6M Return vs Nifty])</f>
        <v>-0.45611193063669248</v>
      </c>
      <c r="M375">
        <v>-5.6087613921658598E-2</v>
      </c>
      <c r="N375">
        <f>(Table2[[#This Row],[1W Return vs Nifty]]-AVERAGE(Table2[1W Return vs Nifty]))/_xlfn.STDEV.P(Table2[1W Return vs Nifty])</f>
        <v>-8.836112564535599E-3</v>
      </c>
      <c r="O375">
        <v>863.08</v>
      </c>
      <c r="P375">
        <v>841.54329943847904</v>
      </c>
      <c r="Q375">
        <v>758.91038762702703</v>
      </c>
      <c r="R375">
        <v>76.212910030551697</v>
      </c>
      <c r="S375" s="2">
        <f>(Table2[[#This Row],[Close Price]]-Table2[[#This Row],[20D EMA]])/Table2[[#This Row],[20D EMA]]</f>
        <v>6.2937387032488218E-2</v>
      </c>
      <c r="T375" s="2">
        <f>(Table2[[#This Row],[Close Price]]-Table2[[#This Row],[50D EMA]])/Table2[[#This Row],[50D EMA]]</f>
        <v>9.0139985205914458E-2</v>
      </c>
      <c r="U375" s="2">
        <f>(Table2[[#This Row],[Close Price]]-Table2[[#This Row],[200D EMA]])/Table2[[#This Row],[200D EMA]]</f>
        <v>0.20883837532984725</v>
      </c>
      <c r="V375">
        <v>1.3252735888655101</v>
      </c>
      <c r="W375">
        <v>888</v>
      </c>
      <c r="X375">
        <v>919.95</v>
      </c>
      <c r="Y375">
        <v>894</v>
      </c>
      <c r="Z375">
        <v>928.15</v>
      </c>
      <c r="AA375">
        <v>858.05</v>
      </c>
      <c r="AB375">
        <v>928.15</v>
      </c>
      <c r="AC375" s="2">
        <f>(Table2[[#This Row],[Close Price]]/Table2[[#This Row],[Day Low]])-1</f>
        <v>3.3108108108108159E-2</v>
      </c>
      <c r="AD375" s="2">
        <f>(Table2[[#This Row],[Day High]]/Table2[[#This Row],[Close Price]])-1</f>
        <v>2.7795945062132343E-3</v>
      </c>
      <c r="AE375" s="2">
        <f>(Table2[[#This Row],[Close Price]]/Table2[[#This Row],[Current Week Low]])-1</f>
        <v>2.6174496644295386E-2</v>
      </c>
      <c r="AF375" s="2">
        <f>(Table2[[#This Row],[Current Week High]]/Table2[[#This Row],[Close Price]])-1</f>
        <v>1.1717898408545979E-2</v>
      </c>
      <c r="AG375" s="2">
        <f>(Table2[[#This Row],[Close Price]]/Table2[[#This Row],[Current Month Low]])-1</f>
        <v>6.9168463376260148E-2</v>
      </c>
      <c r="AH375" s="2">
        <f>(Table2[[#This Row],[Current Month High]]/Table2[[#This Row],[Close Price]])-1</f>
        <v>1.1717898408545979E-2</v>
      </c>
      <c r="AI375">
        <v>7.9136690647481904</v>
      </c>
      <c r="AJ375">
        <v>95.816435432230506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0.01</v>
      </c>
      <c r="AM375" t="s">
        <v>10198</v>
      </c>
      <c r="AN375">
        <v>14.77</v>
      </c>
      <c r="AO375" t="s">
        <v>10198</v>
      </c>
      <c r="AP375">
        <v>2.8462593130491001E-2</v>
      </c>
      <c r="AQ375">
        <f>(Table2[[#This Row],[Sharpe Ratio]]-AVERAGE(Table2[Sharpe Ratio]))/_xlfn.STDEV.P(Table2[Sharpe Ratio])</f>
        <v>-0.29330458339813409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-0.49520811161720585</v>
      </c>
      <c r="AS375">
        <f>_xlfn.RANK.AVG(Table2[[#This Row],[1Y Return vs Nifty Z-Score]],Table2[1Y Return vs Nifty Z-Score])</f>
        <v>227</v>
      </c>
      <c r="AT375">
        <f>_xlfn.RANK.AVG(Table2[[#This Row],[6M Return vs Nifty Z-Score]],Table2[6M Return vs Nifty Z-Score])</f>
        <v>481</v>
      </c>
      <c r="AU375">
        <f>_xlfn.RANK.AVG(Table2[[#This Row],[Sharpe Ratio Z-Score]],Table2[Sharpe Ratio Z-Score])</f>
        <v>417</v>
      </c>
      <c r="AV375">
        <f>(Table2[[#This Row],[Rank 1Y]]+Table2[[#This Row],[Rank 6M]]+Table2[[#This Row],[Rank Sharpe]])/3</f>
        <v>375</v>
      </c>
    </row>
    <row r="376" spans="1:48" x14ac:dyDescent="0.3">
      <c r="A376" t="s">
        <v>1544</v>
      </c>
      <c r="B376" t="s">
        <v>1545</v>
      </c>
      <c r="C376" t="s">
        <v>10158</v>
      </c>
      <c r="D376" t="s">
        <v>239</v>
      </c>
      <c r="E376">
        <v>6125.2084871400002</v>
      </c>
      <c r="F376">
        <v>766.95</v>
      </c>
      <c r="G376">
        <v>56.290152939819201</v>
      </c>
      <c r="H376">
        <f>(Table2[[#This Row],[1Y Return vs Nifty]]-AVERAGE(Table2[1Y Return vs Nifty]))/_xlfn.STDEV.P(Table2[1Y Return vs Nifty])</f>
        <v>0.10307829719401565</v>
      </c>
      <c r="I376">
        <v>10.273514729762899</v>
      </c>
      <c r="J376">
        <f>(Table2[[#This Row],[1M Return vs Nifty]]-AVERAGE(Table2[1M Return vs Nifty]))/_xlfn.STDEV.P(Table2[1M Return vs Nifty])</f>
        <v>0.53666857618934416</v>
      </c>
      <c r="K376">
        <v>5.0334261959353697</v>
      </c>
      <c r="L376">
        <f>(Table2[[#This Row],[6M Return vs Nifty]]-AVERAGE(Table2[6M Return vs Nifty]))/_xlfn.STDEV.P(Table2[6M Return vs Nifty])</f>
        <v>-0.16094835000242463</v>
      </c>
      <c r="M376">
        <v>1.19207292508325</v>
      </c>
      <c r="N376">
        <f>(Table2[[#This Row],[1W Return vs Nifty]]-AVERAGE(Table2[1W Return vs Nifty]))/_xlfn.STDEV.P(Table2[1W Return vs Nifty])</f>
        <v>0.21651945294384081</v>
      </c>
      <c r="O376">
        <v>738.5</v>
      </c>
      <c r="P376">
        <v>712.53186813337004</v>
      </c>
      <c r="Q376">
        <v>672.413898810609</v>
      </c>
      <c r="R376">
        <v>69.310231497823906</v>
      </c>
      <c r="S376" s="2">
        <f>(Table2[[#This Row],[Close Price]]-Table2[[#This Row],[20D EMA]])/Table2[[#This Row],[20D EMA]]</f>
        <v>3.8524035206499725E-2</v>
      </c>
      <c r="T376" s="2">
        <f>(Table2[[#This Row],[Close Price]]-Table2[[#This Row],[50D EMA]])/Table2[[#This Row],[50D EMA]]</f>
        <v>7.6372909480090997E-2</v>
      </c>
      <c r="U376" s="2">
        <f>(Table2[[#This Row],[Close Price]]-Table2[[#This Row],[200D EMA]])/Table2[[#This Row],[200D EMA]]</f>
        <v>0.14059212838492788</v>
      </c>
      <c r="V376">
        <v>0.84961900686390601</v>
      </c>
      <c r="W376">
        <v>735.7</v>
      </c>
      <c r="X376">
        <v>777</v>
      </c>
      <c r="Y376">
        <v>760</v>
      </c>
      <c r="Z376">
        <v>795.3</v>
      </c>
      <c r="AA376">
        <v>735.4</v>
      </c>
      <c r="AB376">
        <v>795.3</v>
      </c>
      <c r="AC376" s="2">
        <f>(Table2[[#This Row],[Close Price]]/Table2[[#This Row],[Day Low]])-1</f>
        <v>4.2476552942775525E-2</v>
      </c>
      <c r="AD376" s="2">
        <f>(Table2[[#This Row],[Day High]]/Table2[[#This Row],[Close Price]])-1</f>
        <v>1.3103852923919357E-2</v>
      </c>
      <c r="AE376" s="2">
        <f>(Table2[[#This Row],[Close Price]]/Table2[[#This Row],[Current Week Low]])-1</f>
        <v>9.1447368421053721E-3</v>
      </c>
      <c r="AF376" s="2">
        <f>(Table2[[#This Row],[Current Week High]]/Table2[[#This Row],[Close Price]])-1</f>
        <v>3.6964600039115947E-2</v>
      </c>
      <c r="AG376" s="2">
        <f>(Table2[[#This Row],[Close Price]]/Table2[[#This Row],[Current Month Low]])-1</f>
        <v>4.2901822137612289E-2</v>
      </c>
      <c r="AH376" s="2">
        <f>(Table2[[#This Row],[Current Month High]]/Table2[[#This Row],[Close Price]])-1</f>
        <v>3.6964600039115947E-2</v>
      </c>
      <c r="AI376">
        <v>15.235673772736099</v>
      </c>
      <c r="AJ376">
        <v>90.3101736972704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0.04</v>
      </c>
      <c r="AM376" t="s">
        <v>10198</v>
      </c>
      <c r="AN376">
        <v>4.72</v>
      </c>
      <c r="AO376" t="s">
        <v>10198</v>
      </c>
      <c r="AQ376">
        <f>(Table2[[#This Row],[Sharpe Ratio]]-AVERAGE(Table2[Sharpe Ratio]))/_xlfn.STDEV.P(Table2[Sharpe Ratio])</f>
        <v>-0.61420022642052829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8.1117749904247666E-2</v>
      </c>
      <c r="AS376">
        <f>_xlfn.RANK.AVG(Table2[[#This Row],[1Y Return vs Nifty Z-Score]],Table2[1Y Return vs Nifty Z-Score])</f>
        <v>246</v>
      </c>
      <c r="AT376">
        <f>_xlfn.RANK.AVG(Table2[[#This Row],[6M Return vs Nifty Z-Score]],Table2[6M Return vs Nifty Z-Score])</f>
        <v>359</v>
      </c>
      <c r="AU376">
        <f>_xlfn.RANK.AVG(Table2[[#This Row],[Sharpe Ratio Z-Score]],Table2[Sharpe Ratio Z-Score])</f>
        <v>520.5</v>
      </c>
      <c r="AV376">
        <f>(Table2[[#This Row],[Rank 1Y]]+Table2[[#This Row],[Rank 6M]]+Table2[[#This Row],[Rank Sharpe]])/3</f>
        <v>375.16666666666669</v>
      </c>
    </row>
    <row r="377" spans="1:48" x14ac:dyDescent="0.3">
      <c r="A377" t="s">
        <v>386</v>
      </c>
      <c r="B377" t="s">
        <v>387</v>
      </c>
      <c r="C377" t="s">
        <v>10163</v>
      </c>
      <c r="D377" t="s">
        <v>388</v>
      </c>
      <c r="E377">
        <v>63558.539911619999</v>
      </c>
      <c r="F377">
        <v>1040.3</v>
      </c>
      <c r="G377">
        <v>28.759744455082799</v>
      </c>
      <c r="H377">
        <f>(Table2[[#This Row],[1Y Return vs Nifty]]-AVERAGE(Table2[1Y Return vs Nifty]))/_xlfn.STDEV.P(Table2[1Y Return vs Nifty])</f>
        <v>-0.21487861062550909</v>
      </c>
      <c r="I377">
        <v>-6.6928919701995699</v>
      </c>
      <c r="J377">
        <f>(Table2[[#This Row],[1M Return vs Nifty]]-AVERAGE(Table2[1M Return vs Nifty]))/_xlfn.STDEV.P(Table2[1M Return vs Nifty])</f>
        <v>-0.8606203071240579</v>
      </c>
      <c r="K377">
        <v>4.0897879746807302</v>
      </c>
      <c r="L377">
        <f>(Table2[[#This Row],[6M Return vs Nifty]]-AVERAGE(Table2[6M Return vs Nifty]))/_xlfn.STDEV.P(Table2[6M Return vs Nifty])</f>
        <v>-0.18830418834575169</v>
      </c>
      <c r="M377">
        <v>-0.55145963741481796</v>
      </c>
      <c r="N377">
        <f>(Table2[[#This Row],[1W Return vs Nifty]]-AVERAGE(Table2[1W Return vs Nifty]))/_xlfn.STDEV.P(Table2[1W Return vs Nifty])</f>
        <v>-9.8275602920744207E-2</v>
      </c>
      <c r="O377">
        <v>1054.76</v>
      </c>
      <c r="P377">
        <v>1043.4269601358301</v>
      </c>
      <c r="Q377">
        <v>921.72516069085395</v>
      </c>
      <c r="R377">
        <v>45.083201667675198</v>
      </c>
      <c r="S377" s="2">
        <f>(Table2[[#This Row],[Close Price]]-Table2[[#This Row],[20D EMA]])/Table2[[#This Row],[20D EMA]]</f>
        <v>-1.3709279836171297E-2</v>
      </c>
      <c r="T377" s="2">
        <f>(Table2[[#This Row],[Close Price]]-Table2[[#This Row],[50D EMA]])/Table2[[#This Row],[50D EMA]]</f>
        <v>-2.9968174633163338E-3</v>
      </c>
      <c r="U377" s="2">
        <f>(Table2[[#This Row],[Close Price]]-Table2[[#This Row],[200D EMA]])/Table2[[#This Row],[200D EMA]]</f>
        <v>0.12864446406157717</v>
      </c>
      <c r="V377">
        <v>0.70611225291870505</v>
      </c>
      <c r="W377">
        <v>1015</v>
      </c>
      <c r="X377">
        <v>1048.45</v>
      </c>
      <c r="Y377">
        <v>1018.55</v>
      </c>
      <c r="Z377">
        <v>1064.7</v>
      </c>
      <c r="AA377">
        <v>1015.8</v>
      </c>
      <c r="AB377">
        <v>1070.3</v>
      </c>
      <c r="AC377" s="2">
        <f>(Table2[[#This Row],[Close Price]]/Table2[[#This Row],[Day Low]])-1</f>
        <v>2.4926108374384137E-2</v>
      </c>
      <c r="AD377" s="2">
        <f>(Table2[[#This Row],[Day High]]/Table2[[#This Row],[Close Price]])-1</f>
        <v>7.8342785734883957E-3</v>
      </c>
      <c r="AE377" s="2">
        <f>(Table2[[#This Row],[Close Price]]/Table2[[#This Row],[Current Week Low]])-1</f>
        <v>2.1353885425359653E-2</v>
      </c>
      <c r="AF377" s="2">
        <f>(Table2[[#This Row],[Current Week High]]/Table2[[#This Row],[Close Price]])-1</f>
        <v>2.3454772661732237E-2</v>
      </c>
      <c r="AG377" s="2">
        <f>(Table2[[#This Row],[Close Price]]/Table2[[#This Row],[Current Month Low]])-1</f>
        <v>2.4118921047450392E-2</v>
      </c>
      <c r="AH377" s="2">
        <f>(Table2[[#This Row],[Current Month High]]/Table2[[#This Row],[Close Price]])-1</f>
        <v>2.883783523983463E-2</v>
      </c>
      <c r="AI377">
        <v>13.4288186100163</v>
      </c>
      <c r="AJ377">
        <v>61.062083913918499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0.01</v>
      </c>
      <c r="AM377" t="s">
        <v>10198</v>
      </c>
      <c r="AN377">
        <v>-4.6399999999999997</v>
      </c>
      <c r="AO377" t="s">
        <v>10199</v>
      </c>
      <c r="AP377">
        <v>2.9764890621691999E-2</v>
      </c>
      <c r="AQ377">
        <f>(Table2[[#This Row],[Sharpe Ratio]]-AVERAGE(Table2[Sharpe Ratio]))/_xlfn.STDEV.P(Table2[Sharpe Ratio])</f>
        <v>-0.27862209860381254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-1.6407008076198755</v>
      </c>
      <c r="AS377">
        <f>_xlfn.RANK.AVG(Table2[[#This Row],[1Y Return vs Nifty Z-Score]],Table2[1Y Return vs Nifty Z-Score])</f>
        <v>347</v>
      </c>
      <c r="AT377">
        <f>_xlfn.RANK.AVG(Table2[[#This Row],[6M Return vs Nifty Z-Score]],Table2[6M Return vs Nifty Z-Score])</f>
        <v>369</v>
      </c>
      <c r="AU377">
        <f>_xlfn.RANK.AVG(Table2[[#This Row],[Sharpe Ratio Z-Score]],Table2[Sharpe Ratio Z-Score])</f>
        <v>414</v>
      </c>
      <c r="AV377">
        <f>(Table2[[#This Row],[Rank 1Y]]+Table2[[#This Row],[Rank 6M]]+Table2[[#This Row],[Rank Sharpe]])/3</f>
        <v>376.66666666666669</v>
      </c>
    </row>
    <row r="378" spans="1:48" x14ac:dyDescent="0.3">
      <c r="A378" t="s">
        <v>1984</v>
      </c>
      <c r="B378" t="s">
        <v>1985</v>
      </c>
      <c r="C378" t="s">
        <v>10153</v>
      </c>
      <c r="D378" t="s">
        <v>539</v>
      </c>
      <c r="E378">
        <v>3201.13371336</v>
      </c>
      <c r="F378">
        <v>55.23</v>
      </c>
      <c r="G378">
        <v>48.219178382676503</v>
      </c>
      <c r="H378">
        <f>(Table2[[#This Row],[1Y Return vs Nifty]]-AVERAGE(Table2[1Y Return vs Nifty]))/_xlfn.STDEV.P(Table2[1Y Return vs Nifty])</f>
        <v>9.8642021433761815E-3</v>
      </c>
      <c r="I378">
        <v>21.071268030783301</v>
      </c>
      <c r="J378">
        <f>(Table2[[#This Row],[1M Return vs Nifty]]-AVERAGE(Table2[1M Return vs Nifty]))/_xlfn.STDEV.P(Table2[1M Return vs Nifty])</f>
        <v>1.4259305701453047</v>
      </c>
      <c r="K378">
        <v>22.2015538964651</v>
      </c>
      <c r="L378">
        <f>(Table2[[#This Row],[6M Return vs Nifty]]-AVERAGE(Table2[6M Return vs Nifty]))/_xlfn.STDEV.P(Table2[6M Return vs Nifty])</f>
        <v>0.33675142037022182</v>
      </c>
      <c r="M378">
        <v>2.37829542469317</v>
      </c>
      <c r="N378">
        <f>(Table2[[#This Row],[1W Return vs Nifty]]-AVERAGE(Table2[1W Return vs Nifty]))/_xlfn.STDEV.P(Table2[1W Return vs Nifty])</f>
        <v>0.43069209649774992</v>
      </c>
      <c r="O378">
        <v>52.09</v>
      </c>
      <c r="P378">
        <v>48.981108101285798</v>
      </c>
      <c r="Q378">
        <v>44.292866862150099</v>
      </c>
      <c r="R378">
        <v>60.292295952937401</v>
      </c>
      <c r="S378" s="2">
        <f>(Table2[[#This Row],[Close Price]]-Table2[[#This Row],[20D EMA]])/Table2[[#This Row],[20D EMA]]</f>
        <v>6.0280284123632046E-2</v>
      </c>
      <c r="T378" s="2">
        <f>(Table2[[#This Row],[Close Price]]-Table2[[#This Row],[50D EMA]])/Table2[[#This Row],[50D EMA]]</f>
        <v>0.12757759350385459</v>
      </c>
      <c r="U378" s="2">
        <f>(Table2[[#This Row],[Close Price]]-Table2[[#This Row],[200D EMA]])/Table2[[#This Row],[200D EMA]]</f>
        <v>0.2469276412359771</v>
      </c>
      <c r="V378">
        <v>1.33896848501731</v>
      </c>
      <c r="W378">
        <v>52.16</v>
      </c>
      <c r="X378">
        <v>56.4</v>
      </c>
      <c r="Y378">
        <v>54.6</v>
      </c>
      <c r="Z378">
        <v>57.3</v>
      </c>
      <c r="AA378">
        <v>49.8</v>
      </c>
      <c r="AB378">
        <v>59.8</v>
      </c>
      <c r="AC378" s="2">
        <f>(Table2[[#This Row],[Close Price]]/Table2[[#This Row],[Day Low]])-1</f>
        <v>5.8857361963190247E-2</v>
      </c>
      <c r="AD378" s="2">
        <f>(Table2[[#This Row],[Day High]]/Table2[[#This Row],[Close Price]])-1</f>
        <v>2.1184139054861495E-2</v>
      </c>
      <c r="AE378" s="2">
        <f>(Table2[[#This Row],[Close Price]]/Table2[[#This Row],[Current Week Low]])-1</f>
        <v>1.1538461538461497E-2</v>
      </c>
      <c r="AF378" s="2">
        <f>(Table2[[#This Row],[Current Week High]]/Table2[[#This Row],[Close Price]])-1</f>
        <v>3.7479630635524286E-2</v>
      </c>
      <c r="AG378" s="2">
        <f>(Table2[[#This Row],[Close Price]]/Table2[[#This Row],[Current Month Low]])-1</f>
        <v>0.10903614457831323</v>
      </c>
      <c r="AH378" s="2">
        <f>(Table2[[#This Row],[Current Month High]]/Table2[[#This Row],[Close Price]])-1</f>
        <v>8.2744885026253767E-2</v>
      </c>
      <c r="AI378">
        <v>8.2744885026253705</v>
      </c>
      <c r="AJ378">
        <v>84.715719063545095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-0.05</v>
      </c>
      <c r="AM378" t="s">
        <v>10199</v>
      </c>
      <c r="AN378">
        <v>10.28</v>
      </c>
      <c r="AO378" t="s">
        <v>10198</v>
      </c>
      <c r="AP378">
        <v>-6.2146575728198997E-2</v>
      </c>
      <c r="AQ378">
        <f>(Table2[[#This Row],[Sharpe Ratio]]-AVERAGE(Table2[Sharpe Ratio]))/_xlfn.STDEV.P(Table2[Sharpe Ratio])</f>
        <v>-1.3148589924194893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0.8883792967371632</v>
      </c>
      <c r="AS378">
        <f>_xlfn.RANK.AVG(Table2[[#This Row],[1Y Return vs Nifty Z-Score]],Table2[1Y Return vs Nifty Z-Score])</f>
        <v>273</v>
      </c>
      <c r="AT378">
        <f>_xlfn.RANK.AVG(Table2[[#This Row],[6M Return vs Nifty Z-Score]],Table2[6M Return vs Nifty Z-Score])</f>
        <v>202</v>
      </c>
      <c r="AU378">
        <f>_xlfn.RANK.AVG(Table2[[#This Row],[Sharpe Ratio Z-Score]],Table2[Sharpe Ratio Z-Score])</f>
        <v>656</v>
      </c>
      <c r="AV378">
        <f>(Table2[[#This Row],[Rank 1Y]]+Table2[[#This Row],[Rank 6M]]+Table2[[#This Row],[Rank Sharpe]])/3</f>
        <v>377</v>
      </c>
    </row>
    <row r="379" spans="1:48" x14ac:dyDescent="0.3">
      <c r="A379" t="s">
        <v>627</v>
      </c>
      <c r="B379" t="s">
        <v>628</v>
      </c>
      <c r="C379" t="s">
        <v>629</v>
      </c>
      <c r="D379" t="s">
        <v>629</v>
      </c>
      <c r="E379">
        <v>29932.651979999999</v>
      </c>
      <c r="F379">
        <v>867.1</v>
      </c>
      <c r="G379">
        <v>11.783437828684701</v>
      </c>
      <c r="H379">
        <f>(Table2[[#This Row],[1Y Return vs Nifty]]-AVERAGE(Table2[1Y Return vs Nifty]))/_xlfn.STDEV.P(Table2[1Y Return vs Nifty])</f>
        <v>-0.41094304476270316</v>
      </c>
      <c r="I379">
        <v>-1.1326108494398901</v>
      </c>
      <c r="J379">
        <f>(Table2[[#This Row],[1M Return vs Nifty]]-AVERAGE(Table2[1M Return vs Nifty]))/_xlfn.STDEV.P(Table2[1M Return vs Nifty])</f>
        <v>-0.40269665036342689</v>
      </c>
      <c r="K379">
        <v>-2.5206868373790798</v>
      </c>
      <c r="L379">
        <f>(Table2[[#This Row],[6M Return vs Nifty]]-AVERAGE(Table2[6M Return vs Nifty]))/_xlfn.STDEV.P(Table2[6M Return vs Nifty])</f>
        <v>-0.37994021607140843</v>
      </c>
      <c r="M379">
        <v>-6.03095900825695</v>
      </c>
      <c r="N379">
        <f>(Table2[[#This Row],[1W Return vs Nifty]]-AVERAGE(Table2[1W Return vs Nifty]))/_xlfn.STDEV.P(Table2[1W Return vs Nifty])</f>
        <v>-1.0876000053757278</v>
      </c>
      <c r="O379">
        <v>873.77</v>
      </c>
      <c r="P379">
        <v>851.01270287883597</v>
      </c>
      <c r="Q379">
        <v>793.50566378393398</v>
      </c>
      <c r="R379">
        <v>46.347114193324302</v>
      </c>
      <c r="S379" s="2">
        <f>(Table2[[#This Row],[Close Price]]-Table2[[#This Row],[20D EMA]])/Table2[[#This Row],[20D EMA]]</f>
        <v>-7.6335877862594957E-3</v>
      </c>
      <c r="T379" s="2">
        <f>(Table2[[#This Row],[Close Price]]-Table2[[#This Row],[50D EMA]])/Table2[[#This Row],[50D EMA]]</f>
        <v>1.8903709741045435E-2</v>
      </c>
      <c r="U379" s="2">
        <f>(Table2[[#This Row],[Close Price]]-Table2[[#This Row],[200D EMA]])/Table2[[#This Row],[200D EMA]]</f>
        <v>9.2745823470398392E-2</v>
      </c>
      <c r="V379">
        <v>1.0076676969673</v>
      </c>
      <c r="W379">
        <v>854.15</v>
      </c>
      <c r="X379">
        <v>879.7</v>
      </c>
      <c r="Y379">
        <v>861.2</v>
      </c>
      <c r="Z379">
        <v>891.5</v>
      </c>
      <c r="AA379">
        <v>861.2</v>
      </c>
      <c r="AB379">
        <v>934</v>
      </c>
      <c r="AC379" s="2">
        <f>(Table2[[#This Row],[Close Price]]/Table2[[#This Row],[Day Low]])-1</f>
        <v>1.5161271439442681E-2</v>
      </c>
      <c r="AD379" s="2">
        <f>(Table2[[#This Row],[Day High]]/Table2[[#This Row],[Close Price]])-1</f>
        <v>1.4531195940491237E-2</v>
      </c>
      <c r="AE379" s="2">
        <f>(Table2[[#This Row],[Close Price]]/Table2[[#This Row],[Current Week Low]])-1</f>
        <v>6.8509057129586548E-3</v>
      </c>
      <c r="AF379" s="2">
        <f>(Table2[[#This Row],[Current Week High]]/Table2[[#This Row],[Close Price]])-1</f>
        <v>2.8139776265713179E-2</v>
      </c>
      <c r="AG379" s="2">
        <f>(Table2[[#This Row],[Close Price]]/Table2[[#This Row],[Current Month Low]])-1</f>
        <v>6.8509057129586548E-3</v>
      </c>
      <c r="AH379" s="2">
        <f>(Table2[[#This Row],[Current Month High]]/Table2[[#This Row],[Close Price]])-1</f>
        <v>7.715373082689414E-2</v>
      </c>
      <c r="AI379">
        <v>7.7153730826894096</v>
      </c>
      <c r="AJ379">
        <v>40.991869918699102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-0.08</v>
      </c>
      <c r="AM379" t="s">
        <v>10199</v>
      </c>
      <c r="AN379">
        <v>-1.63</v>
      </c>
      <c r="AO379" t="s">
        <v>10199</v>
      </c>
      <c r="AP379">
        <v>8.4115084178326999E-2</v>
      </c>
      <c r="AQ379">
        <f>(Table2[[#This Row],[Sharpe Ratio]]-AVERAGE(Table2[Sharpe Ratio]))/_xlfn.STDEV.P(Table2[Sharpe Ratio])</f>
        <v>0.33413796263826395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-1.9470419539350023</v>
      </c>
      <c r="AS379">
        <f>_xlfn.RANK.AVG(Table2[[#This Row],[1Y Return vs Nifty Z-Score]],Table2[1Y Return vs Nifty Z-Score])</f>
        <v>445</v>
      </c>
      <c r="AT379">
        <f>_xlfn.RANK.AVG(Table2[[#This Row],[6M Return vs Nifty Z-Score]],Table2[6M Return vs Nifty Z-Score])</f>
        <v>449</v>
      </c>
      <c r="AU379">
        <f>_xlfn.RANK.AVG(Table2[[#This Row],[Sharpe Ratio Z-Score]],Table2[Sharpe Ratio Z-Score])</f>
        <v>238</v>
      </c>
      <c r="AV379">
        <f>(Table2[[#This Row],[Rank 1Y]]+Table2[[#This Row],[Rank 6M]]+Table2[[#This Row],[Rank Sharpe]])/3</f>
        <v>377.33333333333331</v>
      </c>
    </row>
    <row r="380" spans="1:48" x14ac:dyDescent="0.3">
      <c r="A380" t="s">
        <v>133</v>
      </c>
      <c r="B380" t="s">
        <v>134</v>
      </c>
      <c r="C380" t="s">
        <v>10161</v>
      </c>
      <c r="D380" t="s">
        <v>130</v>
      </c>
      <c r="E380">
        <v>215066.281388348</v>
      </c>
      <c r="F380">
        <v>171.8</v>
      </c>
      <c r="G380">
        <v>23.112769125592699</v>
      </c>
      <c r="H380">
        <f>(Table2[[#This Row],[1Y Return vs Nifty]]-AVERAGE(Table2[1Y Return vs Nifty]))/_xlfn.STDEV.P(Table2[1Y Return vs Nifty])</f>
        <v>-0.28009721482069511</v>
      </c>
      <c r="I380">
        <v>-9.1601668517472508</v>
      </c>
      <c r="J380">
        <f>(Table2[[#This Row],[1M Return vs Nifty]]-AVERAGE(Table2[1M Return vs Nifty]))/_xlfn.STDEV.P(Table2[1M Return vs Nifty])</f>
        <v>-1.0638157052440729</v>
      </c>
      <c r="K380">
        <v>15.2125178876609</v>
      </c>
      <c r="L380">
        <f>(Table2[[#This Row],[6M Return vs Nifty]]-AVERAGE(Table2[6M Return vs Nifty]))/_xlfn.STDEV.P(Table2[6M Return vs Nifty])</f>
        <v>0.13414099730116003</v>
      </c>
      <c r="M380">
        <v>-2.5138203812941899</v>
      </c>
      <c r="N380">
        <f>(Table2[[#This Row],[1W Return vs Nifty]]-AVERAGE(Table2[1W Return vs Nifty]))/_xlfn.STDEV.P(Table2[1W Return vs Nifty])</f>
        <v>-0.45258011852491431</v>
      </c>
      <c r="O380">
        <v>174.99</v>
      </c>
      <c r="P380">
        <v>171.52816625977701</v>
      </c>
      <c r="Q380">
        <v>150.793589020518</v>
      </c>
      <c r="R380">
        <v>35.225543047050301</v>
      </c>
      <c r="S380" s="2">
        <f>(Table2[[#This Row],[Close Price]]-Table2[[#This Row],[20D EMA]])/Table2[[#This Row],[20D EMA]]</f>
        <v>-1.8229613120749742E-2</v>
      </c>
      <c r="T380" s="2">
        <f>(Table2[[#This Row],[Close Price]]-Table2[[#This Row],[50D EMA]])/Table2[[#This Row],[50D EMA]]</f>
        <v>1.5847761108301805E-3</v>
      </c>
      <c r="U380" s="2">
        <f>(Table2[[#This Row],[Close Price]]-Table2[[#This Row],[200D EMA]])/Table2[[#This Row],[200D EMA]]</f>
        <v>0.13930572987836862</v>
      </c>
      <c r="V380">
        <v>0.70440648814815798</v>
      </c>
      <c r="W380">
        <v>167.02</v>
      </c>
      <c r="X380">
        <v>172.89</v>
      </c>
      <c r="Y380">
        <v>171.51</v>
      </c>
      <c r="Z380">
        <v>175.47</v>
      </c>
      <c r="AA380">
        <v>171.51</v>
      </c>
      <c r="AB380">
        <v>178.19</v>
      </c>
      <c r="AC380" s="2">
        <f>(Table2[[#This Row],[Close Price]]/Table2[[#This Row],[Day Low]])-1</f>
        <v>2.8619327026703445E-2</v>
      </c>
      <c r="AD380" s="2">
        <f>(Table2[[#This Row],[Day High]]/Table2[[#This Row],[Close Price]])-1</f>
        <v>6.3445867287541535E-3</v>
      </c>
      <c r="AE380" s="2">
        <f>(Table2[[#This Row],[Close Price]]/Table2[[#This Row],[Current Week Low]])-1</f>
        <v>1.6908635065011612E-3</v>
      </c>
      <c r="AF380" s="2">
        <f>(Table2[[#This Row],[Current Week High]]/Table2[[#This Row],[Close Price]])-1</f>
        <v>2.136204889406268E-2</v>
      </c>
      <c r="AG380" s="2">
        <f>(Table2[[#This Row],[Close Price]]/Table2[[#This Row],[Current Month Low]])-1</f>
        <v>1.6908635065011612E-3</v>
      </c>
      <c r="AH380" s="2">
        <f>(Table2[[#This Row],[Current Month High]]/Table2[[#This Row],[Close Price]])-1</f>
        <v>3.7194412107101282E-2</v>
      </c>
      <c r="AI380">
        <v>7.45052386495923</v>
      </c>
      <c r="AJ380">
        <v>53.873712494402099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-0.04</v>
      </c>
      <c r="AM380" t="s">
        <v>10199</v>
      </c>
      <c r="AN380">
        <v>-4.5199999999999996</v>
      </c>
      <c r="AO380" t="s">
        <v>10199</v>
      </c>
      <c r="AP380">
        <v>4.6147541894149997E-3</v>
      </c>
      <c r="AQ380">
        <f>(Table2[[#This Row],[Sharpe Ratio]]-AVERAGE(Table2[Sharpe Ratio]))/_xlfn.STDEV.P(Table2[Sharpe Ratio])</f>
        <v>-0.5621721309404919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-2.2245241722290139</v>
      </c>
      <c r="AS380">
        <f>_xlfn.RANK.AVG(Table2[[#This Row],[1Y Return vs Nifty Z-Score]],Table2[1Y Return vs Nifty Z-Score])</f>
        <v>377</v>
      </c>
      <c r="AT380">
        <f>_xlfn.RANK.AVG(Table2[[#This Row],[6M Return vs Nifty Z-Score]],Table2[6M Return vs Nifty Z-Score])</f>
        <v>269</v>
      </c>
      <c r="AU380">
        <f>_xlfn.RANK.AVG(Table2[[#This Row],[Sharpe Ratio Z-Score]],Table2[Sharpe Ratio Z-Score])</f>
        <v>488</v>
      </c>
      <c r="AV380">
        <f>(Table2[[#This Row],[Rank 1Y]]+Table2[[#This Row],[Rank 6M]]+Table2[[#This Row],[Rank Sharpe]])/3</f>
        <v>378</v>
      </c>
    </row>
    <row r="381" spans="1:48" x14ac:dyDescent="0.3">
      <c r="A381" t="s">
        <v>1325</v>
      </c>
      <c r="B381" t="s">
        <v>1326</v>
      </c>
      <c r="C381" t="s">
        <v>10155</v>
      </c>
      <c r="D381" t="s">
        <v>414</v>
      </c>
      <c r="E381">
        <v>8189.7248192999996</v>
      </c>
      <c r="F381">
        <v>618.1</v>
      </c>
      <c r="G381">
        <v>27.482589063971801</v>
      </c>
      <c r="H381">
        <f>(Table2[[#This Row],[1Y Return vs Nifty]]-AVERAGE(Table2[1Y Return vs Nifty]))/_xlfn.STDEV.P(Table2[1Y Return vs Nifty])</f>
        <v>-0.22962885957978199</v>
      </c>
      <c r="I381">
        <v>-10.9761743967372</v>
      </c>
      <c r="J381">
        <f>(Table2[[#This Row],[1M Return vs Nifty]]-AVERAGE(Table2[1M Return vs Nifty]))/_xlfn.STDEV.P(Table2[1M Return vs Nifty])</f>
        <v>-1.2133751965082622</v>
      </c>
      <c r="K381">
        <v>29.3666456873054</v>
      </c>
      <c r="L381">
        <f>(Table2[[#This Row],[6M Return vs Nifty]]-AVERAGE(Table2[6M Return vs Nifty]))/_xlfn.STDEV.P(Table2[6M Return vs Nifty])</f>
        <v>0.54446565696051241</v>
      </c>
      <c r="M381">
        <v>-5.3723955767718099</v>
      </c>
      <c r="N381">
        <f>(Table2[[#This Row],[1W Return vs Nifty]]-AVERAGE(Table2[1W Return vs Nifty]))/_xlfn.STDEV.P(Table2[1W Return vs Nifty])</f>
        <v>-0.9686962827473945</v>
      </c>
      <c r="O381">
        <v>602.11</v>
      </c>
      <c r="P381">
        <v>574.35465109005702</v>
      </c>
      <c r="Q381">
        <v>505.760628694297</v>
      </c>
      <c r="R381">
        <v>46.430426400284198</v>
      </c>
      <c r="S381" s="2">
        <f>(Table2[[#This Row],[Close Price]]-Table2[[#This Row],[20D EMA]])/Table2[[#This Row],[20D EMA]]</f>
        <v>2.6556609257444668E-2</v>
      </c>
      <c r="T381" s="2">
        <f>(Table2[[#This Row],[Close Price]]-Table2[[#This Row],[50D EMA]])/Table2[[#This Row],[50D EMA]]</f>
        <v>7.616435041819461E-2</v>
      </c>
      <c r="U381" s="2">
        <f>(Table2[[#This Row],[Close Price]]-Table2[[#This Row],[200D EMA]])/Table2[[#This Row],[200D EMA]]</f>
        <v>0.22211964501018064</v>
      </c>
      <c r="V381">
        <v>0.58064794974905898</v>
      </c>
      <c r="W381">
        <v>601.54999999999995</v>
      </c>
      <c r="X381">
        <v>627</v>
      </c>
      <c r="Y381">
        <v>597.1</v>
      </c>
      <c r="Z381">
        <v>632</v>
      </c>
      <c r="AA381">
        <v>597.1</v>
      </c>
      <c r="AB381">
        <v>632</v>
      </c>
      <c r="AC381" s="2">
        <f>(Table2[[#This Row],[Close Price]]/Table2[[#This Row],[Day Low]])-1</f>
        <v>2.7512259995013055E-2</v>
      </c>
      <c r="AD381" s="2">
        <f>(Table2[[#This Row],[Day High]]/Table2[[#This Row],[Close Price]])-1</f>
        <v>1.4398964568840045E-2</v>
      </c>
      <c r="AE381" s="2">
        <f>(Table2[[#This Row],[Close Price]]/Table2[[#This Row],[Current Week Low]])-1</f>
        <v>3.5169988276670505E-2</v>
      </c>
      <c r="AF381" s="2">
        <f>(Table2[[#This Row],[Current Week High]]/Table2[[#This Row],[Close Price]])-1</f>
        <v>2.2488270506390462E-2</v>
      </c>
      <c r="AG381" s="2">
        <f>(Table2[[#This Row],[Close Price]]/Table2[[#This Row],[Current Month Low]])-1</f>
        <v>3.5169988276670505E-2</v>
      </c>
      <c r="AH381" s="2">
        <f>(Table2[[#This Row],[Current Month High]]/Table2[[#This Row],[Close Price]])-1</f>
        <v>2.2488270506390462E-2</v>
      </c>
      <c r="AI381">
        <v>8.7202718006794893</v>
      </c>
      <c r="AJ381">
        <v>60.171028763928497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0.1</v>
      </c>
      <c r="AM381" t="s">
        <v>10198</v>
      </c>
      <c r="AN381">
        <v>0.37</v>
      </c>
      <c r="AO381" t="s">
        <v>10198</v>
      </c>
      <c r="AP381">
        <v>-4.4812658406663999E-2</v>
      </c>
      <c r="AQ381">
        <f>(Table2[[#This Row],[Sharpe Ratio]]-AVERAGE(Table2[Sharpe Ratio]))/_xlfn.STDEV.P(Table2[Sharpe Ratio])</f>
        <v>-1.1194313123240942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-2.9866659941990203</v>
      </c>
      <c r="AS381">
        <f>_xlfn.RANK.AVG(Table2[[#This Row],[1Y Return vs Nifty Z-Score]],Table2[1Y Return vs Nifty Z-Score])</f>
        <v>349</v>
      </c>
      <c r="AT381">
        <f>_xlfn.RANK.AVG(Table2[[#This Row],[6M Return vs Nifty Z-Score]],Table2[6M Return vs Nifty Z-Score])</f>
        <v>157</v>
      </c>
      <c r="AU381">
        <f>_xlfn.RANK.AVG(Table2[[#This Row],[Sharpe Ratio Z-Score]],Table2[Sharpe Ratio Z-Score])</f>
        <v>628</v>
      </c>
      <c r="AV381">
        <f>(Table2[[#This Row],[Rank 1Y]]+Table2[[#This Row],[Rank 6M]]+Table2[[#This Row],[Rank Sharpe]])/3</f>
        <v>378</v>
      </c>
    </row>
    <row r="382" spans="1:48" x14ac:dyDescent="0.3">
      <c r="A382" t="s">
        <v>1162</v>
      </c>
      <c r="B382" t="s">
        <v>1163</v>
      </c>
      <c r="C382" t="s">
        <v>10167</v>
      </c>
      <c r="D382" t="s">
        <v>242</v>
      </c>
      <c r="E382">
        <v>10204.701499139999</v>
      </c>
      <c r="F382">
        <v>268.25</v>
      </c>
      <c r="G382">
        <v>38.029955149918102</v>
      </c>
      <c r="H382">
        <f>(Table2[[#This Row],[1Y Return vs Nifty]]-AVERAGE(Table2[1Y Return vs Nifty]))/_xlfn.STDEV.P(Table2[1Y Return vs Nifty])</f>
        <v>-0.10781417934402232</v>
      </c>
      <c r="I382">
        <v>8.4199364336585791</v>
      </c>
      <c r="J382">
        <f>(Table2[[#This Row],[1M Return vs Nifty]]-AVERAGE(Table2[1M Return vs Nifty]))/_xlfn.STDEV.P(Table2[1M Return vs Nifty])</f>
        <v>0.3840149004111198</v>
      </c>
      <c r="K382">
        <v>-12.618841335142299</v>
      </c>
      <c r="L382">
        <f>(Table2[[#This Row],[6M Return vs Nifty]]-AVERAGE(Table2[6M Return vs Nifty]))/_xlfn.STDEV.P(Table2[6M Return vs Nifty])</f>
        <v>-0.67268321416602217</v>
      </c>
      <c r="M382">
        <v>3.5858384234001099</v>
      </c>
      <c r="N382">
        <f>(Table2[[#This Row],[1W Return vs Nifty]]-AVERAGE(Table2[1W Return vs Nifty]))/_xlfn.STDEV.P(Table2[1W Return vs Nifty])</f>
        <v>0.64871415924156572</v>
      </c>
      <c r="O382">
        <v>258.62</v>
      </c>
      <c r="P382">
        <v>257.695163054933</v>
      </c>
      <c r="Q382">
        <v>244.49139904975101</v>
      </c>
      <c r="R382">
        <v>69.744962272257297</v>
      </c>
      <c r="S382" s="2">
        <f>(Table2[[#This Row],[Close Price]]-Table2[[#This Row],[20D EMA]])/Table2[[#This Row],[20D EMA]]</f>
        <v>3.7236099296264771E-2</v>
      </c>
      <c r="T382" s="2">
        <f>(Table2[[#This Row],[Close Price]]-Table2[[#This Row],[50D EMA]])/Table2[[#This Row],[50D EMA]]</f>
        <v>4.0958614899640221E-2</v>
      </c>
      <c r="U382" s="2">
        <f>(Table2[[#This Row],[Close Price]]-Table2[[#This Row],[200D EMA]])/Table2[[#This Row],[200D EMA]]</f>
        <v>9.7175610441062613E-2</v>
      </c>
      <c r="V382">
        <v>1.0087302325564</v>
      </c>
      <c r="W382">
        <v>257.5</v>
      </c>
      <c r="X382">
        <v>269.60000000000002</v>
      </c>
      <c r="Y382">
        <v>263.95</v>
      </c>
      <c r="Z382">
        <v>277</v>
      </c>
      <c r="AA382">
        <v>252</v>
      </c>
      <c r="AB382">
        <v>277</v>
      </c>
      <c r="AC382" s="2">
        <f>(Table2[[#This Row],[Close Price]]/Table2[[#This Row],[Day Low]])-1</f>
        <v>4.1747572815533873E-2</v>
      </c>
      <c r="AD382" s="2">
        <f>(Table2[[#This Row],[Day High]]/Table2[[#This Row],[Close Price]])-1</f>
        <v>5.0326188257223681E-3</v>
      </c>
      <c r="AE382" s="2">
        <f>(Table2[[#This Row],[Close Price]]/Table2[[#This Row],[Current Week Low]])-1</f>
        <v>1.6290964197764879E-2</v>
      </c>
      <c r="AF382" s="2">
        <f>(Table2[[#This Row],[Current Week High]]/Table2[[#This Row],[Close Price]])-1</f>
        <v>3.2618825722273925E-2</v>
      </c>
      <c r="AG382" s="2">
        <f>(Table2[[#This Row],[Close Price]]/Table2[[#This Row],[Current Month Low]])-1</f>
        <v>6.4484126984126977E-2</v>
      </c>
      <c r="AH382" s="2">
        <f>(Table2[[#This Row],[Current Month High]]/Table2[[#This Row],[Close Price]])-1</f>
        <v>3.2618825722273925E-2</v>
      </c>
      <c r="AI382">
        <v>28.052190121155601</v>
      </c>
      <c r="AJ382">
        <v>77.355371900826398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-0.05</v>
      </c>
      <c r="AM382" t="s">
        <v>10199</v>
      </c>
      <c r="AN382">
        <v>0.77</v>
      </c>
      <c r="AO382" t="s">
        <v>10198</v>
      </c>
      <c r="AP382">
        <v>7.1007931525855994E-2</v>
      </c>
      <c r="AQ382">
        <f>(Table2[[#This Row],[Sharpe Ratio]]-AVERAGE(Table2[Sharpe Ratio]))/_xlfn.STDEV.P(Table2[Sharpe Ratio])</f>
        <v>0.18636407010063749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0.43859573624327852</v>
      </c>
      <c r="AS382">
        <f>_xlfn.RANK.AVG(Table2[[#This Row],[1Y Return vs Nifty Z-Score]],Table2[1Y Return vs Nifty Z-Score])</f>
        <v>312</v>
      </c>
      <c r="AT382">
        <f>_xlfn.RANK.AVG(Table2[[#This Row],[6M Return vs Nifty Z-Score]],Table2[6M Return vs Nifty Z-Score])</f>
        <v>553</v>
      </c>
      <c r="AU382">
        <f>_xlfn.RANK.AVG(Table2[[#This Row],[Sharpe Ratio Z-Score]],Table2[Sharpe Ratio Z-Score])</f>
        <v>272</v>
      </c>
      <c r="AV382">
        <f>(Table2[[#This Row],[Rank 1Y]]+Table2[[#This Row],[Rank 6M]]+Table2[[#This Row],[Rank Sharpe]])/3</f>
        <v>379</v>
      </c>
    </row>
    <row r="383" spans="1:48" x14ac:dyDescent="0.3">
      <c r="A383" t="s">
        <v>877</v>
      </c>
      <c r="B383" t="s">
        <v>878</v>
      </c>
      <c r="C383" t="s">
        <v>10156</v>
      </c>
      <c r="D383" t="s">
        <v>46</v>
      </c>
      <c r="E383">
        <v>16989.709392150002</v>
      </c>
      <c r="F383">
        <v>1790.9</v>
      </c>
      <c r="G383">
        <v>8.4424316348996999</v>
      </c>
      <c r="H383">
        <f>(Table2[[#This Row],[1Y Return vs Nifty]]-AVERAGE(Table2[1Y Return vs Nifty]))/_xlfn.STDEV.P(Table2[1Y Return vs Nifty])</f>
        <v>-0.4495293228766194</v>
      </c>
      <c r="I383">
        <v>7.9140802022235697</v>
      </c>
      <c r="J383">
        <f>(Table2[[#This Row],[1M Return vs Nifty]]-AVERAGE(Table2[1M Return vs Nifty]))/_xlfn.STDEV.P(Table2[1M Return vs Nifty])</f>
        <v>0.34235450046676891</v>
      </c>
      <c r="K383">
        <v>45.858922676287897</v>
      </c>
      <c r="L383">
        <f>(Table2[[#This Row],[6M Return vs Nifty]]-AVERAGE(Table2[6M Return vs Nifty]))/_xlfn.STDEV.P(Table2[6M Return vs Nifty])</f>
        <v>1.022572682579002</v>
      </c>
      <c r="M383">
        <v>0.395312202906203</v>
      </c>
      <c r="N383">
        <f>(Table2[[#This Row],[1W Return vs Nifty]]-AVERAGE(Table2[1W Return vs Nifty]))/_xlfn.STDEV.P(Table2[1W Return vs Nifty])</f>
        <v>7.2664189530193768E-2</v>
      </c>
      <c r="O383">
        <v>1729.59</v>
      </c>
      <c r="P383">
        <v>1615.1868783372399</v>
      </c>
      <c r="Q383">
        <v>1379.3623120740001</v>
      </c>
      <c r="R383">
        <v>52.554232680723302</v>
      </c>
      <c r="S383" s="2">
        <f>(Table2[[#This Row],[Close Price]]-Table2[[#This Row],[20D EMA]])/Table2[[#This Row],[20D EMA]]</f>
        <v>3.5447707260102206E-2</v>
      </c>
      <c r="T383" s="2">
        <f>(Table2[[#This Row],[Close Price]]-Table2[[#This Row],[50D EMA]])/Table2[[#This Row],[50D EMA]]</f>
        <v>0.10878810620579625</v>
      </c>
      <c r="U383" s="2">
        <f>(Table2[[#This Row],[Close Price]]-Table2[[#This Row],[200D EMA]])/Table2[[#This Row],[200D EMA]]</f>
        <v>0.29835358290108321</v>
      </c>
      <c r="V383">
        <v>0.76463169212664694</v>
      </c>
      <c r="W383">
        <v>1720</v>
      </c>
      <c r="X383">
        <v>1803.6</v>
      </c>
      <c r="Y383">
        <v>1746.8</v>
      </c>
      <c r="Z383">
        <v>1837.55</v>
      </c>
      <c r="AA383">
        <v>1707.3</v>
      </c>
      <c r="AB383">
        <v>1844.85</v>
      </c>
      <c r="AC383" s="2">
        <f>(Table2[[#This Row],[Close Price]]/Table2[[#This Row],[Day Low]])-1</f>
        <v>4.1220930232558128E-2</v>
      </c>
      <c r="AD383" s="2">
        <f>(Table2[[#This Row],[Day High]]/Table2[[#This Row],[Close Price]])-1</f>
        <v>7.0914065553631112E-3</v>
      </c>
      <c r="AE383" s="2">
        <f>(Table2[[#This Row],[Close Price]]/Table2[[#This Row],[Current Week Low]])-1</f>
        <v>2.5246164414930217E-2</v>
      </c>
      <c r="AF383" s="2">
        <f>(Table2[[#This Row],[Current Week High]]/Table2[[#This Row],[Close Price]])-1</f>
        <v>2.6048355575408966E-2</v>
      </c>
      <c r="AG383" s="2">
        <f>(Table2[[#This Row],[Close Price]]/Table2[[#This Row],[Current Month Low]])-1</f>
        <v>4.8966203947753861E-2</v>
      </c>
      <c r="AH383" s="2">
        <f>(Table2[[#This Row],[Current Month High]]/Table2[[#This Row],[Close Price]])-1</f>
        <v>3.0124518398570554E-2</v>
      </c>
      <c r="AI383">
        <v>3.8583952202803</v>
      </c>
      <c r="AJ383">
        <v>74.730474657300306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0.22</v>
      </c>
      <c r="AM383" t="s">
        <v>10198</v>
      </c>
      <c r="AN383">
        <v>1.92</v>
      </c>
      <c r="AO383" t="s">
        <v>10198</v>
      </c>
      <c r="AP383">
        <v>-3.1375123577901003E-2</v>
      </c>
      <c r="AQ383">
        <f>(Table2[[#This Row],[Sharpe Ratio]]-AVERAGE(Table2[Sharpe Ratio]))/_xlfn.STDEV.P(Table2[Sharpe Ratio])</f>
        <v>-0.96793259399781573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2.012945570152963E-2</v>
      </c>
      <c r="AS383">
        <f>_xlfn.RANK.AVG(Table2[[#This Row],[1Y Return vs Nifty Z-Score]],Table2[1Y Return vs Nifty Z-Score])</f>
        <v>460</v>
      </c>
      <c r="AT383">
        <f>_xlfn.RANK.AVG(Table2[[#This Row],[6M Return vs Nifty Z-Score]],Table2[6M Return vs Nifty Z-Score])</f>
        <v>82</v>
      </c>
      <c r="AU383">
        <f>_xlfn.RANK.AVG(Table2[[#This Row],[Sharpe Ratio Z-Score]],Table2[Sharpe Ratio Z-Score])</f>
        <v>596</v>
      </c>
      <c r="AV383">
        <f>(Table2[[#This Row],[Rank 1Y]]+Table2[[#This Row],[Rank 6M]]+Table2[[#This Row],[Rank Sharpe]])/3</f>
        <v>379.33333333333331</v>
      </c>
    </row>
    <row r="384" spans="1:48" x14ac:dyDescent="0.3">
      <c r="A384" t="s">
        <v>1089</v>
      </c>
      <c r="B384" t="s">
        <v>1090</v>
      </c>
      <c r="C384" t="s">
        <v>10160</v>
      </c>
      <c r="D384" t="s">
        <v>72</v>
      </c>
      <c r="E384">
        <v>11380.078746678</v>
      </c>
      <c r="F384">
        <v>28.09</v>
      </c>
      <c r="G384">
        <v>60.869941661199597</v>
      </c>
      <c r="H384">
        <f>(Table2[[#This Row],[1Y Return vs Nifty]]-AVERAGE(Table2[1Y Return vs Nifty]))/_xlfn.STDEV.P(Table2[1Y Return vs Nifty])</f>
        <v>0.15597164460381485</v>
      </c>
      <c r="I384">
        <v>7.0484508128226802</v>
      </c>
      <c r="J384">
        <f>(Table2[[#This Row],[1M Return vs Nifty]]-AVERAGE(Table2[1M Return vs Nifty]))/_xlfn.STDEV.P(Table2[1M Return vs Nifty])</f>
        <v>0.27106454825302723</v>
      </c>
      <c r="K384">
        <v>-23.587779489136199</v>
      </c>
      <c r="L384">
        <f>(Table2[[#This Row],[6M Return vs Nifty]]-AVERAGE(Table2[6M Return vs Nifty]))/_xlfn.STDEV.P(Table2[6M Return vs Nifty])</f>
        <v>-0.99067001480626204</v>
      </c>
      <c r="M384">
        <v>-3.8207062371290998</v>
      </c>
      <c r="N384">
        <f>(Table2[[#This Row],[1W Return vs Nifty]]-AVERAGE(Table2[1W Return vs Nifty]))/_xlfn.STDEV.P(Table2[1W Return vs Nifty])</f>
        <v>-0.68853854846484397</v>
      </c>
      <c r="O384">
        <v>28.56</v>
      </c>
      <c r="P384">
        <v>27.8005651117174</v>
      </c>
      <c r="Q384">
        <v>24.704291663863501</v>
      </c>
      <c r="R384">
        <v>43.041403294207797</v>
      </c>
      <c r="S384" s="2">
        <f>(Table2[[#This Row],[Close Price]]-Table2[[#This Row],[20D EMA]])/Table2[[#This Row],[20D EMA]]</f>
        <v>-1.6456582633053184E-2</v>
      </c>
      <c r="T384" s="2">
        <f>(Table2[[#This Row],[Close Price]]-Table2[[#This Row],[50D EMA]])/Table2[[#This Row],[50D EMA]]</f>
        <v>1.0411115281991453E-2</v>
      </c>
      <c r="U384" s="2">
        <f>(Table2[[#This Row],[Close Price]]-Table2[[#This Row],[200D EMA]])/Table2[[#This Row],[200D EMA]]</f>
        <v>0.13704939944054276</v>
      </c>
      <c r="V384">
        <v>0.68483094066932204</v>
      </c>
      <c r="W384">
        <v>26.9</v>
      </c>
      <c r="X384">
        <v>28.27</v>
      </c>
      <c r="Y384">
        <v>28.02</v>
      </c>
      <c r="Z384">
        <v>29.3</v>
      </c>
      <c r="AA384">
        <v>28.02</v>
      </c>
      <c r="AB384">
        <v>29.38</v>
      </c>
      <c r="AC384" s="2">
        <f>(Table2[[#This Row],[Close Price]]/Table2[[#This Row],[Day Low]])-1</f>
        <v>4.4237918215613403E-2</v>
      </c>
      <c r="AD384" s="2">
        <f>(Table2[[#This Row],[Day High]]/Table2[[#This Row],[Close Price]])-1</f>
        <v>6.4079743681024759E-3</v>
      </c>
      <c r="AE384" s="2">
        <f>(Table2[[#This Row],[Close Price]]/Table2[[#This Row],[Current Week Low]])-1</f>
        <v>2.4982155603141543E-3</v>
      </c>
      <c r="AF384" s="2">
        <f>(Table2[[#This Row],[Current Week High]]/Table2[[#This Row],[Close Price]])-1</f>
        <v>4.3075827696689162E-2</v>
      </c>
      <c r="AG384" s="2">
        <f>(Table2[[#This Row],[Close Price]]/Table2[[#This Row],[Current Month Low]])-1</f>
        <v>2.4982155603141543E-3</v>
      </c>
      <c r="AH384" s="2">
        <f>(Table2[[#This Row],[Current Month High]]/Table2[[#This Row],[Close Price]])-1</f>
        <v>4.5923816304734855E-2</v>
      </c>
      <c r="AI384">
        <v>22.641509433962199</v>
      </c>
      <c r="AJ384">
        <v>89.158249158249106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-7.0000000000000007E-2</v>
      </c>
      <c r="AM384" t="s">
        <v>10199</v>
      </c>
      <c r="AN384">
        <v>-5.96</v>
      </c>
      <c r="AO384" t="s">
        <v>10199</v>
      </c>
      <c r="AP384">
        <v>7.1529549897087999E-2</v>
      </c>
      <c r="AQ384">
        <f>(Table2[[#This Row],[Sharpe Ratio]]-AVERAGE(Table2[Sharpe Ratio]))/_xlfn.STDEV.P(Table2[Sharpe Ratio])</f>
        <v>0.19224494897493355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-1.0599274214393304</v>
      </c>
      <c r="AS384">
        <f>_xlfn.RANK.AVG(Table2[[#This Row],[1Y Return vs Nifty Z-Score]],Table2[1Y Return vs Nifty Z-Score])</f>
        <v>221</v>
      </c>
      <c r="AT384">
        <f>_xlfn.RANK.AVG(Table2[[#This Row],[6M Return vs Nifty Z-Score]],Table2[6M Return vs Nifty Z-Score])</f>
        <v>646</v>
      </c>
      <c r="AU384">
        <f>_xlfn.RANK.AVG(Table2[[#This Row],[Sharpe Ratio Z-Score]],Table2[Sharpe Ratio Z-Score])</f>
        <v>271</v>
      </c>
      <c r="AV384">
        <f>(Table2[[#This Row],[Rank 1Y]]+Table2[[#This Row],[Rank 6M]]+Table2[[#This Row],[Rank Sharpe]])/3</f>
        <v>379.33333333333331</v>
      </c>
    </row>
    <row r="385" spans="1:48" x14ac:dyDescent="0.3">
      <c r="A385" t="s">
        <v>813</v>
      </c>
      <c r="B385" t="s">
        <v>814</v>
      </c>
      <c r="C385" t="s">
        <v>10152</v>
      </c>
      <c r="D385" t="s">
        <v>21</v>
      </c>
      <c r="E385">
        <v>19536.569703775</v>
      </c>
      <c r="F385">
        <v>703.5</v>
      </c>
      <c r="G385">
        <v>77.1770242336721</v>
      </c>
      <c r="H385">
        <f>(Table2[[#This Row],[1Y Return vs Nifty]]-AVERAGE(Table2[1Y Return vs Nifty]))/_xlfn.STDEV.P(Table2[1Y Return vs Nifty])</f>
        <v>0.34430701032044392</v>
      </c>
      <c r="I385">
        <v>-1.31418924913449</v>
      </c>
      <c r="J385">
        <f>(Table2[[#This Row],[1M Return vs Nifty]]-AVERAGE(Table2[1M Return vs Nifty]))/_xlfn.STDEV.P(Table2[1M Return vs Nifty])</f>
        <v>-0.41765075843297256</v>
      </c>
      <c r="K385">
        <v>-15.589916812732101</v>
      </c>
      <c r="L385">
        <f>(Table2[[#This Row],[6M Return vs Nifty]]-AVERAGE(Table2[6M Return vs Nifty]))/_xlfn.STDEV.P(Table2[6M Return vs Nifty])</f>
        <v>-0.75881395647816263</v>
      </c>
      <c r="M385">
        <v>-3.13376822228786</v>
      </c>
      <c r="N385">
        <f>(Table2[[#This Row],[1W Return vs Nifty]]-AVERAGE(Table2[1W Return vs Nifty]))/_xlfn.STDEV.P(Table2[1W Return vs Nifty])</f>
        <v>-0.56451179071526236</v>
      </c>
      <c r="O385">
        <v>691.36</v>
      </c>
      <c r="P385">
        <v>678.74817453772698</v>
      </c>
      <c r="Q385">
        <v>645.47490795679005</v>
      </c>
      <c r="R385">
        <v>60.030265174735398</v>
      </c>
      <c r="S385" s="2">
        <f>(Table2[[#This Row],[Close Price]]-Table2[[#This Row],[20D EMA]])/Table2[[#This Row],[20D EMA]]</f>
        <v>1.7559592686878019E-2</v>
      </c>
      <c r="T385" s="2">
        <f>(Table2[[#This Row],[Close Price]]-Table2[[#This Row],[50D EMA]])/Table2[[#This Row],[50D EMA]]</f>
        <v>3.6466875920706042E-2</v>
      </c>
      <c r="U385" s="2">
        <f>(Table2[[#This Row],[Close Price]]-Table2[[#This Row],[200D EMA]])/Table2[[#This Row],[200D EMA]]</f>
        <v>8.9895193953990718E-2</v>
      </c>
      <c r="V385">
        <v>1.0351465696648501</v>
      </c>
      <c r="W385">
        <v>683.05</v>
      </c>
      <c r="X385">
        <v>706.6</v>
      </c>
      <c r="Y385">
        <v>700.5</v>
      </c>
      <c r="Z385">
        <v>724</v>
      </c>
      <c r="AA385">
        <v>691.1</v>
      </c>
      <c r="AB385">
        <v>725.55</v>
      </c>
      <c r="AC385" s="2">
        <f>(Table2[[#This Row],[Close Price]]/Table2[[#This Row],[Day Low]])-1</f>
        <v>2.9939243100797874E-2</v>
      </c>
      <c r="AD385" s="2">
        <f>(Table2[[#This Row],[Day High]]/Table2[[#This Row],[Close Price]])-1</f>
        <v>4.4065387348970475E-3</v>
      </c>
      <c r="AE385" s="2">
        <f>(Table2[[#This Row],[Close Price]]/Table2[[#This Row],[Current Week Low]])-1</f>
        <v>4.282655246252709E-3</v>
      </c>
      <c r="AF385" s="2">
        <f>(Table2[[#This Row],[Current Week High]]/Table2[[#This Row],[Close Price]])-1</f>
        <v>2.9140014214641186E-2</v>
      </c>
      <c r="AG385" s="2">
        <f>(Table2[[#This Row],[Close Price]]/Table2[[#This Row],[Current Month Low]])-1</f>
        <v>1.7942410649688822E-2</v>
      </c>
      <c r="AH385" s="2">
        <f>(Table2[[#This Row],[Current Month High]]/Table2[[#This Row],[Close Price]])-1</f>
        <v>3.1343283582089487E-2</v>
      </c>
      <c r="AI385">
        <v>22.5088841506752</v>
      </c>
      <c r="AJ385">
        <v>104.74388824214201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-0.09</v>
      </c>
      <c r="AM385" t="s">
        <v>10199</v>
      </c>
      <c r="AN385">
        <v>3.25</v>
      </c>
      <c r="AO385" t="s">
        <v>10198</v>
      </c>
      <c r="AP385">
        <v>4.1879999621808002E-2</v>
      </c>
      <c r="AQ385">
        <f>(Table2[[#This Row],[Sharpe Ratio]]-AVERAGE(Table2[Sharpe Ratio]))/_xlfn.STDEV.P(Table2[Sharpe Ratio])</f>
        <v>-0.14203279786600048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-1.5387022931719541</v>
      </c>
      <c r="AS385">
        <f>_xlfn.RANK.AVG(Table2[[#This Row],[1Y Return vs Nifty Z-Score]],Table2[1Y Return vs Nifty Z-Score])</f>
        <v>181</v>
      </c>
      <c r="AT385">
        <f>_xlfn.RANK.AVG(Table2[[#This Row],[6M Return vs Nifty Z-Score]],Table2[6M Return vs Nifty Z-Score])</f>
        <v>580</v>
      </c>
      <c r="AU385">
        <f>_xlfn.RANK.AVG(Table2[[#This Row],[Sharpe Ratio Z-Score]],Table2[Sharpe Ratio Z-Score])</f>
        <v>380</v>
      </c>
      <c r="AV385">
        <f>(Table2[[#This Row],[Rank 1Y]]+Table2[[#This Row],[Rank 6M]]+Table2[[#This Row],[Rank Sharpe]])/3</f>
        <v>380.33333333333331</v>
      </c>
    </row>
    <row r="386" spans="1:48" x14ac:dyDescent="0.3">
      <c r="A386" t="s">
        <v>1103</v>
      </c>
      <c r="B386" t="s">
        <v>1104</v>
      </c>
      <c r="C386" t="s">
        <v>10164</v>
      </c>
      <c r="D386" t="s">
        <v>919</v>
      </c>
      <c r="E386">
        <v>11066.433258456</v>
      </c>
      <c r="F386">
        <v>80.19</v>
      </c>
      <c r="G386">
        <v>77.744494838372702</v>
      </c>
      <c r="H386">
        <f>(Table2[[#This Row],[1Y Return vs Nifty]]-AVERAGE(Table2[1Y Return vs Nifty]))/_xlfn.STDEV.P(Table2[1Y Return vs Nifty])</f>
        <v>0.35086089777362556</v>
      </c>
      <c r="I386">
        <v>-0.626120910985137</v>
      </c>
      <c r="J386">
        <f>(Table2[[#This Row],[1M Return vs Nifty]]-AVERAGE(Table2[1M Return vs Nifty]))/_xlfn.STDEV.P(Table2[1M Return vs Nifty])</f>
        <v>-0.36098406071328715</v>
      </c>
      <c r="K386">
        <v>-16.308594968398499</v>
      </c>
      <c r="L386">
        <f>(Table2[[#This Row],[6M Return vs Nifty]]-AVERAGE(Table2[6M Return vs Nifty]))/_xlfn.STDEV.P(Table2[6M Return vs Nifty])</f>
        <v>-0.77964825823117012</v>
      </c>
      <c r="M386">
        <v>-4.3136992251261201</v>
      </c>
      <c r="N386">
        <f>(Table2[[#This Row],[1W Return vs Nifty]]-AVERAGE(Table2[1W Return vs Nifty]))/_xlfn.STDEV.P(Table2[1W Return vs Nifty])</f>
        <v>-0.7775485036187747</v>
      </c>
      <c r="O386">
        <v>80.400000000000006</v>
      </c>
      <c r="P386">
        <v>78.179417756112997</v>
      </c>
      <c r="Q386">
        <v>71.789761605839701</v>
      </c>
      <c r="R386">
        <v>45.412121783986798</v>
      </c>
      <c r="S386" s="2">
        <f>(Table2[[#This Row],[Close Price]]-Table2[[#This Row],[20D EMA]])/Table2[[#This Row],[20D EMA]]</f>
        <v>-2.6119402985075616E-3</v>
      </c>
      <c r="T386" s="2">
        <f>(Table2[[#This Row],[Close Price]]-Table2[[#This Row],[50D EMA]])/Table2[[#This Row],[50D EMA]]</f>
        <v>2.5717539239792937E-2</v>
      </c>
      <c r="U386" s="2">
        <f>(Table2[[#This Row],[Close Price]]-Table2[[#This Row],[200D EMA]])/Table2[[#This Row],[200D EMA]]</f>
        <v>0.11701164910230018</v>
      </c>
      <c r="V386">
        <v>0.97938221073039</v>
      </c>
      <c r="W386">
        <v>77.52</v>
      </c>
      <c r="X386">
        <v>80.75</v>
      </c>
      <c r="Y386">
        <v>79.75</v>
      </c>
      <c r="Z386">
        <v>82.34</v>
      </c>
      <c r="AA386">
        <v>79.75</v>
      </c>
      <c r="AB386">
        <v>84.8</v>
      </c>
      <c r="AC386" s="2">
        <f>(Table2[[#This Row],[Close Price]]/Table2[[#This Row],[Day Low]])-1</f>
        <v>3.4442724458204399E-2</v>
      </c>
      <c r="AD386" s="2">
        <f>(Table2[[#This Row],[Day High]]/Table2[[#This Row],[Close Price]])-1</f>
        <v>6.9834143908218405E-3</v>
      </c>
      <c r="AE386" s="2">
        <f>(Table2[[#This Row],[Close Price]]/Table2[[#This Row],[Current Week Low]])-1</f>
        <v>5.5172413793103114E-3</v>
      </c>
      <c r="AF386" s="2">
        <f>(Table2[[#This Row],[Current Week High]]/Table2[[#This Row],[Close Price]])-1</f>
        <v>2.6811323107619467E-2</v>
      </c>
      <c r="AG386" s="2">
        <f>(Table2[[#This Row],[Close Price]]/Table2[[#This Row],[Current Month Low]])-1</f>
        <v>5.5172413793103114E-3</v>
      </c>
      <c r="AH386" s="2">
        <f>(Table2[[#This Row],[Current Month High]]/Table2[[#This Row],[Close Price]])-1</f>
        <v>5.7488464895872227E-2</v>
      </c>
      <c r="AI386">
        <v>18.281581244544199</v>
      </c>
      <c r="AJ386">
        <v>104.827586206896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</v>
      </c>
      <c r="AM386">
        <v>0</v>
      </c>
      <c r="AN386">
        <v>-0.47</v>
      </c>
      <c r="AO386" t="s">
        <v>10199</v>
      </c>
      <c r="AP386">
        <v>4.0032615549232001E-2</v>
      </c>
      <c r="AQ386">
        <f>(Table2[[#This Row],[Sharpe Ratio]]-AVERAGE(Table2[Sharpe Ratio]))/_xlfn.STDEV.P(Table2[Sharpe Ratio])</f>
        <v>-0.16286074903547915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-1.7301806738250856</v>
      </c>
      <c r="AS386">
        <f>_xlfn.RANK.AVG(Table2[[#This Row],[1Y Return vs Nifty Z-Score]],Table2[1Y Return vs Nifty Z-Score])</f>
        <v>177</v>
      </c>
      <c r="AT386">
        <f>_xlfn.RANK.AVG(Table2[[#This Row],[6M Return vs Nifty Z-Score]],Table2[6M Return vs Nifty Z-Score])</f>
        <v>588</v>
      </c>
      <c r="AU386">
        <f>_xlfn.RANK.AVG(Table2[[#This Row],[Sharpe Ratio Z-Score]],Table2[Sharpe Ratio Z-Score])</f>
        <v>385</v>
      </c>
      <c r="AV386">
        <f>(Table2[[#This Row],[Rank 1Y]]+Table2[[#This Row],[Rank 6M]]+Table2[[#This Row],[Rank Sharpe]])/3</f>
        <v>383.33333333333331</v>
      </c>
    </row>
    <row r="387" spans="1:48" x14ac:dyDescent="0.3">
      <c r="A387" t="s">
        <v>1581</v>
      </c>
      <c r="B387" t="s">
        <v>1582</v>
      </c>
      <c r="C387" t="s">
        <v>10158</v>
      </c>
      <c r="D387" t="s">
        <v>1407</v>
      </c>
      <c r="E387">
        <v>5756.1259875699998</v>
      </c>
      <c r="F387">
        <v>883.55</v>
      </c>
      <c r="G387">
        <v>14.637167500330801</v>
      </c>
      <c r="H387">
        <f>(Table2[[#This Row],[1Y Return vs Nifty]]-AVERAGE(Table2[1Y Return vs Nifty]))/_xlfn.STDEV.P(Table2[1Y Return vs Nifty])</f>
        <v>-0.37798446869753177</v>
      </c>
      <c r="I387">
        <v>22.034055395026101</v>
      </c>
      <c r="J387">
        <f>(Table2[[#This Row],[1M Return vs Nifty]]-AVERAGE(Table2[1M Return vs Nifty]))/_xlfn.STDEV.P(Table2[1M Return vs Nifty])</f>
        <v>1.5052220845385116</v>
      </c>
      <c r="K387">
        <v>-12.3781207931412</v>
      </c>
      <c r="L387">
        <f>(Table2[[#This Row],[6M Return vs Nifty]]-AVERAGE(Table2[6M Return vs Nifty]))/_xlfn.STDEV.P(Table2[6M Return vs Nifty])</f>
        <v>-0.6657047852675565</v>
      </c>
      <c r="M387">
        <v>14.0791895517243</v>
      </c>
      <c r="N387">
        <f>(Table2[[#This Row],[1W Return vs Nifty]]-AVERAGE(Table2[1W Return vs Nifty]))/_xlfn.STDEV.P(Table2[1W Return vs Nifty])</f>
        <v>2.5432902203360253</v>
      </c>
      <c r="O387">
        <v>774.68</v>
      </c>
      <c r="P387">
        <v>748.40126580639196</v>
      </c>
      <c r="Q387">
        <v>751.67754298351099</v>
      </c>
      <c r="R387">
        <v>77.908267013472994</v>
      </c>
      <c r="S387" s="2">
        <f>(Table2[[#This Row],[Close Price]]-Table2[[#This Row],[20D EMA]])/Table2[[#This Row],[20D EMA]]</f>
        <v>0.1405354468942015</v>
      </c>
      <c r="T387" s="2">
        <f>(Table2[[#This Row],[Close Price]]-Table2[[#This Row],[50D EMA]])/Table2[[#This Row],[50D EMA]]</f>
        <v>0.18058325175063289</v>
      </c>
      <c r="U387" s="2">
        <f>(Table2[[#This Row],[Close Price]]-Table2[[#This Row],[200D EMA]])/Table2[[#This Row],[200D EMA]]</f>
        <v>0.17543753734223475</v>
      </c>
      <c r="V387">
        <v>2.7057267363465698</v>
      </c>
      <c r="W387">
        <v>841.05</v>
      </c>
      <c r="X387">
        <v>882.75</v>
      </c>
      <c r="Y387">
        <v>870.3</v>
      </c>
      <c r="Z387">
        <v>935.6</v>
      </c>
      <c r="AA387">
        <v>703.1</v>
      </c>
      <c r="AB387">
        <v>935.6</v>
      </c>
      <c r="AC387" s="2">
        <f>(Table2[[#This Row],[Close Price]]/Table2[[#This Row],[Day Low]])-1</f>
        <v>5.0532073003983102E-2</v>
      </c>
      <c r="AD387" s="2">
        <f>(Table2[[#This Row],[Day High]]/Table2[[#This Row],[Close Price]])-1</f>
        <v>-9.0543828872158283E-4</v>
      </c>
      <c r="AE387" s="2">
        <f>(Table2[[#This Row],[Close Price]]/Table2[[#This Row],[Current Week Low]])-1</f>
        <v>1.5224635183270108E-2</v>
      </c>
      <c r="AF387" s="2">
        <f>(Table2[[#This Row],[Current Week High]]/Table2[[#This Row],[Close Price]])-1</f>
        <v>5.8910078659951459E-2</v>
      </c>
      <c r="AG387" s="2">
        <f>(Table2[[#This Row],[Close Price]]/Table2[[#This Row],[Current Month Low]])-1</f>
        <v>0.25664912530223294</v>
      </c>
      <c r="AH387" s="2">
        <f>(Table2[[#This Row],[Current Month High]]/Table2[[#This Row],[Close Price]])-1</f>
        <v>5.8910078659951459E-2</v>
      </c>
      <c r="AI387">
        <v>23.252787052232399</v>
      </c>
      <c r="AJ387">
        <v>54.197207678882997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-0.05</v>
      </c>
      <c r="AM387" t="s">
        <v>10199</v>
      </c>
      <c r="AN387">
        <v>25.44</v>
      </c>
      <c r="AO387" t="s">
        <v>10198</v>
      </c>
      <c r="AP387">
        <v>0.111641371922005</v>
      </c>
      <c r="AQ387">
        <f>(Table2[[#This Row],[Sharpe Ratio]]-AVERAGE(Table2[Sharpe Ratio]))/_xlfn.STDEV.P(Table2[Sharpe Ratio])</f>
        <v>0.64447742345374537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421</v>
      </c>
      <c r="AT387">
        <f>_xlfn.RANK.AVG(Table2[[#This Row],[6M Return vs Nifty Z-Score]],Table2[6M Return vs Nifty Z-Score])</f>
        <v>548</v>
      </c>
      <c r="AU387">
        <f>_xlfn.RANK.AVG(Table2[[#This Row],[Sharpe Ratio Z-Score]],Table2[Sharpe Ratio Z-Score])</f>
        <v>186</v>
      </c>
      <c r="AV387">
        <f>(Table2[[#This Row],[Rank 1Y]]+Table2[[#This Row],[Rank 6M]]+Table2[[#This Row],[Rank Sharpe]])/3</f>
        <v>385</v>
      </c>
    </row>
    <row r="388" spans="1:48" x14ac:dyDescent="0.3">
      <c r="A388" t="s">
        <v>564</v>
      </c>
      <c r="B388" t="s">
        <v>565</v>
      </c>
      <c r="C388" t="s">
        <v>10157</v>
      </c>
      <c r="D388" t="s">
        <v>400</v>
      </c>
      <c r="E388">
        <v>33174.497914309999</v>
      </c>
      <c r="F388">
        <v>536.9</v>
      </c>
      <c r="G388">
        <v>-0.83103022645319002</v>
      </c>
      <c r="H388">
        <f>(Table2[[#This Row],[1Y Return vs Nifty]]-AVERAGE(Table2[1Y Return vs Nifty]))/_xlfn.STDEV.P(Table2[1Y Return vs Nifty])</f>
        <v>-0.55663130285097462</v>
      </c>
      <c r="I388">
        <v>2.3973221514963301</v>
      </c>
      <c r="J388">
        <f>(Table2[[#This Row],[1M Return vs Nifty]]-AVERAGE(Table2[1M Return vs Nifty]))/_xlfn.STDEV.P(Table2[1M Return vs Nifty])</f>
        <v>-0.11198476137751641</v>
      </c>
      <c r="K388">
        <v>1.30430136981009</v>
      </c>
      <c r="L388">
        <f>(Table2[[#This Row],[6M Return vs Nifty]]-AVERAGE(Table2[6M Return vs Nifty]))/_xlfn.STDEV.P(Table2[6M Return vs Nifty])</f>
        <v>-0.2690547551986196</v>
      </c>
      <c r="M388">
        <v>-5.8177923749751699</v>
      </c>
      <c r="N388">
        <f>(Table2[[#This Row],[1W Return vs Nifty]]-AVERAGE(Table2[1W Return vs Nifty]))/_xlfn.STDEV.P(Table2[1W Return vs Nifty])</f>
        <v>-1.0491127389628427</v>
      </c>
      <c r="O388">
        <v>514.73</v>
      </c>
      <c r="P388">
        <v>499.628212914291</v>
      </c>
      <c r="Q388">
        <v>465.405328485165</v>
      </c>
      <c r="R388">
        <v>54.777473126788003</v>
      </c>
      <c r="S388" s="2">
        <f>(Table2[[#This Row],[Close Price]]-Table2[[#This Row],[20D EMA]])/Table2[[#This Row],[20D EMA]]</f>
        <v>4.3071124667301224E-2</v>
      </c>
      <c r="T388" s="2">
        <f>(Table2[[#This Row],[Close Price]]-Table2[[#This Row],[50D EMA]])/Table2[[#This Row],[50D EMA]]</f>
        <v>7.4599044093818595E-2</v>
      </c>
      <c r="U388" s="2">
        <f>(Table2[[#This Row],[Close Price]]-Table2[[#This Row],[200D EMA]])/Table2[[#This Row],[200D EMA]]</f>
        <v>0.15361807684398676</v>
      </c>
      <c r="V388">
        <v>1.3564828703090199</v>
      </c>
      <c r="W388">
        <v>518.45000000000005</v>
      </c>
      <c r="X388">
        <v>542.45000000000005</v>
      </c>
      <c r="Y388">
        <v>520</v>
      </c>
      <c r="Z388">
        <v>541.79999999999995</v>
      </c>
      <c r="AA388">
        <v>520</v>
      </c>
      <c r="AB388">
        <v>550.15</v>
      </c>
      <c r="AC388" s="2">
        <f>(Table2[[#This Row],[Close Price]]/Table2[[#This Row],[Day Low]])-1</f>
        <v>3.5586845404571132E-2</v>
      </c>
      <c r="AD388" s="2">
        <f>(Table2[[#This Row],[Day High]]/Table2[[#This Row],[Close Price]])-1</f>
        <v>1.0337120506612063E-2</v>
      </c>
      <c r="AE388" s="2">
        <f>(Table2[[#This Row],[Close Price]]/Table2[[#This Row],[Current Week Low]])-1</f>
        <v>3.2499999999999973E-2</v>
      </c>
      <c r="AF388" s="2">
        <f>(Table2[[#This Row],[Current Week High]]/Table2[[#This Row],[Close Price]])-1</f>
        <v>9.126466753585305E-3</v>
      </c>
      <c r="AG388" s="2">
        <f>(Table2[[#This Row],[Close Price]]/Table2[[#This Row],[Current Month Low]])-1</f>
        <v>3.2499999999999973E-2</v>
      </c>
      <c r="AH388" s="2">
        <f>(Table2[[#This Row],[Current Month High]]/Table2[[#This Row],[Close Price]])-1</f>
        <v>2.467871111938913E-2</v>
      </c>
      <c r="AI388">
        <v>3.9113428943937398</v>
      </c>
      <c r="AJ388">
        <v>47.095890410958802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-0.05</v>
      </c>
      <c r="AM388" t="s">
        <v>10199</v>
      </c>
      <c r="AN388">
        <v>6.94</v>
      </c>
      <c r="AO388" t="s">
        <v>10198</v>
      </c>
      <c r="AP388">
        <v>9.6604847787901002E-2</v>
      </c>
      <c r="AQ388">
        <f>(Table2[[#This Row],[Sharpe Ratio]]-AVERAGE(Table2[Sharpe Ratio]))/_xlfn.STDEV.P(Table2[Sharpe Ratio])</f>
        <v>0.47495122959244079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-1.5118323287975126</v>
      </c>
      <c r="AS388">
        <f>_xlfn.RANK.AVG(Table2[[#This Row],[1Y Return vs Nifty Z-Score]],Table2[1Y Return vs Nifty Z-Score])</f>
        <v>519</v>
      </c>
      <c r="AT388">
        <f>_xlfn.RANK.AVG(Table2[[#This Row],[6M Return vs Nifty Z-Score]],Table2[6M Return vs Nifty Z-Score])</f>
        <v>411</v>
      </c>
      <c r="AU388">
        <f>_xlfn.RANK.AVG(Table2[[#This Row],[Sharpe Ratio Z-Score]],Table2[Sharpe Ratio Z-Score])</f>
        <v>227</v>
      </c>
      <c r="AV388">
        <f>(Table2[[#This Row],[Rank 1Y]]+Table2[[#This Row],[Rank 6M]]+Table2[[#This Row],[Rank Sharpe]])/3</f>
        <v>385.66666666666669</v>
      </c>
    </row>
    <row r="389" spans="1:48" x14ac:dyDescent="0.3">
      <c r="A389" t="s">
        <v>1196</v>
      </c>
      <c r="B389" t="s">
        <v>1197</v>
      </c>
      <c r="C389" t="s">
        <v>10166</v>
      </c>
      <c r="D389" t="s">
        <v>140</v>
      </c>
      <c r="E389">
        <v>9500.6939555200006</v>
      </c>
      <c r="F389">
        <v>619.45000000000005</v>
      </c>
      <c r="G389">
        <v>1.60803564268085</v>
      </c>
      <c r="H389">
        <f>(Table2[[#This Row],[1Y Return vs Nifty]]-AVERAGE(Table2[1Y Return vs Nifty]))/_xlfn.STDEV.P(Table2[1Y Return vs Nifty])</f>
        <v>-0.52846180285434485</v>
      </c>
      <c r="I389">
        <v>-2.7570927029391701</v>
      </c>
      <c r="J389">
        <f>(Table2[[#This Row],[1M Return vs Nifty]]-AVERAGE(Table2[1M Return vs Nifty]))/_xlfn.STDEV.P(Table2[1M Return vs Nifty])</f>
        <v>-0.53648281234691364</v>
      </c>
      <c r="K389">
        <v>-3.3055454508089501</v>
      </c>
      <c r="L389">
        <f>(Table2[[#This Row],[6M Return vs Nifty]]-AVERAGE(Table2[6M Return vs Nifty]))/_xlfn.STDEV.P(Table2[6M Return vs Nifty])</f>
        <v>-0.40269307290547002</v>
      </c>
      <c r="M389">
        <v>-0.11950186634815201</v>
      </c>
      <c r="N389">
        <f>(Table2[[#This Row],[1W Return vs Nifty]]-AVERAGE(Table2[1W Return vs Nifty]))/_xlfn.STDEV.P(Table2[1W Return vs Nifty])</f>
        <v>-2.028556499495501E-2</v>
      </c>
      <c r="O389">
        <v>609.65</v>
      </c>
      <c r="P389">
        <v>605.82318740792505</v>
      </c>
      <c r="Q389">
        <v>568.49222900418897</v>
      </c>
      <c r="R389">
        <v>52.531890295635101</v>
      </c>
      <c r="S389" s="2">
        <f>(Table2[[#This Row],[Close Price]]-Table2[[#This Row],[20D EMA]])/Table2[[#This Row],[20D EMA]]</f>
        <v>1.6074797014680668E-2</v>
      </c>
      <c r="T389" s="2">
        <f>(Table2[[#This Row],[Close Price]]-Table2[[#This Row],[50D EMA]])/Table2[[#This Row],[50D EMA]]</f>
        <v>2.2493052222676842E-2</v>
      </c>
      <c r="U389" s="2">
        <f>(Table2[[#This Row],[Close Price]]-Table2[[#This Row],[200D EMA]])/Table2[[#This Row],[200D EMA]]</f>
        <v>8.9636706354055698E-2</v>
      </c>
      <c r="V389">
        <v>0.99807202360554603</v>
      </c>
      <c r="W389">
        <v>600.04999999999995</v>
      </c>
      <c r="X389">
        <v>625.75</v>
      </c>
      <c r="Y389">
        <v>611.25</v>
      </c>
      <c r="Z389">
        <v>627.5</v>
      </c>
      <c r="AA389">
        <v>592</v>
      </c>
      <c r="AB389">
        <v>647</v>
      </c>
      <c r="AC389" s="2">
        <f>(Table2[[#This Row],[Close Price]]/Table2[[#This Row],[Day Low]])-1</f>
        <v>3.2330639113407278E-2</v>
      </c>
      <c r="AD389" s="2">
        <f>(Table2[[#This Row],[Day High]]/Table2[[#This Row],[Close Price]])-1</f>
        <v>1.0170312373879886E-2</v>
      </c>
      <c r="AE389" s="2">
        <f>(Table2[[#This Row],[Close Price]]/Table2[[#This Row],[Current Week Low]])-1</f>
        <v>1.3415132924335493E-2</v>
      </c>
      <c r="AF389" s="2">
        <f>(Table2[[#This Row],[Current Week High]]/Table2[[#This Row],[Close Price]])-1</f>
        <v>1.2995399144402286E-2</v>
      </c>
      <c r="AG389" s="2">
        <f>(Table2[[#This Row],[Close Price]]/Table2[[#This Row],[Current Month Low]])-1</f>
        <v>4.636824324324329E-2</v>
      </c>
      <c r="AH389" s="2">
        <f>(Table2[[#This Row],[Current Month High]]/Table2[[#This Row],[Close Price]])-1</f>
        <v>4.4474937444507257E-2</v>
      </c>
      <c r="AI389">
        <v>9.5810799903139596</v>
      </c>
      <c r="AJ389">
        <v>31.183820415078301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-0.19</v>
      </c>
      <c r="AM389" t="s">
        <v>10199</v>
      </c>
      <c r="AN389">
        <v>-0.31</v>
      </c>
      <c r="AO389" t="s">
        <v>10199</v>
      </c>
      <c r="AP389">
        <v>0.11071455427302</v>
      </c>
      <c r="AQ389">
        <f>(Table2[[#This Row],[Sharpe Ratio]]-AVERAGE(Table2[Sharpe Ratio]))/_xlfn.STDEV.P(Table2[Sharpe Ratio])</f>
        <v>0.63402820879252253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-0.85389504430916097</v>
      </c>
      <c r="AS389">
        <f>_xlfn.RANK.AVG(Table2[[#This Row],[1Y Return vs Nifty Z-Score]],Table2[1Y Return vs Nifty Z-Score])</f>
        <v>506</v>
      </c>
      <c r="AT389">
        <f>_xlfn.RANK.AVG(Table2[[#This Row],[6M Return vs Nifty Z-Score]],Table2[6M Return vs Nifty Z-Score])</f>
        <v>463</v>
      </c>
      <c r="AU389">
        <f>_xlfn.RANK.AVG(Table2[[#This Row],[Sharpe Ratio Z-Score]],Table2[Sharpe Ratio Z-Score])</f>
        <v>189</v>
      </c>
      <c r="AV389">
        <f>(Table2[[#This Row],[Rank 1Y]]+Table2[[#This Row],[Rank 6M]]+Table2[[#This Row],[Rank Sharpe]])/3</f>
        <v>386</v>
      </c>
    </row>
    <row r="390" spans="1:48" x14ac:dyDescent="0.3">
      <c r="A390" t="s">
        <v>54</v>
      </c>
      <c r="B390" t="s">
        <v>55</v>
      </c>
      <c r="C390" t="s">
        <v>10157</v>
      </c>
      <c r="D390" t="s">
        <v>56</v>
      </c>
      <c r="E390">
        <v>378025.07887463999</v>
      </c>
      <c r="F390">
        <v>12827.7</v>
      </c>
      <c r="G390">
        <v>5.2325367829318497</v>
      </c>
      <c r="H390">
        <f>(Table2[[#This Row],[1Y Return vs Nifty]]-AVERAGE(Table2[1Y Return vs Nifty]))/_xlfn.STDEV.P(Table2[1Y Return vs Nifty])</f>
        <v>-0.48660135695571272</v>
      </c>
      <c r="I390">
        <v>-11.4522004241594</v>
      </c>
      <c r="J390">
        <f>(Table2[[#This Row],[1M Return vs Nifty]]-AVERAGE(Table2[1M Return vs Nifty]))/_xlfn.STDEV.P(Table2[1M Return vs Nifty])</f>
        <v>-1.2525788940293379</v>
      </c>
      <c r="K390">
        <v>14.636407249577401</v>
      </c>
      <c r="L390">
        <f>(Table2[[#This Row],[6M Return vs Nifty]]-AVERAGE(Table2[6M Return vs Nifty]))/_xlfn.STDEV.P(Table2[6M Return vs Nifty])</f>
        <v>0.11743969257621037</v>
      </c>
      <c r="M390">
        <v>-2.1453290756118299</v>
      </c>
      <c r="N390">
        <f>(Table2[[#This Row],[1W Return vs Nifty]]-AVERAGE(Table2[1W Return vs Nifty]))/_xlfn.STDEV.P(Table2[1W Return vs Nifty])</f>
        <v>-0.38604896008661532</v>
      </c>
      <c r="O390">
        <v>12307.05</v>
      </c>
      <c r="P390">
        <v>12361.9710235769</v>
      </c>
      <c r="Q390">
        <v>11448.3136771231</v>
      </c>
      <c r="R390">
        <v>33.767544004027599</v>
      </c>
      <c r="S390" s="2">
        <f>(Table2[[#This Row],[Close Price]]-Table2[[#This Row],[20D EMA]])/Table2[[#This Row],[20D EMA]]</f>
        <v>4.2305020293246676E-2</v>
      </c>
      <c r="T390" s="2">
        <f>(Table2[[#This Row],[Close Price]]-Table2[[#This Row],[50D EMA]])/Table2[[#This Row],[50D EMA]]</f>
        <v>3.7674330050997289E-2</v>
      </c>
      <c r="U390" s="2">
        <f>(Table2[[#This Row],[Close Price]]-Table2[[#This Row],[200D EMA]])/Table2[[#This Row],[200D EMA]]</f>
        <v>0.1204881663605441</v>
      </c>
      <c r="V390">
        <v>1.4059700430815401</v>
      </c>
      <c r="W390">
        <v>12828.05</v>
      </c>
      <c r="X390">
        <v>13300</v>
      </c>
      <c r="Y390">
        <v>11966</v>
      </c>
      <c r="Z390">
        <v>12959.95</v>
      </c>
      <c r="AA390">
        <v>11960</v>
      </c>
      <c r="AB390">
        <v>12959.95</v>
      </c>
      <c r="AC390" s="2">
        <f>(Table2[[#This Row],[Close Price]]/Table2[[#This Row],[Day Low]])-1</f>
        <v>-2.7283959759927257E-5</v>
      </c>
      <c r="AD390" s="2">
        <f>(Table2[[#This Row],[Day High]]/Table2[[#This Row],[Close Price]])-1</f>
        <v>3.6818759403478341E-2</v>
      </c>
      <c r="AE390" s="2">
        <f>(Table2[[#This Row],[Close Price]]/Table2[[#This Row],[Current Week Low]])-1</f>
        <v>7.201236837706837E-2</v>
      </c>
      <c r="AF390" s="2">
        <f>(Table2[[#This Row],[Current Week High]]/Table2[[#This Row],[Close Price]])-1</f>
        <v>1.0309720370760056E-2</v>
      </c>
      <c r="AG390" s="2">
        <f>(Table2[[#This Row],[Close Price]]/Table2[[#This Row],[Current Month Low]])-1</f>
        <v>7.2550167224080253E-2</v>
      </c>
      <c r="AH390" s="2">
        <f>(Table2[[#This Row],[Current Month High]]/Table2[[#This Row],[Close Price]])-1</f>
        <v>1.0309720370760056E-2</v>
      </c>
      <c r="AI390">
        <v>1.91967383085043</v>
      </c>
      <c r="AJ390">
        <v>38.6156481146296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-0.16</v>
      </c>
      <c r="AM390" t="s">
        <v>10199</v>
      </c>
      <c r="AN390">
        <v>5.13</v>
      </c>
      <c r="AO390" t="s">
        <v>10198</v>
      </c>
      <c r="AP390">
        <v>3.1915261231529997E-2</v>
      </c>
      <c r="AQ390">
        <f>(Table2[[#This Row],[Sharpe Ratio]]-AVERAGE(Table2[Sharpe Ratio]))/_xlfn.STDEV.P(Table2[Sharpe Ratio])</f>
        <v>-0.25437818813448848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482</v>
      </c>
      <c r="AT390">
        <f>_xlfn.RANK.AVG(Table2[[#This Row],[6M Return vs Nifty Z-Score]],Table2[6M Return vs Nifty Z-Score])</f>
        <v>273</v>
      </c>
      <c r="AU390">
        <f>_xlfn.RANK.AVG(Table2[[#This Row],[Sharpe Ratio Z-Score]],Table2[Sharpe Ratio Z-Score])</f>
        <v>406</v>
      </c>
      <c r="AV390">
        <f>(Table2[[#This Row],[Rank 1Y]]+Table2[[#This Row],[Rank 6M]]+Table2[[#This Row],[Rank Sharpe]])/3</f>
        <v>387</v>
      </c>
    </row>
    <row r="391" spans="1:48" x14ac:dyDescent="0.3">
      <c r="A391" t="s">
        <v>1493</v>
      </c>
      <c r="B391" t="s">
        <v>1494</v>
      </c>
      <c r="C391" t="s">
        <v>10167</v>
      </c>
      <c r="D391" t="s">
        <v>346</v>
      </c>
      <c r="E391">
        <v>6522.4865706000001</v>
      </c>
      <c r="F391">
        <v>337.95</v>
      </c>
      <c r="G391">
        <v>35.810720164528199</v>
      </c>
      <c r="H391">
        <f>(Table2[[#This Row],[1Y Return vs Nifty]]-AVERAGE(Table2[1Y Return vs Nifty]))/_xlfn.STDEV.P(Table2[1Y Return vs Nifty])</f>
        <v>-0.13344478682558938</v>
      </c>
      <c r="I391">
        <v>11.6189484431544</v>
      </c>
      <c r="J391">
        <f>(Table2[[#This Row],[1M Return vs Nifty]]-AVERAGE(Table2[1M Return vs Nifty]))/_xlfn.STDEV.P(Table2[1M Return vs Nifty])</f>
        <v>0.6474733920942447</v>
      </c>
      <c r="K391">
        <v>19.431512213379499</v>
      </c>
      <c r="L391">
        <f>(Table2[[#This Row],[6M Return vs Nifty]]-AVERAGE(Table2[6M Return vs Nifty]))/_xlfn.STDEV.P(Table2[6M Return vs Nifty])</f>
        <v>0.25644859797498626</v>
      </c>
      <c r="M391">
        <v>3.8994517531517201</v>
      </c>
      <c r="N391">
        <f>(Table2[[#This Row],[1W Return vs Nifty]]-AVERAGE(Table2[1W Return vs Nifty]))/_xlfn.STDEV.P(Table2[1W Return vs Nifty])</f>
        <v>0.70533709120309374</v>
      </c>
      <c r="O391">
        <v>319.10000000000002</v>
      </c>
      <c r="P391">
        <v>299.238930217286</v>
      </c>
      <c r="Q391">
        <v>263.588588160087</v>
      </c>
      <c r="R391">
        <v>64.907964677401296</v>
      </c>
      <c r="S391" s="2">
        <f>(Table2[[#This Row],[Close Price]]-Table2[[#This Row],[20D EMA]])/Table2[[#This Row],[20D EMA]]</f>
        <v>5.9072391099968549E-2</v>
      </c>
      <c r="T391" s="2">
        <f>(Table2[[#This Row],[Close Price]]-Table2[[#This Row],[50D EMA]])/Table2[[#This Row],[50D EMA]]</f>
        <v>0.12936508546733799</v>
      </c>
      <c r="U391" s="2">
        <f>(Table2[[#This Row],[Close Price]]-Table2[[#This Row],[200D EMA]])/Table2[[#This Row],[200D EMA]]</f>
        <v>0.28211165118707865</v>
      </c>
      <c r="V391">
        <v>0.93836660444443898</v>
      </c>
      <c r="W391">
        <v>320</v>
      </c>
      <c r="X391">
        <v>342</v>
      </c>
      <c r="Y391">
        <v>331.4</v>
      </c>
      <c r="Z391">
        <v>346.5</v>
      </c>
      <c r="AA391">
        <v>310.85000000000002</v>
      </c>
      <c r="AB391">
        <v>346.5</v>
      </c>
      <c r="AC391" s="2">
        <f>(Table2[[#This Row],[Close Price]]/Table2[[#This Row],[Day Low]])-1</f>
        <v>5.6093750000000053E-2</v>
      </c>
      <c r="AD391" s="2">
        <f>(Table2[[#This Row],[Day High]]/Table2[[#This Row],[Close Price]])-1</f>
        <v>1.1984021304926706E-2</v>
      </c>
      <c r="AE391" s="2">
        <f>(Table2[[#This Row],[Close Price]]/Table2[[#This Row],[Current Week Low]])-1</f>
        <v>1.97646348823175E-2</v>
      </c>
      <c r="AF391" s="2">
        <f>(Table2[[#This Row],[Current Week High]]/Table2[[#This Row],[Close Price]])-1</f>
        <v>2.5299600532623145E-2</v>
      </c>
      <c r="AG391" s="2">
        <f>(Table2[[#This Row],[Close Price]]/Table2[[#This Row],[Current Month Low]])-1</f>
        <v>8.7180312047611341E-2</v>
      </c>
      <c r="AH391" s="2">
        <f>(Table2[[#This Row],[Current Month High]]/Table2[[#This Row],[Close Price]])-1</f>
        <v>2.5299600532623145E-2</v>
      </c>
      <c r="AI391">
        <v>3.04778813433941</v>
      </c>
      <c r="AJ391">
        <v>67.800397219463704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</v>
      </c>
      <c r="AM391" t="s">
        <v>10198</v>
      </c>
      <c r="AN391">
        <v>1.43</v>
      </c>
      <c r="AO391" t="s">
        <v>10198</v>
      </c>
      <c r="AP391">
        <v>-4.2040477370353997E-2</v>
      </c>
      <c r="AQ391">
        <f>(Table2[[#This Row],[Sharpe Ratio]]-AVERAGE(Table2[Sharpe Ratio]))/_xlfn.STDEV.P(Table2[Sharpe Ratio])</f>
        <v>-1.0881769282929987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0.38763736615373651</v>
      </c>
      <c r="AS391">
        <f>_xlfn.RANK.AVG(Table2[[#This Row],[1Y Return vs Nifty Z-Score]],Table2[1Y Return vs Nifty Z-Score])</f>
        <v>318</v>
      </c>
      <c r="AT391">
        <f>_xlfn.RANK.AVG(Table2[[#This Row],[6M Return vs Nifty Z-Score]],Table2[6M Return vs Nifty Z-Score])</f>
        <v>226</v>
      </c>
      <c r="AU391">
        <f>_xlfn.RANK.AVG(Table2[[#This Row],[Sharpe Ratio Z-Score]],Table2[Sharpe Ratio Z-Score])</f>
        <v>621</v>
      </c>
      <c r="AV391">
        <f>(Table2[[#This Row],[Rank 1Y]]+Table2[[#This Row],[Rank 6M]]+Table2[[#This Row],[Rank Sharpe]])/3</f>
        <v>388.33333333333331</v>
      </c>
    </row>
    <row r="392" spans="1:48" x14ac:dyDescent="0.3">
      <c r="A392" t="s">
        <v>860</v>
      </c>
      <c r="B392" t="s">
        <v>861</v>
      </c>
      <c r="C392" t="s">
        <v>10155</v>
      </c>
      <c r="D392" t="s">
        <v>120</v>
      </c>
      <c r="E392">
        <v>17430.355460700001</v>
      </c>
      <c r="F392">
        <v>687.1</v>
      </c>
      <c r="G392">
        <v>41.091522745693801</v>
      </c>
      <c r="H392">
        <f>(Table2[[#This Row],[1Y Return vs Nifty]]-AVERAGE(Table2[1Y Return vs Nifty]))/_xlfn.STDEV.P(Table2[1Y Return vs Nifty])</f>
        <v>-7.2455221035321496E-2</v>
      </c>
      <c r="I392">
        <v>-4.8178331660409599</v>
      </c>
      <c r="J392">
        <f>(Table2[[#This Row],[1M Return vs Nifty]]-AVERAGE(Table2[1M Return vs Nifty]))/_xlfn.STDEV.P(Table2[1M Return vs Nifty])</f>
        <v>-0.7061975782019968</v>
      </c>
      <c r="K392">
        <v>6.3507936240515797</v>
      </c>
      <c r="L392">
        <f>(Table2[[#This Row],[6M Return vs Nifty]]-AVERAGE(Table2[6M Return vs Nifty]))/_xlfn.STDEV.P(Table2[6M Return vs Nifty])</f>
        <v>-0.12275819450575907</v>
      </c>
      <c r="M392">
        <v>-4.7417526969205204</v>
      </c>
      <c r="N392">
        <f>(Table2[[#This Row],[1W Return vs Nifty]]-AVERAGE(Table2[1W Return vs Nifty]))/_xlfn.STDEV.P(Table2[1W Return vs Nifty])</f>
        <v>-0.85483361974731109</v>
      </c>
      <c r="O392">
        <v>696.48</v>
      </c>
      <c r="P392">
        <v>644.00802996658103</v>
      </c>
      <c r="Q392">
        <v>553.42173051802502</v>
      </c>
      <c r="R392">
        <v>38.6443199073858</v>
      </c>
      <c r="S392" s="2">
        <f>(Table2[[#This Row],[Close Price]]-Table2[[#This Row],[20D EMA]])/Table2[[#This Row],[20D EMA]]</f>
        <v>-1.3467723409143113E-2</v>
      </c>
      <c r="T392" s="2">
        <f>(Table2[[#This Row],[Close Price]]-Table2[[#This Row],[50D EMA]])/Table2[[#This Row],[50D EMA]]</f>
        <v>6.6912162625759691E-2</v>
      </c>
      <c r="U392" s="2">
        <f>(Table2[[#This Row],[Close Price]]-Table2[[#This Row],[200D EMA]])/Table2[[#This Row],[200D EMA]]</f>
        <v>0.24154864565373457</v>
      </c>
      <c r="V392">
        <v>0.67599836510415201</v>
      </c>
      <c r="W392">
        <v>685.25</v>
      </c>
      <c r="X392">
        <v>706</v>
      </c>
      <c r="Y392">
        <v>685.25</v>
      </c>
      <c r="Z392">
        <v>713.7</v>
      </c>
      <c r="AA392">
        <v>685.25</v>
      </c>
      <c r="AB392">
        <v>739</v>
      </c>
      <c r="AC392" s="2">
        <f>(Table2[[#This Row],[Close Price]]/Table2[[#This Row],[Day Low]])-1</f>
        <v>2.69974461875222E-3</v>
      </c>
      <c r="AD392" s="2">
        <f>(Table2[[#This Row],[Day High]]/Table2[[#This Row],[Close Price]])-1</f>
        <v>2.7506913113083842E-2</v>
      </c>
      <c r="AE392" s="2">
        <f>(Table2[[#This Row],[Close Price]]/Table2[[#This Row],[Current Week Low]])-1</f>
        <v>2.69974461875222E-3</v>
      </c>
      <c r="AF392" s="2">
        <f>(Table2[[#This Row],[Current Week High]]/Table2[[#This Row],[Close Price]])-1</f>
        <v>3.8713433270266329E-2</v>
      </c>
      <c r="AG392" s="2">
        <f>(Table2[[#This Row],[Close Price]]/Table2[[#This Row],[Current Month Low]])-1</f>
        <v>2.69974461875222E-3</v>
      </c>
      <c r="AH392" s="2">
        <f>(Table2[[#This Row],[Current Month High]]/Table2[[#This Row],[Close Price]])-1</f>
        <v>7.5534856643865389E-2</v>
      </c>
      <c r="AI392">
        <v>8.7177994469509397</v>
      </c>
      <c r="AJ392">
        <v>70.053211236233096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0.18</v>
      </c>
      <c r="AM392" t="s">
        <v>10198</v>
      </c>
      <c r="AN392">
        <v>-5.73</v>
      </c>
      <c r="AO392" t="s">
        <v>10199</v>
      </c>
      <c r="AQ392">
        <f>(Table2[[#This Row],[Sharpe Ratio]]-AVERAGE(Table2[Sharpe Ratio]))/_xlfn.STDEV.P(Table2[Sharpe Ratio])</f>
        <v>-0.61420022642052829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-2.3704448399109168</v>
      </c>
      <c r="AS392">
        <f>_xlfn.RANK.AVG(Table2[[#This Row],[1Y Return vs Nifty Z-Score]],Table2[1Y Return vs Nifty Z-Score])</f>
        <v>297</v>
      </c>
      <c r="AT392">
        <f>_xlfn.RANK.AVG(Table2[[#This Row],[6M Return vs Nifty Z-Score]],Table2[6M Return vs Nifty Z-Score])</f>
        <v>350</v>
      </c>
      <c r="AU392">
        <f>_xlfn.RANK.AVG(Table2[[#This Row],[Sharpe Ratio Z-Score]],Table2[Sharpe Ratio Z-Score])</f>
        <v>520.5</v>
      </c>
      <c r="AV392">
        <f>(Table2[[#This Row],[Rank 1Y]]+Table2[[#This Row],[Rank 6M]]+Table2[[#This Row],[Rank Sharpe]])/3</f>
        <v>389.16666666666669</v>
      </c>
    </row>
    <row r="393" spans="1:48" x14ac:dyDescent="0.3">
      <c r="A393" t="s">
        <v>462</v>
      </c>
      <c r="B393" t="s">
        <v>463</v>
      </c>
      <c r="C393" t="s">
        <v>10153</v>
      </c>
      <c r="D393" t="s">
        <v>49</v>
      </c>
      <c r="E393">
        <v>46306.032528867901</v>
      </c>
      <c r="F393">
        <v>184.01</v>
      </c>
      <c r="G393">
        <v>12.306229951113099</v>
      </c>
      <c r="H393">
        <f>(Table2[[#This Row],[1Y Return vs Nifty]]-AVERAGE(Table2[1Y Return vs Nifty]))/_xlfn.STDEV.P(Table2[1Y Return vs Nifty])</f>
        <v>-0.40490516244170888</v>
      </c>
      <c r="I393">
        <v>4.7475575410272697</v>
      </c>
      <c r="J393">
        <f>(Table2[[#This Row],[1M Return vs Nifty]]-AVERAGE(Table2[1M Return vs Nifty]))/_xlfn.STDEV.P(Table2[1M Return vs Nifty])</f>
        <v>8.1571708241273827E-2</v>
      </c>
      <c r="K393">
        <v>-2.7824738058054499</v>
      </c>
      <c r="L393">
        <f>(Table2[[#This Row],[6M Return vs Nifty]]-AVERAGE(Table2[6M Return vs Nifty]))/_xlfn.STDEV.P(Table2[6M Return vs Nifty])</f>
        <v>-0.38752935545486816</v>
      </c>
      <c r="M393">
        <v>-4.2355635872709199</v>
      </c>
      <c r="N393">
        <f>(Table2[[#This Row],[1W Return vs Nifty]]-AVERAGE(Table2[1W Return vs Nifty]))/_xlfn.STDEV.P(Table2[1W Return vs Nifty])</f>
        <v>-0.7634411029239454</v>
      </c>
      <c r="O393">
        <v>180.95</v>
      </c>
      <c r="P393">
        <v>172.910601278342</v>
      </c>
      <c r="Q393">
        <v>156.396540602149</v>
      </c>
      <c r="R393">
        <v>56.062123396289003</v>
      </c>
      <c r="S393" s="2">
        <f>(Table2[[#This Row],[Close Price]]-Table2[[#This Row],[20D EMA]])/Table2[[#This Row],[20D EMA]]</f>
        <v>1.6910748825642457E-2</v>
      </c>
      <c r="T393" s="2">
        <f>(Table2[[#This Row],[Close Price]]-Table2[[#This Row],[50D EMA]])/Table2[[#This Row],[50D EMA]]</f>
        <v>6.4191545455277138E-2</v>
      </c>
      <c r="U393" s="2">
        <f>(Table2[[#This Row],[Close Price]]-Table2[[#This Row],[200D EMA]])/Table2[[#This Row],[200D EMA]]</f>
        <v>0.17656055109361901</v>
      </c>
      <c r="V393">
        <v>1.4361114448638499</v>
      </c>
      <c r="W393">
        <v>177.76</v>
      </c>
      <c r="X393">
        <v>183.99</v>
      </c>
      <c r="Y393">
        <v>183.26</v>
      </c>
      <c r="Z393">
        <v>190.58</v>
      </c>
      <c r="AA393">
        <v>182.96</v>
      </c>
      <c r="AB393">
        <v>194.25</v>
      </c>
      <c r="AC393" s="2">
        <f>(Table2[[#This Row],[Close Price]]/Table2[[#This Row],[Day Low]])-1</f>
        <v>3.5159765976597646E-2</v>
      </c>
      <c r="AD393" s="2">
        <f>(Table2[[#This Row],[Day High]]/Table2[[#This Row],[Close Price]])-1</f>
        <v>-1.0868974512245888E-4</v>
      </c>
      <c r="AE393" s="2">
        <f>(Table2[[#This Row],[Close Price]]/Table2[[#This Row],[Current Week Low]])-1</f>
        <v>4.0925461093528348E-3</v>
      </c>
      <c r="AF393" s="2">
        <f>(Table2[[#This Row],[Current Week High]]/Table2[[#This Row],[Close Price]])-1</f>
        <v>3.5704581272756997E-2</v>
      </c>
      <c r="AG393" s="2">
        <f>(Table2[[#This Row],[Close Price]]/Table2[[#This Row],[Current Month Low]])-1</f>
        <v>5.7389593353738277E-3</v>
      </c>
      <c r="AH393" s="2">
        <f>(Table2[[#This Row],[Current Month High]]/Table2[[#This Row],[Close Price]])-1</f>
        <v>5.5649149502744466E-2</v>
      </c>
      <c r="AI393">
        <v>5.5649149502744404</v>
      </c>
      <c r="AJ393">
        <v>57.948497854077203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0.02</v>
      </c>
      <c r="AM393" t="s">
        <v>10198</v>
      </c>
      <c r="AN393">
        <v>0.53</v>
      </c>
      <c r="AO393" t="s">
        <v>10198</v>
      </c>
      <c r="AP393">
        <v>7.0296095341312995E-2</v>
      </c>
      <c r="AQ393">
        <f>(Table2[[#This Row],[Sharpe Ratio]]-AVERAGE(Table2[Sharpe Ratio]))/_xlfn.STDEV.P(Table2[Sharpe Ratio])</f>
        <v>0.17833861967458939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-1.2959652929046592</v>
      </c>
      <c r="AS393">
        <f>_xlfn.RANK.AVG(Table2[[#This Row],[1Y Return vs Nifty Z-Score]],Table2[1Y Return vs Nifty Z-Score])</f>
        <v>440</v>
      </c>
      <c r="AT393">
        <f>_xlfn.RANK.AVG(Table2[[#This Row],[6M Return vs Nifty Z-Score]],Table2[6M Return vs Nifty Z-Score])</f>
        <v>455</v>
      </c>
      <c r="AU393">
        <f>_xlfn.RANK.AVG(Table2[[#This Row],[Sharpe Ratio Z-Score]],Table2[Sharpe Ratio Z-Score])</f>
        <v>273</v>
      </c>
      <c r="AV393">
        <f>(Table2[[#This Row],[Rank 1Y]]+Table2[[#This Row],[Rank 6M]]+Table2[[#This Row],[Rank Sharpe]])/3</f>
        <v>389.33333333333331</v>
      </c>
    </row>
    <row r="394" spans="1:48" x14ac:dyDescent="0.3">
      <c r="A394" t="s">
        <v>441</v>
      </c>
      <c r="B394" t="s">
        <v>442</v>
      </c>
      <c r="C394" t="s">
        <v>10158</v>
      </c>
      <c r="D394" t="s">
        <v>125</v>
      </c>
      <c r="E394">
        <v>50856.882372150001</v>
      </c>
      <c r="F394">
        <v>56775.65</v>
      </c>
      <c r="G394">
        <v>4.42984556538359</v>
      </c>
      <c r="H394">
        <f>(Table2[[#This Row],[1Y Return vs Nifty]]-AVERAGE(Table2[1Y Return vs Nifty]))/_xlfn.STDEV.P(Table2[1Y Return vs Nifty])</f>
        <v>-0.49587187750055084</v>
      </c>
      <c r="I394">
        <v>4.8507127659593703</v>
      </c>
      <c r="J394">
        <f>(Table2[[#This Row],[1M Return vs Nifty]]-AVERAGE(Table2[1M Return vs Nifty]))/_xlfn.STDEV.P(Table2[1M Return vs Nifty])</f>
        <v>9.0067181183911507E-2</v>
      </c>
      <c r="K394">
        <v>36.824446085071202</v>
      </c>
      <c r="L394">
        <f>(Table2[[#This Row],[6M Return vs Nifty]]-AVERAGE(Table2[6M Return vs Nifty]))/_xlfn.STDEV.P(Table2[6M Return vs Nifty])</f>
        <v>0.76066544357664656</v>
      </c>
      <c r="M394">
        <v>-0.31765554867407197</v>
      </c>
      <c r="N394">
        <f>(Table2[[#This Row],[1W Return vs Nifty]]-AVERAGE(Table2[1W Return vs Nifty]))/_xlfn.STDEV.P(Table2[1W Return vs Nifty])</f>
        <v>-5.6062240945410811E-2</v>
      </c>
      <c r="O394">
        <v>56112.52</v>
      </c>
      <c r="P394">
        <v>52599.8233639194</v>
      </c>
      <c r="Q394">
        <v>44487.6361726463</v>
      </c>
      <c r="R394">
        <v>58.692093917153798</v>
      </c>
      <c r="S394" s="2">
        <f>(Table2[[#This Row],[Close Price]]-Table2[[#This Row],[20D EMA]])/Table2[[#This Row],[20D EMA]]</f>
        <v>1.1817861682205767E-2</v>
      </c>
      <c r="T394" s="2">
        <f>(Table2[[#This Row],[Close Price]]-Table2[[#This Row],[50D EMA]])/Table2[[#This Row],[50D EMA]]</f>
        <v>7.9388605683892652E-2</v>
      </c>
      <c r="U394" s="2">
        <f>(Table2[[#This Row],[Close Price]]-Table2[[#This Row],[200D EMA]])/Table2[[#This Row],[200D EMA]]</f>
        <v>0.2762118845709568</v>
      </c>
      <c r="V394">
        <v>0.778578664311248</v>
      </c>
      <c r="W394">
        <v>55303.55</v>
      </c>
      <c r="X394">
        <v>57181.95</v>
      </c>
      <c r="Y394">
        <v>56411.95</v>
      </c>
      <c r="Z394">
        <v>58500</v>
      </c>
      <c r="AA394">
        <v>56200.05</v>
      </c>
      <c r="AB394">
        <v>59000</v>
      </c>
      <c r="AC394" s="2">
        <f>(Table2[[#This Row],[Close Price]]/Table2[[#This Row],[Day Low]])-1</f>
        <v>2.6618544379158227E-2</v>
      </c>
      <c r="AD394" s="2">
        <f>(Table2[[#This Row],[Day High]]/Table2[[#This Row],[Close Price]])-1</f>
        <v>7.156236872673416E-3</v>
      </c>
      <c r="AE394" s="2">
        <f>(Table2[[#This Row],[Close Price]]/Table2[[#This Row],[Current Week Low]])-1</f>
        <v>6.4472155279156063E-3</v>
      </c>
      <c r="AF394" s="2">
        <f>(Table2[[#This Row],[Current Week High]]/Table2[[#This Row],[Close Price]])-1</f>
        <v>3.0371294736387888E-2</v>
      </c>
      <c r="AG394" s="2">
        <f>(Table2[[#This Row],[Close Price]]/Table2[[#This Row],[Current Month Low]])-1</f>
        <v>1.0241983770477026E-2</v>
      </c>
      <c r="AH394" s="2">
        <f>(Table2[[#This Row],[Current Month High]]/Table2[[#This Row],[Close Price]])-1</f>
        <v>3.9177886999091971E-2</v>
      </c>
      <c r="AI394">
        <v>5.6685392417347797</v>
      </c>
      <c r="AJ394">
        <v>62.319563607669998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0.15</v>
      </c>
      <c r="AM394" t="s">
        <v>10198</v>
      </c>
      <c r="AN394">
        <v>2.2200000000000002</v>
      </c>
      <c r="AO394" t="s">
        <v>10198</v>
      </c>
      <c r="AP394">
        <v>-1.2014458430503E-2</v>
      </c>
      <c r="AQ394">
        <f>(Table2[[#This Row],[Sharpe Ratio]]-AVERAGE(Table2[Sharpe Ratio]))/_xlfn.STDEV.P(Table2[Sharpe Ratio])</f>
        <v>-0.74965476304501943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-0.45085625673042296</v>
      </c>
      <c r="AS394">
        <f>_xlfn.RANK.AVG(Table2[[#This Row],[1Y Return vs Nifty Z-Score]],Table2[1Y Return vs Nifty Z-Score])</f>
        <v>485</v>
      </c>
      <c r="AT394">
        <f>_xlfn.RANK.AVG(Table2[[#This Row],[6M Return vs Nifty Z-Score]],Table2[6M Return vs Nifty Z-Score])</f>
        <v>118</v>
      </c>
      <c r="AU394">
        <f>_xlfn.RANK.AVG(Table2[[#This Row],[Sharpe Ratio Z-Score]],Table2[Sharpe Ratio Z-Score])</f>
        <v>568</v>
      </c>
      <c r="AV394">
        <f>(Table2[[#This Row],[Rank 1Y]]+Table2[[#This Row],[Rank 6M]]+Table2[[#This Row],[Rank Sharpe]])/3</f>
        <v>390.33333333333331</v>
      </c>
    </row>
    <row r="395" spans="1:48" x14ac:dyDescent="0.3">
      <c r="A395" t="s">
        <v>1718</v>
      </c>
      <c r="B395" t="s">
        <v>1719</v>
      </c>
      <c r="C395" t="s">
        <v>10157</v>
      </c>
      <c r="D395" t="s">
        <v>239</v>
      </c>
      <c r="E395">
        <v>4480.9534598399996</v>
      </c>
      <c r="F395">
        <v>1404.75</v>
      </c>
      <c r="G395">
        <v>-9.0746523563577703</v>
      </c>
      <c r="H395">
        <f>(Table2[[#This Row],[1Y Return vs Nifty]]-AVERAGE(Table2[1Y Return vs Nifty]))/_xlfn.STDEV.P(Table2[1Y Return vs Nifty])</f>
        <v>-0.65183935626980727</v>
      </c>
      <c r="I395">
        <v>10.4222430167978</v>
      </c>
      <c r="J395">
        <f>(Table2[[#This Row],[1M Return vs Nifty]]-AVERAGE(Table2[1M Return vs Nifty]))/_xlfn.STDEV.P(Table2[1M Return vs Nifty])</f>
        <v>0.548917273617337</v>
      </c>
      <c r="K395">
        <v>-3.1686782595496799</v>
      </c>
      <c r="L395">
        <f>(Table2[[#This Row],[6M Return vs Nifty]]-AVERAGE(Table2[6M Return vs Nifty]))/_xlfn.STDEV.P(Table2[6M Return vs Nifty])</f>
        <v>-0.39872532692585533</v>
      </c>
      <c r="M395">
        <v>-4.1329672308449998</v>
      </c>
      <c r="N395">
        <f>(Table2[[#This Row],[1W Return vs Nifty]]-AVERAGE(Table2[1W Return vs Nifty]))/_xlfn.STDEV.P(Table2[1W Return vs Nifty])</f>
        <v>-0.7449173159598943</v>
      </c>
      <c r="O395">
        <v>1368.41</v>
      </c>
      <c r="P395">
        <v>1311.9123996921701</v>
      </c>
      <c r="Q395">
        <v>1202.98294803156</v>
      </c>
      <c r="R395">
        <v>61.939432194957199</v>
      </c>
      <c r="S395" s="2">
        <f>(Table2[[#This Row],[Close Price]]-Table2[[#This Row],[20D EMA]])/Table2[[#This Row],[20D EMA]]</f>
        <v>2.6556368339898068E-2</v>
      </c>
      <c r="T395" s="2">
        <f>(Table2[[#This Row],[Close Price]]-Table2[[#This Row],[50D EMA]])/Table2[[#This Row],[50D EMA]]</f>
        <v>7.0765090969193922E-2</v>
      </c>
      <c r="U395" s="2">
        <f>(Table2[[#This Row],[Close Price]]-Table2[[#This Row],[200D EMA]])/Table2[[#This Row],[200D EMA]]</f>
        <v>0.16772228758403537</v>
      </c>
      <c r="V395">
        <v>2.9069245076021302</v>
      </c>
      <c r="W395">
        <v>1393.1</v>
      </c>
      <c r="X395">
        <v>1449</v>
      </c>
      <c r="Y395">
        <v>1380</v>
      </c>
      <c r="Z395">
        <v>1485.95</v>
      </c>
      <c r="AA395">
        <v>1380</v>
      </c>
      <c r="AB395">
        <v>1526.6</v>
      </c>
      <c r="AC395" s="2">
        <f>(Table2[[#This Row],[Close Price]]/Table2[[#This Row],[Day Low]])-1</f>
        <v>8.3626444619913087E-3</v>
      </c>
      <c r="AD395" s="2">
        <f>(Table2[[#This Row],[Day High]]/Table2[[#This Row],[Close Price]])-1</f>
        <v>3.1500266951414835E-2</v>
      </c>
      <c r="AE395" s="2">
        <f>(Table2[[#This Row],[Close Price]]/Table2[[#This Row],[Current Week Low]])-1</f>
        <v>1.7934782608695743E-2</v>
      </c>
      <c r="AF395" s="2">
        <f>(Table2[[#This Row],[Current Week High]]/Table2[[#This Row],[Close Price]])-1</f>
        <v>5.7803879693895777E-2</v>
      </c>
      <c r="AG395" s="2">
        <f>(Table2[[#This Row],[Close Price]]/Table2[[#This Row],[Current Month Low]])-1</f>
        <v>1.7934782608695743E-2</v>
      </c>
      <c r="AH395" s="2">
        <f>(Table2[[#This Row],[Current Month High]]/Table2[[#This Row],[Close Price]])-1</f>
        <v>8.674141306282257E-2</v>
      </c>
      <c r="AI395">
        <v>8.6741413062822499</v>
      </c>
      <c r="AJ395">
        <v>45.736072206660403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-0.08</v>
      </c>
      <c r="AM395" t="s">
        <v>10199</v>
      </c>
      <c r="AN395">
        <v>11.3</v>
      </c>
      <c r="AO395" t="s">
        <v>10198</v>
      </c>
      <c r="AP395">
        <v>0.12489051894762</v>
      </c>
      <c r="AQ395">
        <f>(Table2[[#This Row],[Sharpe Ratio]]-AVERAGE(Table2[Sharpe Ratio]))/_xlfn.STDEV.P(Table2[Sharpe Ratio])</f>
        <v>0.79385220230087639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-0.45271252323734351</v>
      </c>
      <c r="AS395">
        <f>_xlfn.RANK.AVG(Table2[[#This Row],[1Y Return vs Nifty Z-Score]],Table2[1Y Return vs Nifty Z-Score])</f>
        <v>560</v>
      </c>
      <c r="AT395">
        <f>_xlfn.RANK.AVG(Table2[[#This Row],[6M Return vs Nifty Z-Score]],Table2[6M Return vs Nifty Z-Score])</f>
        <v>460</v>
      </c>
      <c r="AU395">
        <f>_xlfn.RANK.AVG(Table2[[#This Row],[Sharpe Ratio Z-Score]],Table2[Sharpe Ratio Z-Score])</f>
        <v>155</v>
      </c>
      <c r="AV395">
        <f>(Table2[[#This Row],[Rank 1Y]]+Table2[[#This Row],[Rank 6M]]+Table2[[#This Row],[Rank Sharpe]])/3</f>
        <v>391.66666666666669</v>
      </c>
    </row>
    <row r="396" spans="1:48" x14ac:dyDescent="0.3">
      <c r="A396" t="s">
        <v>1706</v>
      </c>
      <c r="B396" t="s">
        <v>1707</v>
      </c>
      <c r="C396" t="s">
        <v>10170</v>
      </c>
      <c r="D396" t="s">
        <v>692</v>
      </c>
      <c r="E396">
        <v>4577.1893244000003</v>
      </c>
      <c r="F396">
        <v>691.75</v>
      </c>
      <c r="G396">
        <v>19.4325882972412</v>
      </c>
      <c r="H396">
        <f>(Table2[[#This Row],[1Y Return vs Nifty]]-AVERAGE(Table2[1Y Return vs Nifty]))/_xlfn.STDEV.P(Table2[1Y Return vs Nifty])</f>
        <v>-0.3226007220624455</v>
      </c>
      <c r="I396">
        <v>10.0383606547858</v>
      </c>
      <c r="J396">
        <f>(Table2[[#This Row],[1M Return vs Nifty]]-AVERAGE(Table2[1M Return vs Nifty]))/_xlfn.STDEV.P(Table2[1M Return vs Nifty])</f>
        <v>0.51730217877579665</v>
      </c>
      <c r="K396">
        <v>-15.253356732001601</v>
      </c>
      <c r="L396">
        <f>(Table2[[#This Row],[6M Return vs Nifty]]-AVERAGE(Table2[6M Return vs Nifty]))/_xlfn.STDEV.P(Table2[6M Return vs Nifty])</f>
        <v>-0.74905716308647552</v>
      </c>
      <c r="M396">
        <v>-0.661062553621516</v>
      </c>
      <c r="N396">
        <f>(Table2[[#This Row],[1W Return vs Nifty]]-AVERAGE(Table2[1W Return vs Nifty]))/_xlfn.STDEV.P(Table2[1W Return vs Nifty])</f>
        <v>-0.11806442526471873</v>
      </c>
      <c r="O396">
        <v>682.91</v>
      </c>
      <c r="P396">
        <v>657.81314235633704</v>
      </c>
      <c r="Q396">
        <v>642.98178661228803</v>
      </c>
      <c r="R396">
        <v>50.687575175772402</v>
      </c>
      <c r="S396" s="2">
        <f>(Table2[[#This Row],[Close Price]]-Table2[[#This Row],[20D EMA]])/Table2[[#This Row],[20D EMA]]</f>
        <v>1.294460470633031E-2</v>
      </c>
      <c r="T396" s="2">
        <f>(Table2[[#This Row],[Close Price]]-Table2[[#This Row],[50D EMA]])/Table2[[#This Row],[50D EMA]]</f>
        <v>5.1590422049183356E-2</v>
      </c>
      <c r="U396" s="2">
        <f>(Table2[[#This Row],[Close Price]]-Table2[[#This Row],[200D EMA]])/Table2[[#This Row],[200D EMA]]</f>
        <v>7.5846959281163501E-2</v>
      </c>
      <c r="V396">
        <v>2.1219134354326101</v>
      </c>
      <c r="W396">
        <v>672</v>
      </c>
      <c r="X396">
        <v>693.75</v>
      </c>
      <c r="Y396">
        <v>688.1</v>
      </c>
      <c r="Z396">
        <v>723.9</v>
      </c>
      <c r="AA396">
        <v>670.05</v>
      </c>
      <c r="AB396">
        <v>753.5</v>
      </c>
      <c r="AC396" s="2">
        <f>(Table2[[#This Row],[Close Price]]/Table2[[#This Row],[Day Low]])-1</f>
        <v>2.9389880952380931E-2</v>
      </c>
      <c r="AD396" s="2">
        <f>(Table2[[#This Row],[Day High]]/Table2[[#This Row],[Close Price]])-1</f>
        <v>2.8912179255511372E-3</v>
      </c>
      <c r="AE396" s="2">
        <f>(Table2[[#This Row],[Close Price]]/Table2[[#This Row],[Current Week Low]])-1</f>
        <v>5.30446156081954E-3</v>
      </c>
      <c r="AF396" s="2">
        <f>(Table2[[#This Row],[Current Week High]]/Table2[[#This Row],[Close Price]])-1</f>
        <v>4.6476328153234547E-2</v>
      </c>
      <c r="AG396" s="2">
        <f>(Table2[[#This Row],[Close Price]]/Table2[[#This Row],[Current Month Low]])-1</f>
        <v>3.2385642862472919E-2</v>
      </c>
      <c r="AH396" s="2">
        <f>(Table2[[#This Row],[Current Month High]]/Table2[[#This Row],[Close Price]])-1</f>
        <v>8.9266353451391334E-2</v>
      </c>
      <c r="AI396">
        <v>17.817130466208798</v>
      </c>
      <c r="AJ396">
        <v>48.667526327100703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0.02</v>
      </c>
      <c r="AM396" t="s">
        <v>10198</v>
      </c>
      <c r="AN396">
        <v>1.77</v>
      </c>
      <c r="AO396" t="s">
        <v>10198</v>
      </c>
      <c r="AP396">
        <v>0.102556122023804</v>
      </c>
      <c r="AQ396">
        <f>(Table2[[#This Row],[Sharpe Ratio]]-AVERAGE(Table2[Sharpe Ratio]))/_xlfn.STDEV.P(Table2[Sharpe Ratio])</f>
        <v>0.54204764501661595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-0.13037248662122713</v>
      </c>
      <c r="AS396">
        <f>_xlfn.RANK.AVG(Table2[[#This Row],[1Y Return vs Nifty Z-Score]],Table2[1Y Return vs Nifty Z-Score])</f>
        <v>395</v>
      </c>
      <c r="AT396">
        <f>_xlfn.RANK.AVG(Table2[[#This Row],[6M Return vs Nifty Z-Score]],Table2[6M Return vs Nifty Z-Score])</f>
        <v>577</v>
      </c>
      <c r="AU396">
        <f>_xlfn.RANK.AVG(Table2[[#This Row],[Sharpe Ratio Z-Score]],Table2[Sharpe Ratio Z-Score])</f>
        <v>204</v>
      </c>
      <c r="AV396">
        <f>(Table2[[#This Row],[Rank 1Y]]+Table2[[#This Row],[Rank 6M]]+Table2[[#This Row],[Rank Sharpe]])/3</f>
        <v>392</v>
      </c>
    </row>
    <row r="397" spans="1:48" x14ac:dyDescent="0.3">
      <c r="A397" t="s">
        <v>318</v>
      </c>
      <c r="B397" t="s">
        <v>319</v>
      </c>
      <c r="C397" t="s">
        <v>10153</v>
      </c>
      <c r="D397" t="s">
        <v>24</v>
      </c>
      <c r="E397">
        <v>80469.979276415994</v>
      </c>
      <c r="F397">
        <v>25.8</v>
      </c>
      <c r="G397">
        <v>25.130812073607899</v>
      </c>
      <c r="H397">
        <f>(Table2[[#This Row],[1Y Return vs Nifty]]-AVERAGE(Table2[1Y Return vs Nifty]))/_xlfn.STDEV.P(Table2[1Y Return vs Nifty])</f>
        <v>-0.2567902342521482</v>
      </c>
      <c r="I397">
        <v>5.0921219591361799</v>
      </c>
      <c r="J397">
        <f>(Table2[[#This Row],[1M Return vs Nifty]]-AVERAGE(Table2[1M Return vs Nifty]))/_xlfn.STDEV.P(Table2[1M Return vs Nifty])</f>
        <v>0.10994872639975027</v>
      </c>
      <c r="K397">
        <v>-6.72061818688928</v>
      </c>
      <c r="L397">
        <f>(Table2[[#This Row],[6M Return vs Nifty]]-AVERAGE(Table2[6M Return vs Nifty]))/_xlfn.STDEV.P(Table2[6M Return vs Nifty])</f>
        <v>-0.5016951857858758</v>
      </c>
      <c r="M397">
        <v>5.4915530047249996</v>
      </c>
      <c r="N397">
        <f>(Table2[[#This Row],[1W Return vs Nifty]]-AVERAGE(Table2[1W Return vs Nifty]))/_xlfn.STDEV.P(Table2[1W Return vs Nifty])</f>
        <v>0.99279120201878512</v>
      </c>
      <c r="O397">
        <v>24.32</v>
      </c>
      <c r="P397">
        <v>23.9580576547968</v>
      </c>
      <c r="Q397">
        <v>22.4393556461232</v>
      </c>
      <c r="R397">
        <v>67.305722838607196</v>
      </c>
      <c r="S397" s="2">
        <f>(Table2[[#This Row],[Close Price]]-Table2[[#This Row],[20D EMA]])/Table2[[#This Row],[20D EMA]]</f>
        <v>6.0855263157894753E-2</v>
      </c>
      <c r="T397" s="2">
        <f>(Table2[[#This Row],[Close Price]]-Table2[[#This Row],[50D EMA]])/Table2[[#This Row],[50D EMA]]</f>
        <v>7.6881956448352287E-2</v>
      </c>
      <c r="U397" s="2">
        <f>(Table2[[#This Row],[Close Price]]-Table2[[#This Row],[200D EMA]])/Table2[[#This Row],[200D EMA]]</f>
        <v>0.14976563529164491</v>
      </c>
      <c r="V397">
        <v>1.1823505672546799</v>
      </c>
      <c r="W397">
        <v>24.6</v>
      </c>
      <c r="X397">
        <v>26</v>
      </c>
      <c r="Y397">
        <v>25.57</v>
      </c>
      <c r="Z397">
        <v>27.44</v>
      </c>
      <c r="AA397">
        <v>23.61</v>
      </c>
      <c r="AB397">
        <v>27.44</v>
      </c>
      <c r="AC397" s="2">
        <f>(Table2[[#This Row],[Close Price]]/Table2[[#This Row],[Day Low]])-1</f>
        <v>4.8780487804878092E-2</v>
      </c>
      <c r="AD397" s="2">
        <f>(Table2[[#This Row],[Day High]]/Table2[[#This Row],[Close Price]])-1</f>
        <v>7.7519379844961378E-3</v>
      </c>
      <c r="AE397" s="2">
        <f>(Table2[[#This Row],[Close Price]]/Table2[[#This Row],[Current Week Low]])-1</f>
        <v>8.9949159170903403E-3</v>
      </c>
      <c r="AF397" s="2">
        <f>(Table2[[#This Row],[Current Week High]]/Table2[[#This Row],[Close Price]])-1</f>
        <v>6.3565891472868286E-2</v>
      </c>
      <c r="AG397" s="2">
        <f>(Table2[[#This Row],[Close Price]]/Table2[[#This Row],[Current Month Low]])-1</f>
        <v>9.2757306226175507E-2</v>
      </c>
      <c r="AH397" s="2">
        <f>(Table2[[#This Row],[Current Month High]]/Table2[[#This Row],[Close Price]])-1</f>
        <v>6.3565891472868286E-2</v>
      </c>
      <c r="AI397">
        <v>27.325581395348799</v>
      </c>
      <c r="AJ397">
        <v>64.331210191082803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-0.03</v>
      </c>
      <c r="AM397" t="s">
        <v>10199</v>
      </c>
      <c r="AN397">
        <v>8.2200000000000006</v>
      </c>
      <c r="AO397" t="s">
        <v>10198</v>
      </c>
      <c r="AP397">
        <v>5.843878902967E-2</v>
      </c>
      <c r="AQ397">
        <f>(Table2[[#This Row],[Sharpe Ratio]]-AVERAGE(Table2[Sharpe Ratio]))/_xlfn.STDEV.P(Table2[Sharpe Ratio])</f>
        <v>4.4655862241217981E-2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0.3889103706217294</v>
      </c>
      <c r="AS397">
        <f>_xlfn.RANK.AVG(Table2[[#This Row],[1Y Return vs Nifty Z-Score]],Table2[1Y Return vs Nifty Z-Score])</f>
        <v>362</v>
      </c>
      <c r="AT397">
        <f>_xlfn.RANK.AVG(Table2[[#This Row],[6M Return vs Nifty Z-Score]],Table2[6M Return vs Nifty Z-Score])</f>
        <v>496</v>
      </c>
      <c r="AU397">
        <f>_xlfn.RANK.AVG(Table2[[#This Row],[Sharpe Ratio Z-Score]],Table2[Sharpe Ratio Z-Score])</f>
        <v>325</v>
      </c>
      <c r="AV397">
        <f>(Table2[[#This Row],[Rank 1Y]]+Table2[[#This Row],[Rank 6M]]+Table2[[#This Row],[Rank Sharpe]])/3</f>
        <v>394.33333333333331</v>
      </c>
    </row>
    <row r="398" spans="1:48" x14ac:dyDescent="0.3">
      <c r="A398" t="s">
        <v>953</v>
      </c>
      <c r="B398" t="s">
        <v>954</v>
      </c>
      <c r="C398" t="s">
        <v>10159</v>
      </c>
      <c r="D398" t="s">
        <v>65</v>
      </c>
      <c r="E398">
        <v>14959.885979429901</v>
      </c>
      <c r="F398">
        <v>6437.4</v>
      </c>
      <c r="G398">
        <v>22.6484610830985</v>
      </c>
      <c r="H398">
        <f>(Table2[[#This Row],[1Y Return vs Nifty]]-AVERAGE(Table2[1Y Return vs Nifty]))/_xlfn.STDEV.P(Table2[1Y Return vs Nifty])</f>
        <v>-0.28545964703992799</v>
      </c>
      <c r="I398">
        <v>0.75275112461112204</v>
      </c>
      <c r="J398">
        <f>(Table2[[#This Row],[1M Return vs Nifty]]-AVERAGE(Table2[1M Return vs Nifty]))/_xlfn.STDEV.P(Table2[1M Return vs Nifty])</f>
        <v>-0.24742539146043732</v>
      </c>
      <c r="K398">
        <v>9.1634638943286806</v>
      </c>
      <c r="L398">
        <f>(Table2[[#This Row],[6M Return vs Nifty]]-AVERAGE(Table2[6M Return vs Nifty]))/_xlfn.STDEV.P(Table2[6M Return vs Nifty])</f>
        <v>-4.121957992475913E-2</v>
      </c>
      <c r="M398">
        <v>-2.5235289711862898</v>
      </c>
      <c r="N398">
        <f>(Table2[[#This Row],[1W Return vs Nifty]]-AVERAGE(Table2[1W Return vs Nifty]))/_xlfn.STDEV.P(Table2[1W Return vs Nifty])</f>
        <v>-0.4543330058315162</v>
      </c>
      <c r="O398">
        <v>7036.24</v>
      </c>
      <c r="P398">
        <v>6085.9586314992303</v>
      </c>
      <c r="Q398">
        <v>5341.3799464634703</v>
      </c>
      <c r="R398">
        <v>43.123410396011998</v>
      </c>
      <c r="S398" s="2">
        <f>(Table2[[#This Row],[Close Price]]-Table2[[#This Row],[20D EMA]])/Table2[[#This Row],[20D EMA]]</f>
        <v>-8.5107955385262613E-2</v>
      </c>
      <c r="T398" s="2">
        <f>(Table2[[#This Row],[Close Price]]-Table2[[#This Row],[50D EMA]])/Table2[[#This Row],[50D EMA]]</f>
        <v>5.7746263124728872E-2</v>
      </c>
      <c r="U398" s="2">
        <f>(Table2[[#This Row],[Close Price]]-Table2[[#This Row],[200D EMA]])/Table2[[#This Row],[200D EMA]]</f>
        <v>0.20519417538574553</v>
      </c>
      <c r="V398">
        <v>0.46516879289773899</v>
      </c>
      <c r="W398">
        <v>6363.05</v>
      </c>
      <c r="X398">
        <v>6484.95</v>
      </c>
      <c r="Y398">
        <v>6410</v>
      </c>
      <c r="Z398">
        <v>6600</v>
      </c>
      <c r="AA398">
        <v>6410</v>
      </c>
      <c r="AB398">
        <v>6680</v>
      </c>
      <c r="AC398" s="2">
        <f>(Table2[[#This Row],[Close Price]]/Table2[[#This Row],[Day Low]])-1</f>
        <v>1.1684648085430682E-2</v>
      </c>
      <c r="AD398" s="2">
        <f>(Table2[[#This Row],[Day High]]/Table2[[#This Row],[Close Price]])-1</f>
        <v>7.3865225090874453E-3</v>
      </c>
      <c r="AE398" s="2">
        <f>(Table2[[#This Row],[Close Price]]/Table2[[#This Row],[Current Week Low]])-1</f>
        <v>4.274570982839343E-3</v>
      </c>
      <c r="AF398" s="2">
        <f>(Table2[[#This Row],[Current Week High]]/Table2[[#This Row],[Close Price]])-1</f>
        <v>2.5258644794482255E-2</v>
      </c>
      <c r="AG398" s="2">
        <f>(Table2[[#This Row],[Close Price]]/Table2[[#This Row],[Current Month Low]])-1</f>
        <v>4.274570982839343E-3</v>
      </c>
      <c r="AH398" s="2">
        <f>(Table2[[#This Row],[Current Month High]]/Table2[[#This Row],[Close Price]])-1</f>
        <v>3.7686022307142686E-2</v>
      </c>
      <c r="AI398">
        <v>17.121819368067801</v>
      </c>
      <c r="AJ398">
        <v>50.252988321167798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-0.31</v>
      </c>
      <c r="AM398" t="s">
        <v>10199</v>
      </c>
      <c r="AN398">
        <v>-6</v>
      </c>
      <c r="AO398" t="s">
        <v>10199</v>
      </c>
      <c r="AP398">
        <v>6.1089917261229996E-3</v>
      </c>
      <c r="AQ398">
        <f>(Table2[[#This Row],[Sharpe Ratio]]-AVERAGE(Table2[Sharpe Ratio]))/_xlfn.STDEV.P(Table2[Sharpe Ratio])</f>
        <v>-0.54532565764230012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-1.5737632818989409</v>
      </c>
      <c r="AS398">
        <f>_xlfn.RANK.AVG(Table2[[#This Row],[1Y Return vs Nifty Z-Score]],Table2[1Y Return vs Nifty Z-Score])</f>
        <v>379</v>
      </c>
      <c r="AT398">
        <f>_xlfn.RANK.AVG(Table2[[#This Row],[6M Return vs Nifty Z-Score]],Table2[6M Return vs Nifty Z-Score])</f>
        <v>324</v>
      </c>
      <c r="AU398">
        <f>_xlfn.RANK.AVG(Table2[[#This Row],[Sharpe Ratio Z-Score]],Table2[Sharpe Ratio Z-Score])</f>
        <v>483</v>
      </c>
      <c r="AV398">
        <f>(Table2[[#This Row],[Rank 1Y]]+Table2[[#This Row],[Rank 6M]]+Table2[[#This Row],[Rank Sharpe]])/3</f>
        <v>395.33333333333331</v>
      </c>
    </row>
    <row r="399" spans="1:48" x14ac:dyDescent="0.3">
      <c r="A399" t="s">
        <v>391</v>
      </c>
      <c r="B399" t="s">
        <v>392</v>
      </c>
      <c r="C399" t="s">
        <v>10158</v>
      </c>
      <c r="D399" t="s">
        <v>393</v>
      </c>
      <c r="E399">
        <v>62602.181312405002</v>
      </c>
      <c r="F399">
        <v>2335.5</v>
      </c>
      <c r="G399">
        <v>4.2485618961792904</v>
      </c>
      <c r="H399">
        <f>(Table2[[#This Row],[1Y Return vs Nifty]]-AVERAGE(Table2[1Y Return vs Nifty]))/_xlfn.STDEV.P(Table2[1Y Return vs Nifty])</f>
        <v>-0.49796557672518582</v>
      </c>
      <c r="I399">
        <v>2.3225224993460998</v>
      </c>
      <c r="J399">
        <f>(Table2[[#This Row],[1M Return vs Nifty]]-AVERAGE(Table2[1M Return vs Nifty]))/_xlfn.STDEV.P(Table2[1M Return vs Nifty])</f>
        <v>-0.11814497693013884</v>
      </c>
      <c r="K399">
        <v>14.837057531591</v>
      </c>
      <c r="L399">
        <f>(Table2[[#This Row],[6M Return vs Nifty]]-AVERAGE(Table2[6M Return vs Nifty]))/_xlfn.STDEV.P(Table2[6M Return vs Nifty])</f>
        <v>0.12325649456098905</v>
      </c>
      <c r="M399">
        <v>-3.1979025985730698</v>
      </c>
      <c r="N399">
        <f>(Table2[[#This Row],[1W Return vs Nifty]]-AVERAGE(Table2[1W Return vs Nifty]))/_xlfn.STDEV.P(Table2[1W Return vs Nifty])</f>
        <v>-0.57609126161233393</v>
      </c>
      <c r="O399">
        <v>2321.15</v>
      </c>
      <c r="P399">
        <v>2226.28519755344</v>
      </c>
      <c r="Q399">
        <v>2026.02667710376</v>
      </c>
      <c r="R399">
        <v>46.585140130537397</v>
      </c>
      <c r="S399" s="2">
        <f>(Table2[[#This Row],[Close Price]]-Table2[[#This Row],[20D EMA]])/Table2[[#This Row],[20D EMA]]</f>
        <v>6.1822803351786436E-3</v>
      </c>
      <c r="T399" s="2">
        <f>(Table2[[#This Row],[Close Price]]-Table2[[#This Row],[50D EMA]])/Table2[[#This Row],[50D EMA]]</f>
        <v>4.9056968337471259E-2</v>
      </c>
      <c r="U399" s="2">
        <f>(Table2[[#This Row],[Close Price]]-Table2[[#This Row],[200D EMA]])/Table2[[#This Row],[200D EMA]]</f>
        <v>0.15274888844930584</v>
      </c>
      <c r="V399">
        <v>0.862723925589167</v>
      </c>
      <c r="W399">
        <v>2292.4</v>
      </c>
      <c r="X399">
        <v>2352</v>
      </c>
      <c r="Y399">
        <v>2303.0500000000002</v>
      </c>
      <c r="Z399">
        <v>2414.1999999999998</v>
      </c>
      <c r="AA399">
        <v>2303.0500000000002</v>
      </c>
      <c r="AB399">
        <v>2454</v>
      </c>
      <c r="AC399" s="2">
        <f>(Table2[[#This Row],[Close Price]]/Table2[[#This Row],[Day Low]])-1</f>
        <v>1.880125632524865E-2</v>
      </c>
      <c r="AD399" s="2">
        <f>(Table2[[#This Row],[Day High]]/Table2[[#This Row],[Close Price]])-1</f>
        <v>7.0648683365446274E-3</v>
      </c>
      <c r="AE399" s="2">
        <f>(Table2[[#This Row],[Close Price]]/Table2[[#This Row],[Current Week Low]])-1</f>
        <v>1.40900110722737E-2</v>
      </c>
      <c r="AF399" s="2">
        <f>(Table2[[#This Row],[Current Week High]]/Table2[[#This Row],[Close Price]])-1</f>
        <v>3.3697281096124909E-2</v>
      </c>
      <c r="AG399" s="2">
        <f>(Table2[[#This Row],[Close Price]]/Table2[[#This Row],[Current Month Low]])-1</f>
        <v>1.40900110722737E-2</v>
      </c>
      <c r="AH399" s="2">
        <f>(Table2[[#This Row],[Current Month High]]/Table2[[#This Row],[Close Price]])-1</f>
        <v>5.073859987154794E-2</v>
      </c>
      <c r="AI399">
        <v>5.0738599871547896</v>
      </c>
      <c r="AJ399">
        <v>34.224137931034399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7.0000000000000007E-2</v>
      </c>
      <c r="AM399" t="s">
        <v>10198</v>
      </c>
      <c r="AN399">
        <v>2.72</v>
      </c>
      <c r="AO399" t="s">
        <v>10198</v>
      </c>
      <c r="AP399">
        <v>2.4185398367335999E-2</v>
      </c>
      <c r="AQ399">
        <f>(Table2[[#This Row],[Sharpe Ratio]]-AVERAGE(Table2[Sharpe Ratio]))/_xlfn.STDEV.P(Table2[Sharpe Ratio])</f>
        <v>-0.34152693466325101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-1.4104722553699205</v>
      </c>
      <c r="AS399">
        <f>_xlfn.RANK.AVG(Table2[[#This Row],[1Y Return vs Nifty Z-Score]],Table2[1Y Return vs Nifty Z-Score])</f>
        <v>487</v>
      </c>
      <c r="AT399">
        <f>_xlfn.RANK.AVG(Table2[[#This Row],[6M Return vs Nifty Z-Score]],Table2[6M Return vs Nifty Z-Score])</f>
        <v>270</v>
      </c>
      <c r="AU399">
        <f>_xlfn.RANK.AVG(Table2[[#This Row],[Sharpe Ratio Z-Score]],Table2[Sharpe Ratio Z-Score])</f>
        <v>430</v>
      </c>
      <c r="AV399">
        <f>(Table2[[#This Row],[Rank 1Y]]+Table2[[#This Row],[Rank 6M]]+Table2[[#This Row],[Rank Sharpe]])/3</f>
        <v>395.66666666666669</v>
      </c>
    </row>
    <row r="400" spans="1:48" x14ac:dyDescent="0.3">
      <c r="A400" t="s">
        <v>1443</v>
      </c>
      <c r="B400" t="s">
        <v>1444</v>
      </c>
      <c r="C400" t="s">
        <v>10153</v>
      </c>
      <c r="D400" t="s">
        <v>24</v>
      </c>
      <c r="E400">
        <v>6964.2332903879997</v>
      </c>
      <c r="F400">
        <v>26.69</v>
      </c>
      <c r="G400">
        <v>9.4265641512550005</v>
      </c>
      <c r="H400">
        <f>(Table2[[#This Row],[1Y Return vs Nifty]]-AVERAGE(Table2[1Y Return vs Nifty]))/_xlfn.STDEV.P(Table2[1Y Return vs Nifty])</f>
        <v>-0.43816328259579801</v>
      </c>
      <c r="I400">
        <v>-8.8768758779222097</v>
      </c>
      <c r="J400">
        <f>(Table2[[#This Row],[1M Return vs Nifty]]-AVERAGE(Table2[1M Return vs Nifty]))/_xlfn.STDEV.P(Table2[1M Return vs Nifty])</f>
        <v>-1.0404849354783314</v>
      </c>
      <c r="K400">
        <v>-4.7148614197733796</v>
      </c>
      <c r="L400">
        <f>(Table2[[#This Row],[6M Return vs Nifty]]-AVERAGE(Table2[6M Return vs Nifty]))/_xlfn.STDEV.P(Table2[6M Return vs Nifty])</f>
        <v>-0.44354879383038243</v>
      </c>
      <c r="M400">
        <v>-3.7324565684117501</v>
      </c>
      <c r="N400">
        <f>(Table2[[#This Row],[1W Return vs Nifty]]-AVERAGE(Table2[1W Return vs Nifty]))/_xlfn.STDEV.P(Table2[1W Return vs Nifty])</f>
        <v>-0.67260505803773873</v>
      </c>
      <c r="O400">
        <v>27.12</v>
      </c>
      <c r="P400">
        <v>27.5594827976585</v>
      </c>
      <c r="Q400">
        <v>26.168389816763899</v>
      </c>
      <c r="R400">
        <v>37.759999865284897</v>
      </c>
      <c r="S400" s="2">
        <f>(Table2[[#This Row],[Close Price]]-Table2[[#This Row],[20D EMA]])/Table2[[#This Row],[20D EMA]]</f>
        <v>-1.5855457227138631E-2</v>
      </c>
      <c r="T400" s="2">
        <f>(Table2[[#This Row],[Close Price]]-Table2[[#This Row],[50D EMA]])/Table2[[#This Row],[50D EMA]]</f>
        <v>-3.1549314769157122E-2</v>
      </c>
      <c r="U400" s="2">
        <f>(Table2[[#This Row],[Close Price]]-Table2[[#This Row],[200D EMA]])/Table2[[#This Row],[200D EMA]]</f>
        <v>1.9932834495684202E-2</v>
      </c>
      <c r="V400">
        <v>0.64610099260385701</v>
      </c>
      <c r="W400">
        <v>26.1</v>
      </c>
      <c r="X400">
        <v>26.94</v>
      </c>
      <c r="Y400">
        <v>26.52</v>
      </c>
      <c r="Z400">
        <v>27.39</v>
      </c>
      <c r="AA400">
        <v>26.41</v>
      </c>
      <c r="AB400">
        <v>27.47</v>
      </c>
      <c r="AC400" s="2">
        <f>(Table2[[#This Row],[Close Price]]/Table2[[#This Row],[Day Low]])-1</f>
        <v>2.2605363984674387E-2</v>
      </c>
      <c r="AD400" s="2">
        <f>(Table2[[#This Row],[Day High]]/Table2[[#This Row],[Close Price]])-1</f>
        <v>9.3668040464593982E-3</v>
      </c>
      <c r="AE400" s="2">
        <f>(Table2[[#This Row],[Close Price]]/Table2[[#This Row],[Current Week Low]])-1</f>
        <v>6.4102564102563875E-3</v>
      </c>
      <c r="AF400" s="2">
        <f>(Table2[[#This Row],[Current Week High]]/Table2[[#This Row],[Close Price]])-1</f>
        <v>2.6227051330086182E-2</v>
      </c>
      <c r="AG400" s="2">
        <f>(Table2[[#This Row],[Close Price]]/Table2[[#This Row],[Current Month Low]])-1</f>
        <v>1.0602044680045442E-2</v>
      </c>
      <c r="AH400" s="2">
        <f>(Table2[[#This Row],[Current Month High]]/Table2[[#This Row],[Close Price]])-1</f>
        <v>2.9224428624953003E-2</v>
      </c>
      <c r="AI400">
        <v>38.1855566406348</v>
      </c>
      <c r="AJ400">
        <v>49.000692187311898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-0.12</v>
      </c>
      <c r="AM400" t="s">
        <v>10199</v>
      </c>
      <c r="AN400">
        <v>-3.82</v>
      </c>
      <c r="AO400" t="s">
        <v>10199</v>
      </c>
      <c r="AP400">
        <v>7.7809667285844E-2</v>
      </c>
      <c r="AQ400">
        <f>(Table2[[#This Row],[Sharpe Ratio]]-AVERAGE(Table2[Sharpe Ratio]))/_xlfn.STDEV.P(Table2[Sharpe Ratio])</f>
        <v>0.26304883878503293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457</v>
      </c>
      <c r="AT400">
        <f>_xlfn.RANK.AVG(Table2[[#This Row],[6M Return vs Nifty Z-Score]],Table2[6M Return vs Nifty Z-Score])</f>
        <v>477</v>
      </c>
      <c r="AU400">
        <f>_xlfn.RANK.AVG(Table2[[#This Row],[Sharpe Ratio Z-Score]],Table2[Sharpe Ratio Z-Score])</f>
        <v>254</v>
      </c>
      <c r="AV400">
        <f>(Table2[[#This Row],[Rank 1Y]]+Table2[[#This Row],[Rank 6M]]+Table2[[#This Row],[Rank Sharpe]])/3</f>
        <v>396</v>
      </c>
    </row>
    <row r="401" spans="1:48" x14ac:dyDescent="0.3">
      <c r="A401" t="s">
        <v>1412</v>
      </c>
      <c r="B401" t="s">
        <v>1413</v>
      </c>
      <c r="C401" t="s">
        <v>10157</v>
      </c>
      <c r="D401" t="s">
        <v>189</v>
      </c>
      <c r="E401">
        <v>7271.2779970949996</v>
      </c>
      <c r="F401">
        <v>525.85</v>
      </c>
      <c r="G401">
        <v>-2.7704993997662402</v>
      </c>
      <c r="H401">
        <f>(Table2[[#This Row],[1Y Return vs Nifty]]-AVERAGE(Table2[1Y Return vs Nifty]))/_xlfn.STDEV.P(Table2[1Y Return vs Nifty])</f>
        <v>-0.57903081143435808</v>
      </c>
      <c r="I401">
        <v>3.24953144202239</v>
      </c>
      <c r="J401">
        <f>(Table2[[#This Row],[1M Return vs Nifty]]-AVERAGE(Table2[1M Return vs Nifty]))/_xlfn.STDEV.P(Table2[1M Return vs Nifty])</f>
        <v>-4.1800037589709363E-2</v>
      </c>
      <c r="K401">
        <v>15.3476109044647</v>
      </c>
      <c r="L401">
        <f>(Table2[[#This Row],[6M Return vs Nifty]]-AVERAGE(Table2[6M Return vs Nifty]))/_xlfn.STDEV.P(Table2[6M Return vs Nifty])</f>
        <v>0.13805731040268274</v>
      </c>
      <c r="M401">
        <v>-0.36762252935567602</v>
      </c>
      <c r="N401">
        <f>(Table2[[#This Row],[1W Return vs Nifty]]-AVERAGE(Table2[1W Return vs Nifty]))/_xlfn.STDEV.P(Table2[1W Return vs Nifty])</f>
        <v>-6.5083786520971354E-2</v>
      </c>
      <c r="O401">
        <v>507.16</v>
      </c>
      <c r="P401">
        <v>474.73679377118799</v>
      </c>
      <c r="Q401">
        <v>424.23054251224698</v>
      </c>
      <c r="R401">
        <v>76.354992591143997</v>
      </c>
      <c r="S401" s="2">
        <f>(Table2[[#This Row],[Close Price]]-Table2[[#This Row],[20D EMA]])/Table2[[#This Row],[20D EMA]]</f>
        <v>3.6852275416042267E-2</v>
      </c>
      <c r="T401" s="2">
        <f>(Table2[[#This Row],[Close Price]]-Table2[[#This Row],[50D EMA]])/Table2[[#This Row],[50D EMA]]</f>
        <v>0.10766640989164071</v>
      </c>
      <c r="U401" s="2">
        <f>(Table2[[#This Row],[Close Price]]-Table2[[#This Row],[200D EMA]])/Table2[[#This Row],[200D EMA]]</f>
        <v>0.23953828709732614</v>
      </c>
      <c r="V401">
        <v>0.96259345641127603</v>
      </c>
      <c r="W401">
        <v>527</v>
      </c>
      <c r="X401">
        <v>553.70000000000005</v>
      </c>
      <c r="Y401">
        <v>515.25</v>
      </c>
      <c r="Z401">
        <v>533</v>
      </c>
      <c r="AA401">
        <v>510.75</v>
      </c>
      <c r="AB401">
        <v>542</v>
      </c>
      <c r="AC401" s="2">
        <f>(Table2[[#This Row],[Close Price]]/Table2[[#This Row],[Day Low]])-1</f>
        <v>-2.1821631878556902E-3</v>
      </c>
      <c r="AD401" s="2">
        <f>(Table2[[#This Row],[Day High]]/Table2[[#This Row],[Close Price]])-1</f>
        <v>5.2961871256061555E-2</v>
      </c>
      <c r="AE401" s="2">
        <f>(Table2[[#This Row],[Close Price]]/Table2[[#This Row],[Current Week Low]])-1</f>
        <v>2.0572537603105401E-2</v>
      </c>
      <c r="AF401" s="2">
        <f>(Table2[[#This Row],[Current Week High]]/Table2[[#This Row],[Close Price]])-1</f>
        <v>1.3597033374536327E-2</v>
      </c>
      <c r="AG401" s="2">
        <f>(Table2[[#This Row],[Close Price]]/Table2[[#This Row],[Current Month Low]])-1</f>
        <v>2.9564366128242758E-2</v>
      </c>
      <c r="AH401" s="2">
        <f>(Table2[[#This Row],[Current Month High]]/Table2[[#This Row],[Close Price]])-1</f>
        <v>3.0712180279547363E-2</v>
      </c>
      <c r="AI401">
        <v>3.0712180279547301</v>
      </c>
      <c r="AJ401">
        <v>48.650176678445199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0.04</v>
      </c>
      <c r="AM401" t="s">
        <v>10198</v>
      </c>
      <c r="AN401">
        <v>2.31</v>
      </c>
      <c r="AO401" t="s">
        <v>10198</v>
      </c>
      <c r="AP401">
        <v>3.4734175259642001E-2</v>
      </c>
      <c r="AQ401">
        <f>(Table2[[#This Row],[Sharpe Ratio]]-AVERAGE(Table2[Sharpe Ratio]))/_xlfn.STDEV.P(Table2[Sharpe Ratio])</f>
        <v>-0.22259692261420788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-0.77045424775656401</v>
      </c>
      <c r="AS401">
        <f>_xlfn.RANK.AVG(Table2[[#This Row],[1Y Return vs Nifty Z-Score]],Table2[1Y Return vs Nifty Z-Score])</f>
        <v>527</v>
      </c>
      <c r="AT401">
        <f>_xlfn.RANK.AVG(Table2[[#This Row],[6M Return vs Nifty Z-Score]],Table2[6M Return vs Nifty Z-Score])</f>
        <v>263</v>
      </c>
      <c r="AU401">
        <f>_xlfn.RANK.AVG(Table2[[#This Row],[Sharpe Ratio Z-Score]],Table2[Sharpe Ratio Z-Score])</f>
        <v>400</v>
      </c>
      <c r="AV401">
        <f>(Table2[[#This Row],[Rank 1Y]]+Table2[[#This Row],[Rank 6M]]+Table2[[#This Row],[Rank Sharpe]])/3</f>
        <v>396.66666666666669</v>
      </c>
    </row>
    <row r="402" spans="1:48" x14ac:dyDescent="0.3">
      <c r="A402" t="s">
        <v>35</v>
      </c>
      <c r="B402" t="s">
        <v>36</v>
      </c>
      <c r="C402" t="s">
        <v>10153</v>
      </c>
      <c r="D402" t="s">
        <v>37</v>
      </c>
      <c r="E402">
        <v>640943.64203083399</v>
      </c>
      <c r="F402">
        <v>1032.3499999999999</v>
      </c>
      <c r="G402">
        <v>40.697337797968999</v>
      </c>
      <c r="H402">
        <f>(Table2[[#This Row],[1Y Return vs Nifty]]-AVERAGE(Table2[1Y Return vs Nifty]))/_xlfn.STDEV.P(Table2[1Y Return vs Nifty])</f>
        <v>-7.7007780695199687E-2</v>
      </c>
      <c r="I402">
        <v>-3.7318767834190898</v>
      </c>
      <c r="J402">
        <f>(Table2[[#This Row],[1M Return vs Nifty]]-AVERAGE(Table2[1M Return vs Nifty]))/_xlfn.STDEV.P(Table2[1M Return vs Nifty])</f>
        <v>-0.61676233077249054</v>
      </c>
      <c r="K402">
        <v>10.681265826694</v>
      </c>
      <c r="L402">
        <f>(Table2[[#This Row],[6M Return vs Nifty]]-AVERAGE(Table2[6M Return vs Nifty]))/_xlfn.STDEV.P(Table2[6M Return vs Nifty])</f>
        <v>2.7811222127296425E-3</v>
      </c>
      <c r="M402">
        <v>0.321903837740181</v>
      </c>
      <c r="N402">
        <f>(Table2[[#This Row],[1W Return vs Nifty]]-AVERAGE(Table2[1W Return vs Nifty]))/_xlfn.STDEV.P(Table2[1W Return vs Nifty])</f>
        <v>5.9410298601849626E-2</v>
      </c>
      <c r="O402">
        <v>1007.59</v>
      </c>
      <c r="P402">
        <v>996.55375327136903</v>
      </c>
      <c r="Q402">
        <v>893.42897562702694</v>
      </c>
      <c r="R402">
        <v>55.881095851944302</v>
      </c>
      <c r="S402" s="2">
        <f>(Table2[[#This Row],[Close Price]]-Table2[[#This Row],[20D EMA]])/Table2[[#This Row],[20D EMA]]</f>
        <v>2.457348723190968E-2</v>
      </c>
      <c r="T402" s="2">
        <f>(Table2[[#This Row],[Close Price]]-Table2[[#This Row],[50D EMA]])/Table2[[#This Row],[50D EMA]]</f>
        <v>3.5920036035309869E-2</v>
      </c>
      <c r="U402" s="2">
        <f>(Table2[[#This Row],[Close Price]]-Table2[[#This Row],[200D EMA]])/Table2[[#This Row],[200D EMA]]</f>
        <v>0.15549196205045321</v>
      </c>
      <c r="V402">
        <v>0.79903022992838801</v>
      </c>
      <c r="W402">
        <v>1016</v>
      </c>
      <c r="X402">
        <v>1055</v>
      </c>
      <c r="Y402">
        <v>999.1</v>
      </c>
      <c r="Z402">
        <v>1042</v>
      </c>
      <c r="AA402">
        <v>982.2</v>
      </c>
      <c r="AB402">
        <v>1042</v>
      </c>
      <c r="AC402" s="2">
        <f>(Table2[[#This Row],[Close Price]]/Table2[[#This Row],[Day Low]])-1</f>
        <v>1.6092519685039219E-2</v>
      </c>
      <c r="AD402" s="2">
        <f>(Table2[[#This Row],[Day High]]/Table2[[#This Row],[Close Price]])-1</f>
        <v>2.194023344795859E-2</v>
      </c>
      <c r="AE402" s="2">
        <f>(Table2[[#This Row],[Close Price]]/Table2[[#This Row],[Current Week Low]])-1</f>
        <v>3.3279951956761034E-2</v>
      </c>
      <c r="AF402" s="2">
        <f>(Table2[[#This Row],[Current Week High]]/Table2[[#This Row],[Close Price]])-1</f>
        <v>9.3476049789316118E-3</v>
      </c>
      <c r="AG402" s="2">
        <f>(Table2[[#This Row],[Close Price]]/Table2[[#This Row],[Current Month Low]])-1</f>
        <v>5.1058847485237147E-2</v>
      </c>
      <c r="AH402" s="2">
        <f>(Table2[[#This Row],[Current Month High]]/Table2[[#This Row],[Close Price]])-1</f>
        <v>9.3476049789316118E-3</v>
      </c>
      <c r="AI402">
        <v>13.817988085436101</v>
      </c>
      <c r="AJ402">
        <v>72.821628860801795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-0.05</v>
      </c>
      <c r="AM402" t="s">
        <v>10199</v>
      </c>
      <c r="AN402">
        <v>0.82</v>
      </c>
      <c r="AO402" t="s">
        <v>10198</v>
      </c>
      <c r="AP402">
        <v>-2.1191937712241999E-2</v>
      </c>
      <c r="AQ402">
        <f>(Table2[[#This Row],[Sharpe Ratio]]-AVERAGE(Table2[Sharpe Ratio]))/_xlfn.STDEV.P(Table2[Sharpe Ratio])</f>
        <v>-0.85312436266781155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-1.4847030533209225</v>
      </c>
      <c r="AS402">
        <f>_xlfn.RANK.AVG(Table2[[#This Row],[1Y Return vs Nifty Z-Score]],Table2[1Y Return vs Nifty Z-Score])</f>
        <v>303</v>
      </c>
      <c r="AT402">
        <f>_xlfn.RANK.AVG(Table2[[#This Row],[6M Return vs Nifty Z-Score]],Table2[6M Return vs Nifty Z-Score])</f>
        <v>303</v>
      </c>
      <c r="AU402">
        <f>_xlfn.RANK.AVG(Table2[[#This Row],[Sharpe Ratio Z-Score]],Table2[Sharpe Ratio Z-Score])</f>
        <v>585</v>
      </c>
      <c r="AV402">
        <f>(Table2[[#This Row],[Rank 1Y]]+Table2[[#This Row],[Rank 6M]]+Table2[[#This Row],[Rank Sharpe]])/3</f>
        <v>397</v>
      </c>
    </row>
    <row r="403" spans="1:48" x14ac:dyDescent="0.3">
      <c r="A403" t="s">
        <v>906</v>
      </c>
      <c r="B403" t="s">
        <v>907</v>
      </c>
      <c r="C403" t="s">
        <v>10157</v>
      </c>
      <c r="D403" t="s">
        <v>189</v>
      </c>
      <c r="E403">
        <v>16362.383255610001</v>
      </c>
      <c r="F403">
        <v>676.2</v>
      </c>
      <c r="G403">
        <v>0.85608726592384299</v>
      </c>
      <c r="H403">
        <f>(Table2[[#This Row],[1Y Return vs Nifty]]-AVERAGE(Table2[1Y Return vs Nifty]))/_xlfn.STDEV.P(Table2[1Y Return vs Nifty])</f>
        <v>-0.5371462791797188</v>
      </c>
      <c r="I403">
        <v>5.8678519519263697</v>
      </c>
      <c r="J403">
        <f>(Table2[[#This Row],[1M Return vs Nifty]]-AVERAGE(Table2[1M Return vs Nifty]))/_xlfn.STDEV.P(Table2[1M Return vs Nifty])</f>
        <v>0.17383490539726984</v>
      </c>
      <c r="K403">
        <v>9.2011086567777998</v>
      </c>
      <c r="L403">
        <f>(Table2[[#This Row],[6M Return vs Nifty]]-AVERAGE(Table2[6M Return vs Nifty]))/_xlfn.STDEV.P(Table2[6M Return vs Nifty])</f>
        <v>-4.0128267584038285E-2</v>
      </c>
      <c r="M403">
        <v>-3.9024962178440199</v>
      </c>
      <c r="N403">
        <f>(Table2[[#This Row],[1W Return vs Nifty]]-AVERAGE(Table2[1W Return vs Nifty]))/_xlfn.STDEV.P(Table2[1W Return vs Nifty])</f>
        <v>-0.7033057412905559</v>
      </c>
      <c r="O403">
        <v>667.24</v>
      </c>
      <c r="P403">
        <v>635.20999316138204</v>
      </c>
      <c r="Q403">
        <v>582.75908073212497</v>
      </c>
      <c r="R403">
        <v>48.420167932821897</v>
      </c>
      <c r="S403" s="2">
        <f>(Table2[[#This Row],[Close Price]]-Table2[[#This Row],[20D EMA]])/Table2[[#This Row],[20D EMA]]</f>
        <v>1.3428451531682806E-2</v>
      </c>
      <c r="T403" s="2">
        <f>(Table2[[#This Row],[Close Price]]-Table2[[#This Row],[50D EMA]])/Table2[[#This Row],[50D EMA]]</f>
        <v>6.4529851985820452E-2</v>
      </c>
      <c r="U403" s="2">
        <f>(Table2[[#This Row],[Close Price]]-Table2[[#This Row],[200D EMA]])/Table2[[#This Row],[200D EMA]]</f>
        <v>0.16034227926656155</v>
      </c>
      <c r="V403">
        <v>0.69356032241453403</v>
      </c>
      <c r="W403">
        <v>654</v>
      </c>
      <c r="X403">
        <v>681.45</v>
      </c>
      <c r="Y403">
        <v>668.15</v>
      </c>
      <c r="Z403">
        <v>694</v>
      </c>
      <c r="AA403">
        <v>668.15</v>
      </c>
      <c r="AB403">
        <v>706.45</v>
      </c>
      <c r="AC403" s="2">
        <f>(Table2[[#This Row],[Close Price]]/Table2[[#This Row],[Day Low]])-1</f>
        <v>3.3944954128440452E-2</v>
      </c>
      <c r="AD403" s="2">
        <f>(Table2[[#This Row],[Day High]]/Table2[[#This Row],[Close Price]])-1</f>
        <v>7.763975155279601E-3</v>
      </c>
      <c r="AE403" s="2">
        <f>(Table2[[#This Row],[Close Price]]/Table2[[#This Row],[Current Week Low]])-1</f>
        <v>1.2048192771084487E-2</v>
      </c>
      <c r="AF403" s="2">
        <f>(Table2[[#This Row],[Current Week High]]/Table2[[#This Row],[Close Price]])-1</f>
        <v>2.632357290742382E-2</v>
      </c>
      <c r="AG403" s="2">
        <f>(Table2[[#This Row],[Close Price]]/Table2[[#This Row],[Current Month Low]])-1</f>
        <v>1.2048192771084487E-2</v>
      </c>
      <c r="AH403" s="2">
        <f>(Table2[[#This Row],[Current Month High]]/Table2[[#This Row],[Close Price]])-1</f>
        <v>4.4735285418515236E-2</v>
      </c>
      <c r="AI403">
        <v>6.7731440402247696</v>
      </c>
      <c r="AJ403">
        <v>37.5508543531326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0.06</v>
      </c>
      <c r="AM403" t="s">
        <v>10198</v>
      </c>
      <c r="AN403">
        <v>-0.25</v>
      </c>
      <c r="AO403" t="s">
        <v>10199</v>
      </c>
      <c r="AP403">
        <v>4.6989960665798997E-2</v>
      </c>
      <c r="AQ403">
        <f>(Table2[[#This Row],[Sharpe Ratio]]-AVERAGE(Table2[Sharpe Ratio]))/_xlfn.STDEV.P(Table2[Sharpe Ratio])</f>
        <v>-8.4421594715495846E-2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-1.1911669773725388</v>
      </c>
      <c r="AS403">
        <f>_xlfn.RANK.AVG(Table2[[#This Row],[1Y Return vs Nifty Z-Score]],Table2[1Y Return vs Nifty Z-Score])</f>
        <v>512</v>
      </c>
      <c r="AT403">
        <f>_xlfn.RANK.AVG(Table2[[#This Row],[6M Return vs Nifty Z-Score]],Table2[6M Return vs Nifty Z-Score])</f>
        <v>320</v>
      </c>
      <c r="AU403">
        <f>_xlfn.RANK.AVG(Table2[[#This Row],[Sharpe Ratio Z-Score]],Table2[Sharpe Ratio Z-Score])</f>
        <v>359</v>
      </c>
      <c r="AV403">
        <f>(Table2[[#This Row],[Rank 1Y]]+Table2[[#This Row],[Rank 6M]]+Table2[[#This Row],[Rank Sharpe]])/3</f>
        <v>397</v>
      </c>
    </row>
    <row r="404" spans="1:48" x14ac:dyDescent="0.3">
      <c r="A404" t="s">
        <v>477</v>
      </c>
      <c r="B404" t="s">
        <v>478</v>
      </c>
      <c r="C404" t="s">
        <v>10168</v>
      </c>
      <c r="D404" t="s">
        <v>479</v>
      </c>
      <c r="E404">
        <v>44265.754612899997</v>
      </c>
      <c r="F404">
        <v>40020.6</v>
      </c>
      <c r="G404">
        <v>17.476841323394499</v>
      </c>
      <c r="H404">
        <f>(Table2[[#This Row],[1Y Return vs Nifty]]-AVERAGE(Table2[1Y Return vs Nifty]))/_xlfn.STDEV.P(Table2[1Y Return vs Nifty])</f>
        <v>-0.34518822782453606</v>
      </c>
      <c r="I404">
        <v>10.7332621686446</v>
      </c>
      <c r="J404">
        <f>(Table2[[#This Row],[1M Return vs Nifty]]-AVERAGE(Table2[1M Return vs Nifty]))/_xlfn.STDEV.P(Table2[1M Return vs Nifty])</f>
        <v>0.57453163092105874</v>
      </c>
      <c r="K404">
        <v>3.84128543430286</v>
      </c>
      <c r="L404">
        <f>(Table2[[#This Row],[6M Return vs Nifty]]-AVERAGE(Table2[6M Return vs Nifty]))/_xlfn.STDEV.P(Table2[6M Return vs Nifty])</f>
        <v>-0.19550821544995767</v>
      </c>
      <c r="M404">
        <v>1.4896277524960799</v>
      </c>
      <c r="N404">
        <f>(Table2[[#This Row],[1W Return vs Nifty]]-AVERAGE(Table2[1W Return vs Nifty]))/_xlfn.STDEV.P(Table2[1W Return vs Nifty])</f>
        <v>0.27024301998981193</v>
      </c>
      <c r="O404">
        <v>37555.07</v>
      </c>
      <c r="P404">
        <v>35039.626911679297</v>
      </c>
      <c r="Q404">
        <v>31808.411316109799</v>
      </c>
      <c r="R404">
        <v>75.301604789819194</v>
      </c>
      <c r="S404" s="2">
        <f>(Table2[[#This Row],[Close Price]]-Table2[[#This Row],[20D EMA]])/Table2[[#This Row],[20D EMA]]</f>
        <v>6.565105590270498E-2</v>
      </c>
      <c r="T404" s="2">
        <f>(Table2[[#This Row],[Close Price]]-Table2[[#This Row],[50D EMA]])/Table2[[#This Row],[50D EMA]]</f>
        <v>0.14215257202582995</v>
      </c>
      <c r="U404" s="2">
        <f>(Table2[[#This Row],[Close Price]]-Table2[[#This Row],[200D EMA]])/Table2[[#This Row],[200D EMA]]</f>
        <v>0.25817663769114507</v>
      </c>
      <c r="V404">
        <v>0.96798569944185298</v>
      </c>
      <c r="W404">
        <v>38892.1</v>
      </c>
      <c r="X404">
        <v>40120</v>
      </c>
      <c r="Y404">
        <v>38370</v>
      </c>
      <c r="Z404">
        <v>40181</v>
      </c>
      <c r="AA404">
        <v>37050</v>
      </c>
      <c r="AB404">
        <v>40856.5</v>
      </c>
      <c r="AC404" s="2">
        <f>(Table2[[#This Row],[Close Price]]/Table2[[#This Row],[Day Low]])-1</f>
        <v>2.9016175521507037E-2</v>
      </c>
      <c r="AD404" s="2">
        <f>(Table2[[#This Row],[Day High]]/Table2[[#This Row],[Close Price]])-1</f>
        <v>2.4837208837449332E-3</v>
      </c>
      <c r="AE404" s="2">
        <f>(Table2[[#This Row],[Close Price]]/Table2[[#This Row],[Current Week Low]])-1</f>
        <v>4.3017982799061771E-2</v>
      </c>
      <c r="AF404" s="2">
        <f>(Table2[[#This Row],[Current Week High]]/Table2[[#This Row],[Close Price]])-1</f>
        <v>4.0079359130047454E-3</v>
      </c>
      <c r="AG404" s="2">
        <f>(Table2[[#This Row],[Close Price]]/Table2[[#This Row],[Current Month Low]])-1</f>
        <v>8.0178137651821801E-2</v>
      </c>
      <c r="AH404" s="2">
        <f>(Table2[[#This Row],[Current Month High]]/Table2[[#This Row],[Close Price]])-1</f>
        <v>2.088674332718643E-2</v>
      </c>
      <c r="AI404">
        <v>2.0886743327186399</v>
      </c>
      <c r="AJ404">
        <v>50.295178008111698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</v>
      </c>
      <c r="AM404">
        <v>0</v>
      </c>
      <c r="AN404">
        <v>5.41</v>
      </c>
      <c r="AO404" t="s">
        <v>10198</v>
      </c>
      <c r="AP404">
        <v>3.0403511360452998E-2</v>
      </c>
      <c r="AQ404">
        <f>(Table2[[#This Row],[Sharpe Ratio]]-AVERAGE(Table2[Sharpe Ratio]))/_xlfn.STDEV.P(Table2[Sharpe Ratio])</f>
        <v>-0.27142210063902372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3.2656106997353218E-2</v>
      </c>
      <c r="AS404">
        <f>_xlfn.RANK.AVG(Table2[[#This Row],[1Y Return vs Nifty Z-Score]],Table2[1Y Return vs Nifty Z-Score])</f>
        <v>409</v>
      </c>
      <c r="AT404">
        <f>_xlfn.RANK.AVG(Table2[[#This Row],[6M Return vs Nifty Z-Score]],Table2[6M Return vs Nifty Z-Score])</f>
        <v>375</v>
      </c>
      <c r="AU404">
        <f>_xlfn.RANK.AVG(Table2[[#This Row],[Sharpe Ratio Z-Score]],Table2[Sharpe Ratio Z-Score])</f>
        <v>413</v>
      </c>
      <c r="AV404">
        <f>(Table2[[#This Row],[Rank 1Y]]+Table2[[#This Row],[Rank 6M]]+Table2[[#This Row],[Rank Sharpe]])/3</f>
        <v>399</v>
      </c>
    </row>
    <row r="405" spans="1:48" x14ac:dyDescent="0.3">
      <c r="A405" t="s">
        <v>1684</v>
      </c>
      <c r="B405" t="s">
        <v>1685</v>
      </c>
      <c r="C405" t="s">
        <v>10158</v>
      </c>
      <c r="D405" t="s">
        <v>505</v>
      </c>
      <c r="E405">
        <v>4759.5420257099904</v>
      </c>
      <c r="F405">
        <v>420.3</v>
      </c>
      <c r="G405">
        <v>32.661407950893803</v>
      </c>
      <c r="H405">
        <f>(Table2[[#This Row],[1Y Return vs Nifty]]-AVERAGE(Table2[1Y Return vs Nifty]))/_xlfn.STDEV.P(Table2[1Y Return vs Nifty])</f>
        <v>-0.16981713392536552</v>
      </c>
      <c r="I405">
        <v>39.469970057473901</v>
      </c>
      <c r="J405">
        <f>(Table2[[#This Row],[1M Return vs Nifty]]-AVERAGE(Table2[1M Return vs Nifty]))/_xlfn.STDEV.P(Table2[1M Return vs Nifty])</f>
        <v>2.9411778622750755</v>
      </c>
      <c r="K405">
        <v>6.3943462468460996</v>
      </c>
      <c r="L405">
        <f>(Table2[[#This Row],[6M Return vs Nifty]]-AVERAGE(Table2[6M Return vs Nifty]))/_xlfn.STDEV.P(Table2[6M Return vs Nifty])</f>
        <v>-0.12149561475669941</v>
      </c>
      <c r="M405">
        <v>1.9709463089041599</v>
      </c>
      <c r="N405">
        <f>(Table2[[#This Row],[1W Return vs Nifty]]-AVERAGE(Table2[1W Return vs Nifty]))/_xlfn.STDEV.P(Table2[1W Return vs Nifty])</f>
        <v>0.35714515483497677</v>
      </c>
      <c r="O405">
        <v>385.31</v>
      </c>
      <c r="P405">
        <v>352.47729122909101</v>
      </c>
      <c r="Q405">
        <v>318.49827909673002</v>
      </c>
      <c r="R405">
        <v>70.743759671699195</v>
      </c>
      <c r="S405" s="2">
        <f>(Table2[[#This Row],[Close Price]]-Table2[[#This Row],[20D EMA]])/Table2[[#This Row],[20D EMA]]</f>
        <v>9.0809997145155877E-2</v>
      </c>
      <c r="T405" s="2">
        <f>(Table2[[#This Row],[Close Price]]-Table2[[#This Row],[50D EMA]])/Table2[[#This Row],[50D EMA]]</f>
        <v>0.19241724348939104</v>
      </c>
      <c r="U405" s="2">
        <f>(Table2[[#This Row],[Close Price]]-Table2[[#This Row],[200D EMA]])/Table2[[#This Row],[200D EMA]]</f>
        <v>0.31963036406972906</v>
      </c>
      <c r="V405">
        <v>2.1355364388247602</v>
      </c>
      <c r="W405">
        <v>405.55</v>
      </c>
      <c r="X405">
        <v>438.8</v>
      </c>
      <c r="Y405">
        <v>417.1</v>
      </c>
      <c r="Z405">
        <v>445.45</v>
      </c>
      <c r="AA405">
        <v>364.95</v>
      </c>
      <c r="AB405">
        <v>451.9</v>
      </c>
      <c r="AC405" s="2">
        <f>(Table2[[#This Row],[Close Price]]/Table2[[#This Row],[Day Low]])-1</f>
        <v>3.6370361237825222E-2</v>
      </c>
      <c r="AD405" s="2">
        <f>(Table2[[#This Row],[Day High]]/Table2[[#This Row],[Close Price]])-1</f>
        <v>4.4016178919819238E-2</v>
      </c>
      <c r="AE405" s="2">
        <f>(Table2[[#This Row],[Close Price]]/Table2[[#This Row],[Current Week Low]])-1</f>
        <v>7.6720210980580905E-3</v>
      </c>
      <c r="AF405" s="2">
        <f>(Table2[[#This Row],[Current Week High]]/Table2[[#This Row],[Close Price]])-1</f>
        <v>5.9838210801808067E-2</v>
      </c>
      <c r="AG405" s="2">
        <f>(Table2[[#This Row],[Close Price]]/Table2[[#This Row],[Current Month Low]])-1</f>
        <v>0.15166461159062883</v>
      </c>
      <c r="AH405" s="2">
        <f>(Table2[[#This Row],[Current Month High]]/Table2[[#This Row],[Close Price]])-1</f>
        <v>7.5184392100880348E-2</v>
      </c>
      <c r="AI405">
        <v>7.5184392100880304</v>
      </c>
      <c r="AJ405">
        <v>78.623034424139306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0.21</v>
      </c>
      <c r="AM405" t="s">
        <v>10198</v>
      </c>
      <c r="AN405">
        <v>17.27</v>
      </c>
      <c r="AO405" t="s">
        <v>10198</v>
      </c>
      <c r="AQ405">
        <f>(Table2[[#This Row],[Sharpe Ratio]]-AVERAGE(Table2[Sharpe Ratio]))/_xlfn.STDEV.P(Table2[Sharpe Ratio])</f>
        <v>-0.61420022642052829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2.3928100420074596</v>
      </c>
      <c r="AS405">
        <f>_xlfn.RANK.AVG(Table2[[#This Row],[1Y Return vs Nifty Z-Score]],Table2[1Y Return vs Nifty Z-Score])</f>
        <v>334</v>
      </c>
      <c r="AT405">
        <f>_xlfn.RANK.AVG(Table2[[#This Row],[6M Return vs Nifty Z-Score]],Table2[6M Return vs Nifty Z-Score])</f>
        <v>349</v>
      </c>
      <c r="AU405">
        <f>_xlfn.RANK.AVG(Table2[[#This Row],[Sharpe Ratio Z-Score]],Table2[Sharpe Ratio Z-Score])</f>
        <v>520.5</v>
      </c>
      <c r="AV405">
        <f>(Table2[[#This Row],[Rank 1Y]]+Table2[[#This Row],[Rank 6M]]+Table2[[#This Row],[Rank Sharpe]])/3</f>
        <v>401.16666666666669</v>
      </c>
    </row>
    <row r="406" spans="1:48" x14ac:dyDescent="0.3">
      <c r="A406" t="s">
        <v>16</v>
      </c>
      <c r="B406" t="s">
        <v>17</v>
      </c>
      <c r="C406" t="s">
        <v>10151</v>
      </c>
      <c r="D406" t="s">
        <v>18</v>
      </c>
      <c r="E406">
        <v>2166277.5568072801</v>
      </c>
      <c r="F406">
        <v>3180.55</v>
      </c>
      <c r="G406">
        <v>1.6015557477500799</v>
      </c>
      <c r="H406">
        <f>(Table2[[#This Row],[1Y Return vs Nifty]]-AVERAGE(Table2[1Y Return vs Nifty]))/_xlfn.STDEV.P(Table2[1Y Return vs Nifty])</f>
        <v>-0.5285366410957143</v>
      </c>
      <c r="I406">
        <v>3.4997289203680899</v>
      </c>
      <c r="J406">
        <f>(Table2[[#This Row],[1M Return vs Nifty]]-AVERAGE(Table2[1M Return vs Nifty]))/_xlfn.STDEV.P(Table2[1M Return vs Nifty])</f>
        <v>-2.1194722551124E-2</v>
      </c>
      <c r="K406">
        <v>9.9210570602359205</v>
      </c>
      <c r="L406">
        <f>(Table2[[#This Row],[6M Return vs Nifty]]-AVERAGE(Table2[6M Return vs Nifty]))/_xlfn.STDEV.P(Table2[6M Return vs Nifty])</f>
        <v>-1.9257141662124035E-2</v>
      </c>
      <c r="M406">
        <v>0.82568058763101804</v>
      </c>
      <c r="N406">
        <f>(Table2[[#This Row],[1W Return vs Nifty]]-AVERAGE(Table2[1W Return vs Nifty]))/_xlfn.STDEV.P(Table2[1W Return vs Nifty])</f>
        <v>0.15036726352250956</v>
      </c>
      <c r="O406">
        <v>3053.91</v>
      </c>
      <c r="P406">
        <v>2975.8936275260298</v>
      </c>
      <c r="Q406">
        <v>2768.9791735860399</v>
      </c>
      <c r="R406">
        <v>78.417111846147293</v>
      </c>
      <c r="S406" s="2">
        <f>(Table2[[#This Row],[Close Price]]-Table2[[#This Row],[20D EMA]])/Table2[[#This Row],[20D EMA]]</f>
        <v>4.1468150665867801E-2</v>
      </c>
      <c r="T406" s="2">
        <f>(Table2[[#This Row],[Close Price]]-Table2[[#This Row],[50D EMA]])/Table2[[#This Row],[50D EMA]]</f>
        <v>6.8771400489912246E-2</v>
      </c>
      <c r="U406" s="2">
        <f>(Table2[[#This Row],[Close Price]]-Table2[[#This Row],[200D EMA]])/Table2[[#This Row],[200D EMA]]</f>
        <v>0.14863630262734862</v>
      </c>
      <c r="V406">
        <v>1.0482320913023</v>
      </c>
      <c r="W406">
        <v>3126.3</v>
      </c>
      <c r="X406">
        <v>3195</v>
      </c>
      <c r="Y406">
        <v>3161</v>
      </c>
      <c r="Z406">
        <v>3217.6</v>
      </c>
      <c r="AA406">
        <v>3085.55</v>
      </c>
      <c r="AB406">
        <v>3217.6</v>
      </c>
      <c r="AC406" s="2">
        <f>(Table2[[#This Row],[Close Price]]/Table2[[#This Row],[Day Low]])-1</f>
        <v>1.735278124300299E-2</v>
      </c>
      <c r="AD406" s="2">
        <f>(Table2[[#This Row],[Day High]]/Table2[[#This Row],[Close Price]])-1</f>
        <v>4.5432393768372048E-3</v>
      </c>
      <c r="AE406" s="2">
        <f>(Table2[[#This Row],[Close Price]]/Table2[[#This Row],[Current Week Low]])-1</f>
        <v>6.1847516608668496E-3</v>
      </c>
      <c r="AF406" s="2">
        <f>(Table2[[#This Row],[Current Week High]]/Table2[[#This Row],[Close Price]])-1</f>
        <v>1.1648928644416801E-2</v>
      </c>
      <c r="AG406" s="2">
        <f>(Table2[[#This Row],[Close Price]]/Table2[[#This Row],[Current Month Low]])-1</f>
        <v>3.0788676248966862E-2</v>
      </c>
      <c r="AH406" s="2">
        <f>(Table2[[#This Row],[Current Month High]]/Table2[[#This Row],[Close Price]])-1</f>
        <v>1.1648928644416801E-2</v>
      </c>
      <c r="AI406">
        <v>1.1648928644416801</v>
      </c>
      <c r="AJ406">
        <v>43.248660090978603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</v>
      </c>
      <c r="AM406" t="s">
        <v>10197</v>
      </c>
      <c r="AN406">
        <v>9.36</v>
      </c>
      <c r="AO406" t="s">
        <v>10198</v>
      </c>
      <c r="AP406">
        <v>3.9063190285627998E-2</v>
      </c>
      <c r="AQ406">
        <f>(Table2[[#This Row],[Sharpe Ratio]]-AVERAGE(Table2[Sharpe Ratio]))/_xlfn.STDEV.P(Table2[Sharpe Ratio])</f>
        <v>-0.17379033447065534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-0.59241157625710805</v>
      </c>
      <c r="AS406">
        <f>_xlfn.RANK.AVG(Table2[[#This Row],[1Y Return vs Nifty Z-Score]],Table2[1Y Return vs Nifty Z-Score])</f>
        <v>507</v>
      </c>
      <c r="AT406">
        <f>_xlfn.RANK.AVG(Table2[[#This Row],[6M Return vs Nifty Z-Score]],Table2[6M Return vs Nifty Z-Score])</f>
        <v>310</v>
      </c>
      <c r="AU406">
        <f>_xlfn.RANK.AVG(Table2[[#This Row],[Sharpe Ratio Z-Score]],Table2[Sharpe Ratio Z-Score])</f>
        <v>387</v>
      </c>
      <c r="AV406">
        <f>(Table2[[#This Row],[Rank 1Y]]+Table2[[#This Row],[Rank 6M]]+Table2[[#This Row],[Rank Sharpe]])/3</f>
        <v>401.33333333333331</v>
      </c>
    </row>
    <row r="407" spans="1:48" x14ac:dyDescent="0.3">
      <c r="A407" t="s">
        <v>205</v>
      </c>
      <c r="B407" t="s">
        <v>206</v>
      </c>
      <c r="C407" t="s">
        <v>10159</v>
      </c>
      <c r="D407" t="s">
        <v>65</v>
      </c>
      <c r="E407">
        <v>120081.964041295</v>
      </c>
      <c r="F407">
        <v>1512.05</v>
      </c>
      <c r="G407">
        <v>22.607012315492199</v>
      </c>
      <c r="H407">
        <f>(Table2[[#This Row],[1Y Return vs Nifty]]-AVERAGE(Table2[1Y Return vs Nifty]))/_xlfn.STDEV.P(Table2[1Y Return vs Nifty])</f>
        <v>-0.2859383512330872</v>
      </c>
      <c r="I407">
        <v>-6.1042411414238202</v>
      </c>
      <c r="J407">
        <f>(Table2[[#This Row],[1M Return vs Nifty]]-AVERAGE(Table2[1M Return vs Nifty]))/_xlfn.STDEV.P(Table2[1M Return vs Nifty])</f>
        <v>-0.81214125827493444</v>
      </c>
      <c r="K407">
        <v>3.9400805379150299</v>
      </c>
      <c r="L407">
        <f>(Table2[[#This Row],[6M Return vs Nifty]]-AVERAGE(Table2[6M Return vs Nifty]))/_xlfn.STDEV.P(Table2[6M Return vs Nifty])</f>
        <v>-0.19264416986272676</v>
      </c>
      <c r="M407">
        <v>-1.11030978829581</v>
      </c>
      <c r="N407">
        <f>(Table2[[#This Row],[1W Return vs Nifty]]-AVERAGE(Table2[1W Return vs Nifty]))/_xlfn.STDEV.P(Table2[1W Return vs Nifty])</f>
        <v>-0.19917607834086334</v>
      </c>
      <c r="O407">
        <v>1497.91</v>
      </c>
      <c r="P407">
        <v>1478.4094328147501</v>
      </c>
      <c r="Q407">
        <v>1364.0117103397099</v>
      </c>
      <c r="R407">
        <v>44.387099326590501</v>
      </c>
      <c r="S407" s="2">
        <f>(Table2[[#This Row],[Close Price]]-Table2[[#This Row],[20D EMA]])/Table2[[#This Row],[20D EMA]]</f>
        <v>9.4398194818112388E-3</v>
      </c>
      <c r="T407" s="2">
        <f>(Table2[[#This Row],[Close Price]]-Table2[[#This Row],[50D EMA]])/Table2[[#This Row],[50D EMA]]</f>
        <v>2.2754567468635176E-2</v>
      </c>
      <c r="U407" s="2">
        <f>(Table2[[#This Row],[Close Price]]-Table2[[#This Row],[200D EMA]])/Table2[[#This Row],[200D EMA]]</f>
        <v>0.10853153865036892</v>
      </c>
      <c r="V407">
        <v>0.80838784990086099</v>
      </c>
      <c r="W407">
        <v>1492.25</v>
      </c>
      <c r="X407">
        <v>1517.25</v>
      </c>
      <c r="Y407">
        <v>1483.2</v>
      </c>
      <c r="Z407">
        <v>1524.65</v>
      </c>
      <c r="AA407">
        <v>1467</v>
      </c>
      <c r="AB407">
        <v>1524.65</v>
      </c>
      <c r="AC407" s="2">
        <f>(Table2[[#This Row],[Close Price]]/Table2[[#This Row],[Day Low]])-1</f>
        <v>1.3268554196682825E-2</v>
      </c>
      <c r="AD407" s="2">
        <f>(Table2[[#This Row],[Day High]]/Table2[[#This Row],[Close Price]])-1</f>
        <v>3.4390397142951556E-3</v>
      </c>
      <c r="AE407" s="2">
        <f>(Table2[[#This Row],[Close Price]]/Table2[[#This Row],[Current Week Low]])-1</f>
        <v>1.9451186623516747E-2</v>
      </c>
      <c r="AF407" s="2">
        <f>(Table2[[#This Row],[Current Week High]]/Table2[[#This Row],[Close Price]])-1</f>
        <v>8.3330577692537489E-3</v>
      </c>
      <c r="AG407" s="2">
        <f>(Table2[[#This Row],[Close Price]]/Table2[[#This Row],[Current Month Low]])-1</f>
        <v>3.0708929788684447E-2</v>
      </c>
      <c r="AH407" s="2">
        <f>(Table2[[#This Row],[Current Month High]]/Table2[[#This Row],[Close Price]])-1</f>
        <v>8.3330577692537489E-3</v>
      </c>
      <c r="AI407">
        <v>4.62616976951821</v>
      </c>
      <c r="AJ407">
        <v>49.264560710760101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</v>
      </c>
      <c r="AM407" t="s">
        <v>10197</v>
      </c>
      <c r="AN407">
        <v>-1.91</v>
      </c>
      <c r="AO407" t="s">
        <v>10199</v>
      </c>
      <c r="AP407">
        <v>1.4423935839404999E-2</v>
      </c>
      <c r="AQ407">
        <f>(Table2[[#This Row],[Sharpe Ratio]]-AVERAGE(Table2[Sharpe Ratio]))/_xlfn.STDEV.P(Table2[Sharpe Ratio])</f>
        <v>-0.45158053309605783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-1.9414803908076697</v>
      </c>
      <c r="AS407">
        <f>_xlfn.RANK.AVG(Table2[[#This Row],[1Y Return vs Nifty Z-Score]],Table2[1Y Return vs Nifty Z-Score])</f>
        <v>381</v>
      </c>
      <c r="AT407">
        <f>_xlfn.RANK.AVG(Table2[[#This Row],[6M Return vs Nifty Z-Score]],Table2[6M Return vs Nifty Z-Score])</f>
        <v>370</v>
      </c>
      <c r="AU407">
        <f>_xlfn.RANK.AVG(Table2[[#This Row],[Sharpe Ratio Z-Score]],Table2[Sharpe Ratio Z-Score])</f>
        <v>455</v>
      </c>
      <c r="AV407">
        <f>(Table2[[#This Row],[Rank 1Y]]+Table2[[#This Row],[Rank 6M]]+Table2[[#This Row],[Rank Sharpe]])/3</f>
        <v>402</v>
      </c>
    </row>
    <row r="408" spans="1:48" x14ac:dyDescent="0.3">
      <c r="A408" t="s">
        <v>1077</v>
      </c>
      <c r="B408" t="s">
        <v>1078</v>
      </c>
      <c r="C408" t="s">
        <v>10153</v>
      </c>
      <c r="D408" t="s">
        <v>24</v>
      </c>
      <c r="E408">
        <v>11692.355392133901</v>
      </c>
      <c r="F408">
        <v>108.77</v>
      </c>
      <c r="G408">
        <v>30.620268853387302</v>
      </c>
      <c r="H408">
        <f>(Table2[[#This Row],[1Y Return vs Nifty]]-AVERAGE(Table2[1Y Return vs Nifty]))/_xlfn.STDEV.P(Table2[1Y Return vs Nifty])</f>
        <v>-0.19339085882060356</v>
      </c>
      <c r="I408">
        <v>-18.787030566489701</v>
      </c>
      <c r="J408">
        <f>(Table2[[#This Row],[1M Return vs Nifty]]-AVERAGE(Table2[1M Return vs Nifty]))/_xlfn.STDEV.P(Table2[1M Return vs Nifty])</f>
        <v>-1.8566476753637415</v>
      </c>
      <c r="K408">
        <v>-27.585243223944101</v>
      </c>
      <c r="L408">
        <f>(Table2[[#This Row],[6M Return vs Nifty]]-AVERAGE(Table2[6M Return vs Nifty]))/_xlfn.STDEV.P(Table2[6M Return vs Nifty])</f>
        <v>-1.1065554985113655</v>
      </c>
      <c r="M408">
        <v>-10.952498431310699</v>
      </c>
      <c r="N408">
        <f>(Table2[[#This Row],[1W Return vs Nifty]]-AVERAGE(Table2[1W Return vs Nifty]))/_xlfn.STDEV.P(Table2[1W Return vs Nifty])</f>
        <v>-1.9761846587074774</v>
      </c>
      <c r="O408">
        <v>116.34</v>
      </c>
      <c r="P408">
        <v>122.159786232306</v>
      </c>
      <c r="Q408">
        <v>117.88759707291101</v>
      </c>
      <c r="R408">
        <v>16.090074199444501</v>
      </c>
      <c r="S408" s="2">
        <f>(Table2[[#This Row],[Close Price]]-Table2[[#This Row],[20D EMA]])/Table2[[#This Row],[20D EMA]]</f>
        <v>-6.5067904418084979E-2</v>
      </c>
      <c r="T408" s="2">
        <f>(Table2[[#This Row],[Close Price]]-Table2[[#This Row],[50D EMA]])/Table2[[#This Row],[50D EMA]]</f>
        <v>-0.10960878899086503</v>
      </c>
      <c r="U408" s="2">
        <f>(Table2[[#This Row],[Close Price]]-Table2[[#This Row],[200D EMA]])/Table2[[#This Row],[200D EMA]]</f>
        <v>-7.7341444726131525E-2</v>
      </c>
      <c r="V408">
        <v>0.95668807288014002</v>
      </c>
      <c r="W408">
        <v>105.66</v>
      </c>
      <c r="X408">
        <v>109.83</v>
      </c>
      <c r="Y408">
        <v>105.79</v>
      </c>
      <c r="Z408">
        <v>112.77</v>
      </c>
      <c r="AA408">
        <v>105.79</v>
      </c>
      <c r="AB408">
        <v>118.7</v>
      </c>
      <c r="AC408" s="2">
        <f>(Table2[[#This Row],[Close Price]]/Table2[[#This Row],[Day Low]])-1</f>
        <v>2.9434033692977479E-2</v>
      </c>
      <c r="AD408" s="2">
        <f>(Table2[[#This Row],[Day High]]/Table2[[#This Row],[Close Price]])-1</f>
        <v>9.745334191413102E-3</v>
      </c>
      <c r="AE408" s="2">
        <f>(Table2[[#This Row],[Close Price]]/Table2[[#This Row],[Current Week Low]])-1</f>
        <v>2.8169014084507005E-2</v>
      </c>
      <c r="AF408" s="2">
        <f>(Table2[[#This Row],[Current Week High]]/Table2[[#This Row],[Close Price]])-1</f>
        <v>3.6774846005332318E-2</v>
      </c>
      <c r="AG408" s="2">
        <f>(Table2[[#This Row],[Close Price]]/Table2[[#This Row],[Current Month Low]])-1</f>
        <v>2.8169014084507005E-2</v>
      </c>
      <c r="AH408" s="2">
        <f>(Table2[[#This Row],[Current Month High]]/Table2[[#This Row],[Close Price]])-1</f>
        <v>9.1293555208237676E-2</v>
      </c>
      <c r="AI408">
        <v>40.204100395329597</v>
      </c>
      <c r="AJ408">
        <v>64.803030303030297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-0.23</v>
      </c>
      <c r="AM408" t="s">
        <v>10199</v>
      </c>
      <c r="AN408">
        <v>-9.85</v>
      </c>
      <c r="AO408" t="s">
        <v>10199</v>
      </c>
      <c r="AP408">
        <v>0.108062049696823</v>
      </c>
      <c r="AQ408">
        <f>(Table2[[#This Row],[Sharpe Ratio]]-AVERAGE(Table2[Sharpe Ratio]))/_xlfn.STDEV.P(Table2[Sharpe Ratio])</f>
        <v>0.6041230923579014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341</v>
      </c>
      <c r="AT408">
        <f>_xlfn.RANK.AVG(Table2[[#This Row],[6M Return vs Nifty Z-Score]],Table2[6M Return vs Nifty Z-Score])</f>
        <v>673</v>
      </c>
      <c r="AU408">
        <f>_xlfn.RANK.AVG(Table2[[#This Row],[Sharpe Ratio Z-Score]],Table2[Sharpe Ratio Z-Score])</f>
        <v>194</v>
      </c>
      <c r="AV408">
        <f>(Table2[[#This Row],[Rank 1Y]]+Table2[[#This Row],[Rank 6M]]+Table2[[#This Row],[Rank Sharpe]])/3</f>
        <v>402.66666666666669</v>
      </c>
    </row>
    <row r="409" spans="1:48" x14ac:dyDescent="0.3">
      <c r="A409" t="s">
        <v>1184</v>
      </c>
      <c r="B409" t="s">
        <v>1185</v>
      </c>
      <c r="C409" t="s">
        <v>10167</v>
      </c>
      <c r="D409" t="s">
        <v>346</v>
      </c>
      <c r="E409">
        <v>9729.1491727499997</v>
      </c>
      <c r="F409">
        <v>781.2</v>
      </c>
      <c r="G409">
        <v>1.1377491258622601</v>
      </c>
      <c r="H409">
        <f>(Table2[[#This Row],[1Y Return vs Nifty]]-AVERAGE(Table2[1Y Return vs Nifty]))/_xlfn.STDEV.P(Table2[1Y Return vs Nifty])</f>
        <v>-0.53389328225864641</v>
      </c>
      <c r="I409">
        <v>27.163698093464099</v>
      </c>
      <c r="J409">
        <f>(Table2[[#This Row],[1M Return vs Nifty]]-AVERAGE(Table2[1M Return vs Nifty]))/_xlfn.STDEV.P(Table2[1M Return vs Nifty])</f>
        <v>1.9276799947283594</v>
      </c>
      <c r="K409">
        <v>5.5900219472745603</v>
      </c>
      <c r="L409">
        <f>(Table2[[#This Row],[6M Return vs Nifty]]-AVERAGE(Table2[6M Return vs Nifty]))/_xlfn.STDEV.P(Table2[6M Return vs Nifty])</f>
        <v>-0.14481277701135478</v>
      </c>
      <c r="M409">
        <v>10.2923946054987</v>
      </c>
      <c r="N409">
        <f>(Table2[[#This Row],[1W Return vs Nifty]]-AVERAGE(Table2[1W Return vs Nifty]))/_xlfn.STDEV.P(Table2[1W Return vs Nifty])</f>
        <v>1.8595838461132974</v>
      </c>
      <c r="O409">
        <v>692.44</v>
      </c>
      <c r="P409">
        <v>633.464266796022</v>
      </c>
      <c r="Q409">
        <v>599.37158522730795</v>
      </c>
      <c r="R409">
        <v>77.723868898971503</v>
      </c>
      <c r="S409" s="2">
        <f>(Table2[[#This Row],[Close Price]]-Table2[[#This Row],[20D EMA]])/Table2[[#This Row],[20D EMA]]</f>
        <v>0.12818439142741608</v>
      </c>
      <c r="T409" s="2">
        <f>(Table2[[#This Row],[Close Price]]-Table2[[#This Row],[50D EMA]])/Table2[[#This Row],[50D EMA]]</f>
        <v>0.23321873221232467</v>
      </c>
      <c r="U409" s="2">
        <f>(Table2[[#This Row],[Close Price]]-Table2[[#This Row],[200D EMA]])/Table2[[#This Row],[200D EMA]]</f>
        <v>0.30336508979439658</v>
      </c>
      <c r="V409">
        <v>1.5777104607527299</v>
      </c>
      <c r="W409">
        <v>730.05</v>
      </c>
      <c r="X409">
        <v>779</v>
      </c>
      <c r="Y409">
        <v>747.55</v>
      </c>
      <c r="Z409">
        <v>796.4</v>
      </c>
      <c r="AA409">
        <v>677.2</v>
      </c>
      <c r="AB409">
        <v>796.4</v>
      </c>
      <c r="AC409" s="2">
        <f>(Table2[[#This Row],[Close Price]]/Table2[[#This Row],[Day Low]])-1</f>
        <v>7.006369426751613E-2</v>
      </c>
      <c r="AD409" s="2">
        <f>(Table2[[#This Row],[Day High]]/Table2[[#This Row],[Close Price]])-1</f>
        <v>-2.8161802355350929E-3</v>
      </c>
      <c r="AE409" s="2">
        <f>(Table2[[#This Row],[Close Price]]/Table2[[#This Row],[Current Week Low]])-1</f>
        <v>4.501371145742783E-2</v>
      </c>
      <c r="AF409" s="2">
        <f>(Table2[[#This Row],[Current Week High]]/Table2[[#This Row],[Close Price]])-1</f>
        <v>1.9457245263696743E-2</v>
      </c>
      <c r="AG409" s="2">
        <f>(Table2[[#This Row],[Close Price]]/Table2[[#This Row],[Current Month Low]])-1</f>
        <v>0.15357353809805074</v>
      </c>
      <c r="AH409" s="2">
        <f>(Table2[[#This Row],[Current Month High]]/Table2[[#This Row],[Close Price]])-1</f>
        <v>1.9457245263696743E-2</v>
      </c>
      <c r="AI409">
        <v>1.9457245263696701</v>
      </c>
      <c r="AJ409">
        <v>73.599999999999994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0.3</v>
      </c>
      <c r="AM409" t="s">
        <v>10198</v>
      </c>
      <c r="AN409">
        <v>13.89</v>
      </c>
      <c r="AO409" t="s">
        <v>10198</v>
      </c>
      <c r="AP409">
        <v>5.3255203451845E-2</v>
      </c>
      <c r="AQ409">
        <f>(Table2[[#This Row],[Sharpe Ratio]]-AVERAGE(Table2[Sharpe Ratio]))/_xlfn.STDEV.P(Table2[Sharpe Ratio])</f>
        <v>-1.3785405549517129E-2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3.0947723760221386</v>
      </c>
      <c r="AS409">
        <f>_xlfn.RANK.AVG(Table2[[#This Row],[1Y Return vs Nifty Z-Score]],Table2[1Y Return vs Nifty Z-Score])</f>
        <v>510</v>
      </c>
      <c r="AT409">
        <f>_xlfn.RANK.AVG(Table2[[#This Row],[6M Return vs Nifty Z-Score]],Table2[6M Return vs Nifty Z-Score])</f>
        <v>356</v>
      </c>
      <c r="AU409">
        <f>_xlfn.RANK.AVG(Table2[[#This Row],[Sharpe Ratio Z-Score]],Table2[Sharpe Ratio Z-Score])</f>
        <v>343</v>
      </c>
      <c r="AV409">
        <f>(Table2[[#This Row],[Rank 1Y]]+Table2[[#This Row],[Rank 6M]]+Table2[[#This Row],[Rank Sharpe]])/3</f>
        <v>403</v>
      </c>
    </row>
    <row r="410" spans="1:48" x14ac:dyDescent="0.3">
      <c r="A410" t="s">
        <v>1972</v>
      </c>
      <c r="B410" t="s">
        <v>1973</v>
      </c>
      <c r="C410" t="s">
        <v>10153</v>
      </c>
      <c r="D410" t="s">
        <v>591</v>
      </c>
      <c r="E410">
        <v>3222.1115948699999</v>
      </c>
      <c r="F410">
        <v>1090.5999999999999</v>
      </c>
      <c r="G410">
        <v>25.163626764606299</v>
      </c>
      <c r="H410">
        <f>(Table2[[#This Row],[1Y Return vs Nifty]]-AVERAGE(Table2[1Y Return vs Nifty]))/_xlfn.STDEV.P(Table2[1Y Return vs Nifty])</f>
        <v>-0.25641124758775891</v>
      </c>
      <c r="I410">
        <v>-1.9289406895968</v>
      </c>
      <c r="J410">
        <f>(Table2[[#This Row],[1M Return vs Nifty]]-AVERAGE(Table2[1M Return vs Nifty]))/_xlfn.STDEV.P(Table2[1M Return vs Nifty])</f>
        <v>-0.4682793546318828</v>
      </c>
      <c r="K410">
        <v>-0.19354016468470001</v>
      </c>
      <c r="L410">
        <f>(Table2[[#This Row],[6M Return vs Nifty]]-AVERAGE(Table2[6M Return vs Nifty]))/_xlfn.STDEV.P(Table2[6M Return vs Nifty])</f>
        <v>-0.31247681034500974</v>
      </c>
      <c r="M410">
        <v>-3.6399126431152098</v>
      </c>
      <c r="N410">
        <f>(Table2[[#This Row],[1W Return vs Nifty]]-AVERAGE(Table2[1W Return vs Nifty]))/_xlfn.STDEV.P(Table2[1W Return vs Nifty])</f>
        <v>-0.65589623896531912</v>
      </c>
      <c r="O410">
        <v>1077.9100000000001</v>
      </c>
      <c r="P410">
        <v>1081.95538228638</v>
      </c>
      <c r="Q410">
        <v>1011.28569879615</v>
      </c>
      <c r="R410">
        <v>49.551458420511501</v>
      </c>
      <c r="S410" s="2">
        <f>(Table2[[#This Row],[Close Price]]-Table2[[#This Row],[20D EMA]])/Table2[[#This Row],[20D EMA]]</f>
        <v>1.1772782514309939E-2</v>
      </c>
      <c r="T410" s="2">
        <f>(Table2[[#This Row],[Close Price]]-Table2[[#This Row],[50D EMA]])/Table2[[#This Row],[50D EMA]]</f>
        <v>7.9898097972877554E-3</v>
      </c>
      <c r="U410" s="2">
        <f>(Table2[[#This Row],[Close Price]]-Table2[[#This Row],[200D EMA]])/Table2[[#This Row],[200D EMA]]</f>
        <v>7.8429173178526004E-2</v>
      </c>
      <c r="V410">
        <v>0.90644345345409305</v>
      </c>
      <c r="W410">
        <v>1081.3</v>
      </c>
      <c r="X410">
        <v>1114</v>
      </c>
      <c r="Y410">
        <v>1065.1500000000001</v>
      </c>
      <c r="Z410">
        <v>1117.05</v>
      </c>
      <c r="AA410">
        <v>1062.5999999999999</v>
      </c>
      <c r="AB410">
        <v>1128</v>
      </c>
      <c r="AC410" s="2">
        <f>(Table2[[#This Row],[Close Price]]/Table2[[#This Row],[Day Low]])-1</f>
        <v>8.6007583464347004E-3</v>
      </c>
      <c r="AD410" s="2">
        <f>(Table2[[#This Row],[Day High]]/Table2[[#This Row],[Close Price]])-1</f>
        <v>2.1456079222446522E-2</v>
      </c>
      <c r="AE410" s="2">
        <f>(Table2[[#This Row],[Close Price]]/Table2[[#This Row],[Current Week Low]])-1</f>
        <v>2.3893348354691701E-2</v>
      </c>
      <c r="AF410" s="2">
        <f>(Table2[[#This Row],[Current Week High]]/Table2[[#This Row],[Close Price]])-1</f>
        <v>2.4252704933064306E-2</v>
      </c>
      <c r="AG410" s="2">
        <f>(Table2[[#This Row],[Close Price]]/Table2[[#This Row],[Current Month Low]])-1</f>
        <v>2.6350461133069825E-2</v>
      </c>
      <c r="AH410" s="2">
        <f>(Table2[[#This Row],[Current Month High]]/Table2[[#This Row],[Close Price]])-1</f>
        <v>3.4293049697414313E-2</v>
      </c>
      <c r="AI410">
        <v>15.8949202273977</v>
      </c>
      <c r="AJ410">
        <v>58.000724375226298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-0.1</v>
      </c>
      <c r="AM410" t="s">
        <v>10199</v>
      </c>
      <c r="AN410">
        <v>1.7</v>
      </c>
      <c r="AO410" t="s">
        <v>10198</v>
      </c>
      <c r="AP410">
        <v>2.7297863261413001E-2</v>
      </c>
      <c r="AQ410">
        <f>(Table2[[#This Row],[Sharpe Ratio]]-AVERAGE(Table2[Sharpe Ratio]))/_xlfn.STDEV.P(Table2[Sharpe Ratio])</f>
        <v>-0.3064360903754369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361</v>
      </c>
      <c r="AT410">
        <f>_xlfn.RANK.AVG(Table2[[#This Row],[6M Return vs Nifty Z-Score]],Table2[6M Return vs Nifty Z-Score])</f>
        <v>427</v>
      </c>
      <c r="AU410">
        <f>_xlfn.RANK.AVG(Table2[[#This Row],[Sharpe Ratio Z-Score]],Table2[Sharpe Ratio Z-Score])</f>
        <v>421</v>
      </c>
      <c r="AV410">
        <f>(Table2[[#This Row],[Rank 1Y]]+Table2[[#This Row],[Rank 6M]]+Table2[[#This Row],[Rank Sharpe]])/3</f>
        <v>403</v>
      </c>
    </row>
    <row r="411" spans="1:48" x14ac:dyDescent="0.3">
      <c r="A411" t="s">
        <v>545</v>
      </c>
      <c r="B411" t="s">
        <v>546</v>
      </c>
      <c r="C411" t="s">
        <v>10165</v>
      </c>
      <c r="D411" t="s">
        <v>547</v>
      </c>
      <c r="E411">
        <v>34970.658315234999</v>
      </c>
      <c r="F411">
        <v>1275.2</v>
      </c>
      <c r="G411">
        <v>2.0987637900868998</v>
      </c>
      <c r="H411">
        <f>(Table2[[#This Row],[1Y Return vs Nifty]]-AVERAGE(Table2[1Y Return vs Nifty]))/_xlfn.STDEV.P(Table2[1Y Return vs Nifty])</f>
        <v>-0.52279423695477822</v>
      </c>
      <c r="I411">
        <v>6.18491691842818</v>
      </c>
      <c r="J411">
        <f>(Table2[[#This Row],[1M Return vs Nifty]]-AVERAGE(Table2[1M Return vs Nifty]))/_xlfn.STDEV.P(Table2[1M Return vs Nifty])</f>
        <v>0.19994717305746307</v>
      </c>
      <c r="K411">
        <v>-11.698331736010701</v>
      </c>
      <c r="L411">
        <f>(Table2[[#This Row],[6M Return vs Nifty]]-AVERAGE(Table2[6M Return vs Nifty]))/_xlfn.STDEV.P(Table2[6M Return vs Nifty])</f>
        <v>-0.64599786885026722</v>
      </c>
      <c r="M411">
        <v>2.0555746774507999</v>
      </c>
      <c r="N411">
        <f>(Table2[[#This Row],[1W Return vs Nifty]]-AVERAGE(Table2[1W Return vs Nifty]))/_xlfn.STDEV.P(Table2[1W Return vs Nifty])</f>
        <v>0.37242481899347041</v>
      </c>
      <c r="O411">
        <v>1225.46</v>
      </c>
      <c r="P411">
        <v>1180.8184013313301</v>
      </c>
      <c r="Q411">
        <v>1132.3933708187999</v>
      </c>
      <c r="R411">
        <v>68.644236705109606</v>
      </c>
      <c r="S411" s="2">
        <f>(Table2[[#This Row],[Close Price]]-Table2[[#This Row],[20D EMA]])/Table2[[#This Row],[20D EMA]]</f>
        <v>4.0588840109020294E-2</v>
      </c>
      <c r="T411" s="2">
        <f>(Table2[[#This Row],[Close Price]]-Table2[[#This Row],[50D EMA]])/Table2[[#This Row],[50D EMA]]</f>
        <v>7.9928970078936915E-2</v>
      </c>
      <c r="U411" s="2">
        <f>(Table2[[#This Row],[Close Price]]-Table2[[#This Row],[200D EMA]])/Table2[[#This Row],[200D EMA]]</f>
        <v>0.12611044259111207</v>
      </c>
      <c r="V411">
        <v>1.91398740996643</v>
      </c>
      <c r="W411">
        <v>1276.05</v>
      </c>
      <c r="X411">
        <v>1344.95</v>
      </c>
      <c r="Y411">
        <v>1265.7</v>
      </c>
      <c r="Z411">
        <v>1398</v>
      </c>
      <c r="AA411">
        <v>1210.6500000000001</v>
      </c>
      <c r="AB411">
        <v>1398</v>
      </c>
      <c r="AC411" s="2">
        <f>(Table2[[#This Row],[Close Price]]/Table2[[#This Row],[Day Low]])-1</f>
        <v>-6.6611809882055617E-4</v>
      </c>
      <c r="AD411" s="2">
        <f>(Table2[[#This Row],[Day High]]/Table2[[#This Row],[Close Price]])-1</f>
        <v>5.4697302383939883E-2</v>
      </c>
      <c r="AE411" s="2">
        <f>(Table2[[#This Row],[Close Price]]/Table2[[#This Row],[Current Week Low]])-1</f>
        <v>7.5057280556214412E-3</v>
      </c>
      <c r="AF411" s="2">
        <f>(Table2[[#This Row],[Current Week High]]/Table2[[#This Row],[Close Price]])-1</f>
        <v>9.6298619824341181E-2</v>
      </c>
      <c r="AG411" s="2">
        <f>(Table2[[#This Row],[Close Price]]/Table2[[#This Row],[Current Month Low]])-1</f>
        <v>5.3318465287242267E-2</v>
      </c>
      <c r="AH411" s="2">
        <f>(Table2[[#This Row],[Current Month High]]/Table2[[#This Row],[Close Price]])-1</f>
        <v>9.6298619824341181E-2</v>
      </c>
      <c r="AI411">
        <v>13.01756587202</v>
      </c>
      <c r="AJ411">
        <v>29.784743778942499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0.06</v>
      </c>
      <c r="AM411" t="s">
        <v>10198</v>
      </c>
      <c r="AN411">
        <v>1.19</v>
      </c>
      <c r="AO411" t="s">
        <v>10198</v>
      </c>
      <c r="AP411">
        <v>0.11630125510893199</v>
      </c>
      <c r="AQ411">
        <f>(Table2[[#This Row],[Sharpe Ratio]]-AVERAGE(Table2[Sharpe Ratio]))/_xlfn.STDEV.P(Table2[Sharpe Ratio])</f>
        <v>0.6970143165197632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0.10059420276565123</v>
      </c>
      <c r="AS411">
        <f>_xlfn.RANK.AVG(Table2[[#This Row],[1Y Return vs Nifty Z-Score]],Table2[1Y Return vs Nifty Z-Score])</f>
        <v>499</v>
      </c>
      <c r="AT411">
        <f>_xlfn.RANK.AVG(Table2[[#This Row],[6M Return vs Nifty Z-Score]],Table2[6M Return vs Nifty Z-Score])</f>
        <v>540</v>
      </c>
      <c r="AU411">
        <f>_xlfn.RANK.AVG(Table2[[#This Row],[Sharpe Ratio Z-Score]],Table2[Sharpe Ratio Z-Score])</f>
        <v>174</v>
      </c>
      <c r="AV411">
        <f>(Table2[[#This Row],[Rank 1Y]]+Table2[[#This Row],[Rank 6M]]+Table2[[#This Row],[Rank Sharpe]])/3</f>
        <v>404.33333333333331</v>
      </c>
    </row>
    <row r="412" spans="1:48" x14ac:dyDescent="0.3">
      <c r="A412" t="s">
        <v>1447</v>
      </c>
      <c r="B412" t="s">
        <v>1448</v>
      </c>
      <c r="C412" t="s">
        <v>629</v>
      </c>
      <c r="D412" t="s">
        <v>629</v>
      </c>
      <c r="E412">
        <v>6865.8184959999999</v>
      </c>
      <c r="F412">
        <v>343.5</v>
      </c>
      <c r="G412">
        <v>-20.049328734498101</v>
      </c>
      <c r="H412">
        <f>(Table2[[#This Row],[1Y Return vs Nifty]]-AVERAGE(Table2[1Y Return vs Nifty]))/_xlfn.STDEV.P(Table2[1Y Return vs Nifty])</f>
        <v>-0.77858917065952615</v>
      </c>
      <c r="I412">
        <v>-4.19270646572269</v>
      </c>
      <c r="J412">
        <f>(Table2[[#This Row],[1M Return vs Nifty]]-AVERAGE(Table2[1M Return vs Nifty]))/_xlfn.STDEV.P(Table2[1M Return vs Nifty])</f>
        <v>-0.65471451496627697</v>
      </c>
      <c r="K412">
        <v>-1.53397850805344</v>
      </c>
      <c r="L412">
        <f>(Table2[[#This Row],[6M Return vs Nifty]]-AVERAGE(Table2[6M Return vs Nifty]))/_xlfn.STDEV.P(Table2[6M Return vs Nifty])</f>
        <v>-0.35133578596136239</v>
      </c>
      <c r="M412">
        <v>-2.9073234400046499</v>
      </c>
      <c r="N412">
        <f>(Table2[[#This Row],[1W Return vs Nifty]]-AVERAGE(Table2[1W Return vs Nifty]))/_xlfn.STDEV.P(Table2[1W Return vs Nifty])</f>
        <v>-0.52362715258326542</v>
      </c>
      <c r="O412">
        <v>347.11</v>
      </c>
      <c r="P412">
        <v>345.59398755215898</v>
      </c>
      <c r="Q412">
        <v>340.87028251511498</v>
      </c>
      <c r="R412">
        <v>40.173701236838397</v>
      </c>
      <c r="S412" s="2">
        <f>(Table2[[#This Row],[Close Price]]-Table2[[#This Row],[20D EMA]])/Table2[[#This Row],[20D EMA]]</f>
        <v>-1.0400161332142588E-2</v>
      </c>
      <c r="T412" s="2">
        <f>(Table2[[#This Row],[Close Price]]-Table2[[#This Row],[50D EMA]])/Table2[[#This Row],[50D EMA]]</f>
        <v>-6.0590971706153945E-3</v>
      </c>
      <c r="U412" s="2">
        <f>(Table2[[#This Row],[Close Price]]-Table2[[#This Row],[200D EMA]])/Table2[[#This Row],[200D EMA]]</f>
        <v>7.7147161831815384E-3</v>
      </c>
      <c r="V412">
        <v>0.89670406376678102</v>
      </c>
      <c r="W412">
        <v>327.35000000000002</v>
      </c>
      <c r="X412">
        <v>345</v>
      </c>
      <c r="Y412">
        <v>337.5</v>
      </c>
      <c r="Z412">
        <v>352.1</v>
      </c>
      <c r="AA412">
        <v>337.5</v>
      </c>
      <c r="AB412">
        <v>358</v>
      </c>
      <c r="AC412" s="2">
        <f>(Table2[[#This Row],[Close Price]]/Table2[[#This Row],[Day Low]])-1</f>
        <v>4.933557354513507E-2</v>
      </c>
      <c r="AD412" s="2">
        <f>(Table2[[#This Row],[Day High]]/Table2[[#This Row],[Close Price]])-1</f>
        <v>4.366812227074135E-3</v>
      </c>
      <c r="AE412" s="2">
        <f>(Table2[[#This Row],[Close Price]]/Table2[[#This Row],[Current Week Low]])-1</f>
        <v>1.777777777777767E-2</v>
      </c>
      <c r="AF412" s="2">
        <f>(Table2[[#This Row],[Current Week High]]/Table2[[#This Row],[Close Price]])-1</f>
        <v>2.5036390101892403E-2</v>
      </c>
      <c r="AG412" s="2">
        <f>(Table2[[#This Row],[Close Price]]/Table2[[#This Row],[Current Month Low]])-1</f>
        <v>1.777777777777767E-2</v>
      </c>
      <c r="AH412" s="2">
        <f>(Table2[[#This Row],[Current Month High]]/Table2[[#This Row],[Close Price]])-1</f>
        <v>4.2212518195051008E-2</v>
      </c>
      <c r="AI412">
        <v>27.205240174672401</v>
      </c>
      <c r="AJ412">
        <v>28.291316526610601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-0.06</v>
      </c>
      <c r="AM412" t="s">
        <v>10199</v>
      </c>
      <c r="AN412">
        <v>-2.61</v>
      </c>
      <c r="AO412" t="s">
        <v>10199</v>
      </c>
      <c r="AP412">
        <v>0.12593199982866399</v>
      </c>
      <c r="AQ412">
        <f>(Table2[[#This Row],[Sharpe Ratio]]-AVERAGE(Table2[Sharpe Ratio]))/_xlfn.STDEV.P(Table2[Sharpe Ratio])</f>
        <v>0.80559416395159178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-1.502672460218839</v>
      </c>
      <c r="AS412">
        <f>_xlfn.RANK.AVG(Table2[[#This Row],[1Y Return vs Nifty Z-Score]],Table2[1Y Return vs Nifty Z-Score])</f>
        <v>623</v>
      </c>
      <c r="AT412">
        <f>_xlfn.RANK.AVG(Table2[[#This Row],[6M Return vs Nifty Z-Score]],Table2[6M Return vs Nifty Z-Score])</f>
        <v>440</v>
      </c>
      <c r="AU412">
        <f>_xlfn.RANK.AVG(Table2[[#This Row],[Sharpe Ratio Z-Score]],Table2[Sharpe Ratio Z-Score])</f>
        <v>152</v>
      </c>
      <c r="AV412">
        <f>(Table2[[#This Row],[Rank 1Y]]+Table2[[#This Row],[Rank 6M]]+Table2[[#This Row],[Rank Sharpe]])/3</f>
        <v>405</v>
      </c>
    </row>
    <row r="413" spans="1:48" x14ac:dyDescent="0.3">
      <c r="A413" t="s">
        <v>608</v>
      </c>
      <c r="B413" t="s">
        <v>609</v>
      </c>
      <c r="C413" t="s">
        <v>10169</v>
      </c>
      <c r="D413" t="s">
        <v>610</v>
      </c>
      <c r="E413">
        <v>30900.175054200001</v>
      </c>
      <c r="F413">
        <v>792.3</v>
      </c>
      <c r="G413">
        <v>43.928338696411501</v>
      </c>
      <c r="H413">
        <f>(Table2[[#This Row],[1Y Return vs Nifty]]-AVERAGE(Table2[1Y Return vs Nifty]))/_xlfn.STDEV.P(Table2[1Y Return vs Nifty])</f>
        <v>-3.9691986583373931E-2</v>
      </c>
      <c r="I413">
        <v>4.1163574845866204</v>
      </c>
      <c r="J413">
        <f>(Table2[[#This Row],[1M Return vs Nifty]]-AVERAGE(Table2[1M Return vs Nifty]))/_xlfn.STDEV.P(Table2[1M Return vs Nifty])</f>
        <v>2.9588466438325536E-2</v>
      </c>
      <c r="K413">
        <v>-3.5801452155407301</v>
      </c>
      <c r="L413">
        <f>(Table2[[#This Row],[6M Return vs Nifty]]-AVERAGE(Table2[6M Return vs Nifty]))/_xlfn.STDEV.P(Table2[6M Return vs Nifty])</f>
        <v>-0.41065365208075033</v>
      </c>
      <c r="M413">
        <v>-1.5911088986914601</v>
      </c>
      <c r="N413">
        <f>(Table2[[#This Row],[1W Return vs Nifty]]-AVERAGE(Table2[1W Return vs Nifty]))/_xlfn.STDEV.P(Table2[1W Return vs Nifty])</f>
        <v>-0.28598442713349403</v>
      </c>
      <c r="O413">
        <v>762.9</v>
      </c>
      <c r="P413">
        <v>721.71232687945405</v>
      </c>
      <c r="Q413">
        <v>650.41339034433099</v>
      </c>
      <c r="R413">
        <v>61.8816276489638</v>
      </c>
      <c r="S413" s="2">
        <f>(Table2[[#This Row],[Close Price]]-Table2[[#This Row],[20D EMA]])/Table2[[#This Row],[20D EMA]]</f>
        <v>3.8537160833661002E-2</v>
      </c>
      <c r="T413" s="2">
        <f>(Table2[[#This Row],[Close Price]]-Table2[[#This Row],[50D EMA]])/Table2[[#This Row],[50D EMA]]</f>
        <v>9.7805829956865903E-2</v>
      </c>
      <c r="U413" s="2">
        <f>(Table2[[#This Row],[Close Price]]-Table2[[#This Row],[200D EMA]])/Table2[[#This Row],[200D EMA]]</f>
        <v>0.21814835266622312</v>
      </c>
      <c r="V413">
        <v>0.83793770939203405</v>
      </c>
      <c r="W413">
        <v>766.85</v>
      </c>
      <c r="X413">
        <v>795.2</v>
      </c>
      <c r="Y413">
        <v>771.15</v>
      </c>
      <c r="Z413">
        <v>801.25</v>
      </c>
      <c r="AA413">
        <v>753.55</v>
      </c>
      <c r="AB413">
        <v>801.25</v>
      </c>
      <c r="AC413" s="2">
        <f>(Table2[[#This Row],[Close Price]]/Table2[[#This Row],[Day Low]])-1</f>
        <v>3.3187715980961041E-2</v>
      </c>
      <c r="AD413" s="2">
        <f>(Table2[[#This Row],[Day High]]/Table2[[#This Row],[Close Price]])-1</f>
        <v>3.6602297109682436E-3</v>
      </c>
      <c r="AE413" s="2">
        <f>(Table2[[#This Row],[Close Price]]/Table2[[#This Row],[Current Week Low]])-1</f>
        <v>2.7426570706088338E-2</v>
      </c>
      <c r="AF413" s="2">
        <f>(Table2[[#This Row],[Current Week High]]/Table2[[#This Row],[Close Price]])-1</f>
        <v>1.1296226176953139E-2</v>
      </c>
      <c r="AG413" s="2">
        <f>(Table2[[#This Row],[Close Price]]/Table2[[#This Row],[Current Month Low]])-1</f>
        <v>5.1423263220755189E-2</v>
      </c>
      <c r="AH413" s="2">
        <f>(Table2[[#This Row],[Current Month High]]/Table2[[#This Row],[Close Price]])-1</f>
        <v>1.1296226176953139E-2</v>
      </c>
      <c r="AI413">
        <v>1.1296226176953099</v>
      </c>
      <c r="AJ413">
        <v>73.369803063457297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0.21</v>
      </c>
      <c r="AM413" t="s">
        <v>10198</v>
      </c>
      <c r="AN413">
        <v>2.08</v>
      </c>
      <c r="AO413" t="s">
        <v>10198</v>
      </c>
      <c r="AP413">
        <v>1.1699789969777E-2</v>
      </c>
      <c r="AQ413">
        <f>(Table2[[#This Row],[Sharpe Ratio]]-AVERAGE(Table2[Sharpe Ratio]))/_xlfn.STDEV.P(Table2[Sharpe Ratio])</f>
        <v>-0.48229335453552863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-1.1890349538948213</v>
      </c>
      <c r="AS413">
        <f>_xlfn.RANK.AVG(Table2[[#This Row],[1Y Return vs Nifty Z-Score]],Table2[1Y Return vs Nifty Z-Score])</f>
        <v>287</v>
      </c>
      <c r="AT413">
        <f>_xlfn.RANK.AVG(Table2[[#This Row],[6M Return vs Nifty Z-Score]],Table2[6M Return vs Nifty Z-Score])</f>
        <v>465</v>
      </c>
      <c r="AU413">
        <f>_xlfn.RANK.AVG(Table2[[#This Row],[Sharpe Ratio Z-Score]],Table2[Sharpe Ratio Z-Score])</f>
        <v>465</v>
      </c>
      <c r="AV413">
        <f>(Table2[[#This Row],[Rank 1Y]]+Table2[[#This Row],[Rank 6M]]+Table2[[#This Row],[Rank Sharpe]])/3</f>
        <v>405.66666666666669</v>
      </c>
    </row>
    <row r="414" spans="1:48" x14ac:dyDescent="0.3">
      <c r="A414" t="s">
        <v>1349</v>
      </c>
      <c r="B414" t="s">
        <v>1350</v>
      </c>
      <c r="C414" t="s">
        <v>10153</v>
      </c>
      <c r="D414" t="s">
        <v>539</v>
      </c>
      <c r="E414">
        <v>8009.6577027499998</v>
      </c>
      <c r="F414">
        <v>243.38</v>
      </c>
      <c r="G414">
        <v>12.4499524973444</v>
      </c>
      <c r="H414">
        <f>(Table2[[#This Row],[1Y Return vs Nifty]]-AVERAGE(Table2[1Y Return vs Nifty]))/_xlfn.STDEV.P(Table2[1Y Return vs Nifty])</f>
        <v>-0.40324526784156195</v>
      </c>
      <c r="I414">
        <v>4.2081913307042802</v>
      </c>
      <c r="J414">
        <f>(Table2[[#This Row],[1M Return vs Nifty]]-AVERAGE(Table2[1M Return vs Nifty]))/_xlfn.STDEV.P(Table2[1M Return vs Nifty])</f>
        <v>3.7151553576417272E-2</v>
      </c>
      <c r="K414">
        <v>3.3688424930118601</v>
      </c>
      <c r="L414">
        <f>(Table2[[#This Row],[6M Return vs Nifty]]-AVERAGE(Table2[6M Return vs Nifty]))/_xlfn.STDEV.P(Table2[6M Return vs Nifty])</f>
        <v>-0.20920421931807037</v>
      </c>
      <c r="M414">
        <v>-6.1025344746032699</v>
      </c>
      <c r="N414">
        <f>(Table2[[#This Row],[1W Return vs Nifty]]-AVERAGE(Table2[1W Return vs Nifty]))/_xlfn.STDEV.P(Table2[1W Return vs Nifty])</f>
        <v>-1.1005229661575677</v>
      </c>
      <c r="O414">
        <v>236.9</v>
      </c>
      <c r="P414">
        <v>229.00006833319699</v>
      </c>
      <c r="Q414">
        <v>219.22318365745201</v>
      </c>
      <c r="R414">
        <v>56.7574597489455</v>
      </c>
      <c r="S414" s="2">
        <f>(Table2[[#This Row],[Close Price]]-Table2[[#This Row],[20D EMA]])/Table2[[#This Row],[20D EMA]]</f>
        <v>2.7353313634444869E-2</v>
      </c>
      <c r="T414" s="2">
        <f>(Table2[[#This Row],[Close Price]]-Table2[[#This Row],[50D EMA]])/Table2[[#This Row],[50D EMA]]</f>
        <v>6.2794442689336163E-2</v>
      </c>
      <c r="U414" s="2">
        <f>(Table2[[#This Row],[Close Price]]-Table2[[#This Row],[200D EMA]])/Table2[[#This Row],[200D EMA]]</f>
        <v>0.11019279959137125</v>
      </c>
      <c r="V414">
        <v>2.1086572805132602</v>
      </c>
      <c r="W414">
        <v>235.02</v>
      </c>
      <c r="X414">
        <v>246.59</v>
      </c>
      <c r="Y414">
        <v>239.5</v>
      </c>
      <c r="Z414">
        <v>246.5</v>
      </c>
      <c r="AA414">
        <v>238.63</v>
      </c>
      <c r="AB414">
        <v>264.85000000000002</v>
      </c>
      <c r="AC414" s="2">
        <f>(Table2[[#This Row],[Close Price]]/Table2[[#This Row],[Day Low]])-1</f>
        <v>3.5571440728448644E-2</v>
      </c>
      <c r="AD414" s="2">
        <f>(Table2[[#This Row],[Day High]]/Table2[[#This Row],[Close Price]])-1</f>
        <v>1.3189251376448441E-2</v>
      </c>
      <c r="AE414" s="2">
        <f>(Table2[[#This Row],[Close Price]]/Table2[[#This Row],[Current Week Low]])-1</f>
        <v>1.620041753653445E-2</v>
      </c>
      <c r="AF414" s="2">
        <f>(Table2[[#This Row],[Current Week High]]/Table2[[#This Row],[Close Price]])-1</f>
        <v>1.2819459281781631E-2</v>
      </c>
      <c r="AG414" s="2">
        <f>(Table2[[#This Row],[Close Price]]/Table2[[#This Row],[Current Month Low]])-1</f>
        <v>1.9905292712567579E-2</v>
      </c>
      <c r="AH414" s="2">
        <f>(Table2[[#This Row],[Current Month High]]/Table2[[#This Row],[Close Price]])-1</f>
        <v>8.821595858328557E-2</v>
      </c>
      <c r="AI414">
        <v>15.2929575149971</v>
      </c>
      <c r="AJ414">
        <v>49.496314496314398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-0.01</v>
      </c>
      <c r="AM414" t="s">
        <v>10199</v>
      </c>
      <c r="AN414">
        <v>2.66</v>
      </c>
      <c r="AO414" t="s">
        <v>10198</v>
      </c>
      <c r="AP414">
        <v>3.5402742442199001E-2</v>
      </c>
      <c r="AQ414">
        <f>(Table2[[#This Row],[Sharpe Ratio]]-AVERAGE(Table2[Sharpe Ratio]))/_xlfn.STDEV.P(Table2[Sharpe Ratio])</f>
        <v>-0.21505929963773815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-1.8908801993785209</v>
      </c>
      <c r="AS414">
        <f>_xlfn.RANK.AVG(Table2[[#This Row],[1Y Return vs Nifty Z-Score]],Table2[1Y Return vs Nifty Z-Score])</f>
        <v>437</v>
      </c>
      <c r="AT414">
        <f>_xlfn.RANK.AVG(Table2[[#This Row],[6M Return vs Nifty Z-Score]],Table2[6M Return vs Nifty Z-Score])</f>
        <v>384</v>
      </c>
      <c r="AU414">
        <f>_xlfn.RANK.AVG(Table2[[#This Row],[Sharpe Ratio Z-Score]],Table2[Sharpe Ratio Z-Score])</f>
        <v>398</v>
      </c>
      <c r="AV414">
        <f>(Table2[[#This Row],[Rank 1Y]]+Table2[[#This Row],[Rank 6M]]+Table2[[#This Row],[Rank Sharpe]])/3</f>
        <v>406.33333333333331</v>
      </c>
    </row>
    <row r="415" spans="1:48" x14ac:dyDescent="0.3">
      <c r="A415" t="s">
        <v>78</v>
      </c>
      <c r="B415" t="s">
        <v>79</v>
      </c>
      <c r="C415" t="s">
        <v>10162</v>
      </c>
      <c r="D415" t="s">
        <v>80</v>
      </c>
      <c r="E415">
        <v>333801.23956277</v>
      </c>
      <c r="F415">
        <v>11679.8</v>
      </c>
      <c r="G415">
        <v>12.3888034633787</v>
      </c>
      <c r="H415">
        <f>(Table2[[#This Row],[1Y Return vs Nifty]]-AVERAGE(Table2[1Y Return vs Nifty]))/_xlfn.STDEV.P(Table2[1Y Return vs Nifty])</f>
        <v>-0.40395149629315447</v>
      </c>
      <c r="I415">
        <v>4.9511364368353199</v>
      </c>
      <c r="J415">
        <f>(Table2[[#This Row],[1M Return vs Nifty]]-AVERAGE(Table2[1M Return vs Nifty]))/_xlfn.STDEV.P(Table2[1M Return vs Nifty])</f>
        <v>9.8337693698314368E-2</v>
      </c>
      <c r="K415">
        <v>4.6563155705914401</v>
      </c>
      <c r="L415">
        <f>(Table2[[#This Row],[6M Return vs Nifty]]-AVERAGE(Table2[6M Return vs Nifty]))/_xlfn.STDEV.P(Table2[6M Return vs Nifty])</f>
        <v>-0.17188069364016259</v>
      </c>
      <c r="M415">
        <v>-4.2567693986778696</v>
      </c>
      <c r="N415">
        <f>(Table2[[#This Row],[1W Return vs Nifty]]-AVERAGE(Table2[1W Return vs Nifty]))/_xlfn.STDEV.P(Table2[1W Return vs Nifty])</f>
        <v>-0.76726981523485294</v>
      </c>
      <c r="O415">
        <v>11305.06</v>
      </c>
      <c r="P415">
        <v>10696.410195410201</v>
      </c>
      <c r="Q415">
        <v>9697.9842466781793</v>
      </c>
      <c r="R415">
        <v>57.942820029893802</v>
      </c>
      <c r="S415" s="2">
        <f>(Table2[[#This Row],[Close Price]]-Table2[[#This Row],[20D EMA]])/Table2[[#This Row],[20D EMA]]</f>
        <v>3.314798859979512E-2</v>
      </c>
      <c r="T415" s="2">
        <f>(Table2[[#This Row],[Close Price]]-Table2[[#This Row],[50D EMA]])/Table2[[#This Row],[50D EMA]]</f>
        <v>9.193643349726513E-2</v>
      </c>
      <c r="U415" s="2">
        <f>(Table2[[#This Row],[Close Price]]-Table2[[#This Row],[200D EMA]])/Table2[[#This Row],[200D EMA]]</f>
        <v>0.2043533690004338</v>
      </c>
      <c r="V415">
        <v>1.37542765002972</v>
      </c>
      <c r="W415">
        <v>11470</v>
      </c>
      <c r="X415">
        <v>11739.8</v>
      </c>
      <c r="Y415">
        <v>11484.45</v>
      </c>
      <c r="Z415">
        <v>11761.7</v>
      </c>
      <c r="AA415">
        <v>11484.45</v>
      </c>
      <c r="AB415">
        <v>12078</v>
      </c>
      <c r="AC415" s="2">
        <f>(Table2[[#This Row],[Close Price]]/Table2[[#This Row],[Day Low]])-1</f>
        <v>1.8291194420226642E-2</v>
      </c>
      <c r="AD415" s="2">
        <f>(Table2[[#This Row],[Day High]]/Table2[[#This Row],[Close Price]])-1</f>
        <v>5.1370742649703427E-3</v>
      </c>
      <c r="AE415" s="2">
        <f>(Table2[[#This Row],[Close Price]]/Table2[[#This Row],[Current Week Low]])-1</f>
        <v>1.7009956941777649E-2</v>
      </c>
      <c r="AF415" s="2">
        <f>(Table2[[#This Row],[Current Week High]]/Table2[[#This Row],[Close Price]])-1</f>
        <v>7.0121063716845899E-3</v>
      </c>
      <c r="AG415" s="2">
        <f>(Table2[[#This Row],[Close Price]]/Table2[[#This Row],[Current Month Low]])-1</f>
        <v>1.7009956941777649E-2</v>
      </c>
      <c r="AH415" s="2">
        <f>(Table2[[#This Row],[Current Month High]]/Table2[[#This Row],[Close Price]])-1</f>
        <v>3.409304953851966E-2</v>
      </c>
      <c r="AI415">
        <v>3.4093049538519602</v>
      </c>
      <c r="AJ415">
        <v>46.223232114576803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0.12</v>
      </c>
      <c r="AM415" t="s">
        <v>10198</v>
      </c>
      <c r="AN415">
        <v>9.5399999999999991</v>
      </c>
      <c r="AO415" t="s">
        <v>10198</v>
      </c>
      <c r="AP415">
        <v>2.8135340655826999E-2</v>
      </c>
      <c r="AQ415">
        <f>(Table2[[#This Row],[Sharpe Ratio]]-AVERAGE(Table2[Sharpe Ratio]))/_xlfn.STDEV.P(Table2[Sharpe Ratio])</f>
        <v>-0.29699412401049236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-1.541758435480348</v>
      </c>
      <c r="AS415">
        <f>_xlfn.RANK.AVG(Table2[[#This Row],[1Y Return vs Nifty Z-Score]],Table2[1Y Return vs Nifty Z-Score])</f>
        <v>439</v>
      </c>
      <c r="AT415">
        <f>_xlfn.RANK.AVG(Table2[[#This Row],[6M Return vs Nifty Z-Score]],Table2[6M Return vs Nifty Z-Score])</f>
        <v>363</v>
      </c>
      <c r="AU415">
        <f>_xlfn.RANK.AVG(Table2[[#This Row],[Sharpe Ratio Z-Score]],Table2[Sharpe Ratio Z-Score])</f>
        <v>420</v>
      </c>
      <c r="AV415">
        <f>(Table2[[#This Row],[Rank 1Y]]+Table2[[#This Row],[Rank 6M]]+Table2[[#This Row],[Rank Sharpe]])/3</f>
        <v>407.33333333333331</v>
      </c>
    </row>
    <row r="416" spans="1:48" x14ac:dyDescent="0.3">
      <c r="A416" t="s">
        <v>1960</v>
      </c>
      <c r="B416" t="s">
        <v>1961</v>
      </c>
      <c r="C416" t="s">
        <v>10157</v>
      </c>
      <c r="D416" t="s">
        <v>239</v>
      </c>
      <c r="E416">
        <v>3253.6916820000001</v>
      </c>
      <c r="F416">
        <v>337.4</v>
      </c>
      <c r="G416">
        <v>32.814689383491903</v>
      </c>
      <c r="H416">
        <f>(Table2[[#This Row],[1Y Return vs Nifty]]-AVERAGE(Table2[1Y Return vs Nifty]))/_xlfn.STDEV.P(Table2[1Y Return vs Nifty])</f>
        <v>-0.16804684089240673</v>
      </c>
      <c r="I416">
        <v>0.89289857438803599</v>
      </c>
      <c r="J416">
        <f>(Table2[[#This Row],[1M Return vs Nifty]]-AVERAGE(Table2[1M Return vs Nifty]))/_xlfn.STDEV.P(Table2[1M Return vs Nifty])</f>
        <v>-0.23588337923233019</v>
      </c>
      <c r="K416">
        <v>-24.2966956257454</v>
      </c>
      <c r="L416">
        <f>(Table2[[#This Row],[6M Return vs Nifty]]-AVERAGE(Table2[6M Return vs Nifty]))/_xlfn.STDEV.P(Table2[6M Return vs Nifty])</f>
        <v>-1.0112213180443532</v>
      </c>
      <c r="M416">
        <v>-4.6928651560852197</v>
      </c>
      <c r="N416">
        <f>(Table2[[#This Row],[1W Return vs Nifty]]-AVERAGE(Table2[1W Return vs Nifty]))/_xlfn.STDEV.P(Table2[1W Return vs Nifty])</f>
        <v>-0.84600696719183421</v>
      </c>
      <c r="O416">
        <v>338.55</v>
      </c>
      <c r="P416">
        <v>329.18703583846201</v>
      </c>
      <c r="Q416">
        <v>299.727273006068</v>
      </c>
      <c r="R416">
        <v>42.037254092126297</v>
      </c>
      <c r="S416" s="2">
        <f>(Table2[[#This Row],[Close Price]]-Table2[[#This Row],[20D EMA]])/Table2[[#This Row],[20D EMA]]</f>
        <v>-3.3968394624133333E-3</v>
      </c>
      <c r="T416" s="2">
        <f>(Table2[[#This Row],[Close Price]]-Table2[[#This Row],[50D EMA]])/Table2[[#This Row],[50D EMA]]</f>
        <v>2.4949233315397685E-2</v>
      </c>
      <c r="U416" s="2">
        <f>(Table2[[#This Row],[Close Price]]-Table2[[#This Row],[200D EMA]])/Table2[[#This Row],[200D EMA]]</f>
        <v>0.12569002018434702</v>
      </c>
      <c r="V416">
        <v>1.38212111139222</v>
      </c>
      <c r="W416">
        <v>333.35</v>
      </c>
      <c r="X416">
        <v>347.95</v>
      </c>
      <c r="Y416">
        <v>333.95</v>
      </c>
      <c r="Z416">
        <v>347</v>
      </c>
      <c r="AA416">
        <v>333.95</v>
      </c>
      <c r="AB416">
        <v>356.7</v>
      </c>
      <c r="AC416" s="2">
        <f>(Table2[[#This Row],[Close Price]]/Table2[[#This Row],[Day Low]])-1</f>
        <v>1.2149392530373282E-2</v>
      </c>
      <c r="AD416" s="2">
        <f>(Table2[[#This Row],[Day High]]/Table2[[#This Row],[Close Price]])-1</f>
        <v>3.126852400711333E-2</v>
      </c>
      <c r="AE416" s="2">
        <f>(Table2[[#This Row],[Close Price]]/Table2[[#This Row],[Current Week Low]])-1</f>
        <v>1.0330887857463722E-2</v>
      </c>
      <c r="AF416" s="2">
        <f>(Table2[[#This Row],[Current Week High]]/Table2[[#This Row],[Close Price]])-1</f>
        <v>2.8452874925904093E-2</v>
      </c>
      <c r="AG416" s="2">
        <f>(Table2[[#This Row],[Close Price]]/Table2[[#This Row],[Current Month Low]])-1</f>
        <v>1.0330887857463722E-2</v>
      </c>
      <c r="AH416" s="2">
        <f>(Table2[[#This Row],[Current Month High]]/Table2[[#This Row],[Close Price]])-1</f>
        <v>5.7202133965619462E-2</v>
      </c>
      <c r="AI416">
        <v>19.013040901007699</v>
      </c>
      <c r="AJ416">
        <v>60.208926875593498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-0.13</v>
      </c>
      <c r="AM416" t="s">
        <v>10199</v>
      </c>
      <c r="AN416">
        <v>0.67</v>
      </c>
      <c r="AO416" t="s">
        <v>10198</v>
      </c>
      <c r="AP416">
        <v>8.2198222480354993E-2</v>
      </c>
      <c r="AQ416">
        <f>(Table2[[#This Row],[Sharpe Ratio]]-AVERAGE(Table2[Sharpe Ratio]))/_xlfn.STDEV.P(Table2[Sharpe Ratio])</f>
        <v>0.31252670029348567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-1.9486318050674387</v>
      </c>
      <c r="AS416">
        <f>_xlfn.RANK.AVG(Table2[[#This Row],[1Y Return vs Nifty Z-Score]],Table2[1Y Return vs Nifty Z-Score])</f>
        <v>333</v>
      </c>
      <c r="AT416">
        <f>_xlfn.RANK.AVG(Table2[[#This Row],[6M Return vs Nifty Z-Score]],Table2[6M Return vs Nifty Z-Score])</f>
        <v>652</v>
      </c>
      <c r="AU416">
        <f>_xlfn.RANK.AVG(Table2[[#This Row],[Sharpe Ratio Z-Score]],Table2[Sharpe Ratio Z-Score])</f>
        <v>245</v>
      </c>
      <c r="AV416">
        <f>(Table2[[#This Row],[Rank 1Y]]+Table2[[#This Row],[Rank 6M]]+Table2[[#This Row],[Rank Sharpe]])/3</f>
        <v>410</v>
      </c>
    </row>
    <row r="417" spans="1:48" x14ac:dyDescent="0.3">
      <c r="A417" t="s">
        <v>552</v>
      </c>
      <c r="B417" t="s">
        <v>553</v>
      </c>
      <c r="C417" t="s">
        <v>10159</v>
      </c>
      <c r="D417" t="s">
        <v>287</v>
      </c>
      <c r="E417">
        <v>34422.316758059998</v>
      </c>
      <c r="F417">
        <v>455.3</v>
      </c>
      <c r="G417">
        <v>14.945992718860101</v>
      </c>
      <c r="H417">
        <f>(Table2[[#This Row],[1Y Return vs Nifty]]-AVERAGE(Table2[1Y Return vs Nifty]))/_xlfn.STDEV.P(Table2[1Y Return vs Nifty])</f>
        <v>-0.37441775403746042</v>
      </c>
      <c r="I417">
        <v>-6.15958833136491</v>
      </c>
      <c r="J417">
        <f>(Table2[[#This Row],[1M Return vs Nifty]]-AVERAGE(Table2[1M Return vs Nifty]))/_xlfn.STDEV.P(Table2[1M Return vs Nifty])</f>
        <v>-0.81669944284488771</v>
      </c>
      <c r="K417">
        <v>-6.4667970488356099</v>
      </c>
      <c r="L417">
        <f>(Table2[[#This Row],[6M Return vs Nifty]]-AVERAGE(Table2[6M Return vs Nifty]))/_xlfn.STDEV.P(Table2[6M Return vs Nifty])</f>
        <v>-0.49433697385219261</v>
      </c>
      <c r="M417">
        <v>-5.4236042005071701</v>
      </c>
      <c r="N417">
        <f>(Table2[[#This Row],[1W Return vs Nifty]]-AVERAGE(Table2[1W Return vs Nifty]))/_xlfn.STDEV.P(Table2[1W Return vs Nifty])</f>
        <v>-0.9779420071555609</v>
      </c>
      <c r="O417">
        <v>469.09</v>
      </c>
      <c r="P417">
        <v>461.703018304203</v>
      </c>
      <c r="Q417">
        <v>414.898160524773</v>
      </c>
      <c r="R417">
        <v>31.6485324632052</v>
      </c>
      <c r="S417" s="2">
        <f>(Table2[[#This Row],[Close Price]]-Table2[[#This Row],[20D EMA]])/Table2[[#This Row],[20D EMA]]</f>
        <v>-2.9397343793301851E-2</v>
      </c>
      <c r="T417" s="2">
        <f>(Table2[[#This Row],[Close Price]]-Table2[[#This Row],[50D EMA]])/Table2[[#This Row],[50D EMA]]</f>
        <v>-1.3868261740459796E-2</v>
      </c>
      <c r="U417" s="2">
        <f>(Table2[[#This Row],[Close Price]]-Table2[[#This Row],[200D EMA]])/Table2[[#This Row],[200D EMA]]</f>
        <v>9.7377726197016165E-2</v>
      </c>
      <c r="V417">
        <v>1.87732548326042</v>
      </c>
      <c r="W417">
        <v>456.55</v>
      </c>
      <c r="X417">
        <v>469</v>
      </c>
      <c r="Y417">
        <v>453</v>
      </c>
      <c r="Z417">
        <v>471.7</v>
      </c>
      <c r="AA417">
        <v>453</v>
      </c>
      <c r="AB417">
        <v>482.55</v>
      </c>
      <c r="AC417" s="2">
        <f>(Table2[[#This Row],[Close Price]]/Table2[[#This Row],[Day Low]])-1</f>
        <v>-2.7379257474536844E-3</v>
      </c>
      <c r="AD417" s="2">
        <f>(Table2[[#This Row],[Day High]]/Table2[[#This Row],[Close Price]])-1</f>
        <v>3.0090050516143219E-2</v>
      </c>
      <c r="AE417" s="2">
        <f>(Table2[[#This Row],[Close Price]]/Table2[[#This Row],[Current Week Low]])-1</f>
        <v>5.077262693156781E-3</v>
      </c>
      <c r="AF417" s="2">
        <f>(Table2[[#This Row],[Current Week High]]/Table2[[#This Row],[Close Price]])-1</f>
        <v>3.6020206457280768E-2</v>
      </c>
      <c r="AG417" s="2">
        <f>(Table2[[#This Row],[Close Price]]/Table2[[#This Row],[Current Month Low]])-1</f>
        <v>5.077262693156781E-3</v>
      </c>
      <c r="AH417" s="2">
        <f>(Table2[[#This Row],[Current Month High]]/Table2[[#This Row],[Close Price]])-1</f>
        <v>5.9850647924445388E-2</v>
      </c>
      <c r="AI417">
        <v>11.9811113551504</v>
      </c>
      <c r="AJ417">
        <v>47.585089141004801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-0.06</v>
      </c>
      <c r="AM417" t="s">
        <v>10199</v>
      </c>
      <c r="AN417">
        <v>-6.82</v>
      </c>
      <c r="AO417" t="s">
        <v>10199</v>
      </c>
      <c r="AP417">
        <v>5.8737531990233002E-2</v>
      </c>
      <c r="AQ417">
        <f>(Table2[[#This Row],[Sharpe Ratio]]-AVERAGE(Table2[Sharpe Ratio]))/_xlfn.STDEV.P(Table2[Sharpe Ratio])</f>
        <v>4.8023978209737417E-2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-2.6153721996803641</v>
      </c>
      <c r="AS417">
        <f>_xlfn.RANK.AVG(Table2[[#This Row],[1Y Return vs Nifty Z-Score]],Table2[1Y Return vs Nifty Z-Score])</f>
        <v>420</v>
      </c>
      <c r="AT417">
        <f>_xlfn.RANK.AVG(Table2[[#This Row],[6M Return vs Nifty Z-Score]],Table2[6M Return vs Nifty Z-Score])</f>
        <v>492</v>
      </c>
      <c r="AU417">
        <f>_xlfn.RANK.AVG(Table2[[#This Row],[Sharpe Ratio Z-Score]],Table2[Sharpe Ratio Z-Score])</f>
        <v>324</v>
      </c>
      <c r="AV417">
        <f>(Table2[[#This Row],[Rank 1Y]]+Table2[[#This Row],[Rank 6M]]+Table2[[#This Row],[Rank Sharpe]])/3</f>
        <v>412</v>
      </c>
    </row>
    <row r="418" spans="1:48" x14ac:dyDescent="0.3">
      <c r="A418" t="s">
        <v>1321</v>
      </c>
      <c r="B418" t="s">
        <v>1322</v>
      </c>
      <c r="C418" t="s">
        <v>10159</v>
      </c>
      <c r="D418" t="s">
        <v>65</v>
      </c>
      <c r="E418">
        <v>8253.6572083800002</v>
      </c>
      <c r="F418">
        <v>500</v>
      </c>
      <c r="G418">
        <v>24.331521341834101</v>
      </c>
      <c r="H418">
        <f>(Table2[[#This Row],[1Y Return vs Nifty]]-AVERAGE(Table2[1Y Return vs Nifty]))/_xlfn.STDEV.P(Table2[1Y Return vs Nifty])</f>
        <v>-0.26602148157143529</v>
      </c>
      <c r="I418">
        <v>9.5704548751110998</v>
      </c>
      <c r="J418">
        <f>(Table2[[#This Row],[1M Return vs Nifty]]-AVERAGE(Table2[1M Return vs Nifty]))/_xlfn.STDEV.P(Table2[1M Return vs Nifty])</f>
        <v>0.47876723405005256</v>
      </c>
      <c r="K418">
        <v>9.0069356170486099</v>
      </c>
      <c r="L418">
        <f>(Table2[[#This Row],[6M Return vs Nifty]]-AVERAGE(Table2[6M Return vs Nifty]))/_xlfn.STDEV.P(Table2[6M Return vs Nifty])</f>
        <v>-4.5757295919073016E-2</v>
      </c>
      <c r="M418">
        <v>6.4711236256071896</v>
      </c>
      <c r="N418">
        <f>(Table2[[#This Row],[1W Return vs Nifty]]-AVERAGE(Table2[1W Return vs Nifty]))/_xlfn.STDEV.P(Table2[1W Return vs Nifty])</f>
        <v>1.1696528190350473</v>
      </c>
      <c r="O418">
        <v>477.72</v>
      </c>
      <c r="P418">
        <v>464.16463689787901</v>
      </c>
      <c r="Q418">
        <v>424.78530994515501</v>
      </c>
      <c r="R418">
        <v>75.713125193932598</v>
      </c>
      <c r="S418" s="2">
        <f>(Table2[[#This Row],[Close Price]]-Table2[[#This Row],[20D EMA]])/Table2[[#This Row],[20D EMA]]</f>
        <v>4.663819810767808E-2</v>
      </c>
      <c r="T418" s="2">
        <f>(Table2[[#This Row],[Close Price]]-Table2[[#This Row],[50D EMA]])/Table2[[#This Row],[50D EMA]]</f>
        <v>7.7203992405834962E-2</v>
      </c>
      <c r="U418" s="2">
        <f>(Table2[[#This Row],[Close Price]]-Table2[[#This Row],[200D EMA]])/Table2[[#This Row],[200D EMA]]</f>
        <v>0.17706518632802093</v>
      </c>
      <c r="V418">
        <v>2.5813472527552799</v>
      </c>
      <c r="W418">
        <v>484</v>
      </c>
      <c r="X418">
        <v>504.9</v>
      </c>
      <c r="Y418">
        <v>493.85</v>
      </c>
      <c r="Z418">
        <v>520.1</v>
      </c>
      <c r="AA418">
        <v>464.35</v>
      </c>
      <c r="AB418">
        <v>521.65</v>
      </c>
      <c r="AC418" s="2">
        <f>(Table2[[#This Row],[Close Price]]/Table2[[#This Row],[Day Low]])-1</f>
        <v>3.3057851239669311E-2</v>
      </c>
      <c r="AD418" s="2">
        <f>(Table2[[#This Row],[Day High]]/Table2[[#This Row],[Close Price]])-1</f>
        <v>9.8000000000000309E-3</v>
      </c>
      <c r="AE418" s="2">
        <f>(Table2[[#This Row],[Close Price]]/Table2[[#This Row],[Current Week Low]])-1</f>
        <v>1.2453174040700565E-2</v>
      </c>
      <c r="AF418" s="2">
        <f>(Table2[[#This Row],[Current Week High]]/Table2[[#This Row],[Close Price]])-1</f>
        <v>4.0200000000000014E-2</v>
      </c>
      <c r="AG418" s="2">
        <f>(Table2[[#This Row],[Close Price]]/Table2[[#This Row],[Current Month Low]])-1</f>
        <v>7.6773985140518919E-2</v>
      </c>
      <c r="AH418" s="2">
        <f>(Table2[[#This Row],[Current Month High]]/Table2[[#This Row],[Close Price]])-1</f>
        <v>4.3299999999999894E-2</v>
      </c>
      <c r="AI418">
        <v>4.3299999999999796</v>
      </c>
      <c r="AJ418">
        <v>55.738981467061201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-0.01</v>
      </c>
      <c r="AM418" t="s">
        <v>10199</v>
      </c>
      <c r="AN418">
        <v>8.5299999999999994</v>
      </c>
      <c r="AO418" t="s">
        <v>10198</v>
      </c>
      <c r="AP418">
        <v>-2.2662300024720002E-3</v>
      </c>
      <c r="AQ418">
        <f>(Table2[[#This Row],[Sharpe Ratio]]-AVERAGE(Table2[Sharpe Ratio]))/_xlfn.STDEV.P(Table2[Sharpe Ratio])</f>
        <v>-0.63975036974534172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0.69689090584924984</v>
      </c>
      <c r="AS418">
        <f>_xlfn.RANK.AVG(Table2[[#This Row],[1Y Return vs Nifty Z-Score]],Table2[1Y Return vs Nifty Z-Score])</f>
        <v>368</v>
      </c>
      <c r="AT418">
        <f>_xlfn.RANK.AVG(Table2[[#This Row],[6M Return vs Nifty Z-Score]],Table2[6M Return vs Nifty Z-Score])</f>
        <v>326</v>
      </c>
      <c r="AU418">
        <f>_xlfn.RANK.AVG(Table2[[#This Row],[Sharpe Ratio Z-Score]],Table2[Sharpe Ratio Z-Score])</f>
        <v>543</v>
      </c>
      <c r="AV418">
        <f>(Table2[[#This Row],[Rank 1Y]]+Table2[[#This Row],[Rank 6M]]+Table2[[#This Row],[Rank Sharpe]])/3</f>
        <v>412.33333333333331</v>
      </c>
    </row>
    <row r="419" spans="1:48" x14ac:dyDescent="0.3">
      <c r="A419" t="s">
        <v>1435</v>
      </c>
      <c r="B419" t="s">
        <v>1436</v>
      </c>
      <c r="C419" t="s">
        <v>629</v>
      </c>
      <c r="D419" t="s">
        <v>629</v>
      </c>
      <c r="E419">
        <v>7062.4445881499996</v>
      </c>
      <c r="F419">
        <v>529.25</v>
      </c>
      <c r="G419">
        <v>23.3763792121504</v>
      </c>
      <c r="H419">
        <f>(Table2[[#This Row],[1Y Return vs Nifty]]-AVERAGE(Table2[1Y Return vs Nifty]))/_xlfn.STDEV.P(Table2[1Y Return vs Nifty])</f>
        <v>-0.27705270322042613</v>
      </c>
      <c r="I419">
        <v>14.1606151098211</v>
      </c>
      <c r="J419">
        <f>(Table2[[#This Row],[1M Return vs Nifty]]-AVERAGE(Table2[1M Return vs Nifty]))/_xlfn.STDEV.P(Table2[1M Return vs Nifty])</f>
        <v>0.85679541538568604</v>
      </c>
      <c r="K419">
        <v>-17.963236276971099</v>
      </c>
      <c r="L419">
        <f>(Table2[[#This Row],[6M Return vs Nifty]]-AVERAGE(Table2[6M Return vs Nifty]))/_xlfn.STDEV.P(Table2[6M Return vs Nifty])</f>
        <v>-0.82761589999680474</v>
      </c>
      <c r="M419">
        <v>-5.8210866363718399</v>
      </c>
      <c r="N419">
        <f>(Table2[[#This Row],[1W Return vs Nifty]]-AVERAGE(Table2[1W Return vs Nifty]))/_xlfn.STDEV.P(Table2[1W Return vs Nifty])</f>
        <v>-1.0497075183335884</v>
      </c>
      <c r="O419">
        <v>525.92999999999995</v>
      </c>
      <c r="P419">
        <v>499.699028236944</v>
      </c>
      <c r="Q419">
        <v>485.29637925913403</v>
      </c>
      <c r="R419">
        <v>49.975961567372998</v>
      </c>
      <c r="S419" s="2">
        <f>(Table2[[#This Row],[Close Price]]-Table2[[#This Row],[20D EMA]])/Table2[[#This Row],[20D EMA]]</f>
        <v>6.3126271557052277E-3</v>
      </c>
      <c r="T419" s="2">
        <f>(Table2[[#This Row],[Close Price]]-Table2[[#This Row],[50D EMA]])/Table2[[#This Row],[50D EMA]]</f>
        <v>5.9137540986058737E-2</v>
      </c>
      <c r="U419" s="2">
        <f>(Table2[[#This Row],[Close Price]]-Table2[[#This Row],[200D EMA]])/Table2[[#This Row],[200D EMA]]</f>
        <v>9.0570675198456463E-2</v>
      </c>
      <c r="V419">
        <v>0.88556829491261801</v>
      </c>
      <c r="W419">
        <v>518.25</v>
      </c>
      <c r="X419">
        <v>533.45000000000005</v>
      </c>
      <c r="Y419">
        <v>525.79999999999995</v>
      </c>
      <c r="Z419">
        <v>545</v>
      </c>
      <c r="AA419">
        <v>525.79999999999995</v>
      </c>
      <c r="AB419">
        <v>569.85</v>
      </c>
      <c r="AC419" s="2">
        <f>(Table2[[#This Row],[Close Price]]/Table2[[#This Row],[Day Low]])-1</f>
        <v>2.1225277375783946E-2</v>
      </c>
      <c r="AD419" s="2">
        <f>(Table2[[#This Row],[Day High]]/Table2[[#This Row],[Close Price]])-1</f>
        <v>7.9357581483232575E-3</v>
      </c>
      <c r="AE419" s="2">
        <f>(Table2[[#This Row],[Close Price]]/Table2[[#This Row],[Current Week Low]])-1</f>
        <v>6.5614302015977177E-3</v>
      </c>
      <c r="AF419" s="2">
        <f>(Table2[[#This Row],[Current Week High]]/Table2[[#This Row],[Close Price]])-1</f>
        <v>2.9759093056211716E-2</v>
      </c>
      <c r="AG419" s="2">
        <f>(Table2[[#This Row],[Close Price]]/Table2[[#This Row],[Current Month Low]])-1</f>
        <v>6.5614302015977177E-3</v>
      </c>
      <c r="AH419" s="2">
        <f>(Table2[[#This Row],[Current Month High]]/Table2[[#This Row],[Close Price]])-1</f>
        <v>7.6712328767123417E-2</v>
      </c>
      <c r="AI419">
        <v>25.838450637694802</v>
      </c>
      <c r="AJ419">
        <v>67.510682069947705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0.02</v>
      </c>
      <c r="AM419" t="s">
        <v>10198</v>
      </c>
      <c r="AN419">
        <v>-1.86</v>
      </c>
      <c r="AO419" t="s">
        <v>10199</v>
      </c>
      <c r="AP419">
        <v>7.4304101204217002E-2</v>
      </c>
      <c r="AQ419">
        <f>(Table2[[#This Row],[Sharpe Ratio]]-AVERAGE(Table2[Sharpe Ratio]))/_xlfn.STDEV.P(Table2[Sharpe Ratio])</f>
        <v>0.2235260561361076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-1.0740546500290256</v>
      </c>
      <c r="AS419">
        <f>_xlfn.RANK.AVG(Table2[[#This Row],[1Y Return vs Nifty Z-Score]],Table2[1Y Return vs Nifty Z-Score])</f>
        <v>372</v>
      </c>
      <c r="AT419">
        <f>_xlfn.RANK.AVG(Table2[[#This Row],[6M Return vs Nifty Z-Score]],Table2[6M Return vs Nifty Z-Score])</f>
        <v>604</v>
      </c>
      <c r="AU419">
        <f>_xlfn.RANK.AVG(Table2[[#This Row],[Sharpe Ratio Z-Score]],Table2[Sharpe Ratio Z-Score])</f>
        <v>263</v>
      </c>
      <c r="AV419">
        <f>(Table2[[#This Row],[Rank 1Y]]+Table2[[#This Row],[Rank 6M]]+Table2[[#This Row],[Rank Sharpe]])/3</f>
        <v>413</v>
      </c>
    </row>
    <row r="420" spans="1:48" x14ac:dyDescent="0.3">
      <c r="A420" t="s">
        <v>1757</v>
      </c>
      <c r="B420" t="s">
        <v>1758</v>
      </c>
      <c r="C420" t="s">
        <v>10156</v>
      </c>
      <c r="D420" t="s">
        <v>46</v>
      </c>
      <c r="E420">
        <v>4204.1117922049998</v>
      </c>
      <c r="F420">
        <v>615.9</v>
      </c>
      <c r="G420">
        <v>32.080958701173898</v>
      </c>
      <c r="H420">
        <f>(Table2[[#This Row],[1Y Return vs Nifty]]-AVERAGE(Table2[1Y Return vs Nifty]))/_xlfn.STDEV.P(Table2[1Y Return vs Nifty])</f>
        <v>-0.1765209156251332</v>
      </c>
      <c r="I420">
        <v>9.5768109666949197</v>
      </c>
      <c r="J420">
        <f>(Table2[[#This Row],[1M Return vs Nifty]]-AVERAGE(Table2[1M Return vs Nifty]))/_xlfn.STDEV.P(Table2[1M Return vs Nifty])</f>
        <v>0.47929069763715454</v>
      </c>
      <c r="K420">
        <v>-36.248333616300002</v>
      </c>
      <c r="L420">
        <f>(Table2[[#This Row],[6M Return vs Nifty]]-AVERAGE(Table2[6M Return vs Nifty]))/_xlfn.STDEV.P(Table2[6M Return vs Nifty])</f>
        <v>-1.3576963435820819</v>
      </c>
      <c r="M420">
        <v>3.5083859224307199</v>
      </c>
      <c r="N420">
        <f>(Table2[[#This Row],[1W Return vs Nifty]]-AVERAGE(Table2[1W Return vs Nifty]))/_xlfn.STDEV.P(Table2[1W Return vs Nifty])</f>
        <v>0.6347300990100907</v>
      </c>
      <c r="O420">
        <v>576.02</v>
      </c>
      <c r="P420">
        <v>557.10499723814405</v>
      </c>
      <c r="Q420">
        <v>570.40505126089897</v>
      </c>
      <c r="R420">
        <v>65.105924144469398</v>
      </c>
      <c r="S420" s="2">
        <f>(Table2[[#This Row],[Close Price]]-Table2[[#This Row],[20D EMA]])/Table2[[#This Row],[20D EMA]]</f>
        <v>6.9233707162945732E-2</v>
      </c>
      <c r="T420" s="2">
        <f>(Table2[[#This Row],[Close Price]]-Table2[[#This Row],[50D EMA]])/Table2[[#This Row],[50D EMA]]</f>
        <v>0.10553666374082621</v>
      </c>
      <c r="U420" s="2">
        <f>(Table2[[#This Row],[Close Price]]-Table2[[#This Row],[200D EMA]])/Table2[[#This Row],[200D EMA]]</f>
        <v>7.9759021485754616E-2</v>
      </c>
      <c r="V420">
        <v>1.48317242374408</v>
      </c>
      <c r="W420">
        <v>587.79999999999995</v>
      </c>
      <c r="X420">
        <v>616.95000000000005</v>
      </c>
      <c r="Y420">
        <v>604.1</v>
      </c>
      <c r="Z420">
        <v>629</v>
      </c>
      <c r="AA420">
        <v>562.04999999999995</v>
      </c>
      <c r="AB420">
        <v>639.85</v>
      </c>
      <c r="AC420" s="2">
        <f>(Table2[[#This Row],[Close Price]]/Table2[[#This Row],[Day Low]])-1</f>
        <v>4.7805375978223985E-2</v>
      </c>
      <c r="AD420" s="2">
        <f>(Table2[[#This Row],[Day High]]/Table2[[#This Row],[Close Price]])-1</f>
        <v>1.7048222113980049E-3</v>
      </c>
      <c r="AE420" s="2">
        <f>(Table2[[#This Row],[Close Price]]/Table2[[#This Row],[Current Week Low]])-1</f>
        <v>1.9533189869226808E-2</v>
      </c>
      <c r="AF420" s="2">
        <f>(Table2[[#This Row],[Current Week High]]/Table2[[#This Row],[Close Price]])-1</f>
        <v>2.126968663744111E-2</v>
      </c>
      <c r="AG420" s="2">
        <f>(Table2[[#This Row],[Close Price]]/Table2[[#This Row],[Current Month Low]])-1</f>
        <v>9.5809981318388138E-2</v>
      </c>
      <c r="AH420" s="2">
        <f>(Table2[[#This Row],[Current Month High]]/Table2[[#This Row],[Close Price]])-1</f>
        <v>3.8886182821886717E-2</v>
      </c>
      <c r="AI420">
        <v>63.8334145153433</v>
      </c>
      <c r="AJ420">
        <v>61.2092658029053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-0.08</v>
      </c>
      <c r="AM420" t="s">
        <v>10199</v>
      </c>
      <c r="AN420">
        <v>0.74</v>
      </c>
      <c r="AO420" t="s">
        <v>10198</v>
      </c>
      <c r="AP420">
        <v>0.10378383507877099</v>
      </c>
      <c r="AQ420">
        <f>(Table2[[#This Row],[Sharpe Ratio]]-AVERAGE(Table2[Sharpe Ratio]))/_xlfn.STDEV.P(Table2[Sharpe Ratio])</f>
        <v>0.5558892429488359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335</v>
      </c>
      <c r="AT420">
        <f>_xlfn.RANK.AVG(Table2[[#This Row],[6M Return vs Nifty Z-Score]],Table2[6M Return vs Nifty Z-Score])</f>
        <v>707</v>
      </c>
      <c r="AU420">
        <f>_xlfn.RANK.AVG(Table2[[#This Row],[Sharpe Ratio Z-Score]],Table2[Sharpe Ratio Z-Score])</f>
        <v>201</v>
      </c>
      <c r="AV420">
        <f>(Table2[[#This Row],[Rank 1Y]]+Table2[[#This Row],[Rank 6M]]+Table2[[#This Row],[Rank Sharpe]])/3</f>
        <v>414.33333333333331</v>
      </c>
    </row>
    <row r="421" spans="1:48" x14ac:dyDescent="0.3">
      <c r="A421" t="s">
        <v>1918</v>
      </c>
      <c r="B421" t="s">
        <v>1919</v>
      </c>
      <c r="C421" t="s">
        <v>10158</v>
      </c>
      <c r="D421" t="s">
        <v>130</v>
      </c>
      <c r="E421">
        <v>3457.9801259999999</v>
      </c>
      <c r="F421">
        <v>627.9</v>
      </c>
      <c r="G421">
        <v>-32.978253386192897</v>
      </c>
      <c r="H421">
        <f>(Table2[[#This Row],[1Y Return vs Nifty]]-AVERAGE(Table2[1Y Return vs Nifty]))/_xlfn.STDEV.P(Table2[1Y Return vs Nifty])</f>
        <v>-0.9279091818741676</v>
      </c>
      <c r="I421">
        <v>5.9068562314888498</v>
      </c>
      <c r="J421">
        <f>(Table2[[#This Row],[1M Return vs Nifty]]-AVERAGE(Table2[1M Return vs Nifty]))/_xlfn.STDEV.P(Table2[1M Return vs Nifty])</f>
        <v>0.17704714987531964</v>
      </c>
      <c r="K421">
        <v>-8.7606171133143196</v>
      </c>
      <c r="L421">
        <f>(Table2[[#This Row],[6M Return vs Nifty]]-AVERAGE(Table2[6M Return vs Nifty]))/_xlfn.STDEV.P(Table2[6M Return vs Nifty])</f>
        <v>-0.5608342494597125</v>
      </c>
      <c r="M421">
        <v>-0.974368378554751</v>
      </c>
      <c r="N421">
        <f>(Table2[[#This Row],[1W Return vs Nifty]]-AVERAGE(Table2[1W Return vs Nifty]))/_xlfn.STDEV.P(Table2[1W Return vs Nifty])</f>
        <v>-0.17463183718689607</v>
      </c>
      <c r="O421">
        <v>575.41</v>
      </c>
      <c r="P421">
        <v>556.95943345237595</v>
      </c>
      <c r="Q421">
        <v>546.93153357832603</v>
      </c>
      <c r="R421">
        <v>73.211857003634194</v>
      </c>
      <c r="S421" s="2">
        <f>(Table2[[#This Row],[Close Price]]-Table2[[#This Row],[20D EMA]])/Table2[[#This Row],[20D EMA]]</f>
        <v>9.1221911332788813E-2</v>
      </c>
      <c r="T421" s="2">
        <f>(Table2[[#This Row],[Close Price]]-Table2[[#This Row],[50D EMA]])/Table2[[#This Row],[50D EMA]]</f>
        <v>0.12737115539616758</v>
      </c>
      <c r="U421" s="2">
        <f>(Table2[[#This Row],[Close Price]]-Table2[[#This Row],[200D EMA]])/Table2[[#This Row],[200D EMA]]</f>
        <v>0.14804132044084906</v>
      </c>
      <c r="V421">
        <v>2.3897196768977</v>
      </c>
      <c r="W421">
        <v>603</v>
      </c>
      <c r="X421">
        <v>634.4</v>
      </c>
      <c r="Y421">
        <v>588.54999999999995</v>
      </c>
      <c r="Z421">
        <v>638.95000000000005</v>
      </c>
      <c r="AA421">
        <v>580.4</v>
      </c>
      <c r="AB421">
        <v>638.95000000000005</v>
      </c>
      <c r="AC421" s="2">
        <f>(Table2[[#This Row],[Close Price]]/Table2[[#This Row],[Day Low]])-1</f>
        <v>4.1293532338308347E-2</v>
      </c>
      <c r="AD421" s="2">
        <f>(Table2[[#This Row],[Day High]]/Table2[[#This Row],[Close Price]])-1</f>
        <v>1.0351966873705987E-2</v>
      </c>
      <c r="AE421" s="2">
        <f>(Table2[[#This Row],[Close Price]]/Table2[[#This Row],[Current Week Low]])-1</f>
        <v>6.6859230311783202E-2</v>
      </c>
      <c r="AF421" s="2">
        <f>(Table2[[#This Row],[Current Week High]]/Table2[[#This Row],[Close Price]])-1</f>
        <v>1.7598343685300222E-2</v>
      </c>
      <c r="AG421" s="2">
        <f>(Table2[[#This Row],[Close Price]]/Table2[[#This Row],[Current Month Low]])-1</f>
        <v>8.1840110268780242E-2</v>
      </c>
      <c r="AH421" s="2">
        <f>(Table2[[#This Row],[Current Month High]]/Table2[[#This Row],[Close Price]])-1</f>
        <v>1.7598343685300222E-2</v>
      </c>
      <c r="AI421">
        <v>19.445771619684599</v>
      </c>
      <c r="AJ421">
        <v>36.5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</v>
      </c>
      <c r="AM421" t="s">
        <v>10197</v>
      </c>
      <c r="AN421">
        <v>18.25</v>
      </c>
      <c r="AO421" t="s">
        <v>10198</v>
      </c>
      <c r="AP421">
        <v>0.18412509765291299</v>
      </c>
      <c r="AQ421">
        <f>(Table2[[#This Row],[Sharpe Ratio]]-AVERAGE(Table2[Sharpe Ratio]))/_xlfn.STDEV.P(Table2[Sharpe Ratio])</f>
        <v>1.4616802577296304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-2.4647860915826103E-2</v>
      </c>
      <c r="AS421">
        <f>_xlfn.RANK.AVG(Table2[[#This Row],[1Y Return vs Nifty Z-Score]],Table2[1Y Return vs Nifty Z-Score])</f>
        <v>674</v>
      </c>
      <c r="AT421">
        <f>_xlfn.RANK.AVG(Table2[[#This Row],[6M Return vs Nifty Z-Score]],Table2[6M Return vs Nifty Z-Score])</f>
        <v>511</v>
      </c>
      <c r="AU421">
        <f>_xlfn.RANK.AVG(Table2[[#This Row],[Sharpe Ratio Z-Score]],Table2[Sharpe Ratio Z-Score])</f>
        <v>58</v>
      </c>
      <c r="AV421">
        <f>(Table2[[#This Row],[Rank 1Y]]+Table2[[#This Row],[Rank 6M]]+Table2[[#This Row],[Rank Sharpe]])/3</f>
        <v>414.33333333333331</v>
      </c>
    </row>
    <row r="422" spans="1:48" x14ac:dyDescent="0.3">
      <c r="A422" t="s">
        <v>676</v>
      </c>
      <c r="B422" t="s">
        <v>677</v>
      </c>
      <c r="C422" t="s">
        <v>10165</v>
      </c>
      <c r="D422" t="s">
        <v>333</v>
      </c>
      <c r="E422">
        <v>25387.053183</v>
      </c>
      <c r="F422">
        <v>2033.15</v>
      </c>
      <c r="G422">
        <v>12.732270517288701</v>
      </c>
      <c r="H422">
        <f>(Table2[[#This Row],[1Y Return vs Nifty]]-AVERAGE(Table2[1Y Return vs Nifty]))/_xlfn.STDEV.P(Table2[1Y Return vs Nifty])</f>
        <v>-0.39998469273266052</v>
      </c>
      <c r="I422">
        <v>17.4673905751186</v>
      </c>
      <c r="J422">
        <f>(Table2[[#This Row],[1M Return vs Nifty]]-AVERAGE(Table2[1M Return vs Nifty]))/_xlfn.STDEV.P(Table2[1M Return vs Nifty])</f>
        <v>1.1291288964217101</v>
      </c>
      <c r="K422">
        <v>35.458473499385903</v>
      </c>
      <c r="L422">
        <f>(Table2[[#This Row],[6M Return vs Nifty]]-AVERAGE(Table2[6M Return vs Nifty]))/_xlfn.STDEV.P(Table2[6M Return vs Nifty])</f>
        <v>0.72106623659906066</v>
      </c>
      <c r="M422">
        <v>0.11589782598660101</v>
      </c>
      <c r="N422">
        <f>(Table2[[#This Row],[1W Return vs Nifty]]-AVERAGE(Table2[1W Return vs Nifty]))/_xlfn.STDEV.P(Table2[1W Return vs Nifty])</f>
        <v>2.2215883439626098E-2</v>
      </c>
      <c r="O422">
        <v>1883.23</v>
      </c>
      <c r="P422">
        <v>1701.5997987763701</v>
      </c>
      <c r="Q422">
        <v>1517.1227071763001</v>
      </c>
      <c r="R422">
        <v>70.970347569946497</v>
      </c>
      <c r="S422" s="2">
        <f>(Table2[[#This Row],[Close Price]]-Table2[[#This Row],[20D EMA]])/Table2[[#This Row],[20D EMA]]</f>
        <v>7.9607907690510488E-2</v>
      </c>
      <c r="T422" s="2">
        <f>(Table2[[#This Row],[Close Price]]-Table2[[#This Row],[50D EMA]])/Table2[[#This Row],[50D EMA]]</f>
        <v>0.19484616856563428</v>
      </c>
      <c r="U422" s="2">
        <f>(Table2[[#This Row],[Close Price]]-Table2[[#This Row],[200D EMA]])/Table2[[#This Row],[200D EMA]]</f>
        <v>0.3401355014876421</v>
      </c>
      <c r="V422">
        <v>1.4192414210878801</v>
      </c>
      <c r="W422">
        <v>2009.75</v>
      </c>
      <c r="X422">
        <v>2080</v>
      </c>
      <c r="Y422">
        <v>1966</v>
      </c>
      <c r="Z422">
        <v>2051</v>
      </c>
      <c r="AA422">
        <v>1921</v>
      </c>
      <c r="AB422">
        <v>2051</v>
      </c>
      <c r="AC422" s="2">
        <f>(Table2[[#This Row],[Close Price]]/Table2[[#This Row],[Day Low]])-1</f>
        <v>1.1643239208856793E-2</v>
      </c>
      <c r="AD422" s="2">
        <f>(Table2[[#This Row],[Day High]]/Table2[[#This Row],[Close Price]])-1</f>
        <v>2.3043061259621744E-2</v>
      </c>
      <c r="AE422" s="2">
        <f>(Table2[[#This Row],[Close Price]]/Table2[[#This Row],[Current Week Low]])-1</f>
        <v>3.4155645981688743E-2</v>
      </c>
      <c r="AF422" s="2">
        <f>(Table2[[#This Row],[Current Week High]]/Table2[[#This Row],[Close Price]])-1</f>
        <v>8.7794801170597569E-3</v>
      </c>
      <c r="AG422" s="2">
        <f>(Table2[[#This Row],[Close Price]]/Table2[[#This Row],[Current Month Low]])-1</f>
        <v>5.8381051535658646E-2</v>
      </c>
      <c r="AH422" s="2">
        <f>(Table2[[#This Row],[Current Month High]]/Table2[[#This Row],[Close Price]])-1</f>
        <v>8.7794801170597569E-3</v>
      </c>
      <c r="AI422">
        <v>8.1572928706686607</v>
      </c>
      <c r="AJ422">
        <v>71.414720512604305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0.26</v>
      </c>
      <c r="AM422" t="s">
        <v>10198</v>
      </c>
      <c r="AN422">
        <v>10.07</v>
      </c>
      <c r="AO422" t="s">
        <v>10198</v>
      </c>
      <c r="AP422">
        <v>-7.6556516054055002E-2</v>
      </c>
      <c r="AQ422">
        <f>(Table2[[#This Row],[Sharpe Ratio]]-AVERAGE(Table2[Sharpe Ratio]))/_xlfn.STDEV.P(Table2[Sharpe Ratio])</f>
        <v>-1.4773208962094946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-4.8945724817581818E-3</v>
      </c>
      <c r="AS422">
        <f>_xlfn.RANK.AVG(Table2[[#This Row],[1Y Return vs Nifty Z-Score]],Table2[1Y Return vs Nifty Z-Score])</f>
        <v>436</v>
      </c>
      <c r="AT422">
        <f>_xlfn.RANK.AVG(Table2[[#This Row],[6M Return vs Nifty Z-Score]],Table2[6M Return vs Nifty Z-Score])</f>
        <v>124</v>
      </c>
      <c r="AU422">
        <f>_xlfn.RANK.AVG(Table2[[#This Row],[Sharpe Ratio Z-Score]],Table2[Sharpe Ratio Z-Score])</f>
        <v>684</v>
      </c>
      <c r="AV422">
        <f>(Table2[[#This Row],[Rank 1Y]]+Table2[[#This Row],[Rank 6M]]+Table2[[#This Row],[Rank Sharpe]])/3</f>
        <v>414.66666666666669</v>
      </c>
    </row>
    <row r="423" spans="1:48" x14ac:dyDescent="0.3">
      <c r="A423" t="s">
        <v>1075</v>
      </c>
      <c r="B423" t="s">
        <v>1076</v>
      </c>
      <c r="C423" t="s">
        <v>10165</v>
      </c>
      <c r="D423" t="s">
        <v>716</v>
      </c>
      <c r="E423">
        <v>11712.439830699999</v>
      </c>
      <c r="F423">
        <v>8980.5</v>
      </c>
      <c r="G423">
        <v>-7.0818940358950702</v>
      </c>
      <c r="H423">
        <f>(Table2[[#This Row],[1Y Return vs Nifty]]-AVERAGE(Table2[1Y Return vs Nifty]))/_xlfn.STDEV.P(Table2[1Y Return vs Nifty])</f>
        <v>-0.62882439541453183</v>
      </c>
      <c r="I423">
        <v>18.905883026467698</v>
      </c>
      <c r="J423">
        <f>(Table2[[#This Row],[1M Return vs Nifty]]-AVERAGE(Table2[1M Return vs Nifty]))/_xlfn.STDEV.P(Table2[1M Return vs Nifty])</f>
        <v>1.2475976769092594</v>
      </c>
      <c r="K423">
        <v>2.1496126209148998</v>
      </c>
      <c r="L423">
        <f>(Table2[[#This Row],[6M Return vs Nifty]]-AVERAGE(Table2[6M Return vs Nifty]))/_xlfn.STDEV.P(Table2[6M Return vs Nifty])</f>
        <v>-0.24454939136938295</v>
      </c>
      <c r="M423">
        <v>1.47237101518755</v>
      </c>
      <c r="N423">
        <f>(Table2[[#This Row],[1W Return vs Nifty]]-AVERAGE(Table2[1W Return vs Nifty]))/_xlfn.STDEV.P(Table2[1W Return vs Nifty])</f>
        <v>0.26712731357748321</v>
      </c>
      <c r="O423">
        <v>8573.09</v>
      </c>
      <c r="P423">
        <v>7990.4776059190299</v>
      </c>
      <c r="Q423">
        <v>7678.5348686225498</v>
      </c>
      <c r="R423">
        <v>64.172018028591495</v>
      </c>
      <c r="S423" s="2">
        <f>(Table2[[#This Row],[Close Price]]-Table2[[#This Row],[20D EMA]])/Table2[[#This Row],[20D EMA]]</f>
        <v>4.7521955327658974E-2</v>
      </c>
      <c r="T423" s="2">
        <f>(Table2[[#This Row],[Close Price]]-Table2[[#This Row],[50D EMA]])/Table2[[#This Row],[50D EMA]]</f>
        <v>0.12390027766895945</v>
      </c>
      <c r="U423" s="2">
        <f>(Table2[[#This Row],[Close Price]]-Table2[[#This Row],[200D EMA]])/Table2[[#This Row],[200D EMA]]</f>
        <v>0.16955905698856447</v>
      </c>
      <c r="V423">
        <v>1.4492343637203</v>
      </c>
      <c r="W423">
        <v>8807.6</v>
      </c>
      <c r="X423">
        <v>9200</v>
      </c>
      <c r="Y423">
        <v>8915</v>
      </c>
      <c r="Z423">
        <v>9650</v>
      </c>
      <c r="AA423">
        <v>8630.4500000000007</v>
      </c>
      <c r="AB423">
        <v>9650</v>
      </c>
      <c r="AC423" s="2">
        <f>(Table2[[#This Row],[Close Price]]/Table2[[#This Row],[Day Low]])-1</f>
        <v>1.963077342295283E-2</v>
      </c>
      <c r="AD423" s="2">
        <f>(Table2[[#This Row],[Day High]]/Table2[[#This Row],[Close Price]])-1</f>
        <v>2.4441846222370778E-2</v>
      </c>
      <c r="AE423" s="2">
        <f>(Table2[[#This Row],[Close Price]]/Table2[[#This Row],[Current Week Low]])-1</f>
        <v>7.3471676948961839E-3</v>
      </c>
      <c r="AF423" s="2">
        <f>(Table2[[#This Row],[Current Week High]]/Table2[[#This Row],[Close Price]])-1</f>
        <v>7.4550414787595276E-2</v>
      </c>
      <c r="AG423" s="2">
        <f>(Table2[[#This Row],[Close Price]]/Table2[[#This Row],[Current Month Low]])-1</f>
        <v>4.0559878106008362E-2</v>
      </c>
      <c r="AH423" s="2">
        <f>(Table2[[#This Row],[Current Month High]]/Table2[[#This Row],[Close Price]])-1</f>
        <v>7.4550414787595276E-2</v>
      </c>
      <c r="AI423">
        <v>8.4572128500640193</v>
      </c>
      <c r="AJ423">
        <v>36.249848282558503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0.14000000000000001</v>
      </c>
      <c r="AM423" t="s">
        <v>10198</v>
      </c>
      <c r="AN423">
        <v>-1.21</v>
      </c>
      <c r="AO423" t="s">
        <v>10199</v>
      </c>
      <c r="AP423">
        <v>6.5480240741371001E-2</v>
      </c>
      <c r="AQ423">
        <f>(Table2[[#This Row],[Sharpe Ratio]]-AVERAGE(Table2[Sharpe Ratio]))/_xlfn.STDEV.P(Table2[Sharpe Ratio])</f>
        <v>0.12404325904227859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0.76539446274510647</v>
      </c>
      <c r="AS423">
        <f>_xlfn.RANK.AVG(Table2[[#This Row],[1Y Return vs Nifty Z-Score]],Table2[1Y Return vs Nifty Z-Score])</f>
        <v>548</v>
      </c>
      <c r="AT423">
        <f>_xlfn.RANK.AVG(Table2[[#This Row],[6M Return vs Nifty Z-Score]],Table2[6M Return vs Nifty Z-Score])</f>
        <v>401</v>
      </c>
      <c r="AU423">
        <f>_xlfn.RANK.AVG(Table2[[#This Row],[Sharpe Ratio Z-Score]],Table2[Sharpe Ratio Z-Score])</f>
        <v>297</v>
      </c>
      <c r="AV423">
        <f>(Table2[[#This Row],[Rank 1Y]]+Table2[[#This Row],[Rank 6M]]+Table2[[#This Row],[Rank Sharpe]])/3</f>
        <v>415.33333333333331</v>
      </c>
    </row>
    <row r="424" spans="1:48" x14ac:dyDescent="0.3">
      <c r="A424" t="s">
        <v>852</v>
      </c>
      <c r="B424" t="s">
        <v>853</v>
      </c>
      <c r="C424" t="s">
        <v>10159</v>
      </c>
      <c r="D424" t="s">
        <v>65</v>
      </c>
      <c r="E424">
        <v>17670.723017640001</v>
      </c>
      <c r="F424">
        <v>1696.65</v>
      </c>
      <c r="G424">
        <v>53.901753314337199</v>
      </c>
      <c r="H424">
        <f>(Table2[[#This Row],[1Y Return vs Nifty]]-AVERAGE(Table2[1Y Return vs Nifty]))/_xlfn.STDEV.P(Table2[1Y Return vs Nifty])</f>
        <v>7.549395677361817E-2</v>
      </c>
      <c r="I424">
        <v>10.773209223441899</v>
      </c>
      <c r="J424">
        <f>(Table2[[#This Row],[1M Return vs Nifty]]-AVERAGE(Table2[1M Return vs Nifty]))/_xlfn.STDEV.P(Table2[1M Return vs Nifty])</f>
        <v>0.57782151879045074</v>
      </c>
      <c r="K424">
        <v>-4.4049927491528997</v>
      </c>
      <c r="L424">
        <f>(Table2[[#This Row],[6M Return vs Nifty]]-AVERAGE(Table2[6M Return vs Nifty]))/_xlfn.STDEV.P(Table2[6M Return vs Nifty])</f>
        <v>-0.43456577780768985</v>
      </c>
      <c r="M424">
        <v>8.6864715688464003</v>
      </c>
      <c r="N424">
        <f>(Table2[[#This Row],[1W Return vs Nifty]]-AVERAGE(Table2[1W Return vs Nifty]))/_xlfn.STDEV.P(Table2[1W Return vs Nifty])</f>
        <v>1.5696342100062028</v>
      </c>
      <c r="O424">
        <v>1581.96</v>
      </c>
      <c r="P424">
        <v>1537.3004790085699</v>
      </c>
      <c r="Q424">
        <v>1383.6545510154699</v>
      </c>
      <c r="R424">
        <v>71.004151992399997</v>
      </c>
      <c r="S424" s="2">
        <f>(Table2[[#This Row],[Close Price]]-Table2[[#This Row],[20D EMA]])/Table2[[#This Row],[20D EMA]]</f>
        <v>7.2498672532807437E-2</v>
      </c>
      <c r="T424" s="2">
        <f>(Table2[[#This Row],[Close Price]]-Table2[[#This Row],[50D EMA]])/Table2[[#This Row],[50D EMA]]</f>
        <v>0.10365541620997688</v>
      </c>
      <c r="U424" s="2">
        <f>(Table2[[#This Row],[Close Price]]-Table2[[#This Row],[200D EMA]])/Table2[[#This Row],[200D EMA]]</f>
        <v>0.22620924330774722</v>
      </c>
      <c r="V424">
        <v>0.38319037430698</v>
      </c>
      <c r="W424">
        <v>1666.8</v>
      </c>
      <c r="X424">
        <v>1799</v>
      </c>
      <c r="Y424">
        <v>1655</v>
      </c>
      <c r="Z424">
        <v>1715</v>
      </c>
      <c r="AA424">
        <v>1513.8</v>
      </c>
      <c r="AB424">
        <v>1745</v>
      </c>
      <c r="AC424" s="2">
        <f>(Table2[[#This Row],[Close Price]]/Table2[[#This Row],[Day Low]])-1</f>
        <v>1.7908567314614876E-2</v>
      </c>
      <c r="AD424" s="2">
        <f>(Table2[[#This Row],[Day High]]/Table2[[#This Row],[Close Price]])-1</f>
        <v>6.0324757610585422E-2</v>
      </c>
      <c r="AE424" s="2">
        <f>(Table2[[#This Row],[Close Price]]/Table2[[#This Row],[Current Week Low]])-1</f>
        <v>2.5166163141993936E-2</v>
      </c>
      <c r="AF424" s="2">
        <f>(Table2[[#This Row],[Current Week High]]/Table2[[#This Row],[Close Price]])-1</f>
        <v>1.0815430406978299E-2</v>
      </c>
      <c r="AG424" s="2">
        <f>(Table2[[#This Row],[Close Price]]/Table2[[#This Row],[Current Month Low]])-1</f>
        <v>0.12078874355925495</v>
      </c>
      <c r="AH424" s="2">
        <f>(Table2[[#This Row],[Current Month High]]/Table2[[#This Row],[Close Price]])-1</f>
        <v>2.8497332979695145E-2</v>
      </c>
      <c r="AI424">
        <v>2.84973329796951</v>
      </c>
      <c r="AJ424">
        <v>88.506194100327704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-0.05</v>
      </c>
      <c r="AM424" t="s">
        <v>10199</v>
      </c>
      <c r="AN424">
        <v>8.7799999999999994</v>
      </c>
      <c r="AO424" t="s">
        <v>10198</v>
      </c>
      <c r="AQ424">
        <f>(Table2[[#This Row],[Sharpe Ratio]]-AVERAGE(Table2[Sharpe Ratio]))/_xlfn.STDEV.P(Table2[Sharpe Ratio])</f>
        <v>-0.61420022642052829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1.1741836813420536</v>
      </c>
      <c r="AS424">
        <f>_xlfn.RANK.AVG(Table2[[#This Row],[1Y Return vs Nifty Z-Score]],Table2[1Y Return vs Nifty Z-Score])</f>
        <v>256</v>
      </c>
      <c r="AT424">
        <f>_xlfn.RANK.AVG(Table2[[#This Row],[6M Return vs Nifty Z-Score]],Table2[6M Return vs Nifty Z-Score])</f>
        <v>473</v>
      </c>
      <c r="AU424">
        <f>_xlfn.RANK.AVG(Table2[[#This Row],[Sharpe Ratio Z-Score]],Table2[Sharpe Ratio Z-Score])</f>
        <v>520.5</v>
      </c>
      <c r="AV424">
        <f>(Table2[[#This Row],[Rank 1Y]]+Table2[[#This Row],[Rank 6M]]+Table2[[#This Row],[Rank Sharpe]])/3</f>
        <v>416.5</v>
      </c>
    </row>
    <row r="425" spans="1:48" x14ac:dyDescent="0.3">
      <c r="A425" t="s">
        <v>1115</v>
      </c>
      <c r="B425" t="s">
        <v>1116</v>
      </c>
      <c r="C425" t="s">
        <v>10159</v>
      </c>
      <c r="D425" t="s">
        <v>65</v>
      </c>
      <c r="E425">
        <v>10860.19589022</v>
      </c>
      <c r="F425">
        <v>889.05</v>
      </c>
      <c r="G425">
        <v>27.307595832559802</v>
      </c>
      <c r="H425">
        <f>(Table2[[#This Row],[1Y Return vs Nifty]]-AVERAGE(Table2[1Y Return vs Nifty]))/_xlfn.STDEV.P(Table2[1Y Return vs Nifty])</f>
        <v>-0.23164990866010909</v>
      </c>
      <c r="I425">
        <v>-2.9483629336321502</v>
      </c>
      <c r="J425">
        <f>(Table2[[#This Row],[1M Return vs Nifty]]-AVERAGE(Table2[1M Return vs Nifty]))/_xlfn.STDEV.P(Table2[1M Return vs Nifty])</f>
        <v>-0.55223510284556609</v>
      </c>
      <c r="K425">
        <v>9.5751178484421704</v>
      </c>
      <c r="L425">
        <f>(Table2[[#This Row],[6M Return vs Nifty]]-AVERAGE(Table2[6M Return vs Nifty]))/_xlfn.STDEV.P(Table2[6M Return vs Nifty])</f>
        <v>-2.9285833740604509E-2</v>
      </c>
      <c r="M425">
        <v>-1.70764439761418</v>
      </c>
      <c r="N425">
        <f>(Table2[[#This Row],[1W Return vs Nifty]]-AVERAGE(Table2[1W Return vs Nifty]))/_xlfn.STDEV.P(Table2[1W Return vs Nifty])</f>
        <v>-0.30702492828767053</v>
      </c>
      <c r="O425">
        <v>871.26</v>
      </c>
      <c r="P425">
        <v>848.62974717779002</v>
      </c>
      <c r="Q425">
        <v>761.41856460992506</v>
      </c>
      <c r="R425">
        <v>54.726492416555402</v>
      </c>
      <c r="S425" s="2">
        <f>(Table2[[#This Row],[Close Price]]-Table2[[#This Row],[20D EMA]])/Table2[[#This Row],[20D EMA]]</f>
        <v>2.0418703946009188E-2</v>
      </c>
      <c r="T425" s="2">
        <f>(Table2[[#This Row],[Close Price]]-Table2[[#This Row],[50D EMA]])/Table2[[#This Row],[50D EMA]]</f>
        <v>4.7630021168397471E-2</v>
      </c>
      <c r="U425" s="2">
        <f>(Table2[[#This Row],[Close Price]]-Table2[[#This Row],[200D EMA]])/Table2[[#This Row],[200D EMA]]</f>
        <v>0.16762322502007884</v>
      </c>
      <c r="V425">
        <v>1.21453915773642</v>
      </c>
      <c r="W425">
        <v>866.5</v>
      </c>
      <c r="X425">
        <v>898.45</v>
      </c>
      <c r="Y425">
        <v>875</v>
      </c>
      <c r="Z425">
        <v>914.95</v>
      </c>
      <c r="AA425">
        <v>865</v>
      </c>
      <c r="AB425">
        <v>972</v>
      </c>
      <c r="AC425" s="2">
        <f>(Table2[[#This Row],[Close Price]]/Table2[[#This Row],[Day Low]])-1</f>
        <v>2.6024235429890297E-2</v>
      </c>
      <c r="AD425" s="2">
        <f>(Table2[[#This Row],[Day High]]/Table2[[#This Row],[Close Price]])-1</f>
        <v>1.0573083628592439E-2</v>
      </c>
      <c r="AE425" s="2">
        <f>(Table2[[#This Row],[Close Price]]/Table2[[#This Row],[Current Week Low]])-1</f>
        <v>1.605714285714277E-2</v>
      </c>
      <c r="AF425" s="2">
        <f>(Table2[[#This Row],[Current Week High]]/Table2[[#This Row],[Close Price]])-1</f>
        <v>2.9132219785164004E-2</v>
      </c>
      <c r="AG425" s="2">
        <f>(Table2[[#This Row],[Close Price]]/Table2[[#This Row],[Current Month Low]])-1</f>
        <v>2.7803468208092541E-2</v>
      </c>
      <c r="AH425" s="2">
        <f>(Table2[[#This Row],[Current Month High]]/Table2[[#This Row],[Close Price]])-1</f>
        <v>9.3301839041673773E-2</v>
      </c>
      <c r="AI425">
        <v>9.3301839041673702</v>
      </c>
      <c r="AJ425">
        <v>57.549175970228603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-0.01</v>
      </c>
      <c r="AM425" t="s">
        <v>10199</v>
      </c>
      <c r="AN425">
        <v>7.15</v>
      </c>
      <c r="AO425" t="s">
        <v>10198</v>
      </c>
      <c r="AP425">
        <v>-2.1747054161725E-2</v>
      </c>
      <c r="AQ425">
        <f>(Table2[[#This Row],[Sharpe Ratio]]-AVERAGE(Table2[Sharpe Ratio]))/_xlfn.STDEV.P(Table2[Sharpe Ratio])</f>
        <v>-0.85938290872482292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-1.9795786822587731</v>
      </c>
      <c r="AS425">
        <f>_xlfn.RANK.AVG(Table2[[#This Row],[1Y Return vs Nifty Z-Score]],Table2[1Y Return vs Nifty Z-Score])</f>
        <v>351</v>
      </c>
      <c r="AT425">
        <f>_xlfn.RANK.AVG(Table2[[#This Row],[6M Return vs Nifty Z-Score]],Table2[6M Return vs Nifty Z-Score])</f>
        <v>313</v>
      </c>
      <c r="AU425">
        <f>_xlfn.RANK.AVG(Table2[[#This Row],[Sharpe Ratio Z-Score]],Table2[Sharpe Ratio Z-Score])</f>
        <v>587</v>
      </c>
      <c r="AV425">
        <f>(Table2[[#This Row],[Rank 1Y]]+Table2[[#This Row],[Rank 6M]]+Table2[[#This Row],[Rank Sharpe]])/3</f>
        <v>417</v>
      </c>
    </row>
    <row r="426" spans="1:48" x14ac:dyDescent="0.3">
      <c r="A426" t="s">
        <v>1910</v>
      </c>
      <c r="B426" t="s">
        <v>1911</v>
      </c>
      <c r="C426" t="s">
        <v>10165</v>
      </c>
      <c r="D426" t="s">
        <v>46</v>
      </c>
      <c r="E426">
        <v>3493.6730883999999</v>
      </c>
      <c r="F426">
        <v>2017.55</v>
      </c>
      <c r="G426">
        <v>9.4820181749219206</v>
      </c>
      <c r="H426">
        <f>(Table2[[#This Row],[1Y Return vs Nifty]]-AVERAGE(Table2[1Y Return vs Nifty]))/_xlfn.STDEV.P(Table2[1Y Return vs Nifty])</f>
        <v>-0.43752282751860366</v>
      </c>
      <c r="I426">
        <v>24.159363545365501</v>
      </c>
      <c r="J426">
        <f>(Table2[[#This Row],[1M Return vs Nifty]]-AVERAGE(Table2[1M Return vs Nifty]))/_xlfn.STDEV.P(Table2[1M Return vs Nifty])</f>
        <v>1.6802544001372637</v>
      </c>
      <c r="K426">
        <v>4.8674717678834698</v>
      </c>
      <c r="L426">
        <f>(Table2[[#This Row],[6M Return vs Nifty]]-AVERAGE(Table2[6M Return vs Nifty]))/_xlfn.STDEV.P(Table2[6M Return vs Nifty])</f>
        <v>-0.16575932777323921</v>
      </c>
      <c r="M426">
        <v>4.1846632200321299</v>
      </c>
      <c r="N426">
        <f>(Table2[[#This Row],[1W Return vs Nifty]]-AVERAGE(Table2[1W Return vs Nifty]))/_xlfn.STDEV.P(Table2[1W Return vs Nifty])</f>
        <v>0.75683206272298365</v>
      </c>
      <c r="O426">
        <v>1847.75</v>
      </c>
      <c r="P426">
        <v>1733.8050290382</v>
      </c>
      <c r="Q426">
        <v>1640.5051253371801</v>
      </c>
      <c r="R426">
        <v>84.263509082043896</v>
      </c>
      <c r="S426" s="2">
        <f>(Table2[[#This Row],[Close Price]]-Table2[[#This Row],[20D EMA]])/Table2[[#This Row],[20D EMA]]</f>
        <v>9.1895548640238106E-2</v>
      </c>
      <c r="T426" s="2">
        <f>(Table2[[#This Row],[Close Price]]-Table2[[#This Row],[50D EMA]])/Table2[[#This Row],[50D EMA]]</f>
        <v>0.16365448606363936</v>
      </c>
      <c r="U426" s="2">
        <f>(Table2[[#This Row],[Close Price]]-Table2[[#This Row],[200D EMA]])/Table2[[#This Row],[200D EMA]]</f>
        <v>0.22983462156835641</v>
      </c>
      <c r="V426">
        <v>2.43399198081709</v>
      </c>
      <c r="W426">
        <v>1937.5</v>
      </c>
      <c r="X426">
        <v>2042.8</v>
      </c>
      <c r="Y426">
        <v>1994.4</v>
      </c>
      <c r="Z426">
        <v>2090</v>
      </c>
      <c r="AA426">
        <v>1898.3</v>
      </c>
      <c r="AB426">
        <v>2090</v>
      </c>
      <c r="AC426" s="2">
        <f>(Table2[[#This Row],[Close Price]]/Table2[[#This Row],[Day Low]])-1</f>
        <v>4.131612903225812E-2</v>
      </c>
      <c r="AD426" s="2">
        <f>(Table2[[#This Row],[Day High]]/Table2[[#This Row],[Close Price]])-1</f>
        <v>1.2515179301628265E-2</v>
      </c>
      <c r="AE426" s="2">
        <f>(Table2[[#This Row],[Close Price]]/Table2[[#This Row],[Current Week Low]])-1</f>
        <v>1.160750100280783E-2</v>
      </c>
      <c r="AF426" s="2">
        <f>(Table2[[#This Row],[Current Week High]]/Table2[[#This Row],[Close Price]])-1</f>
        <v>3.590989070902828E-2</v>
      </c>
      <c r="AG426" s="2">
        <f>(Table2[[#This Row],[Close Price]]/Table2[[#This Row],[Current Month Low]])-1</f>
        <v>6.281936469472682E-2</v>
      </c>
      <c r="AH426" s="2">
        <f>(Table2[[#This Row],[Current Month High]]/Table2[[#This Row],[Close Price]])-1</f>
        <v>3.590989070902828E-2</v>
      </c>
      <c r="AI426">
        <v>3.59098907090282</v>
      </c>
      <c r="AJ426">
        <v>42.683875530410099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0.1</v>
      </c>
      <c r="AM426" t="s">
        <v>10198</v>
      </c>
      <c r="AN426">
        <v>19.14</v>
      </c>
      <c r="AO426" t="s">
        <v>10198</v>
      </c>
      <c r="AP426">
        <v>2.3148654041090001E-2</v>
      </c>
      <c r="AQ426">
        <f>(Table2[[#This Row],[Sharpe Ratio]]-AVERAGE(Table2[Sharpe Ratio]))/_xlfn.STDEV.P(Table2[Sharpe Ratio])</f>
        <v>-0.35321549500261568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1.4805888125657889</v>
      </c>
      <c r="AS426">
        <f>_xlfn.RANK.AVG(Table2[[#This Row],[1Y Return vs Nifty Z-Score]],Table2[1Y Return vs Nifty Z-Score])</f>
        <v>456</v>
      </c>
      <c r="AT426">
        <f>_xlfn.RANK.AVG(Table2[[#This Row],[6M Return vs Nifty Z-Score]],Table2[6M Return vs Nifty Z-Score])</f>
        <v>360</v>
      </c>
      <c r="AU426">
        <f>_xlfn.RANK.AVG(Table2[[#This Row],[Sharpe Ratio Z-Score]],Table2[Sharpe Ratio Z-Score])</f>
        <v>436</v>
      </c>
      <c r="AV426">
        <f>(Table2[[#This Row],[Rank 1Y]]+Table2[[#This Row],[Rank 6M]]+Table2[[#This Row],[Rank Sharpe]])/3</f>
        <v>417.33333333333331</v>
      </c>
    </row>
    <row r="427" spans="1:48" x14ac:dyDescent="0.3">
      <c r="A427" t="s">
        <v>423</v>
      </c>
      <c r="B427" t="s">
        <v>424</v>
      </c>
      <c r="C427" t="s">
        <v>10153</v>
      </c>
      <c r="D427" t="s">
        <v>32</v>
      </c>
      <c r="E427">
        <v>55069.070507135999</v>
      </c>
      <c r="F427">
        <v>123.66</v>
      </c>
      <c r="G427">
        <v>31.457440201740699</v>
      </c>
      <c r="H427">
        <f>(Table2[[#This Row],[1Y Return vs Nifty]]-AVERAGE(Table2[1Y Return vs Nifty]))/_xlfn.STDEV.P(Table2[1Y Return vs Nifty])</f>
        <v>-0.18372211694976906</v>
      </c>
      <c r="I427">
        <v>-6.8484581241387099</v>
      </c>
      <c r="J427">
        <f>(Table2[[#This Row],[1M Return vs Nifty]]-AVERAGE(Table2[1M Return vs Nifty]))/_xlfn.STDEV.P(Table2[1M Return vs Nifty])</f>
        <v>-0.87343214532663171</v>
      </c>
      <c r="K427">
        <v>-9.2412793439140799</v>
      </c>
      <c r="L427">
        <f>(Table2[[#This Row],[6M Return vs Nifty]]-AVERAGE(Table2[6M Return vs Nifty]))/_xlfn.STDEV.P(Table2[6M Return vs Nifty])</f>
        <v>-0.57476852848938931</v>
      </c>
      <c r="M427">
        <v>-1.6122589997338299</v>
      </c>
      <c r="N427">
        <f>(Table2[[#This Row],[1W Return vs Nifty]]-AVERAGE(Table2[1W Return vs Nifty]))/_xlfn.STDEV.P(Table2[1W Return vs Nifty])</f>
        <v>-0.2898030809300341</v>
      </c>
      <c r="O427">
        <v>122</v>
      </c>
      <c r="P427">
        <v>126.1775944306</v>
      </c>
      <c r="Q427">
        <v>121.06006888319</v>
      </c>
      <c r="R427">
        <v>50.0722985535254</v>
      </c>
      <c r="S427" s="2">
        <f>(Table2[[#This Row],[Close Price]]-Table2[[#This Row],[20D EMA]])/Table2[[#This Row],[20D EMA]]</f>
        <v>1.3606557377049152E-2</v>
      </c>
      <c r="T427" s="2">
        <f>(Table2[[#This Row],[Close Price]]-Table2[[#This Row],[50D EMA]])/Table2[[#This Row],[50D EMA]]</f>
        <v>-1.9952785135594914E-2</v>
      </c>
      <c r="U427" s="2">
        <f>(Table2[[#This Row],[Close Price]]-Table2[[#This Row],[200D EMA]])/Table2[[#This Row],[200D EMA]]</f>
        <v>2.1476372356261032E-2</v>
      </c>
      <c r="V427">
        <v>0.68362537288799996</v>
      </c>
      <c r="W427">
        <v>119</v>
      </c>
      <c r="X427">
        <v>124.3</v>
      </c>
      <c r="Y427">
        <v>119.5</v>
      </c>
      <c r="Z427">
        <v>125.9</v>
      </c>
      <c r="AA427">
        <v>117.3</v>
      </c>
      <c r="AB427">
        <v>125.9</v>
      </c>
      <c r="AC427" s="2">
        <f>(Table2[[#This Row],[Close Price]]/Table2[[#This Row],[Day Low]])-1</f>
        <v>3.9159663865546257E-2</v>
      </c>
      <c r="AD427" s="2">
        <f>(Table2[[#This Row],[Day High]]/Table2[[#This Row],[Close Price]])-1</f>
        <v>5.175481158013806E-3</v>
      </c>
      <c r="AE427" s="2">
        <f>(Table2[[#This Row],[Close Price]]/Table2[[#This Row],[Current Week Low]])-1</f>
        <v>3.4811715481171568E-2</v>
      </c>
      <c r="AF427" s="2">
        <f>(Table2[[#This Row],[Current Week High]]/Table2[[#This Row],[Close Price]])-1</f>
        <v>1.8114184053048765E-2</v>
      </c>
      <c r="AG427" s="2">
        <f>(Table2[[#This Row],[Close Price]]/Table2[[#This Row],[Current Month Low]])-1</f>
        <v>5.421994884910486E-2</v>
      </c>
      <c r="AH427" s="2">
        <f>(Table2[[#This Row],[Current Month High]]/Table2[[#This Row],[Close Price]])-1</f>
        <v>1.8114184053048765E-2</v>
      </c>
      <c r="AI427">
        <v>27.7292576419214</v>
      </c>
      <c r="AJ427">
        <v>61.120521172638398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-0.18</v>
      </c>
      <c r="AM427" t="s">
        <v>10199</v>
      </c>
      <c r="AN427">
        <v>1.69</v>
      </c>
      <c r="AO427" t="s">
        <v>10198</v>
      </c>
      <c r="AP427">
        <v>3.5775145573642003E-2</v>
      </c>
      <c r="AQ427">
        <f>(Table2[[#This Row],[Sharpe Ratio]]-AVERAGE(Table2[Sharpe Ratio]))/_xlfn.STDEV.P(Table2[Sharpe Ratio])</f>
        <v>-0.21086071724645433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338</v>
      </c>
      <c r="AT427">
        <f>_xlfn.RANK.AVG(Table2[[#This Row],[6M Return vs Nifty Z-Score]],Table2[6M Return vs Nifty Z-Score])</f>
        <v>520</v>
      </c>
      <c r="AU427">
        <f>_xlfn.RANK.AVG(Table2[[#This Row],[Sharpe Ratio Z-Score]],Table2[Sharpe Ratio Z-Score])</f>
        <v>397</v>
      </c>
      <c r="AV427">
        <f>(Table2[[#This Row],[Rank 1Y]]+Table2[[#This Row],[Rank 6M]]+Table2[[#This Row],[Rank Sharpe]])/3</f>
        <v>418.33333333333331</v>
      </c>
    </row>
    <row r="428" spans="1:48" x14ac:dyDescent="0.3">
      <c r="A428" t="s">
        <v>52</v>
      </c>
      <c r="B428" t="s">
        <v>53</v>
      </c>
      <c r="C428" t="s">
        <v>10153</v>
      </c>
      <c r="D428" t="s">
        <v>24</v>
      </c>
      <c r="E428">
        <v>398012.714144825</v>
      </c>
      <c r="F428">
        <v>1289.4000000000001</v>
      </c>
      <c r="G428">
        <v>7.23465337970591</v>
      </c>
      <c r="H428">
        <f>(Table2[[#This Row],[1Y Return vs Nifty]]-AVERAGE(Table2[1Y Return vs Nifty]))/_xlfn.STDEV.P(Table2[1Y Return vs Nifty])</f>
        <v>-0.46347831457305533</v>
      </c>
      <c r="I428">
        <v>2.66510194149186</v>
      </c>
      <c r="J428">
        <f>(Table2[[#This Row],[1M Return vs Nifty]]-AVERAGE(Table2[1M Return vs Nifty]))/_xlfn.STDEV.P(Table2[1M Return vs Nifty])</f>
        <v>-8.9931433860760676E-2</v>
      </c>
      <c r="K428">
        <v>2.14853343164049</v>
      </c>
      <c r="L428">
        <f>(Table2[[#This Row],[6M Return vs Nifty]]-AVERAGE(Table2[6M Return vs Nifty]))/_xlfn.STDEV.P(Table2[6M Return vs Nifty])</f>
        <v>-0.24458067679918818</v>
      </c>
      <c r="M428">
        <v>0.50438631745343898</v>
      </c>
      <c r="N428">
        <f>(Table2[[#This Row],[1W Return vs Nifty]]-AVERAGE(Table2[1W Return vs Nifty]))/_xlfn.STDEV.P(Table2[1W Return vs Nifty])</f>
        <v>9.2357536658211808E-2</v>
      </c>
      <c r="O428">
        <v>1250.1099999999999</v>
      </c>
      <c r="P428">
        <v>1198.54425477368</v>
      </c>
      <c r="Q428">
        <v>1097.07203202664</v>
      </c>
      <c r="R428">
        <v>68.910360608300394</v>
      </c>
      <c r="S428" s="2">
        <f>(Table2[[#This Row],[Close Price]]-Table2[[#This Row],[20D EMA]])/Table2[[#This Row],[20D EMA]]</f>
        <v>3.1429234227388143E-2</v>
      </c>
      <c r="T428" s="2">
        <f>(Table2[[#This Row],[Close Price]]-Table2[[#This Row],[50D EMA]])/Table2[[#This Row],[50D EMA]]</f>
        <v>7.5805081760186077E-2</v>
      </c>
      <c r="U428" s="2">
        <f>(Table2[[#This Row],[Close Price]]-Table2[[#This Row],[200D EMA]])/Table2[[#This Row],[200D EMA]]</f>
        <v>0.17531024614497673</v>
      </c>
      <c r="V428">
        <v>0.94522285924521598</v>
      </c>
      <c r="W428">
        <v>1275.1500000000001</v>
      </c>
      <c r="X428">
        <v>1292.4000000000001</v>
      </c>
      <c r="Y428">
        <v>1279.2</v>
      </c>
      <c r="Z428">
        <v>1297.4000000000001</v>
      </c>
      <c r="AA428">
        <v>1238.25</v>
      </c>
      <c r="AB428">
        <v>1297.4000000000001</v>
      </c>
      <c r="AC428" s="2">
        <f>(Table2[[#This Row],[Close Price]]/Table2[[#This Row],[Day Low]])-1</f>
        <v>1.1175155864016073E-2</v>
      </c>
      <c r="AD428" s="2">
        <f>(Table2[[#This Row],[Day High]]/Table2[[#This Row],[Close Price]])-1</f>
        <v>2.32666356444855E-3</v>
      </c>
      <c r="AE428" s="2">
        <f>(Table2[[#This Row],[Close Price]]/Table2[[#This Row],[Current Week Low]])-1</f>
        <v>7.9737335834897394E-3</v>
      </c>
      <c r="AF428" s="2">
        <f>(Table2[[#This Row],[Current Week High]]/Table2[[#This Row],[Close Price]])-1</f>
        <v>6.2044361718629482E-3</v>
      </c>
      <c r="AG428" s="2">
        <f>(Table2[[#This Row],[Close Price]]/Table2[[#This Row],[Current Month Low]])-1</f>
        <v>4.1308298001211385E-2</v>
      </c>
      <c r="AH428" s="2">
        <f>(Table2[[#This Row],[Current Month High]]/Table2[[#This Row],[Close Price]])-1</f>
        <v>6.2044361718629482E-3</v>
      </c>
      <c r="AI428">
        <v>1.5976423142546701</v>
      </c>
      <c r="AJ428">
        <v>39.0713476783692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0.13</v>
      </c>
      <c r="AM428" t="s">
        <v>10198</v>
      </c>
      <c r="AN428">
        <v>4.2</v>
      </c>
      <c r="AO428" t="s">
        <v>10198</v>
      </c>
      <c r="AP428">
        <v>3.8383095319285999E-2</v>
      </c>
      <c r="AQ428">
        <f>(Table2[[#This Row],[Sharpe Ratio]]-AVERAGE(Table2[Sharpe Ratio]))/_xlfn.STDEV.P(Table2[Sharpe Ratio])</f>
        <v>-0.18145792507071265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-0.88709081364550502</v>
      </c>
      <c r="AS428">
        <f>_xlfn.RANK.AVG(Table2[[#This Row],[1Y Return vs Nifty Z-Score]],Table2[1Y Return vs Nifty Z-Score])</f>
        <v>466</v>
      </c>
      <c r="AT428">
        <f>_xlfn.RANK.AVG(Table2[[#This Row],[6M Return vs Nifty Z-Score]],Table2[6M Return vs Nifty Z-Score])</f>
        <v>402</v>
      </c>
      <c r="AU428">
        <f>_xlfn.RANK.AVG(Table2[[#This Row],[Sharpe Ratio Z-Score]],Table2[Sharpe Ratio Z-Score])</f>
        <v>388</v>
      </c>
      <c r="AV428">
        <f>(Table2[[#This Row],[Rank 1Y]]+Table2[[#This Row],[Rank 6M]]+Table2[[#This Row],[Rank Sharpe]])/3</f>
        <v>418.66666666666669</v>
      </c>
    </row>
    <row r="429" spans="1:48" x14ac:dyDescent="0.3">
      <c r="A429" t="s">
        <v>84</v>
      </c>
      <c r="B429" t="s">
        <v>85</v>
      </c>
      <c r="C429" t="s">
        <v>10164</v>
      </c>
      <c r="D429" t="s">
        <v>86</v>
      </c>
      <c r="E429">
        <v>315706.40160554001</v>
      </c>
      <c r="F429">
        <v>4806.3500000000004</v>
      </c>
      <c r="G429">
        <v>1.0965213743886399</v>
      </c>
      <c r="H429">
        <f>(Table2[[#This Row],[1Y Return vs Nifty]]-AVERAGE(Table2[1Y Return vs Nifty]))/_xlfn.STDEV.P(Table2[1Y Return vs Nifty])</f>
        <v>-0.53436943387049662</v>
      </c>
      <c r="I429">
        <v>-2.5938632884928898</v>
      </c>
      <c r="J429">
        <f>(Table2[[#This Row],[1M Return vs Nifty]]-AVERAGE(Table2[1M Return vs Nifty]))/_xlfn.STDEV.P(Table2[1M Return vs Nifty])</f>
        <v>-0.52303985708426237</v>
      </c>
      <c r="K429">
        <v>12.7939022297441</v>
      </c>
      <c r="L429">
        <f>(Table2[[#This Row],[6M Return vs Nifty]]-AVERAGE(Table2[6M Return vs Nifty]))/_xlfn.STDEV.P(Table2[6M Return vs Nifty])</f>
        <v>6.4025928345345109E-2</v>
      </c>
      <c r="M429">
        <v>0.62606324154213799</v>
      </c>
      <c r="N429">
        <f>(Table2[[#This Row],[1W Return vs Nifty]]-AVERAGE(Table2[1W Return vs Nifty]))/_xlfn.STDEV.P(Table2[1W Return vs Nifty])</f>
        <v>0.1143263228683491</v>
      </c>
      <c r="O429">
        <v>4782.3100000000004</v>
      </c>
      <c r="P429">
        <v>4685.3255602487397</v>
      </c>
      <c r="Q429">
        <v>4264.2589268489601</v>
      </c>
      <c r="R429">
        <v>57.433607460989002</v>
      </c>
      <c r="S429" s="2">
        <f>(Table2[[#This Row],[Close Price]]-Table2[[#This Row],[20D EMA]])/Table2[[#This Row],[20D EMA]]</f>
        <v>5.0268594047646348E-3</v>
      </c>
      <c r="T429" s="2">
        <f>(Table2[[#This Row],[Close Price]]-Table2[[#This Row],[50D EMA]])/Table2[[#This Row],[50D EMA]]</f>
        <v>2.5830529425331018E-2</v>
      </c>
      <c r="U429" s="2">
        <f>(Table2[[#This Row],[Close Price]]-Table2[[#This Row],[200D EMA]])/Table2[[#This Row],[200D EMA]]</f>
        <v>0.12712433331331832</v>
      </c>
      <c r="V429">
        <v>1.04569705622868</v>
      </c>
      <c r="W429">
        <v>4731.1000000000004</v>
      </c>
      <c r="X429">
        <v>4894.3500000000004</v>
      </c>
      <c r="Y429">
        <v>4780</v>
      </c>
      <c r="Z429">
        <v>4935.2</v>
      </c>
      <c r="AA429">
        <v>4612.5</v>
      </c>
      <c r="AB429">
        <v>4935.2</v>
      </c>
      <c r="AC429" s="2">
        <f>(Table2[[#This Row],[Close Price]]/Table2[[#This Row],[Day Low]])-1</f>
        <v>1.5905391980723271E-2</v>
      </c>
      <c r="AD429" s="2">
        <f>(Table2[[#This Row],[Day High]]/Table2[[#This Row],[Close Price]])-1</f>
        <v>1.8309111904043718E-2</v>
      </c>
      <c r="AE429" s="2">
        <f>(Table2[[#This Row],[Close Price]]/Table2[[#This Row],[Current Week Low]])-1</f>
        <v>5.5125523012553579E-3</v>
      </c>
      <c r="AF429" s="2">
        <f>(Table2[[#This Row],[Current Week High]]/Table2[[#This Row],[Close Price]])-1</f>
        <v>2.6808284873136357E-2</v>
      </c>
      <c r="AG429" s="2">
        <f>(Table2[[#This Row],[Close Price]]/Table2[[#This Row],[Current Month Low]])-1</f>
        <v>4.2027100271002871E-2</v>
      </c>
      <c r="AH429" s="2">
        <f>(Table2[[#This Row],[Current Month High]]/Table2[[#This Row],[Close Price]])-1</f>
        <v>2.6808284873136357E-2</v>
      </c>
      <c r="AI429">
        <v>8.5855170763677204</v>
      </c>
      <c r="AJ429">
        <v>37.668456856426701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-0.09</v>
      </c>
      <c r="AM429" t="s">
        <v>10199</v>
      </c>
      <c r="AN429">
        <v>0.03</v>
      </c>
      <c r="AO429" t="s">
        <v>10198</v>
      </c>
      <c r="AP429">
        <v>1.4097180522481E-2</v>
      </c>
      <c r="AQ429">
        <f>(Table2[[#This Row],[Sharpe Ratio]]-AVERAGE(Table2[Sharpe Ratio]))/_xlfn.STDEV.P(Table2[Sharpe Ratio])</f>
        <v>-0.4552644686058897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-1.3343215083469544</v>
      </c>
      <c r="AS429">
        <f>_xlfn.RANK.AVG(Table2[[#This Row],[1Y Return vs Nifty Z-Score]],Table2[1Y Return vs Nifty Z-Score])</f>
        <v>511</v>
      </c>
      <c r="AT429">
        <f>_xlfn.RANK.AVG(Table2[[#This Row],[6M Return vs Nifty Z-Score]],Table2[6M Return vs Nifty Z-Score])</f>
        <v>290</v>
      </c>
      <c r="AU429">
        <f>_xlfn.RANK.AVG(Table2[[#This Row],[Sharpe Ratio Z-Score]],Table2[Sharpe Ratio Z-Score])</f>
        <v>456</v>
      </c>
      <c r="AV429">
        <f>(Table2[[#This Row],[Rank 1Y]]+Table2[[#This Row],[Rank 6M]]+Table2[[#This Row],[Rank Sharpe]])/3</f>
        <v>419</v>
      </c>
    </row>
    <row r="430" spans="1:48" x14ac:dyDescent="0.3">
      <c r="A430" t="s">
        <v>660</v>
      </c>
      <c r="B430" t="s">
        <v>661</v>
      </c>
      <c r="C430" t="s">
        <v>10165</v>
      </c>
      <c r="D430" t="s">
        <v>333</v>
      </c>
      <c r="E430">
        <v>27054.573750420001</v>
      </c>
      <c r="F430">
        <v>427.65</v>
      </c>
      <c r="G430">
        <v>21.071333982010501</v>
      </c>
      <c r="H430">
        <f>(Table2[[#This Row],[1Y Return vs Nifty]]-AVERAGE(Table2[1Y Return vs Nifty]))/_xlfn.STDEV.P(Table2[1Y Return vs Nifty])</f>
        <v>-0.30367435884045696</v>
      </c>
      <c r="I430">
        <v>0.93202212604141699</v>
      </c>
      <c r="J430">
        <f>(Table2[[#This Row],[1M Return vs Nifty]]-AVERAGE(Table2[1M Return vs Nifty]))/_xlfn.STDEV.P(Table2[1M Return vs Nifty])</f>
        <v>-0.2326613119574058</v>
      </c>
      <c r="K430">
        <v>22.688803931589</v>
      </c>
      <c r="L430">
        <f>(Table2[[#This Row],[6M Return vs Nifty]]-AVERAGE(Table2[6M Return vs Nifty]))/_xlfn.STDEV.P(Table2[6M Return vs Nifty])</f>
        <v>0.35087667822159174</v>
      </c>
      <c r="M430">
        <v>-0.751827911041967</v>
      </c>
      <c r="N430">
        <f>(Table2[[#This Row],[1W Return vs Nifty]]-AVERAGE(Table2[1W Return vs Nifty]))/_xlfn.STDEV.P(Table2[1W Return vs Nifty])</f>
        <v>-0.13445212365034701</v>
      </c>
      <c r="O430">
        <v>413.95</v>
      </c>
      <c r="P430">
        <v>388.58205739692602</v>
      </c>
      <c r="Q430">
        <v>334.11376084586198</v>
      </c>
      <c r="R430">
        <v>57.622938819253399</v>
      </c>
      <c r="S430" s="2">
        <f>(Table2[[#This Row],[Close Price]]-Table2[[#This Row],[20D EMA]])/Table2[[#This Row],[20D EMA]]</f>
        <v>3.3095784515038022E-2</v>
      </c>
      <c r="T430" s="2">
        <f>(Table2[[#This Row],[Close Price]]-Table2[[#This Row],[50D EMA]])/Table2[[#This Row],[50D EMA]]</f>
        <v>0.10053974922256155</v>
      </c>
      <c r="U430" s="2">
        <f>(Table2[[#This Row],[Close Price]]-Table2[[#This Row],[200D EMA]])/Table2[[#This Row],[200D EMA]]</f>
        <v>0.27995326776525509</v>
      </c>
      <c r="V430">
        <v>0.71767951658187901</v>
      </c>
      <c r="W430">
        <v>415.25</v>
      </c>
      <c r="X430">
        <v>430.1</v>
      </c>
      <c r="Y430">
        <v>409.5</v>
      </c>
      <c r="Z430">
        <v>441.95</v>
      </c>
      <c r="AA430">
        <v>403.95</v>
      </c>
      <c r="AB430">
        <v>441.95</v>
      </c>
      <c r="AC430" s="2">
        <f>(Table2[[#This Row],[Close Price]]/Table2[[#This Row],[Day Low]])-1</f>
        <v>2.9861529199277426E-2</v>
      </c>
      <c r="AD430" s="2">
        <f>(Table2[[#This Row],[Day High]]/Table2[[#This Row],[Close Price]])-1</f>
        <v>5.7289839822285415E-3</v>
      </c>
      <c r="AE430" s="2">
        <f>(Table2[[#This Row],[Close Price]]/Table2[[#This Row],[Current Week Low]])-1</f>
        <v>4.4322344322344165E-2</v>
      </c>
      <c r="AF430" s="2">
        <f>(Table2[[#This Row],[Current Week High]]/Table2[[#This Row],[Close Price]])-1</f>
        <v>3.3438559569741733E-2</v>
      </c>
      <c r="AG430" s="2">
        <f>(Table2[[#This Row],[Close Price]]/Table2[[#This Row],[Current Month Low]])-1</f>
        <v>5.8670627552914967E-2</v>
      </c>
      <c r="AH430" s="2">
        <f>(Table2[[#This Row],[Current Month High]]/Table2[[#This Row],[Close Price]])-1</f>
        <v>3.3438559569741733E-2</v>
      </c>
      <c r="AI430">
        <v>3.3438559569741702</v>
      </c>
      <c r="AJ430">
        <v>63.693779904306197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0.28000000000000003</v>
      </c>
      <c r="AM430" t="s">
        <v>10198</v>
      </c>
      <c r="AN430">
        <v>0.27</v>
      </c>
      <c r="AO430" t="s">
        <v>10198</v>
      </c>
      <c r="AP430">
        <v>-6.9984010260251001E-2</v>
      </c>
      <c r="AQ430">
        <f>(Table2[[#This Row],[Sharpe Ratio]]-AVERAGE(Table2[Sharpe Ratio]))/_xlfn.STDEV.P(Table2[Sharpe Ratio])</f>
        <v>-1.4032205335580061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-1.7231316497846241</v>
      </c>
      <c r="AS430">
        <f>_xlfn.RANK.AVG(Table2[[#This Row],[1Y Return vs Nifty Z-Score]],Table2[1Y Return vs Nifty Z-Score])</f>
        <v>388</v>
      </c>
      <c r="AT430">
        <f>_xlfn.RANK.AVG(Table2[[#This Row],[6M Return vs Nifty Z-Score]],Table2[6M Return vs Nifty Z-Score])</f>
        <v>199</v>
      </c>
      <c r="AU430">
        <f>_xlfn.RANK.AVG(Table2[[#This Row],[Sharpe Ratio Z-Score]],Table2[Sharpe Ratio Z-Score])</f>
        <v>672</v>
      </c>
      <c r="AV430">
        <f>(Table2[[#This Row],[Rank 1Y]]+Table2[[#This Row],[Rank 6M]]+Table2[[#This Row],[Rank Sharpe]])/3</f>
        <v>419.66666666666669</v>
      </c>
    </row>
    <row r="431" spans="1:48" x14ac:dyDescent="0.3">
      <c r="A431" t="s">
        <v>1013</v>
      </c>
      <c r="B431" t="s">
        <v>1014</v>
      </c>
      <c r="C431" t="s">
        <v>10159</v>
      </c>
      <c r="D431" t="s">
        <v>287</v>
      </c>
      <c r="E431">
        <v>13072.909777164999</v>
      </c>
      <c r="F431">
        <v>1259.25</v>
      </c>
      <c r="G431">
        <v>-3.7145340934029898</v>
      </c>
      <c r="H431">
        <f>(Table2[[#This Row],[1Y Return vs Nifty]]-AVERAGE(Table2[1Y Return vs Nifty]))/_xlfn.STDEV.P(Table2[1Y Return vs Nifty])</f>
        <v>-0.58993374998790382</v>
      </c>
      <c r="I431">
        <v>-7.2674151932091799</v>
      </c>
      <c r="J431">
        <f>(Table2[[#This Row],[1M Return vs Nifty]]-AVERAGE(Table2[1M Return vs Nifty]))/_xlfn.STDEV.P(Table2[1M Return vs Nifty])</f>
        <v>-0.9079358599640408</v>
      </c>
      <c r="K431">
        <v>-16.6044548249602</v>
      </c>
      <c r="L431">
        <f>(Table2[[#This Row],[6M Return vs Nifty]]-AVERAGE(Table2[6M Return vs Nifty]))/_xlfn.STDEV.P(Table2[6M Return vs Nifty])</f>
        <v>-0.7882251622035642</v>
      </c>
      <c r="M431">
        <v>0.95230800447469699</v>
      </c>
      <c r="N431">
        <f>(Table2[[#This Row],[1W Return vs Nifty]]-AVERAGE(Table2[1W Return vs Nifty]))/_xlfn.STDEV.P(Table2[1W Return vs Nifty])</f>
        <v>0.17322986191423773</v>
      </c>
      <c r="O431">
        <v>1284.8399999999999</v>
      </c>
      <c r="P431">
        <v>1294.0010171625099</v>
      </c>
      <c r="Q431">
        <v>1207.2136410789101</v>
      </c>
      <c r="R431">
        <v>51.144168865999902</v>
      </c>
      <c r="S431" s="2">
        <f>(Table2[[#This Row],[Close Price]]-Table2[[#This Row],[20D EMA]])/Table2[[#This Row],[20D EMA]]</f>
        <v>-1.9916876809563774E-2</v>
      </c>
      <c r="T431" s="2">
        <f>(Table2[[#This Row],[Close Price]]-Table2[[#This Row],[50D EMA]])/Table2[[#This Row],[50D EMA]]</f>
        <v>-2.6855479015551378E-2</v>
      </c>
      <c r="U431" s="2">
        <f>(Table2[[#This Row],[Close Price]]-Table2[[#This Row],[200D EMA]])/Table2[[#This Row],[200D EMA]]</f>
        <v>4.3104515348736466E-2</v>
      </c>
      <c r="V431">
        <v>0.46192006877368702</v>
      </c>
      <c r="W431">
        <v>1245</v>
      </c>
      <c r="X431">
        <v>1277.0999999999999</v>
      </c>
      <c r="Y431">
        <v>1255.1500000000001</v>
      </c>
      <c r="Z431">
        <v>1300.5999999999999</v>
      </c>
      <c r="AA431">
        <v>1243.05</v>
      </c>
      <c r="AB431">
        <v>1329.25</v>
      </c>
      <c r="AC431" s="2">
        <f>(Table2[[#This Row],[Close Price]]/Table2[[#This Row],[Day Low]])-1</f>
        <v>1.1445783132530085E-2</v>
      </c>
      <c r="AD431" s="2">
        <f>(Table2[[#This Row],[Day High]]/Table2[[#This Row],[Close Price]])-1</f>
        <v>1.4175104228707491E-2</v>
      </c>
      <c r="AE431" s="2">
        <f>(Table2[[#This Row],[Close Price]]/Table2[[#This Row],[Current Week Low]])-1</f>
        <v>3.2665418475879004E-3</v>
      </c>
      <c r="AF431" s="2">
        <f>(Table2[[#This Row],[Current Week High]]/Table2[[#This Row],[Close Price]])-1</f>
        <v>3.2837006154456949E-2</v>
      </c>
      <c r="AG431" s="2">
        <f>(Table2[[#This Row],[Close Price]]/Table2[[#This Row],[Current Month Low]])-1</f>
        <v>1.3032460480270291E-2</v>
      </c>
      <c r="AH431" s="2">
        <f>(Table2[[#This Row],[Current Month High]]/Table2[[#This Row],[Close Price]])-1</f>
        <v>5.5588644034147316E-2</v>
      </c>
      <c r="AI431">
        <v>30.950962874727001</v>
      </c>
      <c r="AJ431">
        <v>26.819074475049099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-0.14000000000000001</v>
      </c>
      <c r="AM431" t="s">
        <v>10199</v>
      </c>
      <c r="AN431">
        <v>-3.16</v>
      </c>
      <c r="AO431" t="s">
        <v>10199</v>
      </c>
      <c r="AP431">
        <v>0.13495755203842399</v>
      </c>
      <c r="AQ431">
        <f>(Table2[[#This Row],[Sharpe Ratio]]-AVERAGE(Table2[Sharpe Ratio]))/_xlfn.STDEV.P(Table2[Sharpe Ratio])</f>
        <v>0.90735089309797667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531</v>
      </c>
      <c r="AT431">
        <f>_xlfn.RANK.AVG(Table2[[#This Row],[6M Return vs Nifty Z-Score]],Table2[6M Return vs Nifty Z-Score])</f>
        <v>591</v>
      </c>
      <c r="AU431">
        <f>_xlfn.RANK.AVG(Table2[[#This Row],[Sharpe Ratio Z-Score]],Table2[Sharpe Ratio Z-Score])</f>
        <v>142</v>
      </c>
      <c r="AV431">
        <f>(Table2[[#This Row],[Rank 1Y]]+Table2[[#This Row],[Rank 6M]]+Table2[[#This Row],[Rank Sharpe]])/3</f>
        <v>421.33333333333331</v>
      </c>
    </row>
    <row r="432" spans="1:48" x14ac:dyDescent="0.3">
      <c r="A432" t="s">
        <v>773</v>
      </c>
      <c r="B432" t="s">
        <v>774</v>
      </c>
      <c r="C432" t="s">
        <v>10159</v>
      </c>
      <c r="D432" t="s">
        <v>65</v>
      </c>
      <c r="E432">
        <v>20343.213022248001</v>
      </c>
      <c r="F432">
        <v>155.77000000000001</v>
      </c>
      <c r="G432">
        <v>48.604125474470102</v>
      </c>
      <c r="H432">
        <f>(Table2[[#This Row],[1Y Return vs Nifty]]-AVERAGE(Table2[1Y Return vs Nifty]))/_xlfn.STDEV.P(Table2[1Y Return vs Nifty])</f>
        <v>1.4310071046798788E-2</v>
      </c>
      <c r="I432">
        <v>-2.7311907772114998</v>
      </c>
      <c r="J432">
        <f>(Table2[[#This Row],[1M Return vs Nifty]]-AVERAGE(Table2[1M Return vs Nifty]))/_xlfn.STDEV.P(Table2[1M Return vs Nifty])</f>
        <v>-0.53434962801886365</v>
      </c>
      <c r="K432">
        <v>-4.5542554739292997</v>
      </c>
      <c r="L432">
        <f>(Table2[[#This Row],[6M Return vs Nifty]]-AVERAGE(Table2[6M Return vs Nifty]))/_xlfn.STDEV.P(Table2[6M Return vs Nifty])</f>
        <v>-0.43889286723422749</v>
      </c>
      <c r="M432">
        <v>-4.3615033718201</v>
      </c>
      <c r="N432">
        <f>(Table2[[#This Row],[1W Return vs Nifty]]-AVERAGE(Table2[1W Return vs Nifty]))/_xlfn.STDEV.P(Table2[1W Return vs Nifty])</f>
        <v>-0.78617954920563149</v>
      </c>
      <c r="O432">
        <v>155.88</v>
      </c>
      <c r="P432">
        <v>151.36424127085701</v>
      </c>
      <c r="Q432">
        <v>134.51152137853299</v>
      </c>
      <c r="R432">
        <v>39.0949090518058</v>
      </c>
      <c r="S432" s="2">
        <f>(Table2[[#This Row],[Close Price]]-Table2[[#This Row],[20D EMA]])/Table2[[#This Row],[20D EMA]]</f>
        <v>-7.0567102899656931E-4</v>
      </c>
      <c r="T432" s="2">
        <f>(Table2[[#This Row],[Close Price]]-Table2[[#This Row],[50D EMA]])/Table2[[#This Row],[50D EMA]]</f>
        <v>2.9106998404327004E-2</v>
      </c>
      <c r="U432" s="2">
        <f>(Table2[[#This Row],[Close Price]]-Table2[[#This Row],[200D EMA]])/Table2[[#This Row],[200D EMA]]</f>
        <v>0.15804206512275543</v>
      </c>
      <c r="V432">
        <v>0.63714256048719897</v>
      </c>
      <c r="W432">
        <v>149.82</v>
      </c>
      <c r="X432">
        <v>156.93</v>
      </c>
      <c r="Y432">
        <v>153.12</v>
      </c>
      <c r="Z432">
        <v>159.5</v>
      </c>
      <c r="AA432">
        <v>153.12</v>
      </c>
      <c r="AB432">
        <v>162.4</v>
      </c>
      <c r="AC432" s="2">
        <f>(Table2[[#This Row],[Close Price]]/Table2[[#This Row],[Day Low]])-1</f>
        <v>3.9714323855293054E-2</v>
      </c>
      <c r="AD432" s="2">
        <f>(Table2[[#This Row],[Day High]]/Table2[[#This Row],[Close Price]])-1</f>
        <v>7.4468768055466761E-3</v>
      </c>
      <c r="AE432" s="2">
        <f>(Table2[[#This Row],[Close Price]]/Table2[[#This Row],[Current Week Low]])-1</f>
        <v>1.7306687565308287E-2</v>
      </c>
      <c r="AF432" s="2">
        <f>(Table2[[#This Row],[Current Week High]]/Table2[[#This Row],[Close Price]])-1</f>
        <v>2.3945560762662854E-2</v>
      </c>
      <c r="AG432" s="2">
        <f>(Table2[[#This Row],[Close Price]]/Table2[[#This Row],[Current Month Low]])-1</f>
        <v>1.7306687565308287E-2</v>
      </c>
      <c r="AH432" s="2">
        <f>(Table2[[#This Row],[Current Month High]]/Table2[[#This Row],[Close Price]])-1</f>
        <v>4.2562752776529544E-2</v>
      </c>
      <c r="AI432">
        <v>7.0167554728124601</v>
      </c>
      <c r="AJ432">
        <v>78.022857142857106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</v>
      </c>
      <c r="AM432" t="s">
        <v>10197</v>
      </c>
      <c r="AN432">
        <v>-0.53</v>
      </c>
      <c r="AO432" t="s">
        <v>10199</v>
      </c>
      <c r="AQ432">
        <f>(Table2[[#This Row],[Sharpe Ratio]]-AVERAGE(Table2[Sharpe Ratio]))/_xlfn.STDEV.P(Table2[Sharpe Ratio])</f>
        <v>-0.61420022642052829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-2.359312199832452</v>
      </c>
      <c r="AS432">
        <f>_xlfn.RANK.AVG(Table2[[#This Row],[1Y Return vs Nifty Z-Score]],Table2[1Y Return vs Nifty Z-Score])</f>
        <v>271</v>
      </c>
      <c r="AT432">
        <f>_xlfn.RANK.AVG(Table2[[#This Row],[6M Return vs Nifty Z-Score]],Table2[6M Return vs Nifty Z-Score])</f>
        <v>474</v>
      </c>
      <c r="AU432">
        <f>_xlfn.RANK.AVG(Table2[[#This Row],[Sharpe Ratio Z-Score]],Table2[Sharpe Ratio Z-Score])</f>
        <v>520.5</v>
      </c>
      <c r="AV432">
        <f>(Table2[[#This Row],[Rank 1Y]]+Table2[[#This Row],[Rank 6M]]+Table2[[#This Row],[Rank Sharpe]])/3</f>
        <v>421.83333333333331</v>
      </c>
    </row>
    <row r="433" spans="1:48" x14ac:dyDescent="0.3">
      <c r="A433" t="s">
        <v>1296</v>
      </c>
      <c r="B433" t="s">
        <v>1297</v>
      </c>
      <c r="C433" t="s">
        <v>10164</v>
      </c>
      <c r="D433" t="s">
        <v>86</v>
      </c>
      <c r="E433">
        <v>8423.0364991999995</v>
      </c>
      <c r="F433">
        <v>767.1</v>
      </c>
      <c r="G433">
        <v>-31.883950091509501</v>
      </c>
      <c r="H433">
        <f>(Table2[[#This Row],[1Y Return vs Nifty]]-AVERAGE(Table2[1Y Return vs Nifty]))/_xlfn.STDEV.P(Table2[1Y Return vs Nifty])</f>
        <v>-0.91527074637884409</v>
      </c>
      <c r="I433">
        <v>-3.5969846787065101</v>
      </c>
      <c r="J433">
        <f>(Table2[[#This Row],[1M Return vs Nifty]]-AVERAGE(Table2[1M Return vs Nifty]))/_xlfn.STDEV.P(Table2[1M Return vs Nifty])</f>
        <v>-0.60565312882449929</v>
      </c>
      <c r="K433">
        <v>-2.8945264711030498</v>
      </c>
      <c r="L433">
        <f>(Table2[[#This Row],[6M Return vs Nifty]]-AVERAGE(Table2[6M Return vs Nifty]))/_xlfn.STDEV.P(Table2[6M Return vs Nifty])</f>
        <v>-0.39077773447214081</v>
      </c>
      <c r="M433">
        <v>-0.56473952936660199</v>
      </c>
      <c r="N433">
        <f>(Table2[[#This Row],[1W Return vs Nifty]]-AVERAGE(Table2[1W Return vs Nifty]))/_xlfn.STDEV.P(Table2[1W Return vs Nifty])</f>
        <v>-0.10067328932979408</v>
      </c>
      <c r="O433">
        <v>758.65</v>
      </c>
      <c r="P433">
        <v>748.44120697530298</v>
      </c>
      <c r="Q433">
        <v>727.81602225827203</v>
      </c>
      <c r="R433">
        <v>53.045945365200801</v>
      </c>
      <c r="S433" s="2">
        <f>(Table2[[#This Row],[Close Price]]-Table2[[#This Row],[20D EMA]])/Table2[[#This Row],[20D EMA]]</f>
        <v>1.1138206023858229E-2</v>
      </c>
      <c r="T433" s="2">
        <f>(Table2[[#This Row],[Close Price]]-Table2[[#This Row],[50D EMA]])/Table2[[#This Row],[50D EMA]]</f>
        <v>2.4930205406652268E-2</v>
      </c>
      <c r="U433" s="2">
        <f>(Table2[[#This Row],[Close Price]]-Table2[[#This Row],[200D EMA]])/Table2[[#This Row],[200D EMA]]</f>
        <v>5.3975148307174425E-2</v>
      </c>
      <c r="V433">
        <v>0.79285876043182202</v>
      </c>
      <c r="W433">
        <v>767</v>
      </c>
      <c r="X433">
        <v>811.3</v>
      </c>
      <c r="Y433">
        <v>762.2</v>
      </c>
      <c r="Z433">
        <v>803.15</v>
      </c>
      <c r="AA433">
        <v>746.2</v>
      </c>
      <c r="AB433">
        <v>803.15</v>
      </c>
      <c r="AC433" s="2">
        <f>(Table2[[#This Row],[Close Price]]/Table2[[#This Row],[Day Low]])-1</f>
        <v>1.303780964798662E-4</v>
      </c>
      <c r="AD433" s="2">
        <f>(Table2[[#This Row],[Day High]]/Table2[[#This Row],[Close Price]])-1</f>
        <v>5.7619606309477156E-2</v>
      </c>
      <c r="AE433" s="2">
        <f>(Table2[[#This Row],[Close Price]]/Table2[[#This Row],[Current Week Low]])-1</f>
        <v>6.4287588559432951E-3</v>
      </c>
      <c r="AF433" s="2">
        <f>(Table2[[#This Row],[Current Week High]]/Table2[[#This Row],[Close Price]])-1</f>
        <v>4.699517663929087E-2</v>
      </c>
      <c r="AG433" s="2">
        <f>(Table2[[#This Row],[Close Price]]/Table2[[#This Row],[Current Month Low]])-1</f>
        <v>2.8008576789064543E-2</v>
      </c>
      <c r="AH433" s="2">
        <f>(Table2[[#This Row],[Current Month High]]/Table2[[#This Row],[Close Price]])-1</f>
        <v>4.699517663929087E-2</v>
      </c>
      <c r="AI433">
        <v>15.825837570069</v>
      </c>
      <c r="AJ433">
        <v>24.529220779220701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-0.04</v>
      </c>
      <c r="AM433" t="s">
        <v>10199</v>
      </c>
      <c r="AN433">
        <v>1.76</v>
      </c>
      <c r="AO433" t="s">
        <v>10198</v>
      </c>
      <c r="AP433">
        <v>0.12934556753187801</v>
      </c>
      <c r="AQ433">
        <f>(Table2[[#This Row],[Sharpe Ratio]]-AVERAGE(Table2[Sharpe Ratio]))/_xlfn.STDEV.P(Table2[Sharpe Ratio])</f>
        <v>0.84407972983454982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-1.1682951691707284</v>
      </c>
      <c r="AS433">
        <f>_xlfn.RANK.AVG(Table2[[#This Row],[1Y Return vs Nifty Z-Score]],Table2[1Y Return vs Nifty Z-Score])</f>
        <v>667</v>
      </c>
      <c r="AT433">
        <f>_xlfn.RANK.AVG(Table2[[#This Row],[6M Return vs Nifty Z-Score]],Table2[6M Return vs Nifty Z-Score])</f>
        <v>456</v>
      </c>
      <c r="AU433">
        <f>_xlfn.RANK.AVG(Table2[[#This Row],[Sharpe Ratio Z-Score]],Table2[Sharpe Ratio Z-Score])</f>
        <v>148</v>
      </c>
      <c r="AV433">
        <f>(Table2[[#This Row],[Rank 1Y]]+Table2[[#This Row],[Rank 6M]]+Table2[[#This Row],[Rank Sharpe]])/3</f>
        <v>423.66666666666669</v>
      </c>
    </row>
    <row r="434" spans="1:48" x14ac:dyDescent="0.3">
      <c r="A434" t="s">
        <v>763</v>
      </c>
      <c r="B434" t="s">
        <v>764</v>
      </c>
      <c r="C434" t="s">
        <v>10158</v>
      </c>
      <c r="D434" t="s">
        <v>505</v>
      </c>
      <c r="E434">
        <v>20630.038636460002</v>
      </c>
      <c r="F434">
        <v>1830.25</v>
      </c>
      <c r="G434">
        <v>26.6090157185583</v>
      </c>
      <c r="H434">
        <f>(Table2[[#This Row],[1Y Return vs Nifty]]-AVERAGE(Table2[1Y Return vs Nifty]))/_xlfn.STDEV.P(Table2[1Y Return vs Nifty])</f>
        <v>-0.23971801898383627</v>
      </c>
      <c r="I434">
        <v>1.47456859819319</v>
      </c>
      <c r="J434">
        <f>(Table2[[#This Row],[1M Return vs Nifty]]-AVERAGE(Table2[1M Return vs Nifty]))/_xlfn.STDEV.P(Table2[1M Return vs Nifty])</f>
        <v>-0.18797924299460922</v>
      </c>
      <c r="K434">
        <v>2.3416936950551599</v>
      </c>
      <c r="L434">
        <f>(Table2[[#This Row],[6M Return vs Nifty]]-AVERAGE(Table2[6M Return vs Nifty]))/_xlfn.STDEV.P(Table2[6M Return vs Nifty])</f>
        <v>-0.23898100859869856</v>
      </c>
      <c r="M434">
        <v>2.31484758286792</v>
      </c>
      <c r="N434">
        <f>(Table2[[#This Row],[1W Return vs Nifty]]-AVERAGE(Table2[1W Return vs Nifty]))/_xlfn.STDEV.P(Table2[1W Return vs Nifty])</f>
        <v>0.41923657949653587</v>
      </c>
      <c r="O434">
        <v>1771.56</v>
      </c>
      <c r="P434">
        <v>1721.42182339695</v>
      </c>
      <c r="Q434">
        <v>1562.05699999999</v>
      </c>
      <c r="R434">
        <v>70.520152714465098</v>
      </c>
      <c r="S434" s="2">
        <f>(Table2[[#This Row],[Close Price]]-Table2[[#This Row],[20D EMA]])/Table2[[#This Row],[20D EMA]]</f>
        <v>3.3128993655309476E-2</v>
      </c>
      <c r="T434" s="2">
        <f>(Table2[[#This Row],[Close Price]]-Table2[[#This Row],[50D EMA]])/Table2[[#This Row],[50D EMA]]</f>
        <v>6.3219935476532443E-2</v>
      </c>
      <c r="U434" s="2">
        <f>(Table2[[#This Row],[Close Price]]-Table2[[#This Row],[200D EMA]])/Table2[[#This Row],[200D EMA]]</f>
        <v>0.17169219817203321</v>
      </c>
      <c r="V434">
        <v>0.79659847816221796</v>
      </c>
      <c r="W434">
        <v>1778.05</v>
      </c>
      <c r="X434">
        <v>1850</v>
      </c>
      <c r="Y434">
        <v>1787.95</v>
      </c>
      <c r="Z434">
        <v>1850</v>
      </c>
      <c r="AA434">
        <v>1736.2</v>
      </c>
      <c r="AB434">
        <v>1850</v>
      </c>
      <c r="AC434" s="2">
        <f>(Table2[[#This Row],[Close Price]]/Table2[[#This Row],[Day Low]])-1</f>
        <v>2.9358004555552375E-2</v>
      </c>
      <c r="AD434" s="2">
        <f>(Table2[[#This Row],[Day High]]/Table2[[#This Row],[Close Price]])-1</f>
        <v>1.0790875563447599E-2</v>
      </c>
      <c r="AE434" s="2">
        <f>(Table2[[#This Row],[Close Price]]/Table2[[#This Row],[Current Week Low]])-1</f>
        <v>2.3658379708604738E-2</v>
      </c>
      <c r="AF434" s="2">
        <f>(Table2[[#This Row],[Current Week High]]/Table2[[#This Row],[Close Price]])-1</f>
        <v>1.0790875563447599E-2</v>
      </c>
      <c r="AG434" s="2">
        <f>(Table2[[#This Row],[Close Price]]/Table2[[#This Row],[Current Month Low]])-1</f>
        <v>5.417002649464342E-2</v>
      </c>
      <c r="AH434" s="2">
        <f>(Table2[[#This Row],[Current Month High]]/Table2[[#This Row],[Close Price]])-1</f>
        <v>1.0790875563447599E-2</v>
      </c>
      <c r="AI434">
        <v>3.91749760961617</v>
      </c>
      <c r="AJ434">
        <v>61.000175932441898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0.03</v>
      </c>
      <c r="AM434" t="s">
        <v>10198</v>
      </c>
      <c r="AN434">
        <v>4.46</v>
      </c>
      <c r="AO434" t="s">
        <v>10198</v>
      </c>
      <c r="AQ434">
        <f>(Table2[[#This Row],[Sharpe Ratio]]-AVERAGE(Table2[Sharpe Ratio]))/_xlfn.STDEV.P(Table2[Sharpe Ratio])</f>
        <v>-0.61420022642052829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-0.8616419175011365</v>
      </c>
      <c r="AS434">
        <f>_xlfn.RANK.AVG(Table2[[#This Row],[1Y Return vs Nifty Z-Score]],Table2[1Y Return vs Nifty Z-Score])</f>
        <v>353</v>
      </c>
      <c r="AT434">
        <f>_xlfn.RANK.AVG(Table2[[#This Row],[6M Return vs Nifty Z-Score]],Table2[6M Return vs Nifty Z-Score])</f>
        <v>399</v>
      </c>
      <c r="AU434">
        <f>_xlfn.RANK.AVG(Table2[[#This Row],[Sharpe Ratio Z-Score]],Table2[Sharpe Ratio Z-Score])</f>
        <v>520.5</v>
      </c>
      <c r="AV434">
        <f>(Table2[[#This Row],[Rank 1Y]]+Table2[[#This Row],[Rank 6M]]+Table2[[#This Row],[Rank Sharpe]])/3</f>
        <v>424.16666666666669</v>
      </c>
    </row>
    <row r="435" spans="1:48" x14ac:dyDescent="0.3">
      <c r="A435" t="s">
        <v>2063</v>
      </c>
      <c r="B435" t="s">
        <v>2064</v>
      </c>
      <c r="C435" t="s">
        <v>10151</v>
      </c>
      <c r="D435" t="s">
        <v>59</v>
      </c>
      <c r="E435">
        <v>2827.229275531</v>
      </c>
      <c r="F435">
        <v>216.8</v>
      </c>
      <c r="G435">
        <v>-23.834547163928601</v>
      </c>
      <c r="H435">
        <f>(Table2[[#This Row],[1Y Return vs Nifty]]-AVERAGE(Table2[1Y Return vs Nifty]))/_xlfn.STDEV.P(Table2[1Y Return vs Nifty])</f>
        <v>-0.82230578851902769</v>
      </c>
      <c r="I435">
        <v>11.2183752748501</v>
      </c>
      <c r="J435">
        <f>(Table2[[#This Row],[1M Return vs Nifty]]-AVERAGE(Table2[1M Return vs Nifty]))/_xlfn.STDEV.P(Table2[1M Return vs Nifty])</f>
        <v>0.61448370577330647</v>
      </c>
      <c r="K435">
        <v>12.494857415437901</v>
      </c>
      <c r="L435">
        <f>(Table2[[#This Row],[6M Return vs Nifty]]-AVERAGE(Table2[6M Return vs Nifty]))/_xlfn.STDEV.P(Table2[6M Return vs Nifty])</f>
        <v>5.5356693236688854E-2</v>
      </c>
      <c r="M435">
        <v>6.4611567032871502</v>
      </c>
      <c r="N435">
        <f>(Table2[[#This Row],[1W Return vs Nifty]]-AVERAGE(Table2[1W Return vs Nifty]))/_xlfn.STDEV.P(Table2[1W Return vs Nifty])</f>
        <v>1.1678532897712866</v>
      </c>
      <c r="O435">
        <v>202.7</v>
      </c>
      <c r="P435">
        <v>196.73166694737901</v>
      </c>
      <c r="Q435">
        <v>186.01220051335099</v>
      </c>
      <c r="R435">
        <v>66.3914699012266</v>
      </c>
      <c r="S435" s="2">
        <f>(Table2[[#This Row],[Close Price]]-Table2[[#This Row],[20D EMA]])/Table2[[#This Row],[20D EMA]]</f>
        <v>6.9560927479033169E-2</v>
      </c>
      <c r="T435" s="2">
        <f>(Table2[[#This Row],[Close Price]]-Table2[[#This Row],[50D EMA]])/Table2[[#This Row],[50D EMA]]</f>
        <v>0.10200865658292214</v>
      </c>
      <c r="U435" s="2">
        <f>(Table2[[#This Row],[Close Price]]-Table2[[#This Row],[200D EMA]])/Table2[[#This Row],[200D EMA]]</f>
        <v>0.16551494687811746</v>
      </c>
      <c r="V435">
        <v>1.5835725162376899</v>
      </c>
      <c r="W435">
        <v>203.81</v>
      </c>
      <c r="X435">
        <v>217.9</v>
      </c>
      <c r="Y435">
        <v>211.35</v>
      </c>
      <c r="Z435">
        <v>221.65</v>
      </c>
      <c r="AA435">
        <v>195.32</v>
      </c>
      <c r="AB435">
        <v>221.65</v>
      </c>
      <c r="AC435" s="2">
        <f>(Table2[[#This Row],[Close Price]]/Table2[[#This Row],[Day Low]])-1</f>
        <v>6.3735832392914915E-2</v>
      </c>
      <c r="AD435" s="2">
        <f>(Table2[[#This Row],[Day High]]/Table2[[#This Row],[Close Price]])-1</f>
        <v>5.0738007380073391E-3</v>
      </c>
      <c r="AE435" s="2">
        <f>(Table2[[#This Row],[Close Price]]/Table2[[#This Row],[Current Week Low]])-1</f>
        <v>2.5786609888810208E-2</v>
      </c>
      <c r="AF435" s="2">
        <f>(Table2[[#This Row],[Current Week High]]/Table2[[#This Row],[Close Price]])-1</f>
        <v>2.2370848708487046E-2</v>
      </c>
      <c r="AG435" s="2">
        <f>(Table2[[#This Row],[Close Price]]/Table2[[#This Row],[Current Month Low]])-1</f>
        <v>0.10997337702232235</v>
      </c>
      <c r="AH435" s="2">
        <f>(Table2[[#This Row],[Current Month High]]/Table2[[#This Row],[Close Price]])-1</f>
        <v>2.2370848708487046E-2</v>
      </c>
      <c r="AI435">
        <v>18.980627306273</v>
      </c>
      <c r="AJ435">
        <v>40.142210730446003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-0.01</v>
      </c>
      <c r="AM435" t="s">
        <v>10199</v>
      </c>
      <c r="AN435">
        <v>13.1</v>
      </c>
      <c r="AO435" t="s">
        <v>10198</v>
      </c>
      <c r="AP435">
        <v>5.3936786839352997E-2</v>
      </c>
      <c r="AQ435">
        <f>(Table2[[#This Row],[Sharpe Ratio]]-AVERAGE(Table2[Sharpe Ratio]))/_xlfn.STDEV.P(Table2[Sharpe Ratio])</f>
        <v>-6.1010340516350079E-3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1.0092868662106191</v>
      </c>
      <c r="AS435">
        <f>_xlfn.RANK.AVG(Table2[[#This Row],[1Y Return vs Nifty Z-Score]],Table2[1Y Return vs Nifty Z-Score])</f>
        <v>640</v>
      </c>
      <c r="AT435">
        <f>_xlfn.RANK.AVG(Table2[[#This Row],[6M Return vs Nifty Z-Score]],Table2[6M Return vs Nifty Z-Score])</f>
        <v>294</v>
      </c>
      <c r="AU435">
        <f>_xlfn.RANK.AVG(Table2[[#This Row],[Sharpe Ratio Z-Score]],Table2[Sharpe Ratio Z-Score])</f>
        <v>341</v>
      </c>
      <c r="AV435">
        <f>(Table2[[#This Row],[Rank 1Y]]+Table2[[#This Row],[Rank 6M]]+Table2[[#This Row],[Rank Sharpe]])/3</f>
        <v>425</v>
      </c>
    </row>
    <row r="436" spans="1:48" x14ac:dyDescent="0.3">
      <c r="A436" t="s">
        <v>180</v>
      </c>
      <c r="B436" t="s">
        <v>181</v>
      </c>
      <c r="C436" t="s">
        <v>10155</v>
      </c>
      <c r="D436" t="s">
        <v>182</v>
      </c>
      <c r="E436">
        <v>145854.1789154</v>
      </c>
      <c r="F436">
        <v>1412.15</v>
      </c>
      <c r="G436">
        <v>7.6797366959049</v>
      </c>
      <c r="H436">
        <f>(Table2[[#This Row],[1Y Return vs Nifty]]-AVERAGE(Table2[1Y Return vs Nifty]))/_xlfn.STDEV.P(Table2[1Y Return vs Nifty])</f>
        <v>-0.45833791445806427</v>
      </c>
      <c r="I436">
        <v>-6.1679207329688097</v>
      </c>
      <c r="J436">
        <f>(Table2[[#This Row],[1M Return vs Nifty]]-AVERAGE(Table2[1M Return vs Nifty]))/_xlfn.STDEV.P(Table2[1M Return vs Nifty])</f>
        <v>-0.81738566782689626</v>
      </c>
      <c r="K436">
        <v>8.1221850063052301</v>
      </c>
      <c r="L436">
        <f>(Table2[[#This Row],[6M Return vs Nifty]]-AVERAGE(Table2[6M Return vs Nifty]))/_xlfn.STDEV.P(Table2[6M Return vs Nifty])</f>
        <v>-7.1405997017122982E-2</v>
      </c>
      <c r="M436">
        <v>-0.103275838624627</v>
      </c>
      <c r="N436">
        <f>(Table2[[#This Row],[1W Return vs Nifty]]-AVERAGE(Table2[1W Return vs Nifty]))/_xlfn.STDEV.P(Table2[1W Return vs Nifty])</f>
        <v>-1.7355953346997605E-2</v>
      </c>
      <c r="O436">
        <v>1381.26</v>
      </c>
      <c r="P436">
        <v>1343.46579299066</v>
      </c>
      <c r="Q436">
        <v>1206.3277743214501</v>
      </c>
      <c r="R436">
        <v>65.261354334725894</v>
      </c>
      <c r="S436" s="2">
        <f>(Table2[[#This Row],[Close Price]]-Table2[[#This Row],[20D EMA]])/Table2[[#This Row],[20D EMA]]</f>
        <v>2.2363638996278832E-2</v>
      </c>
      <c r="T436" s="2">
        <f>(Table2[[#This Row],[Close Price]]-Table2[[#This Row],[50D EMA]])/Table2[[#This Row],[50D EMA]]</f>
        <v>5.1124641481524923E-2</v>
      </c>
      <c r="U436" s="2">
        <f>(Table2[[#This Row],[Close Price]]-Table2[[#This Row],[200D EMA]])/Table2[[#This Row],[200D EMA]]</f>
        <v>0.17061882355674302</v>
      </c>
      <c r="V436">
        <v>1.1856429003929001</v>
      </c>
      <c r="W436">
        <v>1399.95</v>
      </c>
      <c r="X436">
        <v>1442</v>
      </c>
      <c r="Y436">
        <v>1372.3</v>
      </c>
      <c r="Z436">
        <v>1441</v>
      </c>
      <c r="AA436">
        <v>1359.2</v>
      </c>
      <c r="AB436">
        <v>1441</v>
      </c>
      <c r="AC436" s="2">
        <f>(Table2[[#This Row],[Close Price]]/Table2[[#This Row],[Day Low]])-1</f>
        <v>8.7145969498911846E-3</v>
      </c>
      <c r="AD436" s="2">
        <f>(Table2[[#This Row],[Day High]]/Table2[[#This Row],[Close Price]])-1</f>
        <v>2.1137981092659963E-2</v>
      </c>
      <c r="AE436" s="2">
        <f>(Table2[[#This Row],[Close Price]]/Table2[[#This Row],[Current Week Low]])-1</f>
        <v>2.9038839903811287E-2</v>
      </c>
      <c r="AF436" s="2">
        <f>(Table2[[#This Row],[Current Week High]]/Table2[[#This Row],[Close Price]])-1</f>
        <v>2.0429841022554296E-2</v>
      </c>
      <c r="AG436" s="2">
        <f>(Table2[[#This Row],[Close Price]]/Table2[[#This Row],[Current Month Low]])-1</f>
        <v>3.8956739258387385E-2</v>
      </c>
      <c r="AH436" s="2">
        <f>(Table2[[#This Row],[Current Month High]]/Table2[[#This Row],[Close Price]])-1</f>
        <v>2.0429841022554296E-2</v>
      </c>
      <c r="AI436">
        <v>3.8912296852317199</v>
      </c>
      <c r="AJ436">
        <v>47.129610335486497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0.08</v>
      </c>
      <c r="AM436" t="s">
        <v>10198</v>
      </c>
      <c r="AN436">
        <v>4.08</v>
      </c>
      <c r="AO436" t="s">
        <v>10198</v>
      </c>
      <c r="AP436">
        <v>6.3526057380279997E-3</v>
      </c>
      <c r="AQ436">
        <f>(Table2[[#This Row],[Sharpe Ratio]]-AVERAGE(Table2[Sharpe Ratio]))/_xlfn.STDEV.P(Table2[Sharpe Ratio])</f>
        <v>-0.54257908164899149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-1.9070646142980725</v>
      </c>
      <c r="AS436">
        <f>_xlfn.RANK.AVG(Table2[[#This Row],[1Y Return vs Nifty Z-Score]],Table2[1Y Return vs Nifty Z-Score])</f>
        <v>463</v>
      </c>
      <c r="AT436">
        <f>_xlfn.RANK.AVG(Table2[[#This Row],[6M Return vs Nifty Z-Score]],Table2[6M Return vs Nifty Z-Score])</f>
        <v>333</v>
      </c>
      <c r="AU436">
        <f>_xlfn.RANK.AVG(Table2[[#This Row],[Sharpe Ratio Z-Score]],Table2[Sharpe Ratio Z-Score])</f>
        <v>481</v>
      </c>
      <c r="AV436">
        <f>(Table2[[#This Row],[Rank 1Y]]+Table2[[#This Row],[Rank 6M]]+Table2[[#This Row],[Rank Sharpe]])/3</f>
        <v>425.66666666666669</v>
      </c>
    </row>
    <row r="437" spans="1:48" x14ac:dyDescent="0.3">
      <c r="A437" t="s">
        <v>288</v>
      </c>
      <c r="B437" t="s">
        <v>289</v>
      </c>
      <c r="C437" t="s">
        <v>10153</v>
      </c>
      <c r="D437" t="s">
        <v>37</v>
      </c>
      <c r="E437">
        <v>90708.229939944998</v>
      </c>
      <c r="F437">
        <v>1857.25</v>
      </c>
      <c r="G437">
        <v>11.852932525729299</v>
      </c>
      <c r="H437">
        <f>(Table2[[#This Row],[1Y Return vs Nifty]]-AVERAGE(Table2[1Y Return vs Nifty]))/_xlfn.STDEV.P(Table2[1Y Return vs Nifty])</f>
        <v>-0.41014042975630366</v>
      </c>
      <c r="I437">
        <v>6.3022807691949803</v>
      </c>
      <c r="J437">
        <f>(Table2[[#This Row],[1M Return vs Nifty]]-AVERAGE(Table2[1M Return vs Nifty]))/_xlfn.STDEV.P(Table2[1M Return vs Nifty])</f>
        <v>0.20961281451468841</v>
      </c>
      <c r="K437">
        <v>19.8040122820227</v>
      </c>
      <c r="L437">
        <f>(Table2[[#This Row],[6M Return vs Nifty]]-AVERAGE(Table2[6M Return vs Nifty]))/_xlfn.STDEV.P(Table2[6M Return vs Nifty])</f>
        <v>0.26724728271576881</v>
      </c>
      <c r="M437">
        <v>-0.26975409129610001</v>
      </c>
      <c r="N437">
        <f>(Table2[[#This Row],[1W Return vs Nifty]]-AVERAGE(Table2[1W Return vs Nifty]))/_xlfn.STDEV.P(Table2[1W Return vs Nifty])</f>
        <v>-4.7413625900510875E-2</v>
      </c>
      <c r="O437">
        <v>1782.42</v>
      </c>
      <c r="P437">
        <v>1723.93415980093</v>
      </c>
      <c r="Q437">
        <v>1574.2584803208499</v>
      </c>
      <c r="R437">
        <v>65.060375944200501</v>
      </c>
      <c r="S437" s="2">
        <f>(Table2[[#This Row],[Close Price]]-Table2[[#This Row],[20D EMA]])/Table2[[#This Row],[20D EMA]]</f>
        <v>4.1982248852683389E-2</v>
      </c>
      <c r="T437" s="2">
        <f>(Table2[[#This Row],[Close Price]]-Table2[[#This Row],[50D EMA]])/Table2[[#This Row],[50D EMA]]</f>
        <v>7.733232701558887E-2</v>
      </c>
      <c r="U437" s="2">
        <f>(Table2[[#This Row],[Close Price]]-Table2[[#This Row],[200D EMA]])/Table2[[#This Row],[200D EMA]]</f>
        <v>0.17976178830650069</v>
      </c>
      <c r="V437">
        <v>0.84725746055509998</v>
      </c>
      <c r="W437">
        <v>1822</v>
      </c>
      <c r="X437">
        <v>1873.4</v>
      </c>
      <c r="Y437">
        <v>1831.5</v>
      </c>
      <c r="Z437">
        <v>1876.1</v>
      </c>
      <c r="AA437">
        <v>1782.15</v>
      </c>
      <c r="AB437">
        <v>1877.4</v>
      </c>
      <c r="AC437" s="2">
        <f>(Table2[[#This Row],[Close Price]]/Table2[[#This Row],[Day Low]])-1</f>
        <v>1.9346871569703605E-2</v>
      </c>
      <c r="AD437" s="2">
        <f>(Table2[[#This Row],[Day High]]/Table2[[#This Row],[Close Price]])-1</f>
        <v>8.6956521739129933E-3</v>
      </c>
      <c r="AE437" s="2">
        <f>(Table2[[#This Row],[Close Price]]/Table2[[#This Row],[Current Week Low]])-1</f>
        <v>1.4059514059514111E-2</v>
      </c>
      <c r="AF437" s="2">
        <f>(Table2[[#This Row],[Current Week High]]/Table2[[#This Row],[Close Price]])-1</f>
        <v>1.014941445685813E-2</v>
      </c>
      <c r="AG437" s="2">
        <f>(Table2[[#This Row],[Close Price]]/Table2[[#This Row],[Current Month Low]])-1</f>
        <v>4.214011166287901E-2</v>
      </c>
      <c r="AH437" s="2">
        <f>(Table2[[#This Row],[Current Month High]]/Table2[[#This Row],[Close Price]])-1</f>
        <v>1.084937407457276E-2</v>
      </c>
      <c r="AI437">
        <v>1.08493740745727</v>
      </c>
      <c r="AJ437">
        <v>46.702211690363299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-0.02</v>
      </c>
      <c r="AM437" t="s">
        <v>10199</v>
      </c>
      <c r="AN437">
        <v>5.71</v>
      </c>
      <c r="AO437" t="s">
        <v>10198</v>
      </c>
      <c r="AP437">
        <v>-3.6189327158923E-2</v>
      </c>
      <c r="AQ437">
        <f>(Table2[[#This Row],[Sharpe Ratio]]-AVERAGE(Table2[Sharpe Ratio]))/_xlfn.STDEV.P(Table2[Sharpe Ratio])</f>
        <v>-1.0222093405574191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-1.0029032989837763</v>
      </c>
      <c r="AS437">
        <f>_xlfn.RANK.AVG(Table2[[#This Row],[1Y Return vs Nifty Z-Score]],Table2[1Y Return vs Nifty Z-Score])</f>
        <v>444</v>
      </c>
      <c r="AT437">
        <f>_xlfn.RANK.AVG(Table2[[#This Row],[6M Return vs Nifty Z-Score]],Table2[6M Return vs Nifty Z-Score])</f>
        <v>224</v>
      </c>
      <c r="AU437">
        <f>_xlfn.RANK.AVG(Table2[[#This Row],[Sharpe Ratio Z-Score]],Table2[Sharpe Ratio Z-Score])</f>
        <v>609</v>
      </c>
      <c r="AV437">
        <f>(Table2[[#This Row],[Rank 1Y]]+Table2[[#This Row],[Rank 6M]]+Table2[[#This Row],[Rank Sharpe]])/3</f>
        <v>425.66666666666669</v>
      </c>
    </row>
    <row r="438" spans="1:48" x14ac:dyDescent="0.3">
      <c r="A438" t="s">
        <v>917</v>
      </c>
      <c r="B438" t="s">
        <v>918</v>
      </c>
      <c r="C438" t="s">
        <v>10153</v>
      </c>
      <c r="D438" t="s">
        <v>919</v>
      </c>
      <c r="E438">
        <v>16152.816175125001</v>
      </c>
      <c r="F438">
        <v>183.38</v>
      </c>
      <c r="G438">
        <v>21.478825548645698</v>
      </c>
      <c r="H438">
        <f>(Table2[[#This Row],[1Y Return vs Nifty]]-AVERAGE(Table2[1Y Return vs Nifty]))/_xlfn.STDEV.P(Table2[1Y Return vs Nifty])</f>
        <v>-0.29896811706559567</v>
      </c>
      <c r="I438">
        <v>5.7542224157571802</v>
      </c>
      <c r="J438">
        <f>(Table2[[#This Row],[1M Return vs Nifty]]-AVERAGE(Table2[1M Return vs Nifty]))/_xlfn.STDEV.P(Table2[1M Return vs Nifty])</f>
        <v>0.16447680792188527</v>
      </c>
      <c r="K438">
        <v>-0.72549515880229798</v>
      </c>
      <c r="L438">
        <f>(Table2[[#This Row],[6M Return vs Nifty]]-AVERAGE(Table2[6M Return vs Nifty]))/_xlfn.STDEV.P(Table2[6M Return vs Nifty])</f>
        <v>-0.32789805388647886</v>
      </c>
      <c r="M438">
        <v>-6.0870829094183998</v>
      </c>
      <c r="N438">
        <f>(Table2[[#This Row],[1W Return vs Nifty]]-AVERAGE(Table2[1W Return vs Nifty]))/_xlfn.STDEV.P(Table2[1W Return vs Nifty])</f>
        <v>-1.09773318383277</v>
      </c>
      <c r="O438">
        <v>178.93</v>
      </c>
      <c r="P438">
        <v>168.544540925479</v>
      </c>
      <c r="Q438">
        <v>152.82739729361501</v>
      </c>
      <c r="R438">
        <v>51.787501796367202</v>
      </c>
      <c r="S438" s="2">
        <f>(Table2[[#This Row],[Close Price]]-Table2[[#This Row],[20D EMA]])/Table2[[#This Row],[20D EMA]]</f>
        <v>2.4870060917677239E-2</v>
      </c>
      <c r="T438" s="2">
        <f>(Table2[[#This Row],[Close Price]]-Table2[[#This Row],[50D EMA]])/Table2[[#This Row],[50D EMA]]</f>
        <v>8.8021000223794915E-2</v>
      </c>
      <c r="U438" s="2">
        <f>(Table2[[#This Row],[Close Price]]-Table2[[#This Row],[200D EMA]])/Table2[[#This Row],[200D EMA]]</f>
        <v>0.19991574316800492</v>
      </c>
      <c r="V438">
        <v>0.95559186956938102</v>
      </c>
      <c r="W438">
        <v>170.47</v>
      </c>
      <c r="X438">
        <v>182.95</v>
      </c>
      <c r="Y438">
        <v>180.36</v>
      </c>
      <c r="Z438">
        <v>185.49</v>
      </c>
      <c r="AA438">
        <v>180.36</v>
      </c>
      <c r="AB438">
        <v>191.2</v>
      </c>
      <c r="AC438" s="2">
        <f>(Table2[[#This Row],[Close Price]]/Table2[[#This Row],[Day Low]])-1</f>
        <v>7.5731800316771292E-2</v>
      </c>
      <c r="AD438" s="2">
        <f>(Table2[[#This Row],[Day High]]/Table2[[#This Row],[Close Price]])-1</f>
        <v>-2.3448576725925152E-3</v>
      </c>
      <c r="AE438" s="2">
        <f>(Table2[[#This Row],[Close Price]]/Table2[[#This Row],[Current Week Low]])-1</f>
        <v>1.6744289199378981E-2</v>
      </c>
      <c r="AF438" s="2">
        <f>(Table2[[#This Row],[Current Week High]]/Table2[[#This Row],[Close Price]])-1</f>
        <v>1.1506162067837389E-2</v>
      </c>
      <c r="AG438" s="2">
        <f>(Table2[[#This Row],[Close Price]]/Table2[[#This Row],[Current Month Low]])-1</f>
        <v>1.6744289199378981E-2</v>
      </c>
      <c r="AH438" s="2">
        <f>(Table2[[#This Row],[Current Month High]]/Table2[[#This Row],[Close Price]])-1</f>
        <v>4.2643690696913428E-2</v>
      </c>
      <c r="AI438">
        <v>4.2643690696913401</v>
      </c>
      <c r="AJ438">
        <v>54.100840336134397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0.15</v>
      </c>
      <c r="AM438" t="s">
        <v>10198</v>
      </c>
      <c r="AN438">
        <v>0.89</v>
      </c>
      <c r="AO438" t="s">
        <v>10198</v>
      </c>
      <c r="AP438">
        <v>1.2730841779392999E-2</v>
      </c>
      <c r="AQ438">
        <f>(Table2[[#This Row],[Sharpe Ratio]]-AVERAGE(Table2[Sharpe Ratio]))/_xlfn.STDEV.P(Table2[Sharpe Ratio])</f>
        <v>-0.47066897330226387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-2.0307915201652231</v>
      </c>
      <c r="AS438">
        <f>_xlfn.RANK.AVG(Table2[[#This Row],[1Y Return vs Nifty Z-Score]],Table2[1Y Return vs Nifty Z-Score])</f>
        <v>386</v>
      </c>
      <c r="AT438">
        <f>_xlfn.RANK.AVG(Table2[[#This Row],[6M Return vs Nifty Z-Score]],Table2[6M Return vs Nifty Z-Score])</f>
        <v>432</v>
      </c>
      <c r="AU438">
        <f>_xlfn.RANK.AVG(Table2[[#This Row],[Sharpe Ratio Z-Score]],Table2[Sharpe Ratio Z-Score])</f>
        <v>462</v>
      </c>
      <c r="AV438">
        <f>(Table2[[#This Row],[Rank 1Y]]+Table2[[#This Row],[Rank 6M]]+Table2[[#This Row],[Rank Sharpe]])/3</f>
        <v>426.66666666666669</v>
      </c>
    </row>
    <row r="439" spans="1:48" x14ac:dyDescent="0.3">
      <c r="A439" t="s">
        <v>73</v>
      </c>
      <c r="B439" t="s">
        <v>74</v>
      </c>
      <c r="C439" t="s">
        <v>10161</v>
      </c>
      <c r="D439" t="s">
        <v>75</v>
      </c>
      <c r="E439">
        <v>354950.74903455999</v>
      </c>
      <c r="F439">
        <v>3110.75</v>
      </c>
      <c r="G439">
        <v>2.80909893558947</v>
      </c>
      <c r="H439">
        <f>(Table2[[#This Row],[1Y Return vs Nifty]]-AVERAGE(Table2[1Y Return vs Nifty]))/_xlfn.STDEV.P(Table2[1Y Return vs Nifty])</f>
        <v>-0.5145903642623425</v>
      </c>
      <c r="I439">
        <v>-9.2964786502476198</v>
      </c>
      <c r="J439">
        <f>(Table2[[#This Row],[1M Return vs Nifty]]-AVERAGE(Table2[1M Return vs Nifty]))/_xlfn.STDEV.P(Table2[1M Return vs Nifty])</f>
        <v>-1.0750418277859453</v>
      </c>
      <c r="K439">
        <v>-10.142710560478299</v>
      </c>
      <c r="L439">
        <f>(Table2[[#This Row],[6M Return vs Nifty]]-AVERAGE(Table2[6M Return vs Nifty]))/_xlfn.STDEV.P(Table2[6M Return vs Nifty])</f>
        <v>-0.60090079621925385</v>
      </c>
      <c r="M439">
        <v>-3.04247824005704</v>
      </c>
      <c r="N439">
        <f>(Table2[[#This Row],[1W Return vs Nifty]]-AVERAGE(Table2[1W Return vs Nifty]))/_xlfn.STDEV.P(Table2[1W Return vs Nifty])</f>
        <v>-0.54802937124438433</v>
      </c>
      <c r="O439">
        <v>3173.12</v>
      </c>
      <c r="P439">
        <v>3164.2809483076398</v>
      </c>
      <c r="Q439">
        <v>2965.9729045786398</v>
      </c>
      <c r="R439">
        <v>34.738949358432201</v>
      </c>
      <c r="S439" s="2">
        <f>(Table2[[#This Row],[Close Price]]-Table2[[#This Row],[20D EMA]])/Table2[[#This Row],[20D EMA]]</f>
        <v>-1.9655733158531634E-2</v>
      </c>
      <c r="T439" s="2">
        <f>(Table2[[#This Row],[Close Price]]-Table2[[#This Row],[50D EMA]])/Table2[[#This Row],[50D EMA]]</f>
        <v>-1.6917255193875859E-2</v>
      </c>
      <c r="U439" s="2">
        <f>(Table2[[#This Row],[Close Price]]-Table2[[#This Row],[200D EMA]])/Table2[[#This Row],[200D EMA]]</f>
        <v>4.8812683082122728E-2</v>
      </c>
      <c r="V439">
        <v>0.56861100346085702</v>
      </c>
      <c r="W439">
        <v>3063.4</v>
      </c>
      <c r="X439">
        <v>3127.25</v>
      </c>
      <c r="Y439">
        <v>3075</v>
      </c>
      <c r="Z439">
        <v>3158.2</v>
      </c>
      <c r="AA439">
        <v>3075</v>
      </c>
      <c r="AB439">
        <v>3207.8</v>
      </c>
      <c r="AC439" s="2">
        <f>(Table2[[#This Row],[Close Price]]/Table2[[#This Row],[Day Low]])-1</f>
        <v>1.5456682117908072E-2</v>
      </c>
      <c r="AD439" s="2">
        <f>(Table2[[#This Row],[Day High]]/Table2[[#This Row],[Close Price]])-1</f>
        <v>5.3041870931447299E-3</v>
      </c>
      <c r="AE439" s="2">
        <f>(Table2[[#This Row],[Close Price]]/Table2[[#This Row],[Current Week Low]])-1</f>
        <v>1.1626016260162686E-2</v>
      </c>
      <c r="AF439" s="2">
        <f>(Table2[[#This Row],[Current Week High]]/Table2[[#This Row],[Close Price]])-1</f>
        <v>1.5253556216346498E-2</v>
      </c>
      <c r="AG439" s="2">
        <f>(Table2[[#This Row],[Close Price]]/Table2[[#This Row],[Current Month Low]])-1</f>
        <v>1.1626016260162686E-2</v>
      </c>
      <c r="AH439" s="2">
        <f>(Table2[[#This Row],[Current Month High]]/Table2[[#This Row],[Close Price]])-1</f>
        <v>3.1198264084224103E-2</v>
      </c>
      <c r="AI439">
        <v>20.3536124728763</v>
      </c>
      <c r="AJ439">
        <v>45.226423902894403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-7.0000000000000007E-2</v>
      </c>
      <c r="AM439" t="s">
        <v>10199</v>
      </c>
      <c r="AN439">
        <v>-2.46</v>
      </c>
      <c r="AO439" t="s">
        <v>10199</v>
      </c>
      <c r="AP439">
        <v>7.5951201790521006E-2</v>
      </c>
      <c r="AQ439">
        <f>(Table2[[#This Row],[Sharpe Ratio]]-AVERAGE(Table2[Sharpe Ratio]))/_xlfn.STDEV.P(Table2[Sharpe Ratio])</f>
        <v>0.24209595239754034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-2.4964664071143856</v>
      </c>
      <c r="AS439">
        <f>_xlfn.RANK.AVG(Table2[[#This Row],[1Y Return vs Nifty Z-Score]],Table2[1Y Return vs Nifty Z-Score])</f>
        <v>494</v>
      </c>
      <c r="AT439">
        <f>_xlfn.RANK.AVG(Table2[[#This Row],[6M Return vs Nifty Z-Score]],Table2[6M Return vs Nifty Z-Score])</f>
        <v>528</v>
      </c>
      <c r="AU439">
        <f>_xlfn.RANK.AVG(Table2[[#This Row],[Sharpe Ratio Z-Score]],Table2[Sharpe Ratio Z-Score])</f>
        <v>261</v>
      </c>
      <c r="AV439">
        <f>(Table2[[#This Row],[Rank 1Y]]+Table2[[#This Row],[Rank 6M]]+Table2[[#This Row],[Rank Sharpe]])/3</f>
        <v>427.66666666666669</v>
      </c>
    </row>
    <row r="440" spans="1:48" x14ac:dyDescent="0.3">
      <c r="A440" t="s">
        <v>1431</v>
      </c>
      <c r="B440" t="s">
        <v>1432</v>
      </c>
      <c r="C440" t="s">
        <v>10158</v>
      </c>
      <c r="D440" t="s">
        <v>130</v>
      </c>
      <c r="E440">
        <v>7069.5835791999998</v>
      </c>
      <c r="F440">
        <v>620.85</v>
      </c>
      <c r="G440">
        <v>33.006770528441699</v>
      </c>
      <c r="H440">
        <f>(Table2[[#This Row],[1Y Return vs Nifty]]-AVERAGE(Table2[1Y Return vs Nifty]))/_xlfn.STDEV.P(Table2[1Y Return vs Nifty])</f>
        <v>-0.1658284383963983</v>
      </c>
      <c r="I440">
        <v>7.9829027028302804</v>
      </c>
      <c r="J440">
        <f>(Table2[[#This Row],[1M Return vs Nifty]]-AVERAGE(Table2[1M Return vs Nifty]))/_xlfn.STDEV.P(Table2[1M Return vs Nifty])</f>
        <v>0.34802246049626651</v>
      </c>
      <c r="K440">
        <v>-33.792120533983997</v>
      </c>
      <c r="L440">
        <f>(Table2[[#This Row],[6M Return vs Nifty]]-AVERAGE(Table2[6M Return vs Nifty]))/_xlfn.STDEV.P(Table2[6M Return vs Nifty])</f>
        <v>-1.28649133460389</v>
      </c>
      <c r="M440">
        <v>2.9783347715355801</v>
      </c>
      <c r="N440">
        <f>(Table2[[#This Row],[1W Return vs Nifty]]-AVERAGE(Table2[1W Return vs Nifty]))/_xlfn.STDEV.P(Table2[1W Return vs Nifty])</f>
        <v>0.53902928719499277</v>
      </c>
      <c r="O440">
        <v>632.07000000000005</v>
      </c>
      <c r="P440">
        <v>613.092449083524</v>
      </c>
      <c r="Q440">
        <v>572.42068752722105</v>
      </c>
      <c r="R440">
        <v>57.617748118170503</v>
      </c>
      <c r="S440" s="2">
        <f>(Table2[[#This Row],[Close Price]]-Table2[[#This Row],[20D EMA]])/Table2[[#This Row],[20D EMA]]</f>
        <v>-1.7751198443210447E-2</v>
      </c>
      <c r="T440" s="2">
        <f>(Table2[[#This Row],[Close Price]]-Table2[[#This Row],[50D EMA]])/Table2[[#This Row],[50D EMA]]</f>
        <v>1.2653150317007377E-2</v>
      </c>
      <c r="U440" s="2">
        <f>(Table2[[#This Row],[Close Price]]-Table2[[#This Row],[200D EMA]])/Table2[[#This Row],[200D EMA]]</f>
        <v>8.4604406388572306E-2</v>
      </c>
      <c r="V440">
        <v>1.40321047924577</v>
      </c>
      <c r="W440">
        <v>607.1</v>
      </c>
      <c r="X440">
        <v>628.20000000000005</v>
      </c>
      <c r="Y440">
        <v>616.35</v>
      </c>
      <c r="Z440">
        <v>672.2</v>
      </c>
      <c r="AA440">
        <v>616.35</v>
      </c>
      <c r="AB440">
        <v>689.95</v>
      </c>
      <c r="AC440" s="2">
        <f>(Table2[[#This Row],[Close Price]]/Table2[[#This Row],[Day Low]])-1</f>
        <v>2.2648657552297724E-2</v>
      </c>
      <c r="AD440" s="2">
        <f>(Table2[[#This Row],[Day High]]/Table2[[#This Row],[Close Price]])-1</f>
        <v>1.183860835950723E-2</v>
      </c>
      <c r="AE440" s="2">
        <f>(Table2[[#This Row],[Close Price]]/Table2[[#This Row],[Current Week Low]])-1</f>
        <v>7.3010464833291877E-3</v>
      </c>
      <c r="AF440" s="2">
        <f>(Table2[[#This Row],[Current Week High]]/Table2[[#This Row],[Close Price]])-1</f>
        <v>8.270918901505997E-2</v>
      </c>
      <c r="AG440" s="2">
        <f>(Table2[[#This Row],[Close Price]]/Table2[[#This Row],[Current Month Low]])-1</f>
        <v>7.3010464833291877E-3</v>
      </c>
      <c r="AH440" s="2">
        <f>(Table2[[#This Row],[Current Month High]]/Table2[[#This Row],[Close Price]])-1</f>
        <v>0.11129902552951609</v>
      </c>
      <c r="AI440">
        <v>35.564145928968301</v>
      </c>
      <c r="AJ440">
        <v>70.317536520128897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</v>
      </c>
      <c r="AM440">
        <v>0</v>
      </c>
      <c r="AN440">
        <v>-1.43</v>
      </c>
      <c r="AO440" t="s">
        <v>10199</v>
      </c>
      <c r="AP440">
        <v>7.8112395382570005E-2</v>
      </c>
      <c r="AQ440">
        <f>(Table2[[#This Row],[Sharpe Ratio]]-AVERAGE(Table2[Sharpe Ratio]))/_xlfn.STDEV.P(Table2[Sharpe Ratio])</f>
        <v>0.26646188435029344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-0.29880614095873559</v>
      </c>
      <c r="AS440">
        <f>_xlfn.RANK.AVG(Table2[[#This Row],[1Y Return vs Nifty Z-Score]],Table2[1Y Return vs Nifty Z-Score])</f>
        <v>332</v>
      </c>
      <c r="AT440">
        <f>_xlfn.RANK.AVG(Table2[[#This Row],[6M Return vs Nifty Z-Score]],Table2[6M Return vs Nifty Z-Score])</f>
        <v>698</v>
      </c>
      <c r="AU440">
        <f>_xlfn.RANK.AVG(Table2[[#This Row],[Sharpe Ratio Z-Score]],Table2[Sharpe Ratio Z-Score])</f>
        <v>253</v>
      </c>
      <c r="AV440">
        <f>(Table2[[#This Row],[Rank 1Y]]+Table2[[#This Row],[Rank 6M]]+Table2[[#This Row],[Rank Sharpe]])/3</f>
        <v>427.66666666666669</v>
      </c>
    </row>
    <row r="441" spans="1:48" x14ac:dyDescent="0.3">
      <c r="A441" t="s">
        <v>664</v>
      </c>
      <c r="B441" t="s">
        <v>665</v>
      </c>
      <c r="C441" t="s">
        <v>10159</v>
      </c>
      <c r="D441" t="s">
        <v>65</v>
      </c>
      <c r="E441">
        <v>26970.597023369999</v>
      </c>
      <c r="F441">
        <v>1724.65</v>
      </c>
      <c r="G441">
        <v>20.9425685839559</v>
      </c>
      <c r="H441">
        <f>(Table2[[#This Row],[1Y Return vs Nifty]]-AVERAGE(Table2[1Y Return vs Nifty]))/_xlfn.STDEV.P(Table2[1Y Return vs Nifty])</f>
        <v>-0.30516150887029725</v>
      </c>
      <c r="I441">
        <v>-11.1781532502381</v>
      </c>
      <c r="J441">
        <f>(Table2[[#This Row],[1M Return vs Nifty]]-AVERAGE(Table2[1M Return vs Nifty]))/_xlfn.STDEV.P(Table2[1M Return vs Nifty])</f>
        <v>-1.2300094085516302</v>
      </c>
      <c r="K441">
        <v>-11.0458471739252</v>
      </c>
      <c r="L441">
        <f>(Table2[[#This Row],[6M Return vs Nifty]]-AVERAGE(Table2[6M Return vs Nifty]))/_xlfn.STDEV.P(Table2[6M Return vs Nifty])</f>
        <v>-0.62708250298240797</v>
      </c>
      <c r="M441">
        <v>-4.49588722494412</v>
      </c>
      <c r="N441">
        <f>(Table2[[#This Row],[1W Return vs Nifty]]-AVERAGE(Table2[1W Return vs Nifty]))/_xlfn.STDEV.P(Table2[1W Return vs Nifty])</f>
        <v>-0.81044257328753533</v>
      </c>
      <c r="O441">
        <v>1769.93</v>
      </c>
      <c r="P441">
        <v>1770.32288928358</v>
      </c>
      <c r="Q441">
        <v>1619.07018998078</v>
      </c>
      <c r="R441">
        <v>40.036877370551501</v>
      </c>
      <c r="S441" s="2">
        <f>(Table2[[#This Row],[Close Price]]-Table2[[#This Row],[20D EMA]])/Table2[[#This Row],[20D EMA]]</f>
        <v>-2.5582932658353704E-2</v>
      </c>
      <c r="T441" s="2">
        <f>(Table2[[#This Row],[Close Price]]-Table2[[#This Row],[50D EMA]])/Table2[[#This Row],[50D EMA]]</f>
        <v>-2.5799185877364433E-2</v>
      </c>
      <c r="U441" s="2">
        <f>(Table2[[#This Row],[Close Price]]-Table2[[#This Row],[200D EMA]])/Table2[[#This Row],[200D EMA]]</f>
        <v>6.521015004326243E-2</v>
      </c>
      <c r="V441">
        <v>1.37523149393986</v>
      </c>
      <c r="W441">
        <v>1690.1</v>
      </c>
      <c r="X441">
        <v>1740</v>
      </c>
      <c r="Y441">
        <v>1718.55</v>
      </c>
      <c r="Z441">
        <v>1765</v>
      </c>
      <c r="AA441">
        <v>1718.55</v>
      </c>
      <c r="AB441">
        <v>1906</v>
      </c>
      <c r="AC441" s="2">
        <f>(Table2[[#This Row],[Close Price]]/Table2[[#This Row],[Day Low]])-1</f>
        <v>2.0442577362286274E-2</v>
      </c>
      <c r="AD441" s="2">
        <f>(Table2[[#This Row],[Day High]]/Table2[[#This Row],[Close Price]])-1</f>
        <v>8.9003565940914964E-3</v>
      </c>
      <c r="AE441" s="2">
        <f>(Table2[[#This Row],[Close Price]]/Table2[[#This Row],[Current Week Low]])-1</f>
        <v>3.5495039422770436E-3</v>
      </c>
      <c r="AF441" s="2">
        <f>(Table2[[#This Row],[Current Week High]]/Table2[[#This Row],[Close Price]])-1</f>
        <v>2.3396051372742255E-2</v>
      </c>
      <c r="AG441" s="2">
        <f>(Table2[[#This Row],[Close Price]]/Table2[[#This Row],[Current Month Low]])-1</f>
        <v>3.5495039422770436E-3</v>
      </c>
      <c r="AH441" s="2">
        <f>(Table2[[#This Row],[Current Month High]]/Table2[[#This Row],[Close Price]])-1</f>
        <v>0.10515176992433251</v>
      </c>
      <c r="AI441">
        <v>12.4865914823297</v>
      </c>
      <c r="AJ441">
        <v>50.871514488791703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-0.14000000000000001</v>
      </c>
      <c r="AM441" t="s">
        <v>10199</v>
      </c>
      <c r="AN441">
        <v>-1.72</v>
      </c>
      <c r="AO441" t="s">
        <v>10199</v>
      </c>
      <c r="AP441">
        <v>4.6988699117112002E-2</v>
      </c>
      <c r="AQ441">
        <f>(Table2[[#This Row],[Sharpe Ratio]]-AVERAGE(Table2[Sharpe Ratio]))/_xlfn.STDEV.P(Table2[Sharpe Ratio])</f>
        <v>-8.4435817786291292E-2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389</v>
      </c>
      <c r="AT441">
        <f>_xlfn.RANK.AVG(Table2[[#This Row],[6M Return vs Nifty Z-Score]],Table2[6M Return vs Nifty Z-Score])</f>
        <v>535</v>
      </c>
      <c r="AU441">
        <f>_xlfn.RANK.AVG(Table2[[#This Row],[Sharpe Ratio Z-Score]],Table2[Sharpe Ratio Z-Score])</f>
        <v>360</v>
      </c>
      <c r="AV441">
        <f>(Table2[[#This Row],[Rank 1Y]]+Table2[[#This Row],[Rank 6M]]+Table2[[#This Row],[Rank Sharpe]])/3</f>
        <v>428</v>
      </c>
    </row>
    <row r="442" spans="1:48" x14ac:dyDescent="0.3">
      <c r="A442" t="s">
        <v>858</v>
      </c>
      <c r="B442" t="s">
        <v>859</v>
      </c>
      <c r="C442" t="s">
        <v>10153</v>
      </c>
      <c r="D442" t="s">
        <v>49</v>
      </c>
      <c r="E442">
        <v>17491.573674784999</v>
      </c>
      <c r="F442">
        <v>206.58</v>
      </c>
      <c r="G442">
        <v>30.556755964200299</v>
      </c>
      <c r="H442">
        <f>(Table2[[#This Row],[1Y Return vs Nifty]]-AVERAGE(Table2[1Y Return vs Nifty]))/_xlfn.STDEV.P(Table2[1Y Return vs Nifty])</f>
        <v>-0.19412438814196395</v>
      </c>
      <c r="I442">
        <v>11.008804368706601</v>
      </c>
      <c r="J442">
        <f>(Table2[[#This Row],[1M Return vs Nifty]]-AVERAGE(Table2[1M Return vs Nifty]))/_xlfn.STDEV.P(Table2[1M Return vs Nifty])</f>
        <v>0.59722424107941374</v>
      </c>
      <c r="K442">
        <v>3.6771573595693399</v>
      </c>
      <c r="L442">
        <f>(Table2[[#This Row],[6M Return vs Nifty]]-AVERAGE(Table2[6M Return vs Nifty]))/_xlfn.STDEV.P(Table2[6M Return vs Nifty])</f>
        <v>-0.20026624769036655</v>
      </c>
      <c r="M442">
        <v>-3.0286013880582998</v>
      </c>
      <c r="N442">
        <f>(Table2[[#This Row],[1W Return vs Nifty]]-AVERAGE(Table2[1W Return vs Nifty]))/_xlfn.STDEV.P(Table2[1W Return vs Nifty])</f>
        <v>-0.54552390361267622</v>
      </c>
      <c r="O442">
        <v>199.21</v>
      </c>
      <c r="P442">
        <v>190.69977873081999</v>
      </c>
      <c r="Q442">
        <v>172.52964627669499</v>
      </c>
      <c r="R442">
        <v>60.9145510171194</v>
      </c>
      <c r="S442" s="2">
        <f>(Table2[[#This Row],[Close Price]]-Table2[[#This Row],[20D EMA]])/Table2[[#This Row],[20D EMA]]</f>
        <v>3.6996134732192182E-2</v>
      </c>
      <c r="T442" s="2">
        <f>(Table2[[#This Row],[Close Price]]-Table2[[#This Row],[50D EMA]])/Table2[[#This Row],[50D EMA]]</f>
        <v>8.3273412139589137E-2</v>
      </c>
      <c r="U442" s="2">
        <f>(Table2[[#This Row],[Close Price]]-Table2[[#This Row],[200D EMA]])/Table2[[#This Row],[200D EMA]]</f>
        <v>0.19735943623681146</v>
      </c>
      <c r="V442">
        <v>1.2072172779858501</v>
      </c>
      <c r="W442">
        <v>204.66</v>
      </c>
      <c r="X442">
        <v>216</v>
      </c>
      <c r="Y442">
        <v>205.65</v>
      </c>
      <c r="Z442">
        <v>209.68</v>
      </c>
      <c r="AA442">
        <v>204.9</v>
      </c>
      <c r="AB442">
        <v>214.63</v>
      </c>
      <c r="AC442" s="2">
        <f>(Table2[[#This Row],[Close Price]]/Table2[[#This Row],[Day Low]])-1</f>
        <v>9.381413075344458E-3</v>
      </c>
      <c r="AD442" s="2">
        <f>(Table2[[#This Row],[Day High]]/Table2[[#This Row],[Close Price]])-1</f>
        <v>4.5599767644495914E-2</v>
      </c>
      <c r="AE442" s="2">
        <f>(Table2[[#This Row],[Close Price]]/Table2[[#This Row],[Current Week Low]])-1</f>
        <v>4.5222465353755847E-3</v>
      </c>
      <c r="AF442" s="2">
        <f>(Table2[[#This Row],[Current Week High]]/Table2[[#This Row],[Close Price]])-1</f>
        <v>1.5006292961564416E-2</v>
      </c>
      <c r="AG442" s="2">
        <f>(Table2[[#This Row],[Close Price]]/Table2[[#This Row],[Current Month Low]])-1</f>
        <v>8.1991215226939751E-3</v>
      </c>
      <c r="AH442" s="2">
        <f>(Table2[[#This Row],[Current Month High]]/Table2[[#This Row],[Close Price]])-1</f>
        <v>3.8967954303417374E-2</v>
      </c>
      <c r="AI442">
        <v>3.8967954303417298</v>
      </c>
      <c r="AJ442">
        <v>68.499184339314795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-0.02</v>
      </c>
      <c r="AM442" t="s">
        <v>10199</v>
      </c>
      <c r="AN442">
        <v>8.26</v>
      </c>
      <c r="AO442" t="s">
        <v>10198</v>
      </c>
      <c r="AP442">
        <v>-1.1979213628455001E-2</v>
      </c>
      <c r="AQ442">
        <f>(Table2[[#This Row],[Sharpe Ratio]]-AVERAGE(Table2[Sharpe Ratio]))/_xlfn.STDEV.P(Table2[Sharpe Ratio])</f>
        <v>-0.74925740278467567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-1.0919477011502687</v>
      </c>
      <c r="AS442">
        <f>_xlfn.RANK.AVG(Table2[[#This Row],[1Y Return vs Nifty Z-Score]],Table2[1Y Return vs Nifty Z-Score])</f>
        <v>342</v>
      </c>
      <c r="AT442">
        <f>_xlfn.RANK.AVG(Table2[[#This Row],[6M Return vs Nifty Z-Score]],Table2[6M Return vs Nifty Z-Score])</f>
        <v>376</v>
      </c>
      <c r="AU442">
        <f>_xlfn.RANK.AVG(Table2[[#This Row],[Sharpe Ratio Z-Score]],Table2[Sharpe Ratio Z-Score])</f>
        <v>567</v>
      </c>
      <c r="AV442">
        <f>(Table2[[#This Row],[Rank 1Y]]+Table2[[#This Row],[Rank 6M]]+Table2[[#This Row],[Rank Sharpe]])/3</f>
        <v>428.33333333333331</v>
      </c>
    </row>
    <row r="443" spans="1:48" x14ac:dyDescent="0.3">
      <c r="A443" t="s">
        <v>1209</v>
      </c>
      <c r="B443" t="s">
        <v>1210</v>
      </c>
      <c r="C443" t="s">
        <v>10153</v>
      </c>
      <c r="D443" t="s">
        <v>494</v>
      </c>
      <c r="E443">
        <v>9328.9492167749995</v>
      </c>
      <c r="F443">
        <v>1039.6500000000001</v>
      </c>
      <c r="G443">
        <v>5.45468876104293</v>
      </c>
      <c r="H443">
        <f>(Table2[[#This Row],[1Y Return vs Nifty]]-AVERAGE(Table2[1Y Return vs Nifty]))/_xlfn.STDEV.P(Table2[1Y Return vs Nifty])</f>
        <v>-0.48403565742875687</v>
      </c>
      <c r="I443">
        <v>16.447171577281502</v>
      </c>
      <c r="J443">
        <f>(Table2[[#This Row],[1M Return vs Nifty]]-AVERAGE(Table2[1M Return vs Nifty]))/_xlfn.STDEV.P(Table2[1M Return vs Nifty])</f>
        <v>1.0451075305878903</v>
      </c>
      <c r="K443">
        <v>-2.3829327921146599</v>
      </c>
      <c r="L443">
        <f>(Table2[[#This Row],[6M Return vs Nifty]]-AVERAGE(Table2[6M Return vs Nifty]))/_xlfn.STDEV.P(Table2[6M Return vs Nifty])</f>
        <v>-0.37594676041381281</v>
      </c>
      <c r="M443">
        <v>-8.7314747723320991</v>
      </c>
      <c r="N443">
        <f>(Table2[[#This Row],[1W Return vs Nifty]]-AVERAGE(Table2[1W Return vs Nifty]))/_xlfn.STDEV.P(Table2[1W Return vs Nifty])</f>
        <v>-1.5751785164401984</v>
      </c>
      <c r="O443">
        <v>1026.25</v>
      </c>
      <c r="P443">
        <v>963.01332576388904</v>
      </c>
      <c r="Q443">
        <v>907.32683766985394</v>
      </c>
      <c r="R443">
        <v>50.7782175876537</v>
      </c>
      <c r="S443" s="2">
        <f>(Table2[[#This Row],[Close Price]]-Table2[[#This Row],[20D EMA]])/Table2[[#This Row],[20D EMA]]</f>
        <v>1.3057247259439797E-2</v>
      </c>
      <c r="T443" s="2">
        <f>(Table2[[#This Row],[Close Price]]-Table2[[#This Row],[50D EMA]])/Table2[[#This Row],[50D EMA]]</f>
        <v>7.9580076605192035E-2</v>
      </c>
      <c r="U443" s="2">
        <f>(Table2[[#This Row],[Close Price]]-Table2[[#This Row],[200D EMA]])/Table2[[#This Row],[200D EMA]]</f>
        <v>0.1458384749975776</v>
      </c>
      <c r="V443">
        <v>0.80638837984973799</v>
      </c>
      <c r="W443">
        <v>1038.4000000000001</v>
      </c>
      <c r="X443">
        <v>1112</v>
      </c>
      <c r="Y443">
        <v>1032.25</v>
      </c>
      <c r="Z443">
        <v>1086.95</v>
      </c>
      <c r="AA443">
        <v>1029.55</v>
      </c>
      <c r="AB443">
        <v>1195</v>
      </c>
      <c r="AC443" s="2">
        <f>(Table2[[#This Row],[Close Price]]/Table2[[#This Row],[Day Low]])-1</f>
        <v>1.2037750385207602E-3</v>
      </c>
      <c r="AD443" s="2">
        <f>(Table2[[#This Row],[Day High]]/Table2[[#This Row],[Close Price]])-1</f>
        <v>6.9590727648727757E-2</v>
      </c>
      <c r="AE443" s="2">
        <f>(Table2[[#This Row],[Close Price]]/Table2[[#This Row],[Current Week Low]])-1</f>
        <v>7.1688060062971015E-3</v>
      </c>
      <c r="AF443" s="2">
        <f>(Table2[[#This Row],[Current Week High]]/Table2[[#This Row],[Close Price]])-1</f>
        <v>4.5496080411676854E-2</v>
      </c>
      <c r="AG443" s="2">
        <f>(Table2[[#This Row],[Close Price]]/Table2[[#This Row],[Current Month Low]])-1</f>
        <v>9.8101112136370627E-3</v>
      </c>
      <c r="AH443" s="2">
        <f>(Table2[[#This Row],[Current Month High]]/Table2[[#This Row],[Close Price]])-1</f>
        <v>0.14942528735632177</v>
      </c>
      <c r="AI443">
        <v>14.9425287356321</v>
      </c>
      <c r="AJ443">
        <v>34.1310798606631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0.06</v>
      </c>
      <c r="AM443" t="s">
        <v>10198</v>
      </c>
      <c r="AN443">
        <v>-0.99</v>
      </c>
      <c r="AO443" t="s">
        <v>10199</v>
      </c>
      <c r="AP443">
        <v>4.6626831675209E-2</v>
      </c>
      <c r="AQ443">
        <f>(Table2[[#This Row],[Sharpe Ratio]]-AVERAGE(Table2[Sharpe Ratio]))/_xlfn.STDEV.P(Table2[Sharpe Ratio])</f>
        <v>-8.8515617716183673E-2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-1.4785690214110614</v>
      </c>
      <c r="AS443">
        <f>_xlfn.RANK.AVG(Table2[[#This Row],[1Y Return vs Nifty Z-Score]],Table2[1Y Return vs Nifty Z-Score])</f>
        <v>477</v>
      </c>
      <c r="AT443">
        <f>_xlfn.RANK.AVG(Table2[[#This Row],[6M Return vs Nifty Z-Score]],Table2[6M Return vs Nifty Z-Score])</f>
        <v>448</v>
      </c>
      <c r="AU443">
        <f>_xlfn.RANK.AVG(Table2[[#This Row],[Sharpe Ratio Z-Score]],Table2[Sharpe Ratio Z-Score])</f>
        <v>361</v>
      </c>
      <c r="AV443">
        <f>(Table2[[#This Row],[Rank 1Y]]+Table2[[#This Row],[Rank 6M]]+Table2[[#This Row],[Rank Sharpe]])/3</f>
        <v>428.66666666666669</v>
      </c>
    </row>
    <row r="444" spans="1:48" x14ac:dyDescent="0.3">
      <c r="A444" t="s">
        <v>647</v>
      </c>
      <c r="B444" t="s">
        <v>648</v>
      </c>
      <c r="C444" t="s">
        <v>10159</v>
      </c>
      <c r="D444" t="s">
        <v>65</v>
      </c>
      <c r="E444">
        <v>28581.815957639999</v>
      </c>
      <c r="F444">
        <v>2251.15</v>
      </c>
      <c r="G444">
        <v>33.298582529852602</v>
      </c>
      <c r="H444">
        <f>(Table2[[#This Row],[1Y Return vs Nifty]]-AVERAGE(Table2[1Y Return vs Nifty]))/_xlfn.STDEV.P(Table2[1Y Return vs Nifty])</f>
        <v>-0.16245821446075712</v>
      </c>
      <c r="I444">
        <v>-11.388996976744799</v>
      </c>
      <c r="J444">
        <f>(Table2[[#This Row],[1M Return vs Nifty]]-AVERAGE(Table2[1M Return vs Nifty]))/_xlfn.STDEV.P(Table2[1M Return vs Nifty])</f>
        <v>-1.2473736979014094</v>
      </c>
      <c r="K444">
        <v>-9.0688379647198794</v>
      </c>
      <c r="L444">
        <f>(Table2[[#This Row],[6M Return vs Nifty]]-AVERAGE(Table2[6M Return vs Nifty]))/_xlfn.STDEV.P(Table2[6M Return vs Nifty])</f>
        <v>-0.56976949561144496</v>
      </c>
      <c r="M444">
        <v>-0.50876344265212103</v>
      </c>
      <c r="N444">
        <f>(Table2[[#This Row],[1W Return vs Nifty]]-AVERAGE(Table2[1W Return vs Nifty]))/_xlfn.STDEV.P(Table2[1W Return vs Nifty])</f>
        <v>-9.0566798792491354E-2</v>
      </c>
      <c r="O444">
        <v>2298.9299999999998</v>
      </c>
      <c r="P444">
        <v>2303.5670755716701</v>
      </c>
      <c r="Q444">
        <v>2093.0072972306998</v>
      </c>
      <c r="R444">
        <v>49.401080038484601</v>
      </c>
      <c r="S444" s="2">
        <f>(Table2[[#This Row],[Close Price]]-Table2[[#This Row],[20D EMA]])/Table2[[#This Row],[20D EMA]]</f>
        <v>-2.0783581927244305E-2</v>
      </c>
      <c r="T444" s="2">
        <f>(Table2[[#This Row],[Close Price]]-Table2[[#This Row],[50D EMA]])/Table2[[#This Row],[50D EMA]]</f>
        <v>-2.2754742472025392E-2</v>
      </c>
      <c r="U444" s="2">
        <f>(Table2[[#This Row],[Close Price]]-Table2[[#This Row],[200D EMA]])/Table2[[#This Row],[200D EMA]]</f>
        <v>7.5557645201974249E-2</v>
      </c>
      <c r="V444">
        <v>1.00125267000998</v>
      </c>
      <c r="W444">
        <v>2220</v>
      </c>
      <c r="X444">
        <v>2285.8000000000002</v>
      </c>
      <c r="Y444">
        <v>2225</v>
      </c>
      <c r="Z444">
        <v>2304.9</v>
      </c>
      <c r="AA444">
        <v>2160.15</v>
      </c>
      <c r="AB444">
        <v>2306.85</v>
      </c>
      <c r="AC444" s="2">
        <f>(Table2[[#This Row],[Close Price]]/Table2[[#This Row],[Day Low]])-1</f>
        <v>1.4031531531531583E-2</v>
      </c>
      <c r="AD444" s="2">
        <f>(Table2[[#This Row],[Day High]]/Table2[[#This Row],[Close Price]])-1</f>
        <v>1.539213290984609E-2</v>
      </c>
      <c r="AE444" s="2">
        <f>(Table2[[#This Row],[Close Price]]/Table2[[#This Row],[Current Week Low]])-1</f>
        <v>1.1752808988764185E-2</v>
      </c>
      <c r="AF444" s="2">
        <f>(Table2[[#This Row],[Current Week High]]/Table2[[#This Row],[Close Price]])-1</f>
        <v>2.3876685249761165E-2</v>
      </c>
      <c r="AG444" s="2">
        <f>(Table2[[#This Row],[Close Price]]/Table2[[#This Row],[Current Month Low]])-1</f>
        <v>4.2126704164062723E-2</v>
      </c>
      <c r="AH444" s="2">
        <f>(Table2[[#This Row],[Current Month High]]/Table2[[#This Row],[Close Price]])-1</f>
        <v>2.4742909179752415E-2</v>
      </c>
      <c r="AI444">
        <v>12.8312195988716</v>
      </c>
      <c r="AJ444">
        <v>62.350353382374102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-0.04</v>
      </c>
      <c r="AM444" t="s">
        <v>10199</v>
      </c>
      <c r="AN444">
        <v>-4.04</v>
      </c>
      <c r="AO444" t="s">
        <v>10199</v>
      </c>
      <c r="AP444">
        <v>2.0941570983555001E-2</v>
      </c>
      <c r="AQ444">
        <f>(Table2[[#This Row],[Sharpe Ratio]]-AVERAGE(Table2[Sharpe Ratio]))/_xlfn.STDEV.P(Table2[Sharpe Ratio])</f>
        <v>-0.37809879828086856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331</v>
      </c>
      <c r="AT444">
        <f>_xlfn.RANK.AVG(Table2[[#This Row],[6M Return vs Nifty Z-Score]],Table2[6M Return vs Nifty Z-Score])</f>
        <v>516</v>
      </c>
      <c r="AU444">
        <f>_xlfn.RANK.AVG(Table2[[#This Row],[Sharpe Ratio Z-Score]],Table2[Sharpe Ratio Z-Score])</f>
        <v>441</v>
      </c>
      <c r="AV444">
        <f>(Table2[[#This Row],[Rank 1Y]]+Table2[[#This Row],[Rank 6M]]+Table2[[#This Row],[Rank Sharpe]])/3</f>
        <v>429.33333333333331</v>
      </c>
    </row>
    <row r="445" spans="1:48" x14ac:dyDescent="0.3">
      <c r="A445" t="s">
        <v>1158</v>
      </c>
      <c r="B445" t="s">
        <v>1159</v>
      </c>
      <c r="C445" t="s">
        <v>10167</v>
      </c>
      <c r="D445" t="s">
        <v>346</v>
      </c>
      <c r="E445">
        <v>10269.164425630001</v>
      </c>
      <c r="F445">
        <v>258.45</v>
      </c>
      <c r="G445">
        <v>27.452811807648601</v>
      </c>
      <c r="H445">
        <f>(Table2[[#This Row],[1Y Return vs Nifty]]-AVERAGE(Table2[1Y Return vs Nifty]))/_xlfn.STDEV.P(Table2[1Y Return vs Nifty])</f>
        <v>-0.22997276600416808</v>
      </c>
      <c r="I445">
        <v>16.7104688971996</v>
      </c>
      <c r="J445">
        <f>(Table2[[#This Row],[1M Return vs Nifty]]-AVERAGE(Table2[1M Return vs Nifty]))/_xlfn.STDEV.P(Table2[1M Return vs Nifty])</f>
        <v>1.0667916988760751</v>
      </c>
      <c r="K445">
        <v>-24.609222420405001</v>
      </c>
      <c r="L445">
        <f>(Table2[[#This Row],[6M Return vs Nifty]]-AVERAGE(Table2[6M Return vs Nifty]))/_xlfn.STDEV.P(Table2[6M Return vs Nifty])</f>
        <v>-1.020281392424659</v>
      </c>
      <c r="M445">
        <v>3.3060532652299099</v>
      </c>
      <c r="N445">
        <f>(Table2[[#This Row],[1W Return vs Nifty]]-AVERAGE(Table2[1W Return vs Nifty]))/_xlfn.STDEV.P(Table2[1W Return vs Nifty])</f>
        <v>0.59819890854267466</v>
      </c>
      <c r="O445">
        <v>241.58</v>
      </c>
      <c r="P445">
        <v>234.57173666078199</v>
      </c>
      <c r="Q445">
        <v>220.051507324619</v>
      </c>
      <c r="R445">
        <v>72.160393678655694</v>
      </c>
      <c r="S445" s="2">
        <f>(Table2[[#This Row],[Close Price]]-Table2[[#This Row],[20D EMA]])/Table2[[#This Row],[20D EMA]]</f>
        <v>6.983193973011001E-2</v>
      </c>
      <c r="T445" s="2">
        <f>(Table2[[#This Row],[Close Price]]-Table2[[#This Row],[50D EMA]])/Table2[[#This Row],[50D EMA]]</f>
        <v>0.10179514241201505</v>
      </c>
      <c r="U445" s="2">
        <f>(Table2[[#This Row],[Close Price]]-Table2[[#This Row],[200D EMA]])/Table2[[#This Row],[200D EMA]]</f>
        <v>0.1744977489235541</v>
      </c>
      <c r="V445">
        <v>1.0302890070253601</v>
      </c>
      <c r="W445">
        <v>245.34</v>
      </c>
      <c r="X445">
        <v>258.44</v>
      </c>
      <c r="Y445">
        <v>243.32</v>
      </c>
      <c r="Z445">
        <v>267</v>
      </c>
      <c r="AA445">
        <v>241.25</v>
      </c>
      <c r="AB445">
        <v>267</v>
      </c>
      <c r="AC445" s="2">
        <f>(Table2[[#This Row],[Close Price]]/Table2[[#This Row],[Day Low]])-1</f>
        <v>5.3436047933480113E-2</v>
      </c>
      <c r="AD445" s="2">
        <f>(Table2[[#This Row],[Day High]]/Table2[[#This Row],[Close Price]])-1</f>
        <v>-3.8692203520929169E-5</v>
      </c>
      <c r="AE445" s="2">
        <f>(Table2[[#This Row],[Close Price]]/Table2[[#This Row],[Current Week Low]])-1</f>
        <v>6.2181489396679224E-2</v>
      </c>
      <c r="AF445" s="2">
        <f>(Table2[[#This Row],[Current Week High]]/Table2[[#This Row],[Close Price]])-1</f>
        <v>3.3081834010446842E-2</v>
      </c>
      <c r="AG445" s="2">
        <f>(Table2[[#This Row],[Close Price]]/Table2[[#This Row],[Current Month Low]])-1</f>
        <v>7.1295336787564612E-2</v>
      </c>
      <c r="AH445" s="2">
        <f>(Table2[[#This Row],[Current Month High]]/Table2[[#This Row],[Close Price]])-1</f>
        <v>3.3081834010446842E-2</v>
      </c>
      <c r="AI445">
        <v>24.6856258463919</v>
      </c>
      <c r="AJ445">
        <v>76.838864180636307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0.06</v>
      </c>
      <c r="AM445" t="s">
        <v>10198</v>
      </c>
      <c r="AN445">
        <v>2.71</v>
      </c>
      <c r="AO445" t="s">
        <v>10198</v>
      </c>
      <c r="AP445">
        <v>6.7789693267688994E-2</v>
      </c>
      <c r="AQ445">
        <f>(Table2[[#This Row],[Sharpe Ratio]]-AVERAGE(Table2[Sharpe Ratio]))/_xlfn.STDEV.P(Table2[Sharpe Ratio])</f>
        <v>0.15008070580845526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0.56481715479837791</v>
      </c>
      <c r="AS445">
        <f>_xlfn.RANK.AVG(Table2[[#This Row],[1Y Return vs Nifty Z-Score]],Table2[1Y Return vs Nifty Z-Score])</f>
        <v>350</v>
      </c>
      <c r="AT445">
        <f>_xlfn.RANK.AVG(Table2[[#This Row],[6M Return vs Nifty Z-Score]],Table2[6M Return vs Nifty Z-Score])</f>
        <v>656</v>
      </c>
      <c r="AU445">
        <f>_xlfn.RANK.AVG(Table2[[#This Row],[Sharpe Ratio Z-Score]],Table2[Sharpe Ratio Z-Score])</f>
        <v>286</v>
      </c>
      <c r="AV445">
        <f>(Table2[[#This Row],[Rank 1Y]]+Table2[[#This Row],[Rank 6M]]+Table2[[#This Row],[Rank Sharpe]])/3</f>
        <v>430.66666666666669</v>
      </c>
    </row>
    <row r="446" spans="1:48" x14ac:dyDescent="0.3">
      <c r="A446" t="s">
        <v>2085</v>
      </c>
      <c r="B446" t="s">
        <v>2086</v>
      </c>
      <c r="C446" t="s">
        <v>10152</v>
      </c>
      <c r="D446" t="s">
        <v>297</v>
      </c>
      <c r="E446">
        <v>2764.268905895</v>
      </c>
      <c r="F446">
        <v>1797.05</v>
      </c>
      <c r="G446">
        <v>13.6261471075532</v>
      </c>
      <c r="H446">
        <f>(Table2[[#This Row],[1Y Return vs Nifty]]-AVERAGE(Table2[1Y Return vs Nifty]))/_xlfn.STDEV.P(Table2[1Y Return vs Nifty])</f>
        <v>-0.38966104509153171</v>
      </c>
      <c r="I446">
        <v>4.5395833051965901</v>
      </c>
      <c r="J446">
        <f>(Table2[[#This Row],[1M Return vs Nifty]]-AVERAGE(Table2[1M Return vs Nifty]))/_xlfn.STDEV.P(Table2[1M Return vs Nifty])</f>
        <v>6.4443739256394364E-2</v>
      </c>
      <c r="K446">
        <v>3.5301103783779202</v>
      </c>
      <c r="L446">
        <f>(Table2[[#This Row],[6M Return vs Nifty]]-AVERAGE(Table2[6M Return vs Nifty]))/_xlfn.STDEV.P(Table2[6M Return vs Nifty])</f>
        <v>-0.20452910325910176</v>
      </c>
      <c r="M446">
        <v>4.6476337568456598</v>
      </c>
      <c r="N446">
        <f>(Table2[[#This Row],[1W Return vs Nifty]]-AVERAGE(Table2[1W Return vs Nifty]))/_xlfn.STDEV.P(Table2[1W Return vs Nifty])</f>
        <v>0.84042145998153561</v>
      </c>
      <c r="O446">
        <v>1746.94</v>
      </c>
      <c r="P446">
        <v>1721.42133210764</v>
      </c>
      <c r="Q446">
        <v>1644.2856130300599</v>
      </c>
      <c r="R446">
        <v>79.569192927373393</v>
      </c>
      <c r="S446" s="2">
        <f>(Table2[[#This Row],[Close Price]]-Table2[[#This Row],[20D EMA]])/Table2[[#This Row],[20D EMA]]</f>
        <v>2.8684442510904722E-2</v>
      </c>
      <c r="T446" s="2">
        <f>(Table2[[#This Row],[Close Price]]-Table2[[#This Row],[50D EMA]])/Table2[[#This Row],[50D EMA]]</f>
        <v>4.3933850755621381E-2</v>
      </c>
      <c r="U446" s="2">
        <f>(Table2[[#This Row],[Close Price]]-Table2[[#This Row],[200D EMA]])/Table2[[#This Row],[200D EMA]]</f>
        <v>9.2906235850612681E-2</v>
      </c>
      <c r="V446">
        <v>1.4716838829757199</v>
      </c>
      <c r="W446">
        <v>1736</v>
      </c>
      <c r="X446">
        <v>1807.4</v>
      </c>
      <c r="Y446">
        <v>1762</v>
      </c>
      <c r="Z446">
        <v>1880.05</v>
      </c>
      <c r="AA446">
        <v>1713.1</v>
      </c>
      <c r="AB446">
        <v>1886.2</v>
      </c>
      <c r="AC446" s="2">
        <f>(Table2[[#This Row],[Close Price]]/Table2[[#This Row],[Day Low]])-1</f>
        <v>3.5167050691244262E-2</v>
      </c>
      <c r="AD446" s="2">
        <f>(Table2[[#This Row],[Day High]]/Table2[[#This Row],[Close Price]])-1</f>
        <v>5.7594390807156337E-3</v>
      </c>
      <c r="AE446" s="2">
        <f>(Table2[[#This Row],[Close Price]]/Table2[[#This Row],[Current Week Low]])-1</f>
        <v>1.9892167990919418E-2</v>
      </c>
      <c r="AF446" s="2">
        <f>(Table2[[#This Row],[Current Week High]]/Table2[[#This Row],[Close Price]])-1</f>
        <v>4.6186806154530968E-2</v>
      </c>
      <c r="AG446" s="2">
        <f>(Table2[[#This Row],[Close Price]]/Table2[[#This Row],[Current Month Low]])-1</f>
        <v>4.9004728270387155E-2</v>
      </c>
      <c r="AH446" s="2">
        <f>(Table2[[#This Row],[Current Month High]]/Table2[[#This Row],[Close Price]])-1</f>
        <v>4.9609081550318734E-2</v>
      </c>
      <c r="AI446">
        <v>18.3829053170473</v>
      </c>
      <c r="AJ446">
        <v>40.394531249999901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-0.11</v>
      </c>
      <c r="AM446" t="s">
        <v>10199</v>
      </c>
      <c r="AN446">
        <v>1.9</v>
      </c>
      <c r="AO446" t="s">
        <v>10198</v>
      </c>
      <c r="AP446">
        <v>4.4950925485830002E-3</v>
      </c>
      <c r="AQ446">
        <f>(Table2[[#This Row],[Sharpe Ratio]]-AVERAGE(Table2[Sharpe Ratio]))/_xlfn.STDEV.P(Table2[Sharpe Ratio])</f>
        <v>-0.56352123146003541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-0.25284618057273889</v>
      </c>
      <c r="AS446">
        <f>_xlfn.RANK.AVG(Table2[[#This Row],[1Y Return vs Nifty Z-Score]],Table2[1Y Return vs Nifty Z-Score])</f>
        <v>428</v>
      </c>
      <c r="AT446">
        <f>_xlfn.RANK.AVG(Table2[[#This Row],[6M Return vs Nifty Z-Score]],Table2[6M Return vs Nifty Z-Score])</f>
        <v>381</v>
      </c>
      <c r="AU446">
        <f>_xlfn.RANK.AVG(Table2[[#This Row],[Sharpe Ratio Z-Score]],Table2[Sharpe Ratio Z-Score])</f>
        <v>489</v>
      </c>
      <c r="AV446">
        <f>(Table2[[#This Row],[Rank 1Y]]+Table2[[#This Row],[Rank 6M]]+Table2[[#This Row],[Rank Sharpe]])/3</f>
        <v>432.66666666666669</v>
      </c>
    </row>
    <row r="447" spans="1:48" x14ac:dyDescent="0.3">
      <c r="A447" t="s">
        <v>1936</v>
      </c>
      <c r="B447" t="s">
        <v>1937</v>
      </c>
      <c r="C447" t="s">
        <v>629</v>
      </c>
      <c r="D447" t="s">
        <v>484</v>
      </c>
      <c r="E447">
        <v>3338.8857257700001</v>
      </c>
      <c r="F447">
        <v>530.79999999999995</v>
      </c>
      <c r="G447">
        <v>-7.5460308453603603E-2</v>
      </c>
      <c r="H447">
        <f>(Table2[[#This Row],[1Y Return vs Nifty]]-AVERAGE(Table2[1Y Return vs Nifty]))/_xlfn.STDEV.P(Table2[1Y Return vs Nifty])</f>
        <v>-0.547905000264444</v>
      </c>
      <c r="I447">
        <v>-9.1726275698996709</v>
      </c>
      <c r="J447">
        <f>(Table2[[#This Row],[1M Return vs Nifty]]-AVERAGE(Table2[1M Return vs Nifty]))/_xlfn.STDEV.P(Table2[1M Return vs Nifty])</f>
        <v>-1.0648419227137105</v>
      </c>
      <c r="K447">
        <v>24.573761162474799</v>
      </c>
      <c r="L447">
        <f>(Table2[[#This Row],[6M Return vs Nifty]]-AVERAGE(Table2[6M Return vs Nifty]))/_xlfn.STDEV.P(Table2[6M Return vs Nifty])</f>
        <v>0.40552112153763109</v>
      </c>
      <c r="M447">
        <v>-3.7092665729481902</v>
      </c>
      <c r="N447">
        <f>(Table2[[#This Row],[1W Return vs Nifty]]-AVERAGE(Table2[1W Return vs Nifty]))/_xlfn.STDEV.P(Table2[1W Return vs Nifty])</f>
        <v>-0.66841810100896293</v>
      </c>
      <c r="O447">
        <v>536.35</v>
      </c>
      <c r="P447">
        <v>504.61606691353899</v>
      </c>
      <c r="Q447">
        <v>443.016576889259</v>
      </c>
      <c r="R447">
        <v>40.047164290139101</v>
      </c>
      <c r="S447" s="2">
        <f>(Table2[[#This Row],[Close Price]]-Table2[[#This Row],[20D EMA]])/Table2[[#This Row],[20D EMA]]</f>
        <v>-1.0347720704763808E-2</v>
      </c>
      <c r="T447" s="2">
        <f>(Table2[[#This Row],[Close Price]]-Table2[[#This Row],[50D EMA]])/Table2[[#This Row],[50D EMA]]</f>
        <v>5.1888821627527226E-2</v>
      </c>
      <c r="U447" s="2">
        <f>(Table2[[#This Row],[Close Price]]-Table2[[#This Row],[200D EMA]])/Table2[[#This Row],[200D EMA]]</f>
        <v>0.19814929664061803</v>
      </c>
      <c r="V447">
        <v>0.73375059459507497</v>
      </c>
      <c r="W447">
        <v>516.04999999999995</v>
      </c>
      <c r="X447">
        <v>533</v>
      </c>
      <c r="Y447">
        <v>526</v>
      </c>
      <c r="Z447">
        <v>547</v>
      </c>
      <c r="AA447">
        <v>526</v>
      </c>
      <c r="AB447">
        <v>570.20000000000005</v>
      </c>
      <c r="AC447" s="2">
        <f>(Table2[[#This Row],[Close Price]]/Table2[[#This Row],[Day Low]])-1</f>
        <v>2.8582501695572082E-2</v>
      </c>
      <c r="AD447" s="2">
        <f>(Table2[[#This Row],[Day High]]/Table2[[#This Row],[Close Price]])-1</f>
        <v>4.1446872645065636E-3</v>
      </c>
      <c r="AE447" s="2">
        <f>(Table2[[#This Row],[Close Price]]/Table2[[#This Row],[Current Week Low]])-1</f>
        <v>9.1254752851710474E-3</v>
      </c>
      <c r="AF447" s="2">
        <f>(Table2[[#This Row],[Current Week High]]/Table2[[#This Row],[Close Price]])-1</f>
        <v>3.0519969856819928E-2</v>
      </c>
      <c r="AG447" s="2">
        <f>(Table2[[#This Row],[Close Price]]/Table2[[#This Row],[Current Month Low]])-1</f>
        <v>9.1254752851710474E-3</v>
      </c>
      <c r="AH447" s="2">
        <f>(Table2[[#This Row],[Current Month High]]/Table2[[#This Row],[Close Price]])-1</f>
        <v>7.4227581009796761E-2</v>
      </c>
      <c r="AI447">
        <v>7.69593067068576</v>
      </c>
      <c r="AJ447">
        <v>61.337386018236998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0.22</v>
      </c>
      <c r="AM447" t="s">
        <v>10198</v>
      </c>
      <c r="AN447">
        <v>0.16</v>
      </c>
      <c r="AO447" t="s">
        <v>10198</v>
      </c>
      <c r="AP447">
        <v>-3.3056724401170003E-2</v>
      </c>
      <c r="AQ447">
        <f>(Table2[[#This Row],[Sharpe Ratio]]-AVERAGE(Table2[Sharpe Ratio]))/_xlfn.STDEV.P(Table2[Sharpe Ratio])</f>
        <v>-0.98689145607394269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-2.862535358523429</v>
      </c>
      <c r="AS447">
        <f>_xlfn.RANK.AVG(Table2[[#This Row],[1Y Return vs Nifty Z-Score]],Table2[1Y Return vs Nifty Z-Score])</f>
        <v>517</v>
      </c>
      <c r="AT447">
        <f>_xlfn.RANK.AVG(Table2[[#This Row],[6M Return vs Nifty Z-Score]],Table2[6M Return vs Nifty Z-Score])</f>
        <v>182</v>
      </c>
      <c r="AU447">
        <f>_xlfn.RANK.AVG(Table2[[#This Row],[Sharpe Ratio Z-Score]],Table2[Sharpe Ratio Z-Score])</f>
        <v>601</v>
      </c>
      <c r="AV447">
        <f>(Table2[[#This Row],[Rank 1Y]]+Table2[[#This Row],[Rank 6M]]+Table2[[#This Row],[Rank Sharpe]])/3</f>
        <v>433.33333333333331</v>
      </c>
    </row>
    <row r="448" spans="1:48" x14ac:dyDescent="0.3">
      <c r="A448" t="s">
        <v>421</v>
      </c>
      <c r="B448" t="s">
        <v>422</v>
      </c>
      <c r="C448" t="s">
        <v>10155</v>
      </c>
      <c r="D448" t="s">
        <v>280</v>
      </c>
      <c r="E448">
        <v>55814.604928155</v>
      </c>
      <c r="F448">
        <v>2102.0500000000002</v>
      </c>
      <c r="G448">
        <v>16.013093344475699</v>
      </c>
      <c r="H448">
        <f>(Table2[[#This Row],[1Y Return vs Nifty]]-AVERAGE(Table2[1Y Return vs Nifty]))/_xlfn.STDEV.P(Table2[1Y Return vs Nifty])</f>
        <v>-0.36209349028957122</v>
      </c>
      <c r="I448">
        <v>-4.2796478474959603</v>
      </c>
      <c r="J448">
        <f>(Table2[[#This Row],[1M Return vs Nifty]]-AVERAGE(Table2[1M Return vs Nifty]))/_xlfn.STDEV.P(Table2[1M Return vs Nifty])</f>
        <v>-0.66187467730353633</v>
      </c>
      <c r="K448">
        <v>2.4928108764146799</v>
      </c>
      <c r="L448">
        <f>(Table2[[#This Row],[6M Return vs Nifty]]-AVERAGE(Table2[6M Return vs Nifty]))/_xlfn.STDEV.P(Table2[6M Return vs Nifty])</f>
        <v>-0.23460015893507019</v>
      </c>
      <c r="M448">
        <v>3.7259401851293101</v>
      </c>
      <c r="N448">
        <f>(Table2[[#This Row],[1W Return vs Nifty]]-AVERAGE(Table2[1W Return vs Nifty]))/_xlfn.STDEV.P(Table2[1W Return vs Nifty])</f>
        <v>0.6740095525476022</v>
      </c>
      <c r="O448">
        <v>2040.79</v>
      </c>
      <c r="P448">
        <v>1981.68461622731</v>
      </c>
      <c r="Q448">
        <v>1809.81942870648</v>
      </c>
      <c r="R448">
        <v>68.4729738207362</v>
      </c>
      <c r="S448" s="2">
        <f>(Table2[[#This Row],[Close Price]]-Table2[[#This Row],[20D EMA]])/Table2[[#This Row],[20D EMA]]</f>
        <v>3.0017787229455369E-2</v>
      </c>
      <c r="T448" s="2">
        <f>(Table2[[#This Row],[Close Price]]-Table2[[#This Row],[50D EMA]])/Table2[[#This Row],[50D EMA]]</f>
        <v>6.0738920203074129E-2</v>
      </c>
      <c r="U448" s="2">
        <f>(Table2[[#This Row],[Close Price]]-Table2[[#This Row],[200D EMA]])/Table2[[#This Row],[200D EMA]]</f>
        <v>0.16146946300735876</v>
      </c>
      <c r="V448">
        <v>0.84884947484114703</v>
      </c>
      <c r="W448">
        <v>2068.4499999999998</v>
      </c>
      <c r="X448">
        <v>2120.35</v>
      </c>
      <c r="Y448">
        <v>2070</v>
      </c>
      <c r="Z448">
        <v>2133.6999999999998</v>
      </c>
      <c r="AA448">
        <v>1972.8</v>
      </c>
      <c r="AB448">
        <v>2133.6999999999998</v>
      </c>
      <c r="AC448" s="2">
        <f>(Table2[[#This Row],[Close Price]]/Table2[[#This Row],[Day Low]])-1</f>
        <v>1.6244047475162837E-2</v>
      </c>
      <c r="AD448" s="2">
        <f>(Table2[[#This Row],[Day High]]/Table2[[#This Row],[Close Price]])-1</f>
        <v>8.7057872077256349E-3</v>
      </c>
      <c r="AE448" s="2">
        <f>(Table2[[#This Row],[Close Price]]/Table2[[#This Row],[Current Week Low]])-1</f>
        <v>1.5483091787439784E-2</v>
      </c>
      <c r="AF448" s="2">
        <f>(Table2[[#This Row],[Current Week High]]/Table2[[#This Row],[Close Price]])-1</f>
        <v>1.5056730334673141E-2</v>
      </c>
      <c r="AG448" s="2">
        <f>(Table2[[#This Row],[Close Price]]/Table2[[#This Row],[Current Month Low]])-1</f>
        <v>6.5516017842660368E-2</v>
      </c>
      <c r="AH448" s="2">
        <f>(Table2[[#This Row],[Current Month High]]/Table2[[#This Row],[Close Price]])-1</f>
        <v>1.5056730334673141E-2</v>
      </c>
      <c r="AI448">
        <v>3.82483765847623</v>
      </c>
      <c r="AJ448">
        <v>42.991734975000803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0.02</v>
      </c>
      <c r="AM448" t="s">
        <v>10198</v>
      </c>
      <c r="AN448">
        <v>1.7</v>
      </c>
      <c r="AO448" t="s">
        <v>10198</v>
      </c>
      <c r="AP448">
        <v>3.325675441858E-3</v>
      </c>
      <c r="AQ448">
        <f>(Table2[[#This Row],[Sharpe Ratio]]-AVERAGE(Table2[Sharpe Ratio]))/_xlfn.STDEV.P(Table2[Sharpe Ratio])</f>
        <v>-0.57670558373262926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-1.1612643577132047</v>
      </c>
      <c r="AS448">
        <f>_xlfn.RANK.AVG(Table2[[#This Row],[1Y Return vs Nifty Z-Score]],Table2[1Y Return vs Nifty Z-Score])</f>
        <v>414</v>
      </c>
      <c r="AT448">
        <f>_xlfn.RANK.AVG(Table2[[#This Row],[6M Return vs Nifty Z-Score]],Table2[6M Return vs Nifty Z-Score])</f>
        <v>395</v>
      </c>
      <c r="AU448">
        <f>_xlfn.RANK.AVG(Table2[[#This Row],[Sharpe Ratio Z-Score]],Table2[Sharpe Ratio Z-Score])</f>
        <v>494</v>
      </c>
      <c r="AV448">
        <f>(Table2[[#This Row],[Rank 1Y]]+Table2[[#This Row],[Rank 6M]]+Table2[[#This Row],[Rank Sharpe]])/3</f>
        <v>434.33333333333331</v>
      </c>
    </row>
    <row r="449" spans="1:48" x14ac:dyDescent="0.3">
      <c r="A449" t="s">
        <v>1280</v>
      </c>
      <c r="B449" t="s">
        <v>1281</v>
      </c>
      <c r="C449" t="s">
        <v>10158</v>
      </c>
      <c r="D449" t="s">
        <v>393</v>
      </c>
      <c r="E449">
        <v>8554.5122476800007</v>
      </c>
      <c r="F449">
        <v>640.6</v>
      </c>
      <c r="G449">
        <v>6.3490414993283499</v>
      </c>
      <c r="H449">
        <f>(Table2[[#This Row],[1Y Return vs Nifty]]-AVERAGE(Table2[1Y Return vs Nifty]))/_xlfn.STDEV.P(Table2[1Y Return vs Nifty])</f>
        <v>-0.47370651061196273</v>
      </c>
      <c r="I449">
        <v>-9.6339565104905702</v>
      </c>
      <c r="J449">
        <f>(Table2[[#This Row],[1M Return vs Nifty]]-AVERAGE(Table2[1M Return vs Nifty]))/_xlfn.STDEV.P(Table2[1M Return vs Nifty])</f>
        <v>-1.1028352239257957</v>
      </c>
      <c r="K449">
        <v>-45.059780889262001</v>
      </c>
      <c r="L449">
        <f>(Table2[[#This Row],[6M Return vs Nifty]]-AVERAGE(Table2[6M Return vs Nifty]))/_xlfn.STDEV.P(Table2[6M Return vs Nifty])</f>
        <v>-1.6131380178811701</v>
      </c>
      <c r="M449">
        <v>-4.7847129670457402</v>
      </c>
      <c r="N449">
        <f>(Table2[[#This Row],[1W Return vs Nifty]]-AVERAGE(Table2[1W Return vs Nifty]))/_xlfn.STDEV.P(Table2[1W Return vs Nifty])</f>
        <v>-0.86259010272039072</v>
      </c>
      <c r="O449">
        <v>665.5</v>
      </c>
      <c r="P449">
        <v>719.77369469540997</v>
      </c>
      <c r="Q449">
        <v>763.58832158871803</v>
      </c>
      <c r="R449">
        <v>30.046447122068798</v>
      </c>
      <c r="S449" s="2">
        <f>(Table2[[#This Row],[Close Price]]-Table2[[#This Row],[20D EMA]])/Table2[[#This Row],[20D EMA]]</f>
        <v>-3.7415477084898535E-2</v>
      </c>
      <c r="T449" s="2">
        <f>(Table2[[#This Row],[Close Price]]-Table2[[#This Row],[50D EMA]])/Table2[[#This Row],[50D EMA]]</f>
        <v>-0.10999803865979606</v>
      </c>
      <c r="U449" s="2">
        <f>(Table2[[#This Row],[Close Price]]-Table2[[#This Row],[200D EMA]])/Table2[[#This Row],[200D EMA]]</f>
        <v>-0.16106626844793687</v>
      </c>
      <c r="V449">
        <v>1.3949361510063301</v>
      </c>
      <c r="W449">
        <v>629</v>
      </c>
      <c r="X449">
        <v>649.79999999999995</v>
      </c>
      <c r="Y449">
        <v>635.15</v>
      </c>
      <c r="Z449">
        <v>658</v>
      </c>
      <c r="AA449">
        <v>635.15</v>
      </c>
      <c r="AB449">
        <v>675.4</v>
      </c>
      <c r="AC449" s="2">
        <f>(Table2[[#This Row],[Close Price]]/Table2[[#This Row],[Day Low]])-1</f>
        <v>1.8441971383147848E-2</v>
      </c>
      <c r="AD449" s="2">
        <f>(Table2[[#This Row],[Day High]]/Table2[[#This Row],[Close Price]])-1</f>
        <v>1.4361536059943614E-2</v>
      </c>
      <c r="AE449" s="2">
        <f>(Table2[[#This Row],[Close Price]]/Table2[[#This Row],[Current Week Low]])-1</f>
        <v>8.5806502401009066E-3</v>
      </c>
      <c r="AF449" s="2">
        <f>(Table2[[#This Row],[Current Week High]]/Table2[[#This Row],[Close Price]])-1</f>
        <v>2.7162035591632883E-2</v>
      </c>
      <c r="AG449" s="2">
        <f>(Table2[[#This Row],[Close Price]]/Table2[[#This Row],[Current Month Low]])-1</f>
        <v>8.5806502401009066E-3</v>
      </c>
      <c r="AH449" s="2">
        <f>(Table2[[#This Row],[Current Month High]]/Table2[[#This Row],[Close Price]])-1</f>
        <v>5.4324071183265543E-2</v>
      </c>
      <c r="AI449">
        <v>71.2457071495473</v>
      </c>
      <c r="AJ449">
        <v>37.807895019898801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-0.33</v>
      </c>
      <c r="AM449" t="s">
        <v>10199</v>
      </c>
      <c r="AN449">
        <v>-6.58</v>
      </c>
      <c r="AO449" t="s">
        <v>10199</v>
      </c>
      <c r="AP449">
        <v>0.1468409783088</v>
      </c>
      <c r="AQ449">
        <f>(Table2[[#This Row],[Sharpe Ratio]]-AVERAGE(Table2[Sharpe Ratio]))/_xlfn.STDEV.P(Table2[Sharpe Ratio])</f>
        <v>1.0413281346254333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472</v>
      </c>
      <c r="AT449">
        <f>_xlfn.RANK.AVG(Table2[[#This Row],[6M Return vs Nifty Z-Score]],Table2[6M Return vs Nifty Z-Score])</f>
        <v>719</v>
      </c>
      <c r="AU449">
        <f>_xlfn.RANK.AVG(Table2[[#This Row],[Sharpe Ratio Z-Score]],Table2[Sharpe Ratio Z-Score])</f>
        <v>113</v>
      </c>
      <c r="AV449">
        <f>(Table2[[#This Row],[Rank 1Y]]+Table2[[#This Row],[Rank 6M]]+Table2[[#This Row],[Rank Sharpe]])/3</f>
        <v>434.66666666666669</v>
      </c>
    </row>
    <row r="450" spans="1:48" x14ac:dyDescent="0.3">
      <c r="A450" t="s">
        <v>596</v>
      </c>
      <c r="B450" t="s">
        <v>597</v>
      </c>
      <c r="C450" t="s">
        <v>10157</v>
      </c>
      <c r="D450" t="s">
        <v>505</v>
      </c>
      <c r="E450">
        <v>31792.187139012</v>
      </c>
      <c r="F450">
        <v>72.319999999999993</v>
      </c>
      <c r="G450">
        <v>-1.32774567889686</v>
      </c>
      <c r="H450">
        <f>(Table2[[#This Row],[1Y Return vs Nifty]]-AVERAGE(Table2[1Y Return vs Nifty]))/_xlfn.STDEV.P(Table2[1Y Return vs Nifty])</f>
        <v>-0.56236801792415381</v>
      </c>
      <c r="I450">
        <v>0.72432620788334201</v>
      </c>
      <c r="J450">
        <f>(Table2[[#This Row],[1M Return vs Nifty]]-AVERAGE(Table2[1M Return vs Nifty]))/_xlfn.STDEV.P(Table2[1M Return vs Nifty])</f>
        <v>-0.24976635975473876</v>
      </c>
      <c r="K450">
        <v>-1.8992146289680301</v>
      </c>
      <c r="L450">
        <f>(Table2[[#This Row],[6M Return vs Nifty]]-AVERAGE(Table2[6M Return vs Nifty]))/_xlfn.STDEV.P(Table2[6M Return vs Nifty])</f>
        <v>-0.36192389065640018</v>
      </c>
      <c r="M450">
        <v>-4.1446656573694298</v>
      </c>
      <c r="N450">
        <f>(Table2[[#This Row],[1W Return vs Nifty]]-AVERAGE(Table2[1W Return vs Nifty]))/_xlfn.STDEV.P(Table2[1W Return vs Nifty])</f>
        <v>-0.74702946855772667</v>
      </c>
      <c r="O450">
        <v>72.900000000000006</v>
      </c>
      <c r="P450">
        <v>71.167659169573199</v>
      </c>
      <c r="Q450">
        <v>66.427944052163397</v>
      </c>
      <c r="R450">
        <v>37.226762236841402</v>
      </c>
      <c r="S450" s="2">
        <f>(Table2[[#This Row],[Close Price]]-Table2[[#This Row],[20D EMA]])/Table2[[#This Row],[20D EMA]]</f>
        <v>-7.9561042524007204E-3</v>
      </c>
      <c r="T450" s="2">
        <f>(Table2[[#This Row],[Close Price]]-Table2[[#This Row],[50D EMA]])/Table2[[#This Row],[50D EMA]]</f>
        <v>1.6191917000966401E-2</v>
      </c>
      <c r="U450" s="2">
        <f>(Table2[[#This Row],[Close Price]]-Table2[[#This Row],[200D EMA]])/Table2[[#This Row],[200D EMA]]</f>
        <v>8.8698454120599957E-2</v>
      </c>
      <c r="V450">
        <v>0.94547570180757301</v>
      </c>
      <c r="W450">
        <v>70.849999999999994</v>
      </c>
      <c r="X450">
        <v>73.12</v>
      </c>
      <c r="Y450">
        <v>70.8</v>
      </c>
      <c r="Z450">
        <v>73.77</v>
      </c>
      <c r="AA450">
        <v>70.8</v>
      </c>
      <c r="AB450">
        <v>76</v>
      </c>
      <c r="AC450" s="2">
        <f>(Table2[[#This Row],[Close Price]]/Table2[[#This Row],[Day Low]])-1</f>
        <v>2.0748059280169429E-2</v>
      </c>
      <c r="AD450" s="2">
        <f>(Table2[[#This Row],[Day High]]/Table2[[#This Row],[Close Price]])-1</f>
        <v>1.106194690265494E-2</v>
      </c>
      <c r="AE450" s="2">
        <f>(Table2[[#This Row],[Close Price]]/Table2[[#This Row],[Current Week Low]])-1</f>
        <v>2.1468926553672274E-2</v>
      </c>
      <c r="AF450" s="2">
        <f>(Table2[[#This Row],[Current Week High]]/Table2[[#This Row],[Close Price]])-1</f>
        <v>2.0049778761062065E-2</v>
      </c>
      <c r="AG450" s="2">
        <f>(Table2[[#This Row],[Close Price]]/Table2[[#This Row],[Current Month Low]])-1</f>
        <v>2.1468926553672274E-2</v>
      </c>
      <c r="AH450" s="2">
        <f>(Table2[[#This Row],[Current Month High]]/Table2[[#This Row],[Close Price]])-1</f>
        <v>5.0884955752212413E-2</v>
      </c>
      <c r="AI450">
        <v>10.6194690265486</v>
      </c>
      <c r="AJ450">
        <v>25.5555555555555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-7.0000000000000007E-2</v>
      </c>
      <c r="AM450" t="s">
        <v>10199</v>
      </c>
      <c r="AN450">
        <v>-4.95</v>
      </c>
      <c r="AO450" t="s">
        <v>10199</v>
      </c>
      <c r="AP450">
        <v>5.3705345584566001E-2</v>
      </c>
      <c r="AQ450">
        <f>(Table2[[#This Row],[Sharpe Ratio]]-AVERAGE(Table2[Sharpe Ratio]))/_xlfn.STDEV.P(Table2[Sharpe Ratio])</f>
        <v>-8.7103708023761606E-3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-1.9297981076953956</v>
      </c>
      <c r="AS450">
        <f>_xlfn.RANK.AVG(Table2[[#This Row],[1Y Return vs Nifty Z-Score]],Table2[1Y Return vs Nifty Z-Score])</f>
        <v>522</v>
      </c>
      <c r="AT450">
        <f>_xlfn.RANK.AVG(Table2[[#This Row],[6M Return vs Nifty Z-Score]],Table2[6M Return vs Nifty Z-Score])</f>
        <v>443</v>
      </c>
      <c r="AU450">
        <f>_xlfn.RANK.AVG(Table2[[#This Row],[Sharpe Ratio Z-Score]],Table2[Sharpe Ratio Z-Score])</f>
        <v>342</v>
      </c>
      <c r="AV450">
        <f>(Table2[[#This Row],[Rank 1Y]]+Table2[[#This Row],[Rank 6M]]+Table2[[#This Row],[Rank Sharpe]])/3</f>
        <v>435.66666666666669</v>
      </c>
    </row>
    <row r="451" spans="1:48" x14ac:dyDescent="0.3">
      <c r="A451" t="s">
        <v>398</v>
      </c>
      <c r="B451" t="s">
        <v>399</v>
      </c>
      <c r="C451" t="s">
        <v>10157</v>
      </c>
      <c r="D451" t="s">
        <v>400</v>
      </c>
      <c r="E451">
        <v>61201.322596149999</v>
      </c>
      <c r="F451">
        <v>3187.85</v>
      </c>
      <c r="G451">
        <v>13.425105908421299</v>
      </c>
      <c r="H451">
        <f>(Table2[[#This Row],[1Y Return vs Nifty]]-AVERAGE(Table2[1Y Return vs Nifty]))/_xlfn.STDEV.P(Table2[1Y Return vs Nifty])</f>
        <v>-0.39198292992864731</v>
      </c>
      <c r="I451">
        <v>-6.5622650491184604</v>
      </c>
      <c r="J451">
        <f>(Table2[[#This Row],[1M Return vs Nifty]]-AVERAGE(Table2[1M Return vs Nifty]))/_xlfn.STDEV.P(Table2[1M Return vs Nifty])</f>
        <v>-0.84986236951735794</v>
      </c>
      <c r="K451">
        <v>8.1791513784034198</v>
      </c>
      <c r="L451">
        <f>(Table2[[#This Row],[6M Return vs Nifty]]-AVERAGE(Table2[6M Return vs Nifty]))/_xlfn.STDEV.P(Table2[6M Return vs Nifty])</f>
        <v>-6.9754555997648446E-2</v>
      </c>
      <c r="M451">
        <v>-1.7163150316867399</v>
      </c>
      <c r="N451">
        <f>(Table2[[#This Row],[1W Return vs Nifty]]-AVERAGE(Table2[1W Return vs Nifty]))/_xlfn.STDEV.P(Table2[1W Return vs Nifty])</f>
        <v>-0.30859041252120972</v>
      </c>
      <c r="O451">
        <v>3159.55</v>
      </c>
      <c r="P451">
        <v>2988.7815235535199</v>
      </c>
      <c r="Q451">
        <v>2631.10397271492</v>
      </c>
      <c r="R451">
        <v>48.3600194600861</v>
      </c>
      <c r="S451" s="2">
        <f>(Table2[[#This Row],[Close Price]]-Table2[[#This Row],[20D EMA]])/Table2[[#This Row],[20D EMA]]</f>
        <v>8.956971720656336E-3</v>
      </c>
      <c r="T451" s="2">
        <f>(Table2[[#This Row],[Close Price]]-Table2[[#This Row],[50D EMA]])/Table2[[#This Row],[50D EMA]]</f>
        <v>6.660522854470706E-2</v>
      </c>
      <c r="U451" s="2">
        <f>(Table2[[#This Row],[Close Price]]-Table2[[#This Row],[200D EMA]])/Table2[[#This Row],[200D EMA]]</f>
        <v>0.21160168243393218</v>
      </c>
      <c r="V451">
        <v>0.680212573682068</v>
      </c>
      <c r="W451">
        <v>3123.05</v>
      </c>
      <c r="X451">
        <v>3209</v>
      </c>
      <c r="Y451">
        <v>3110</v>
      </c>
      <c r="Z451">
        <v>3210</v>
      </c>
      <c r="AA451">
        <v>3087.7</v>
      </c>
      <c r="AB451">
        <v>3248.85</v>
      </c>
      <c r="AC451" s="2">
        <f>(Table2[[#This Row],[Close Price]]/Table2[[#This Row],[Day Low]])-1</f>
        <v>2.0748947343141921E-2</v>
      </c>
      <c r="AD451" s="2">
        <f>(Table2[[#This Row],[Day High]]/Table2[[#This Row],[Close Price]])-1</f>
        <v>6.6345656163244726E-3</v>
      </c>
      <c r="AE451" s="2">
        <f>(Table2[[#This Row],[Close Price]]/Table2[[#This Row],[Current Week Low]])-1</f>
        <v>2.5032154340836055E-2</v>
      </c>
      <c r="AF451" s="2">
        <f>(Table2[[#This Row],[Current Week High]]/Table2[[#This Row],[Close Price]])-1</f>
        <v>6.9482566620135966E-3</v>
      </c>
      <c r="AG451" s="2">
        <f>(Table2[[#This Row],[Close Price]]/Table2[[#This Row],[Current Month Low]])-1</f>
        <v>3.243514590148E-2</v>
      </c>
      <c r="AH451" s="2">
        <f>(Table2[[#This Row],[Current Month High]]/Table2[[#This Row],[Close Price]])-1</f>
        <v>1.9135153787035231E-2</v>
      </c>
      <c r="AI451">
        <v>5.5240993145850599</v>
      </c>
      <c r="AJ451">
        <v>45.311787765520997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0.14000000000000001</v>
      </c>
      <c r="AM451" t="s">
        <v>10198</v>
      </c>
      <c r="AN451">
        <v>-0.94</v>
      </c>
      <c r="AO451" t="s">
        <v>10199</v>
      </c>
      <c r="AP451">
        <v>-3.3947530066660001E-3</v>
      </c>
      <c r="AQ451">
        <f>(Table2[[#This Row],[Sharpe Ratio]]-AVERAGE(Table2[Sharpe Ratio]))/_xlfn.STDEV.P(Table2[Sharpe Ratio])</f>
        <v>-0.65247366988303901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-2.2726639378479025</v>
      </c>
      <c r="AS451">
        <f>_xlfn.RANK.AVG(Table2[[#This Row],[1Y Return vs Nifty Z-Score]],Table2[1Y Return vs Nifty Z-Score])</f>
        <v>432</v>
      </c>
      <c r="AT451">
        <f>_xlfn.RANK.AVG(Table2[[#This Row],[6M Return vs Nifty Z-Score]],Table2[6M Return vs Nifty Z-Score])</f>
        <v>332</v>
      </c>
      <c r="AU451">
        <f>_xlfn.RANK.AVG(Table2[[#This Row],[Sharpe Ratio Z-Score]],Table2[Sharpe Ratio Z-Score])</f>
        <v>546</v>
      </c>
      <c r="AV451">
        <f>(Table2[[#This Row],[Rank 1Y]]+Table2[[#This Row],[Rank 6M]]+Table2[[#This Row],[Rank Sharpe]])/3</f>
        <v>436.66666666666669</v>
      </c>
    </row>
    <row r="452" spans="1:48" x14ac:dyDescent="0.3">
      <c r="A452" t="s">
        <v>485</v>
      </c>
      <c r="B452" t="s">
        <v>486</v>
      </c>
      <c r="C452" t="s">
        <v>10159</v>
      </c>
      <c r="D452" t="s">
        <v>487</v>
      </c>
      <c r="E452">
        <v>43880.854665029998</v>
      </c>
      <c r="F452">
        <v>363</v>
      </c>
      <c r="G452">
        <v>16.489307549281101</v>
      </c>
      <c r="H452">
        <f>(Table2[[#This Row],[1Y Return vs Nifty]]-AVERAGE(Table2[1Y Return vs Nifty]))/_xlfn.STDEV.P(Table2[1Y Return vs Nifty])</f>
        <v>-0.35659355024677786</v>
      </c>
      <c r="I452">
        <v>3.81374890742075</v>
      </c>
      <c r="J452">
        <f>(Table2[[#This Row],[1M Return vs Nifty]]-AVERAGE(Table2[1M Return vs Nifty]))/_xlfn.STDEV.P(Table2[1M Return vs Nifty])</f>
        <v>4.6667721546389479E-3</v>
      </c>
      <c r="K452">
        <v>15.757427496898</v>
      </c>
      <c r="L452">
        <f>(Table2[[#This Row],[6M Return vs Nifty]]-AVERAGE(Table2[6M Return vs Nifty]))/_xlfn.STDEV.P(Table2[6M Return vs Nifty])</f>
        <v>0.149937791926749</v>
      </c>
      <c r="M452">
        <v>1.17458703974916</v>
      </c>
      <c r="N452">
        <f>(Table2[[#This Row],[1W Return vs Nifty]]-AVERAGE(Table2[1W Return vs Nifty]))/_xlfn.STDEV.P(Table2[1W Return vs Nifty])</f>
        <v>0.21336237382241621</v>
      </c>
      <c r="O452">
        <v>349.13</v>
      </c>
      <c r="P452">
        <v>328.184360561255</v>
      </c>
      <c r="Q452">
        <v>288.46024836964398</v>
      </c>
      <c r="R452">
        <v>70.501807652701203</v>
      </c>
      <c r="S452" s="2">
        <f>(Table2[[#This Row],[Close Price]]-Table2[[#This Row],[20D EMA]])/Table2[[#This Row],[20D EMA]]</f>
        <v>3.972732220089939E-2</v>
      </c>
      <c r="T452" s="2">
        <f>(Table2[[#This Row],[Close Price]]-Table2[[#This Row],[50D EMA]])/Table2[[#This Row],[50D EMA]]</f>
        <v>0.10608561413226368</v>
      </c>
      <c r="U452" s="2">
        <f>(Table2[[#This Row],[Close Price]]-Table2[[#This Row],[200D EMA]])/Table2[[#This Row],[200D EMA]]</f>
        <v>0.25840562799085559</v>
      </c>
      <c r="V452">
        <v>0.629984349341839</v>
      </c>
      <c r="W452">
        <v>350.7</v>
      </c>
      <c r="X452">
        <v>366.5</v>
      </c>
      <c r="Y452">
        <v>361.05</v>
      </c>
      <c r="Z452">
        <v>373.85</v>
      </c>
      <c r="AA452">
        <v>348.25</v>
      </c>
      <c r="AB452">
        <v>373.85</v>
      </c>
      <c r="AC452" s="2">
        <f>(Table2[[#This Row],[Close Price]]/Table2[[#This Row],[Day Low]])-1</f>
        <v>3.5072711719418281E-2</v>
      </c>
      <c r="AD452" s="2">
        <f>(Table2[[#This Row],[Day High]]/Table2[[#This Row],[Close Price]])-1</f>
        <v>9.6418732782368455E-3</v>
      </c>
      <c r="AE452" s="2">
        <f>(Table2[[#This Row],[Close Price]]/Table2[[#This Row],[Current Week Low]])-1</f>
        <v>5.4009140008308698E-3</v>
      </c>
      <c r="AF452" s="2">
        <f>(Table2[[#This Row],[Current Week High]]/Table2[[#This Row],[Close Price]])-1</f>
        <v>2.9889807162534421E-2</v>
      </c>
      <c r="AG452" s="2">
        <f>(Table2[[#This Row],[Close Price]]/Table2[[#This Row],[Current Month Low]])-1</f>
        <v>4.2354630294328732E-2</v>
      </c>
      <c r="AH452" s="2">
        <f>(Table2[[#This Row],[Current Month High]]/Table2[[#This Row],[Close Price]])-1</f>
        <v>2.9889807162534421E-2</v>
      </c>
      <c r="AI452">
        <v>2.9889807162534399</v>
      </c>
      <c r="AJ452">
        <v>66.896551724137893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0.24</v>
      </c>
      <c r="AM452" t="s">
        <v>10198</v>
      </c>
      <c r="AN452">
        <v>5</v>
      </c>
      <c r="AO452" t="s">
        <v>10198</v>
      </c>
      <c r="AP452">
        <v>-5.8803889960227999E-2</v>
      </c>
      <c r="AQ452">
        <f>(Table2[[#This Row],[Sharpe Ratio]]-AVERAGE(Table2[Sharpe Ratio]))/_xlfn.STDEV.P(Table2[Sharpe Ratio])</f>
        <v>-1.2771725703139165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-1.2657991826568902</v>
      </c>
      <c r="AS452">
        <f>_xlfn.RANK.AVG(Table2[[#This Row],[1Y Return vs Nifty Z-Score]],Table2[1Y Return vs Nifty Z-Score])</f>
        <v>411</v>
      </c>
      <c r="AT452">
        <f>_xlfn.RANK.AVG(Table2[[#This Row],[6M Return vs Nifty Z-Score]],Table2[6M Return vs Nifty Z-Score])</f>
        <v>256</v>
      </c>
      <c r="AU452">
        <f>_xlfn.RANK.AVG(Table2[[#This Row],[Sharpe Ratio Z-Score]],Table2[Sharpe Ratio Z-Score])</f>
        <v>653</v>
      </c>
      <c r="AV452">
        <f>(Table2[[#This Row],[Rank 1Y]]+Table2[[#This Row],[Rank 6M]]+Table2[[#This Row],[Rank Sharpe]])/3</f>
        <v>440</v>
      </c>
    </row>
    <row r="453" spans="1:48" x14ac:dyDescent="0.3">
      <c r="A453" t="s">
        <v>819</v>
      </c>
      <c r="B453" t="s">
        <v>820</v>
      </c>
      <c r="C453" t="s">
        <v>10152</v>
      </c>
      <c r="D453" t="s">
        <v>821</v>
      </c>
      <c r="E453">
        <v>19171.889106479899</v>
      </c>
      <c r="F453">
        <v>1412.65</v>
      </c>
      <c r="G453">
        <v>10.7639132785936</v>
      </c>
      <c r="H453">
        <f>(Table2[[#This Row],[1Y Return vs Nifty]]-AVERAGE(Table2[1Y Return vs Nifty]))/_xlfn.STDEV.P(Table2[1Y Return vs Nifty])</f>
        <v>-0.4227178382087497</v>
      </c>
      <c r="I453">
        <v>8.7207810849248499</v>
      </c>
      <c r="J453">
        <f>(Table2[[#This Row],[1M Return vs Nifty]]-AVERAGE(Table2[1M Return vs Nifty]))/_xlfn.STDEV.P(Table2[1M Return vs Nifty])</f>
        <v>0.40879132445025279</v>
      </c>
      <c r="K453">
        <v>-2.0604779862390199</v>
      </c>
      <c r="L453">
        <f>(Table2[[#This Row],[6M Return vs Nifty]]-AVERAGE(Table2[6M Return vs Nifty]))/_xlfn.STDEV.P(Table2[6M Return vs Nifty])</f>
        <v>-0.36659887544701408</v>
      </c>
      <c r="M453">
        <v>-1.6528072655900701</v>
      </c>
      <c r="N453">
        <f>(Table2[[#This Row],[1W Return vs Nifty]]-AVERAGE(Table2[1W Return vs Nifty]))/_xlfn.STDEV.P(Table2[1W Return vs Nifty])</f>
        <v>-0.29712407618413983</v>
      </c>
      <c r="O453">
        <v>1312.57</v>
      </c>
      <c r="P453">
        <v>1237.6633555383901</v>
      </c>
      <c r="Q453">
        <v>1154.3437284030099</v>
      </c>
      <c r="R453">
        <v>64.818292370977005</v>
      </c>
      <c r="S453" s="2">
        <f>(Table2[[#This Row],[Close Price]]-Table2[[#This Row],[20D EMA]])/Table2[[#This Row],[20D EMA]]</f>
        <v>7.6247362045452932E-2</v>
      </c>
      <c r="T453" s="2">
        <f>(Table2[[#This Row],[Close Price]]-Table2[[#This Row],[50D EMA]])/Table2[[#This Row],[50D EMA]]</f>
        <v>0.14138468564861881</v>
      </c>
      <c r="U453" s="2">
        <f>(Table2[[#This Row],[Close Price]]-Table2[[#This Row],[200D EMA]])/Table2[[#This Row],[200D EMA]]</f>
        <v>0.22376893921739149</v>
      </c>
      <c r="V453">
        <v>2.22708271698504</v>
      </c>
      <c r="W453">
        <v>1352.15</v>
      </c>
      <c r="X453">
        <v>1428.7</v>
      </c>
      <c r="Y453">
        <v>1345</v>
      </c>
      <c r="Z453">
        <v>1464.95</v>
      </c>
      <c r="AA453">
        <v>1312.35</v>
      </c>
      <c r="AB453">
        <v>1464.95</v>
      </c>
      <c r="AC453" s="2">
        <f>(Table2[[#This Row],[Close Price]]/Table2[[#This Row],[Day Low]])-1</f>
        <v>4.4743556558074271E-2</v>
      </c>
      <c r="AD453" s="2">
        <f>(Table2[[#This Row],[Day High]]/Table2[[#This Row],[Close Price]])-1</f>
        <v>1.1361625314125989E-2</v>
      </c>
      <c r="AE453" s="2">
        <f>(Table2[[#This Row],[Close Price]]/Table2[[#This Row],[Current Week Low]])-1</f>
        <v>5.0297397769516694E-2</v>
      </c>
      <c r="AF453" s="2">
        <f>(Table2[[#This Row],[Current Week High]]/Table2[[#This Row],[Close Price]])-1</f>
        <v>3.7022617067214103E-2</v>
      </c>
      <c r="AG453" s="2">
        <f>(Table2[[#This Row],[Close Price]]/Table2[[#This Row],[Current Month Low]])-1</f>
        <v>7.6427782222730389E-2</v>
      </c>
      <c r="AH453" s="2">
        <f>(Table2[[#This Row],[Current Month High]]/Table2[[#This Row],[Close Price]])-1</f>
        <v>3.7022617067214103E-2</v>
      </c>
      <c r="AI453">
        <v>3.7022617067214099</v>
      </c>
      <c r="AJ453">
        <v>42.959064919293603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0.17</v>
      </c>
      <c r="AM453" t="s">
        <v>10198</v>
      </c>
      <c r="AN453">
        <v>11.84</v>
      </c>
      <c r="AO453" t="s">
        <v>10198</v>
      </c>
      <c r="AP453">
        <v>2.5487557591998E-2</v>
      </c>
      <c r="AQ453">
        <f>(Table2[[#This Row],[Sharpe Ratio]]-AVERAGE(Table2[Sharpe Ratio]))/_xlfn.STDEV.P(Table2[Sharpe Ratio])</f>
        <v>-0.32684600872654085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-1.0044954741161916</v>
      </c>
      <c r="AS453">
        <f>_xlfn.RANK.AVG(Table2[[#This Row],[1Y Return vs Nifty Z-Score]],Table2[1Y Return vs Nifty Z-Score])</f>
        <v>450</v>
      </c>
      <c r="AT453">
        <f>_xlfn.RANK.AVG(Table2[[#This Row],[6M Return vs Nifty Z-Score]],Table2[6M Return vs Nifty Z-Score])</f>
        <v>445</v>
      </c>
      <c r="AU453">
        <f>_xlfn.RANK.AVG(Table2[[#This Row],[Sharpe Ratio Z-Score]],Table2[Sharpe Ratio Z-Score])</f>
        <v>425</v>
      </c>
      <c r="AV453">
        <f>(Table2[[#This Row],[Rank 1Y]]+Table2[[#This Row],[Rank 6M]]+Table2[[#This Row],[Rank Sharpe]])/3</f>
        <v>440</v>
      </c>
    </row>
    <row r="454" spans="1:48" x14ac:dyDescent="0.3">
      <c r="A454" t="s">
        <v>963</v>
      </c>
      <c r="B454" t="s">
        <v>964</v>
      </c>
      <c r="C454" t="s">
        <v>629</v>
      </c>
      <c r="D454" t="s">
        <v>629</v>
      </c>
      <c r="E454">
        <v>14684.5773083519</v>
      </c>
      <c r="F454">
        <v>160.62</v>
      </c>
      <c r="G454">
        <v>40.740494051332703</v>
      </c>
      <c r="H454">
        <f>(Table2[[#This Row],[1Y Return vs Nifty]]-AVERAGE(Table2[1Y Return vs Nifty]))/_xlfn.STDEV.P(Table2[1Y Return vs Nifty])</f>
        <v>-7.6509356239194706E-2</v>
      </c>
      <c r="I454">
        <v>5.0763636516227804</v>
      </c>
      <c r="J454">
        <f>(Table2[[#This Row],[1M Return vs Nifty]]-AVERAGE(Table2[1M Return vs Nifty]))/_xlfn.STDEV.P(Table2[1M Return vs Nifty])</f>
        <v>0.10865093198177514</v>
      </c>
      <c r="K454">
        <v>-5.5335307167023604</v>
      </c>
      <c r="L454">
        <f>(Table2[[#This Row],[6M Return vs Nifty]]-AVERAGE(Table2[6M Return vs Nifty]))/_xlfn.STDEV.P(Table2[6M Return vs Nifty])</f>
        <v>-0.46728181400590901</v>
      </c>
      <c r="M454">
        <v>-3.1439277022479302</v>
      </c>
      <c r="N454">
        <f>(Table2[[#This Row],[1W Return vs Nifty]]-AVERAGE(Table2[1W Return vs Nifty]))/_xlfn.STDEV.P(Table2[1W Return vs Nifty])</f>
        <v>-0.56634608628872918</v>
      </c>
      <c r="O454">
        <v>149.44999999999999</v>
      </c>
      <c r="P454">
        <v>146.76690622032501</v>
      </c>
      <c r="Q454">
        <v>139.95970371118099</v>
      </c>
      <c r="R454">
        <v>61.249817000807496</v>
      </c>
      <c r="S454" s="2">
        <f>(Table2[[#This Row],[Close Price]]-Table2[[#This Row],[20D EMA]])/Table2[[#This Row],[20D EMA]]</f>
        <v>7.474071595851467E-2</v>
      </c>
      <c r="T454" s="2">
        <f>(Table2[[#This Row],[Close Price]]-Table2[[#This Row],[50D EMA]])/Table2[[#This Row],[50D EMA]]</f>
        <v>9.4388402238845773E-2</v>
      </c>
      <c r="U454" s="2">
        <f>(Table2[[#This Row],[Close Price]]-Table2[[#This Row],[200D EMA]])/Table2[[#This Row],[200D EMA]]</f>
        <v>0.14761603333666187</v>
      </c>
      <c r="V454">
        <v>1.81194837630911</v>
      </c>
      <c r="W454">
        <v>157.30000000000001</v>
      </c>
      <c r="X454">
        <v>164.3</v>
      </c>
      <c r="Y454">
        <v>150.5</v>
      </c>
      <c r="Z454">
        <v>164.5</v>
      </c>
      <c r="AA454">
        <v>149.32</v>
      </c>
      <c r="AB454">
        <v>164.5</v>
      </c>
      <c r="AC454" s="2">
        <f>(Table2[[#This Row],[Close Price]]/Table2[[#This Row],[Day Low]])-1</f>
        <v>2.1106166560711959E-2</v>
      </c>
      <c r="AD454" s="2">
        <f>(Table2[[#This Row],[Day High]]/Table2[[#This Row],[Close Price]])-1</f>
        <v>2.2911219026273244E-2</v>
      </c>
      <c r="AE454" s="2">
        <f>(Table2[[#This Row],[Close Price]]/Table2[[#This Row],[Current Week Low]])-1</f>
        <v>6.7242524916943491E-2</v>
      </c>
      <c r="AF454" s="2">
        <f>(Table2[[#This Row],[Current Week High]]/Table2[[#This Row],[Close Price]])-1</f>
        <v>2.4156393973353119E-2</v>
      </c>
      <c r="AG454" s="2">
        <f>(Table2[[#This Row],[Close Price]]/Table2[[#This Row],[Current Month Low]])-1</f>
        <v>7.5676399678542783E-2</v>
      </c>
      <c r="AH454" s="2">
        <f>(Table2[[#This Row],[Current Month High]]/Table2[[#This Row],[Close Price]])-1</f>
        <v>2.4156393973353119E-2</v>
      </c>
      <c r="AI454">
        <v>6.6181048437305297</v>
      </c>
      <c r="AJ454">
        <v>69.073684210526295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-0.02</v>
      </c>
      <c r="AM454" t="s">
        <v>10199</v>
      </c>
      <c r="AN454">
        <v>11.16</v>
      </c>
      <c r="AO454" t="s">
        <v>10198</v>
      </c>
      <c r="AP454">
        <v>-2.0559337825790001E-3</v>
      </c>
      <c r="AQ454">
        <f>(Table2[[#This Row],[Sharpe Ratio]]-AVERAGE(Table2[Sharpe Ratio]))/_xlfn.STDEV.P(Table2[Sharpe Ratio])</f>
        <v>-0.63737942833468531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-1.6388657528867432</v>
      </c>
      <c r="AS454">
        <f>_xlfn.RANK.AVG(Table2[[#This Row],[1Y Return vs Nifty Z-Score]],Table2[1Y Return vs Nifty Z-Score])</f>
        <v>302</v>
      </c>
      <c r="AT454">
        <f>_xlfn.RANK.AVG(Table2[[#This Row],[6M Return vs Nifty Z-Score]],Table2[6M Return vs Nifty Z-Score])</f>
        <v>484</v>
      </c>
      <c r="AU454">
        <f>_xlfn.RANK.AVG(Table2[[#This Row],[Sharpe Ratio Z-Score]],Table2[Sharpe Ratio Z-Score])</f>
        <v>542</v>
      </c>
      <c r="AV454">
        <f>(Table2[[#This Row],[Rank 1Y]]+Table2[[#This Row],[Rank 6M]]+Table2[[#This Row],[Rank Sharpe]])/3</f>
        <v>442.66666666666669</v>
      </c>
    </row>
    <row r="455" spans="1:48" x14ac:dyDescent="0.3">
      <c r="A455" t="s">
        <v>1360</v>
      </c>
      <c r="B455" t="s">
        <v>1361</v>
      </c>
      <c r="C455" t="s">
        <v>10160</v>
      </c>
      <c r="D455" t="s">
        <v>236</v>
      </c>
      <c r="E455">
        <v>7910.0627492539998</v>
      </c>
      <c r="F455">
        <v>196.58</v>
      </c>
      <c r="G455">
        <v>18.434001993327598</v>
      </c>
      <c r="H455">
        <f>(Table2[[#This Row],[1Y Return vs Nifty]]-AVERAGE(Table2[1Y Return vs Nifty]))/_xlfn.STDEV.P(Table2[1Y Return vs Nifty])</f>
        <v>-0.33413369345149452</v>
      </c>
      <c r="I455">
        <v>9.9590531481810594</v>
      </c>
      <c r="J455">
        <f>(Table2[[#This Row],[1M Return vs Nifty]]-AVERAGE(Table2[1M Return vs Nifty]))/_xlfn.STDEV.P(Table2[1M Return vs Nifty])</f>
        <v>0.51077071343361824</v>
      </c>
      <c r="K455">
        <v>-30.334510579640501</v>
      </c>
      <c r="L455">
        <f>(Table2[[#This Row],[6M Return vs Nifty]]-AVERAGE(Table2[6M Return vs Nifty]))/_xlfn.STDEV.P(Table2[6M Return vs Nifty])</f>
        <v>-1.1862560783003246</v>
      </c>
      <c r="M455">
        <v>3.3904386807265499</v>
      </c>
      <c r="N455">
        <f>(Table2[[#This Row],[1W Return vs Nifty]]-AVERAGE(Table2[1W Return vs Nifty]))/_xlfn.STDEV.P(Table2[1W Return vs Nifty])</f>
        <v>0.61343470749291673</v>
      </c>
      <c r="O455">
        <v>194.41</v>
      </c>
      <c r="P455">
        <v>193.55914792542401</v>
      </c>
      <c r="Q455">
        <v>195.00718165633299</v>
      </c>
      <c r="R455">
        <v>57.564469276785502</v>
      </c>
      <c r="S455" s="2">
        <f>(Table2[[#This Row],[Close Price]]-Table2[[#This Row],[20D EMA]])/Table2[[#This Row],[20D EMA]]</f>
        <v>1.1161977264544086E-2</v>
      </c>
      <c r="T455" s="2">
        <f>(Table2[[#This Row],[Close Price]]-Table2[[#This Row],[50D EMA]])/Table2[[#This Row],[50D EMA]]</f>
        <v>1.5606868014008285E-2</v>
      </c>
      <c r="U455" s="2">
        <f>(Table2[[#This Row],[Close Price]]-Table2[[#This Row],[200D EMA]])/Table2[[#This Row],[200D EMA]]</f>
        <v>8.0654380536551145E-3</v>
      </c>
      <c r="V455">
        <v>0.83079101248676501</v>
      </c>
      <c r="W455">
        <v>186.9</v>
      </c>
      <c r="X455">
        <v>197.5</v>
      </c>
      <c r="Y455">
        <v>195.61</v>
      </c>
      <c r="Z455">
        <v>203</v>
      </c>
      <c r="AA455">
        <v>185</v>
      </c>
      <c r="AB455">
        <v>206.8</v>
      </c>
      <c r="AC455" s="2">
        <f>(Table2[[#This Row],[Close Price]]/Table2[[#This Row],[Day Low]])-1</f>
        <v>5.179240235420024E-2</v>
      </c>
      <c r="AD455" s="2">
        <f>(Table2[[#This Row],[Day High]]/Table2[[#This Row],[Close Price]])-1</f>
        <v>4.6800284871297837E-3</v>
      </c>
      <c r="AE455" s="2">
        <f>(Table2[[#This Row],[Close Price]]/Table2[[#This Row],[Current Week Low]])-1</f>
        <v>4.9588466847299006E-3</v>
      </c>
      <c r="AF455" s="2">
        <f>(Table2[[#This Row],[Current Week High]]/Table2[[#This Row],[Close Price]])-1</f>
        <v>3.2658459660189099E-2</v>
      </c>
      <c r="AG455" s="2">
        <f>(Table2[[#This Row],[Close Price]]/Table2[[#This Row],[Current Month Low]])-1</f>
        <v>6.259459459459471E-2</v>
      </c>
      <c r="AH455" s="2">
        <f>(Table2[[#This Row],[Current Month High]]/Table2[[#This Row],[Close Price]])-1</f>
        <v>5.1989012107030108E-2</v>
      </c>
      <c r="AI455">
        <v>56.6792145691321</v>
      </c>
      <c r="AJ455">
        <v>45.884972170686403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-0.04</v>
      </c>
      <c r="AM455" t="s">
        <v>10199</v>
      </c>
      <c r="AN455">
        <v>-8.48</v>
      </c>
      <c r="AO455" t="s">
        <v>10199</v>
      </c>
      <c r="AP455">
        <v>8.2177660937760993E-2</v>
      </c>
      <c r="AQ455">
        <f>(Table2[[#This Row],[Sharpe Ratio]]-AVERAGE(Table2[Sharpe Ratio]))/_xlfn.STDEV.P(Table2[Sharpe Ratio])</f>
        <v>0.31229488341713912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401</v>
      </c>
      <c r="AT455">
        <f>_xlfn.RANK.AVG(Table2[[#This Row],[6M Return vs Nifty Z-Score]],Table2[6M Return vs Nifty Z-Score])</f>
        <v>682</v>
      </c>
      <c r="AU455">
        <f>_xlfn.RANK.AVG(Table2[[#This Row],[Sharpe Ratio Z-Score]],Table2[Sharpe Ratio Z-Score])</f>
        <v>246</v>
      </c>
      <c r="AV455">
        <f>(Table2[[#This Row],[Rank 1Y]]+Table2[[#This Row],[Rank 6M]]+Table2[[#This Row],[Rank Sharpe]])/3</f>
        <v>443</v>
      </c>
    </row>
    <row r="456" spans="1:48" x14ac:dyDescent="0.3">
      <c r="A456" t="s">
        <v>449</v>
      </c>
      <c r="B456" t="s">
        <v>450</v>
      </c>
      <c r="C456" t="s">
        <v>10162</v>
      </c>
      <c r="D456" t="s">
        <v>80</v>
      </c>
      <c r="E456">
        <v>50196.474336214997</v>
      </c>
      <c r="F456">
        <v>2685.8</v>
      </c>
      <c r="G456">
        <v>23.295466652003999</v>
      </c>
      <c r="H456">
        <f>(Table2[[#This Row],[1Y Return vs Nifty]]-AVERAGE(Table2[1Y Return vs Nifty]))/_xlfn.STDEV.P(Table2[1Y Return vs Nifty])</f>
        <v>-0.27798718653701676</v>
      </c>
      <c r="I456">
        <v>1.4935307571350001</v>
      </c>
      <c r="J456">
        <f>(Table2[[#This Row],[1M Return vs Nifty]]-AVERAGE(Table2[1M Return vs Nifty]))/_xlfn.STDEV.P(Table2[1M Return vs Nifty])</f>
        <v>-0.18641759152877047</v>
      </c>
      <c r="K456">
        <v>2.9538289271147802</v>
      </c>
      <c r="L456">
        <f>(Table2[[#This Row],[6M Return vs Nifty]]-AVERAGE(Table2[6M Return vs Nifty]))/_xlfn.STDEV.P(Table2[6M Return vs Nifty])</f>
        <v>-0.22123535981582754</v>
      </c>
      <c r="M456">
        <v>-4.8616540999240803</v>
      </c>
      <c r="N456">
        <f>(Table2[[#This Row],[1W Return vs Nifty]]-AVERAGE(Table2[1W Return vs Nifty]))/_xlfn.STDEV.P(Table2[1W Return vs Nifty])</f>
        <v>-0.87648183536920288</v>
      </c>
      <c r="O456">
        <v>2648.48</v>
      </c>
      <c r="P456">
        <v>2588.4136663419199</v>
      </c>
      <c r="Q456">
        <v>2389.2844330552898</v>
      </c>
      <c r="R456">
        <v>51.730574262334201</v>
      </c>
      <c r="S456" s="2">
        <f>(Table2[[#This Row],[Close Price]]-Table2[[#This Row],[20D EMA]])/Table2[[#This Row],[20D EMA]]</f>
        <v>1.4091101310940676E-2</v>
      </c>
      <c r="T456" s="2">
        <f>(Table2[[#This Row],[Close Price]]-Table2[[#This Row],[50D EMA]])/Table2[[#This Row],[50D EMA]]</f>
        <v>3.7623945092096378E-2</v>
      </c>
      <c r="U456" s="2">
        <f>(Table2[[#This Row],[Close Price]]-Table2[[#This Row],[200D EMA]])/Table2[[#This Row],[200D EMA]]</f>
        <v>0.12410224703366189</v>
      </c>
      <c r="V456">
        <v>1.24278226859172</v>
      </c>
      <c r="W456">
        <v>2586.5</v>
      </c>
      <c r="X456">
        <v>2696</v>
      </c>
      <c r="Y456">
        <v>2644.05</v>
      </c>
      <c r="Z456">
        <v>2714.7</v>
      </c>
      <c r="AA456">
        <v>2619.1</v>
      </c>
      <c r="AB456">
        <v>2844</v>
      </c>
      <c r="AC456" s="2">
        <f>(Table2[[#This Row],[Close Price]]/Table2[[#This Row],[Day Low]])-1</f>
        <v>3.8391648946452861E-2</v>
      </c>
      <c r="AD456" s="2">
        <f>(Table2[[#This Row],[Day High]]/Table2[[#This Row],[Close Price]])-1</f>
        <v>3.79775113560199E-3</v>
      </c>
      <c r="AE456" s="2">
        <f>(Table2[[#This Row],[Close Price]]/Table2[[#This Row],[Current Week Low]])-1</f>
        <v>1.5790170382557145E-2</v>
      </c>
      <c r="AF456" s="2">
        <f>(Table2[[#This Row],[Current Week High]]/Table2[[#This Row],[Close Price]])-1</f>
        <v>1.0760294884205601E-2</v>
      </c>
      <c r="AG456" s="2">
        <f>(Table2[[#This Row],[Close Price]]/Table2[[#This Row],[Current Month Low]])-1</f>
        <v>2.5466763392004932E-2</v>
      </c>
      <c r="AH456" s="2">
        <f>(Table2[[#This Row],[Current Month High]]/Table2[[#This Row],[Close Price]])-1</f>
        <v>5.890237545610244E-2</v>
      </c>
      <c r="AI456">
        <v>5.8902375456102396</v>
      </c>
      <c r="AJ456">
        <v>52.372847700904799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0.01</v>
      </c>
      <c r="AM456" t="s">
        <v>10198</v>
      </c>
      <c r="AN456">
        <v>3.69</v>
      </c>
      <c r="AO456" t="s">
        <v>10198</v>
      </c>
      <c r="AP456">
        <v>-1.2505688187736E-2</v>
      </c>
      <c r="AQ456">
        <f>(Table2[[#This Row],[Sharpe Ratio]]-AVERAGE(Table2[Sharpe Ratio]))/_xlfn.STDEV.P(Table2[Sharpe Ratio])</f>
        <v>-0.7551930317507668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-2.3173150050015843</v>
      </c>
      <c r="AS456">
        <f>_xlfn.RANK.AVG(Table2[[#This Row],[1Y Return vs Nifty Z-Score]],Table2[1Y Return vs Nifty Z-Score])</f>
        <v>373</v>
      </c>
      <c r="AT456">
        <f>_xlfn.RANK.AVG(Table2[[#This Row],[6M Return vs Nifty Z-Score]],Table2[6M Return vs Nifty Z-Score])</f>
        <v>390</v>
      </c>
      <c r="AU456">
        <f>_xlfn.RANK.AVG(Table2[[#This Row],[Sharpe Ratio Z-Score]],Table2[Sharpe Ratio Z-Score])</f>
        <v>569</v>
      </c>
      <c r="AV456">
        <f>(Table2[[#This Row],[Rank 1Y]]+Table2[[#This Row],[Rank 6M]]+Table2[[#This Row],[Rank Sharpe]])/3</f>
        <v>444</v>
      </c>
    </row>
    <row r="457" spans="1:48" x14ac:dyDescent="0.3">
      <c r="A457" t="s">
        <v>815</v>
      </c>
      <c r="B457" t="s">
        <v>816</v>
      </c>
      <c r="C457" t="s">
        <v>10159</v>
      </c>
      <c r="D457" t="s">
        <v>65</v>
      </c>
      <c r="E457">
        <v>19378.175579539999</v>
      </c>
      <c r="F457">
        <v>973.65</v>
      </c>
      <c r="G457">
        <v>24.380908399112499</v>
      </c>
      <c r="H457">
        <f>(Table2[[#This Row],[1Y Return vs Nifty]]-AVERAGE(Table2[1Y Return vs Nifty]))/_xlfn.STDEV.P(Table2[1Y Return vs Nifty])</f>
        <v>-0.26545109570058084</v>
      </c>
      <c r="I457">
        <v>2.2018746103639999</v>
      </c>
      <c r="J457">
        <f>(Table2[[#This Row],[1M Return vs Nifty]]-AVERAGE(Table2[1M Return vs Nifty]))/_xlfn.STDEV.P(Table2[1M Return vs Nifty])</f>
        <v>-0.12808107931475812</v>
      </c>
      <c r="K457">
        <v>7.82129877976028</v>
      </c>
      <c r="L457">
        <f>(Table2[[#This Row],[6M Return vs Nifty]]-AVERAGE(Table2[6M Return vs Nifty]))/_xlfn.STDEV.P(Table2[6M Return vs Nifty])</f>
        <v>-8.0128614210557128E-2</v>
      </c>
      <c r="M457">
        <v>4.4229089663750001</v>
      </c>
      <c r="N457">
        <f>(Table2[[#This Row],[1W Return vs Nifty]]-AVERAGE(Table2[1W Return vs Nifty]))/_xlfn.STDEV.P(Table2[1W Return vs Nifty])</f>
        <v>0.79984736661960165</v>
      </c>
      <c r="O457">
        <v>932.5</v>
      </c>
      <c r="P457">
        <v>934.23258282189204</v>
      </c>
      <c r="Q457">
        <v>883.08607061972998</v>
      </c>
      <c r="R457">
        <v>70.485661378443695</v>
      </c>
      <c r="S457" s="2">
        <f>(Table2[[#This Row],[Close Price]]-Table2[[#This Row],[20D EMA]])/Table2[[#This Row],[20D EMA]]</f>
        <v>4.4128686327077726E-2</v>
      </c>
      <c r="T457" s="2">
        <f>(Table2[[#This Row],[Close Price]]-Table2[[#This Row],[50D EMA]])/Table2[[#This Row],[50D EMA]]</f>
        <v>4.219229547640678E-2</v>
      </c>
      <c r="U457" s="2">
        <f>(Table2[[#This Row],[Close Price]]-Table2[[#This Row],[200D EMA]])/Table2[[#This Row],[200D EMA]]</f>
        <v>0.10255390996793129</v>
      </c>
      <c r="V457">
        <v>1.8316194267306201</v>
      </c>
      <c r="W457">
        <v>965.7</v>
      </c>
      <c r="X457">
        <v>1006.45</v>
      </c>
      <c r="Y457">
        <v>969.5</v>
      </c>
      <c r="Z457">
        <v>1006</v>
      </c>
      <c r="AA457">
        <v>880.45</v>
      </c>
      <c r="AB457">
        <v>1018</v>
      </c>
      <c r="AC457" s="2">
        <f>(Table2[[#This Row],[Close Price]]/Table2[[#This Row],[Day Low]])-1</f>
        <v>8.232370301335834E-3</v>
      </c>
      <c r="AD457" s="2">
        <f>(Table2[[#This Row],[Day High]]/Table2[[#This Row],[Close Price]])-1</f>
        <v>3.3687670107328094E-2</v>
      </c>
      <c r="AE457" s="2">
        <f>(Table2[[#This Row],[Close Price]]/Table2[[#This Row],[Current Week Low]])-1</f>
        <v>4.2805569881381178E-3</v>
      </c>
      <c r="AF457" s="2">
        <f>(Table2[[#This Row],[Current Week High]]/Table2[[#This Row],[Close Price]])-1</f>
        <v>3.3225491706465382E-2</v>
      </c>
      <c r="AG457" s="2">
        <f>(Table2[[#This Row],[Close Price]]/Table2[[#This Row],[Current Month Low]])-1</f>
        <v>0.10585496053154619</v>
      </c>
      <c r="AH457" s="2">
        <f>(Table2[[#This Row],[Current Month High]]/Table2[[#This Row],[Close Price]])-1</f>
        <v>4.5550249062805026E-2</v>
      </c>
      <c r="AI457">
        <v>12.360704565295499</v>
      </c>
      <c r="AJ457">
        <v>51.836257309941502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-0.08</v>
      </c>
      <c r="AM457" t="s">
        <v>10199</v>
      </c>
      <c r="AN457">
        <v>12.02</v>
      </c>
      <c r="AO457" t="s">
        <v>10198</v>
      </c>
      <c r="AP457">
        <v>-4.8392427335422997E-2</v>
      </c>
      <c r="AQ457">
        <f>(Table2[[#This Row],[Sharpe Ratio]]-AVERAGE(Table2[Sharpe Ratio]))/_xlfn.STDEV.P(Table2[Sharpe Ratio])</f>
        <v>-1.1597906796873969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367</v>
      </c>
      <c r="AT457">
        <f>_xlfn.RANK.AVG(Table2[[#This Row],[6M Return vs Nifty Z-Score]],Table2[6M Return vs Nifty Z-Score])</f>
        <v>335</v>
      </c>
      <c r="AU457">
        <f>_xlfn.RANK.AVG(Table2[[#This Row],[Sharpe Ratio Z-Score]],Table2[Sharpe Ratio Z-Score])</f>
        <v>630</v>
      </c>
      <c r="AV457">
        <f>(Table2[[#This Row],[Rank 1Y]]+Table2[[#This Row],[Rank 6M]]+Table2[[#This Row],[Rank Sharpe]])/3</f>
        <v>444</v>
      </c>
    </row>
    <row r="458" spans="1:48" x14ac:dyDescent="0.3">
      <c r="A458" t="s">
        <v>1807</v>
      </c>
      <c r="B458" t="s">
        <v>1808</v>
      </c>
      <c r="C458" t="s">
        <v>10164</v>
      </c>
      <c r="D458" t="s">
        <v>153</v>
      </c>
      <c r="E458">
        <v>3943.6109154750002</v>
      </c>
      <c r="F458">
        <v>826</v>
      </c>
      <c r="G458">
        <v>42.976718190446</v>
      </c>
      <c r="H458">
        <f>(Table2[[#This Row],[1Y Return vs Nifty]]-AVERAGE(Table2[1Y Return vs Nifty]))/_xlfn.STDEV.P(Table2[1Y Return vs Nifty])</f>
        <v>-5.0682535948531282E-2</v>
      </c>
      <c r="I458">
        <v>-2.81190397414835</v>
      </c>
      <c r="J458">
        <f>(Table2[[#This Row],[1M Return vs Nifty]]-AVERAGE(Table2[1M Return vs Nifty]))/_xlfn.STDEV.P(Table2[1M Return vs Nifty])</f>
        <v>-0.54099686068344399</v>
      </c>
      <c r="K458">
        <v>3.4747125055713601</v>
      </c>
      <c r="L458">
        <f>(Table2[[#This Row],[6M Return vs Nifty]]-AVERAGE(Table2[6M Return vs Nifty]))/_xlfn.STDEV.P(Table2[6M Return vs Nifty])</f>
        <v>-0.20613507387254887</v>
      </c>
      <c r="M458">
        <v>5.88200736382597</v>
      </c>
      <c r="N458">
        <f>(Table2[[#This Row],[1W Return vs Nifty]]-AVERAGE(Table2[1W Return vs Nifty]))/_xlfn.STDEV.P(Table2[1W Return vs Nifty])</f>
        <v>1.0632877929225164</v>
      </c>
      <c r="O458">
        <v>817.94</v>
      </c>
      <c r="P458">
        <v>811.65128278830002</v>
      </c>
      <c r="Q458">
        <v>732.99998360969801</v>
      </c>
      <c r="R458">
        <v>58.955289657860398</v>
      </c>
      <c r="S458" s="2">
        <f>(Table2[[#This Row],[Close Price]]-Table2[[#This Row],[20D EMA]])/Table2[[#This Row],[20D EMA]]</f>
        <v>9.8540235225076968E-3</v>
      </c>
      <c r="T458" s="2">
        <f>(Table2[[#This Row],[Close Price]]-Table2[[#This Row],[50D EMA]])/Table2[[#This Row],[50D EMA]]</f>
        <v>1.767842608762623E-2</v>
      </c>
      <c r="U458" s="2">
        <f>(Table2[[#This Row],[Close Price]]-Table2[[#This Row],[200D EMA]])/Table2[[#This Row],[200D EMA]]</f>
        <v>0.1268758778578935</v>
      </c>
      <c r="V458">
        <v>0.57991264019631705</v>
      </c>
      <c r="W458">
        <v>823.05</v>
      </c>
      <c r="X458">
        <v>844.8</v>
      </c>
      <c r="Y458">
        <v>821</v>
      </c>
      <c r="Z458">
        <v>859</v>
      </c>
      <c r="AA458">
        <v>771</v>
      </c>
      <c r="AB458">
        <v>859</v>
      </c>
      <c r="AC458" s="2">
        <f>(Table2[[#This Row],[Close Price]]/Table2[[#This Row],[Day Low]])-1</f>
        <v>3.5842293906811484E-3</v>
      </c>
      <c r="AD458" s="2">
        <f>(Table2[[#This Row],[Day High]]/Table2[[#This Row],[Close Price]])-1</f>
        <v>2.2760290556900653E-2</v>
      </c>
      <c r="AE458" s="2">
        <f>(Table2[[#This Row],[Close Price]]/Table2[[#This Row],[Current Week Low]])-1</f>
        <v>6.0901339829475543E-3</v>
      </c>
      <c r="AF458" s="2">
        <f>(Table2[[#This Row],[Current Week High]]/Table2[[#This Row],[Close Price]])-1</f>
        <v>3.9951573849879018E-2</v>
      </c>
      <c r="AG458" s="2">
        <f>(Table2[[#This Row],[Close Price]]/Table2[[#This Row],[Current Month Low]])-1</f>
        <v>7.133592736705574E-2</v>
      </c>
      <c r="AH458" s="2">
        <f>(Table2[[#This Row],[Current Month High]]/Table2[[#This Row],[Close Price]])-1</f>
        <v>3.9951573849879018E-2</v>
      </c>
      <c r="AI458">
        <v>17.869249394673101</v>
      </c>
      <c r="AJ458">
        <v>70.625903738896895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0.08</v>
      </c>
      <c r="AM458" t="s">
        <v>10198</v>
      </c>
      <c r="AN458">
        <v>-3.71</v>
      </c>
      <c r="AO458" t="s">
        <v>10199</v>
      </c>
      <c r="AP458">
        <v>-6.3490848784911999E-2</v>
      </c>
      <c r="AQ458">
        <f>(Table2[[#This Row],[Sharpe Ratio]]-AVERAGE(Table2[Sharpe Ratio]))/_xlfn.STDEV.P(Table2[Sharpe Ratio])</f>
        <v>-1.330014722080308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-1.0645413996623154</v>
      </c>
      <c r="AS458">
        <f>_xlfn.RANK.AVG(Table2[[#This Row],[1Y Return vs Nifty Z-Score]],Table2[1Y Return vs Nifty Z-Score])</f>
        <v>290</v>
      </c>
      <c r="AT458">
        <f>_xlfn.RANK.AVG(Table2[[#This Row],[6M Return vs Nifty Z-Score]],Table2[6M Return vs Nifty Z-Score])</f>
        <v>383</v>
      </c>
      <c r="AU458">
        <f>_xlfn.RANK.AVG(Table2[[#This Row],[Sharpe Ratio Z-Score]],Table2[Sharpe Ratio Z-Score])</f>
        <v>659</v>
      </c>
      <c r="AV458">
        <f>(Table2[[#This Row],[Rank 1Y]]+Table2[[#This Row],[Rank 6M]]+Table2[[#This Row],[Rank Sharpe]])/3</f>
        <v>444</v>
      </c>
    </row>
    <row r="459" spans="1:48" x14ac:dyDescent="0.3">
      <c r="A459" t="s">
        <v>680</v>
      </c>
      <c r="B459" t="s">
        <v>681</v>
      </c>
      <c r="C459" t="s">
        <v>10159</v>
      </c>
      <c r="D459" t="s">
        <v>287</v>
      </c>
      <c r="E459">
        <v>25220.937510299998</v>
      </c>
      <c r="F459">
        <v>1228.8499999999999</v>
      </c>
      <c r="G459">
        <v>-5.94259103298028</v>
      </c>
      <c r="H459">
        <f>(Table2[[#This Row],[1Y Return vs Nifty]]-AVERAGE(Table2[1Y Return vs Nifty]))/_xlfn.STDEV.P(Table2[1Y Return vs Nifty])</f>
        <v>-0.61566624485250421</v>
      </c>
      <c r="I459">
        <v>-8.3851536578980301</v>
      </c>
      <c r="J459">
        <f>(Table2[[#This Row],[1M Return vs Nifty]]-AVERAGE(Table2[1M Return vs Nifty]))/_xlfn.STDEV.P(Table2[1M Return vs Nifty])</f>
        <v>-0.99998855908771411</v>
      </c>
      <c r="K459">
        <v>-14.929722067110101</v>
      </c>
      <c r="L459">
        <f>(Table2[[#This Row],[6M Return vs Nifty]]-AVERAGE(Table2[6M Return vs Nifty]))/_xlfn.STDEV.P(Table2[6M Return vs Nifty])</f>
        <v>-0.73967507429899759</v>
      </c>
      <c r="M459">
        <v>9.9656851605554007E-3</v>
      </c>
      <c r="N459">
        <f>(Table2[[#This Row],[1W Return vs Nifty]]-AVERAGE(Table2[1W Return vs Nifty]))/_xlfn.STDEV.P(Table2[1W Return vs Nifty])</f>
        <v>3.0898201205608634E-3</v>
      </c>
      <c r="O459">
        <v>1225.9100000000001</v>
      </c>
      <c r="P459">
        <v>1234.86039989511</v>
      </c>
      <c r="Q459">
        <v>1189.4971939816401</v>
      </c>
      <c r="R459">
        <v>62.086776196836396</v>
      </c>
      <c r="S459" s="2">
        <f>(Table2[[#This Row],[Close Price]]-Table2[[#This Row],[20D EMA]])/Table2[[#This Row],[20D EMA]]</f>
        <v>2.3982184662820491E-3</v>
      </c>
      <c r="T459" s="2">
        <f>(Table2[[#This Row],[Close Price]]-Table2[[#This Row],[50D EMA]])/Table2[[#This Row],[50D EMA]]</f>
        <v>-4.8672707421994164E-3</v>
      </c>
      <c r="U459" s="2">
        <f>(Table2[[#This Row],[Close Price]]-Table2[[#This Row],[200D EMA]])/Table2[[#This Row],[200D EMA]]</f>
        <v>3.3083563557332156E-2</v>
      </c>
      <c r="V459">
        <v>1.3194761304065801</v>
      </c>
      <c r="W459">
        <v>1219</v>
      </c>
      <c r="X459">
        <v>1249.55</v>
      </c>
      <c r="Y459">
        <v>1218</v>
      </c>
      <c r="Z459">
        <v>1257.95</v>
      </c>
      <c r="AA459">
        <v>1202.4000000000001</v>
      </c>
      <c r="AB459">
        <v>1257.95</v>
      </c>
      <c r="AC459" s="2">
        <f>(Table2[[#This Row],[Close Price]]/Table2[[#This Row],[Day Low]])-1</f>
        <v>8.0803937653812774E-3</v>
      </c>
      <c r="AD459" s="2">
        <f>(Table2[[#This Row],[Day High]]/Table2[[#This Row],[Close Price]])-1</f>
        <v>1.6845017699475218E-2</v>
      </c>
      <c r="AE459" s="2">
        <f>(Table2[[#This Row],[Close Price]]/Table2[[#This Row],[Current Week Low]])-1</f>
        <v>8.9080459770114473E-3</v>
      </c>
      <c r="AF459" s="2">
        <f>(Table2[[#This Row],[Current Week High]]/Table2[[#This Row],[Close Price]])-1</f>
        <v>2.3680677055784027E-2</v>
      </c>
      <c r="AG459" s="2">
        <f>(Table2[[#This Row],[Close Price]]/Table2[[#This Row],[Current Month Low]])-1</f>
        <v>2.199767132401842E-2</v>
      </c>
      <c r="AH459" s="2">
        <f>(Table2[[#This Row],[Current Month High]]/Table2[[#This Row],[Close Price]])-1</f>
        <v>2.3680677055784027E-2</v>
      </c>
      <c r="AI459">
        <v>17.581478618220299</v>
      </c>
      <c r="AJ459">
        <v>26.243065543455899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-0.12</v>
      </c>
      <c r="AM459" t="s">
        <v>10199</v>
      </c>
      <c r="AN459">
        <v>2.38</v>
      </c>
      <c r="AO459" t="s">
        <v>10198</v>
      </c>
      <c r="AP459">
        <v>9.8565643236198E-2</v>
      </c>
      <c r="AQ459">
        <f>(Table2[[#This Row],[Sharpe Ratio]]-AVERAGE(Table2[Sharpe Ratio]))/_xlfn.STDEV.P(Table2[Sharpe Ratio])</f>
        <v>0.49705781395500881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543</v>
      </c>
      <c r="AT459">
        <f>_xlfn.RANK.AVG(Table2[[#This Row],[6M Return vs Nifty Z-Score]],Table2[6M Return vs Nifty Z-Score])</f>
        <v>575</v>
      </c>
      <c r="AU459">
        <f>_xlfn.RANK.AVG(Table2[[#This Row],[Sharpe Ratio Z-Score]],Table2[Sharpe Ratio Z-Score])</f>
        <v>218</v>
      </c>
      <c r="AV459">
        <f>(Table2[[#This Row],[Rank 1Y]]+Table2[[#This Row],[Rank 6M]]+Table2[[#This Row],[Rank Sharpe]])/3</f>
        <v>445.33333333333331</v>
      </c>
    </row>
    <row r="460" spans="1:48" x14ac:dyDescent="0.3">
      <c r="A460" t="s">
        <v>1270</v>
      </c>
      <c r="B460" t="s">
        <v>1271</v>
      </c>
      <c r="C460" t="s">
        <v>10162</v>
      </c>
      <c r="D460" t="s">
        <v>80</v>
      </c>
      <c r="E460">
        <v>8584.1524676999998</v>
      </c>
      <c r="F460">
        <v>281.95</v>
      </c>
      <c r="G460">
        <v>10.893570735521999</v>
      </c>
      <c r="H460">
        <f>(Table2[[#This Row],[1Y Return vs Nifty]]-AVERAGE(Table2[1Y Return vs Nifty]))/_xlfn.STDEV.P(Table2[1Y Return vs Nifty])</f>
        <v>-0.42122038552461849</v>
      </c>
      <c r="I460">
        <v>23.973859157440099</v>
      </c>
      <c r="J460">
        <f>(Table2[[#This Row],[1M Return vs Nifty]]-AVERAGE(Table2[1M Return vs Nifty]))/_xlfn.STDEV.P(Table2[1M Return vs Nifty])</f>
        <v>1.6649769625726794</v>
      </c>
      <c r="K460">
        <v>-4.2606217036819798</v>
      </c>
      <c r="L460">
        <f>(Table2[[#This Row],[6M Return vs Nifty]]-AVERAGE(Table2[6M Return vs Nifty]))/_xlfn.STDEV.P(Table2[6M Return vs Nifty])</f>
        <v>-0.43038049695279973</v>
      </c>
      <c r="M460">
        <v>-3.7578906920334498</v>
      </c>
      <c r="N460">
        <f>(Table2[[#This Row],[1W Return vs Nifty]]-AVERAGE(Table2[1W Return vs Nifty]))/_xlfn.STDEV.P(Table2[1W Return vs Nifty])</f>
        <v>-0.6771971927294409</v>
      </c>
      <c r="O460">
        <v>260.02999999999997</v>
      </c>
      <c r="P460">
        <v>239.54188514328601</v>
      </c>
      <c r="Q460">
        <v>229.79547741904599</v>
      </c>
      <c r="R460">
        <v>61.901622604438003</v>
      </c>
      <c r="S460" s="2">
        <f>(Table2[[#This Row],[Close Price]]-Table2[[#This Row],[20D EMA]])/Table2[[#This Row],[20D EMA]]</f>
        <v>8.4297965619351684E-2</v>
      </c>
      <c r="T460" s="2">
        <f>(Table2[[#This Row],[Close Price]]-Table2[[#This Row],[50D EMA]])/Table2[[#This Row],[50D EMA]]</f>
        <v>0.17703841159698167</v>
      </c>
      <c r="U460" s="2">
        <f>(Table2[[#This Row],[Close Price]]-Table2[[#This Row],[200D EMA]])/Table2[[#This Row],[200D EMA]]</f>
        <v>0.22696061370192702</v>
      </c>
      <c r="V460">
        <v>3.8042754245767698</v>
      </c>
      <c r="W460">
        <v>275.10000000000002</v>
      </c>
      <c r="X460">
        <v>288.2</v>
      </c>
      <c r="Y460">
        <v>272.5</v>
      </c>
      <c r="Z460">
        <v>284.89999999999998</v>
      </c>
      <c r="AA460">
        <v>272.5</v>
      </c>
      <c r="AB460">
        <v>293.35000000000002</v>
      </c>
      <c r="AC460" s="2">
        <f>(Table2[[#This Row],[Close Price]]/Table2[[#This Row],[Day Low]])-1</f>
        <v>2.4900036350417931E-2</v>
      </c>
      <c r="AD460" s="2">
        <f>(Table2[[#This Row],[Day High]]/Table2[[#This Row],[Close Price]])-1</f>
        <v>2.2167050895548934E-2</v>
      </c>
      <c r="AE460" s="2">
        <f>(Table2[[#This Row],[Close Price]]/Table2[[#This Row],[Current Week Low]])-1</f>
        <v>3.4678899082568826E-2</v>
      </c>
      <c r="AF460" s="2">
        <f>(Table2[[#This Row],[Current Week High]]/Table2[[#This Row],[Close Price]])-1</f>
        <v>1.0462848022698923E-2</v>
      </c>
      <c r="AG460" s="2">
        <f>(Table2[[#This Row],[Close Price]]/Table2[[#This Row],[Current Month Low]])-1</f>
        <v>3.4678899082568826E-2</v>
      </c>
      <c r="AH460" s="2">
        <f>(Table2[[#This Row],[Current Month High]]/Table2[[#This Row],[Close Price]])-1</f>
        <v>4.0432700833481272E-2</v>
      </c>
      <c r="AI460">
        <v>9.2037595318318708</v>
      </c>
      <c r="AJ460">
        <v>63.401912489133501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0.13</v>
      </c>
      <c r="AM460" t="s">
        <v>10198</v>
      </c>
      <c r="AN460">
        <v>21.69</v>
      </c>
      <c r="AO460" t="s">
        <v>10198</v>
      </c>
      <c r="AP460">
        <v>2.835945968205E-2</v>
      </c>
      <c r="AQ460">
        <f>(Table2[[#This Row],[Sharpe Ratio]]-AVERAGE(Table2[Sharpe Ratio]))/_xlfn.STDEV.P(Table2[Sharpe Ratio])</f>
        <v>-0.29446734021733406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-0.15828845285151383</v>
      </c>
      <c r="AS460">
        <f>_xlfn.RANK.AVG(Table2[[#This Row],[1Y Return vs Nifty Z-Score]],Table2[1Y Return vs Nifty Z-Score])</f>
        <v>448</v>
      </c>
      <c r="AT460">
        <f>_xlfn.RANK.AVG(Table2[[#This Row],[6M Return vs Nifty Z-Score]],Table2[6M Return vs Nifty Z-Score])</f>
        <v>470</v>
      </c>
      <c r="AU460">
        <f>_xlfn.RANK.AVG(Table2[[#This Row],[Sharpe Ratio Z-Score]],Table2[Sharpe Ratio Z-Score])</f>
        <v>418</v>
      </c>
      <c r="AV460">
        <f>(Table2[[#This Row],[Rank 1Y]]+Table2[[#This Row],[Rank 6M]]+Table2[[#This Row],[Rank Sharpe]])/3</f>
        <v>445.33333333333331</v>
      </c>
    </row>
    <row r="461" spans="1:48" x14ac:dyDescent="0.3">
      <c r="A461" t="s">
        <v>1288</v>
      </c>
      <c r="B461" t="s">
        <v>1289</v>
      </c>
      <c r="C461" t="s">
        <v>10158</v>
      </c>
      <c r="D461" t="s">
        <v>214</v>
      </c>
      <c r="E461">
        <v>8525.36132034</v>
      </c>
      <c r="F461">
        <v>2193.85</v>
      </c>
      <c r="G461">
        <v>15.280508830376601</v>
      </c>
      <c r="H461">
        <f>(Table2[[#This Row],[1Y Return vs Nifty]]-AVERAGE(Table2[1Y Return vs Nifty]))/_xlfn.STDEV.P(Table2[1Y Return vs Nifty])</f>
        <v>-0.37055432758330625</v>
      </c>
      <c r="I461">
        <v>-5.0674839890745096</v>
      </c>
      <c r="J461">
        <f>(Table2[[#This Row],[1M Return vs Nifty]]-AVERAGE(Table2[1M Return vs Nifty]))/_xlfn.STDEV.P(Table2[1M Return vs Nifty])</f>
        <v>-0.72675787278314652</v>
      </c>
      <c r="K461">
        <v>7.6811051831369799</v>
      </c>
      <c r="L461">
        <f>(Table2[[#This Row],[6M Return vs Nifty]]-AVERAGE(Table2[6M Return vs Nifty]))/_xlfn.STDEV.P(Table2[6M Return vs Nifty])</f>
        <v>-8.4192791857894814E-2</v>
      </c>
      <c r="M461">
        <v>-2.0855338154154599</v>
      </c>
      <c r="N461">
        <f>(Table2[[#This Row],[1W Return vs Nifty]]-AVERAGE(Table2[1W Return vs Nifty]))/_xlfn.STDEV.P(Table2[1W Return vs Nifty])</f>
        <v>-0.37525291722580151</v>
      </c>
      <c r="O461">
        <v>2225.83</v>
      </c>
      <c r="P461">
        <v>2223.8881029285199</v>
      </c>
      <c r="Q461">
        <v>1964.7492671294301</v>
      </c>
      <c r="R461">
        <v>46.297575395168998</v>
      </c>
      <c r="S461" s="2">
        <f>(Table2[[#This Row],[Close Price]]-Table2[[#This Row],[20D EMA]])/Table2[[#This Row],[20D EMA]]</f>
        <v>-1.4367674081129295E-2</v>
      </c>
      <c r="T461" s="2">
        <f>(Table2[[#This Row],[Close Price]]-Table2[[#This Row],[50D EMA]])/Table2[[#This Row],[50D EMA]]</f>
        <v>-1.3507020829404307E-2</v>
      </c>
      <c r="U461" s="2">
        <f>(Table2[[#This Row],[Close Price]]-Table2[[#This Row],[200D EMA]])/Table2[[#This Row],[200D EMA]]</f>
        <v>0.11660558255623847</v>
      </c>
      <c r="V461">
        <v>0.51106588086344396</v>
      </c>
      <c r="W461">
        <v>2155.1</v>
      </c>
      <c r="X461">
        <v>2222</v>
      </c>
      <c r="Y461">
        <v>2189</v>
      </c>
      <c r="Z461">
        <v>2292.8000000000002</v>
      </c>
      <c r="AA461">
        <v>2165</v>
      </c>
      <c r="AB461">
        <v>2313.75</v>
      </c>
      <c r="AC461" s="2">
        <f>(Table2[[#This Row],[Close Price]]/Table2[[#This Row],[Day Low]])-1</f>
        <v>1.7980604148299273E-2</v>
      </c>
      <c r="AD461" s="2">
        <f>(Table2[[#This Row],[Day High]]/Table2[[#This Row],[Close Price]])-1</f>
        <v>1.2831323928254035E-2</v>
      </c>
      <c r="AE461" s="2">
        <f>(Table2[[#This Row],[Close Price]]/Table2[[#This Row],[Current Week Low]])-1</f>
        <v>2.2156235724073436E-3</v>
      </c>
      <c r="AF461" s="2">
        <f>(Table2[[#This Row],[Current Week High]]/Table2[[#This Row],[Close Price]])-1</f>
        <v>4.510335711192659E-2</v>
      </c>
      <c r="AG461" s="2">
        <f>(Table2[[#This Row],[Close Price]]/Table2[[#This Row],[Current Month Low]])-1</f>
        <v>1.3325635103926148E-2</v>
      </c>
      <c r="AH461" s="2">
        <f>(Table2[[#This Row],[Current Month High]]/Table2[[#This Row],[Close Price]])-1</f>
        <v>5.465277936048496E-2</v>
      </c>
      <c r="AI461">
        <v>25.0313376028443</v>
      </c>
      <c r="AJ461">
        <v>50.068404131609498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-0.2</v>
      </c>
      <c r="AM461" t="s">
        <v>10199</v>
      </c>
      <c r="AN461">
        <v>-5.01</v>
      </c>
      <c r="AO461" t="s">
        <v>10199</v>
      </c>
      <c r="AP461">
        <v>-2.0051371419563001E-2</v>
      </c>
      <c r="AQ461">
        <f>(Table2[[#This Row],[Sharpe Ratio]]-AVERAGE(Table2[Sharpe Ratio]))/_xlfn.STDEV.P(Table2[Sharpe Ratio])</f>
        <v>-0.84026528295497926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-2.3970231924051286</v>
      </c>
      <c r="AS461">
        <f>_xlfn.RANK.AVG(Table2[[#This Row],[1Y Return vs Nifty Z-Score]],Table2[1Y Return vs Nifty Z-Score])</f>
        <v>418</v>
      </c>
      <c r="AT461">
        <f>_xlfn.RANK.AVG(Table2[[#This Row],[6M Return vs Nifty Z-Score]],Table2[6M Return vs Nifty Z-Score])</f>
        <v>337</v>
      </c>
      <c r="AU461">
        <f>_xlfn.RANK.AVG(Table2[[#This Row],[Sharpe Ratio Z-Score]],Table2[Sharpe Ratio Z-Score])</f>
        <v>582</v>
      </c>
      <c r="AV461">
        <f>(Table2[[#This Row],[Rank 1Y]]+Table2[[#This Row],[Rank 6M]]+Table2[[#This Row],[Rank Sharpe]])/3</f>
        <v>445.66666666666669</v>
      </c>
    </row>
    <row r="462" spans="1:48" x14ac:dyDescent="0.3">
      <c r="A462" t="s">
        <v>632</v>
      </c>
      <c r="B462" t="s">
        <v>633</v>
      </c>
      <c r="C462" t="s">
        <v>10157</v>
      </c>
      <c r="D462" t="s">
        <v>189</v>
      </c>
      <c r="E462">
        <v>29838.94960752</v>
      </c>
      <c r="F462">
        <v>16072.65</v>
      </c>
      <c r="G462">
        <v>7.6369115365980296</v>
      </c>
      <c r="H462">
        <f>(Table2[[#This Row],[1Y Return vs Nifty]]-AVERAGE(Table2[1Y Return vs Nifty]))/_xlfn.STDEV.P(Table2[1Y Return vs Nifty])</f>
        <v>-0.45883251500994637</v>
      </c>
      <c r="I462">
        <v>-13.4109047897511</v>
      </c>
      <c r="J462">
        <f>(Table2[[#This Row],[1M Return vs Nifty]]-AVERAGE(Table2[1M Return vs Nifty]))/_xlfn.STDEV.P(Table2[1M Return vs Nifty])</f>
        <v>-1.4138903540301624</v>
      </c>
      <c r="K462">
        <v>-14.760536451296</v>
      </c>
      <c r="L462">
        <f>(Table2[[#This Row],[6M Return vs Nifty]]-AVERAGE(Table2[6M Return vs Nifty]))/_xlfn.STDEV.P(Table2[6M Return vs Nifty])</f>
        <v>-0.73477042519515656</v>
      </c>
      <c r="M462">
        <v>-3.04217587532208</v>
      </c>
      <c r="N462">
        <f>(Table2[[#This Row],[1W Return vs Nifty]]-AVERAGE(Table2[1W Return vs Nifty]))/_xlfn.STDEV.P(Table2[1W Return vs Nifty])</f>
        <v>-0.54797477924783633</v>
      </c>
      <c r="O462">
        <v>15983.08</v>
      </c>
      <c r="P462">
        <v>15583.554101891101</v>
      </c>
      <c r="Q462">
        <v>14765.840800292501</v>
      </c>
      <c r="R462">
        <v>39.346874575718303</v>
      </c>
      <c r="S462" s="2">
        <f>(Table2[[#This Row],[Close Price]]-Table2[[#This Row],[20D EMA]])/Table2[[#This Row],[20D EMA]]</f>
        <v>5.6040512842330586E-3</v>
      </c>
      <c r="T462" s="2">
        <f>(Table2[[#This Row],[Close Price]]-Table2[[#This Row],[50D EMA]])/Table2[[#This Row],[50D EMA]]</f>
        <v>3.1385388397987206E-2</v>
      </c>
      <c r="U462" s="2">
        <f>(Table2[[#This Row],[Close Price]]-Table2[[#This Row],[200D EMA]])/Table2[[#This Row],[200D EMA]]</f>
        <v>8.850218672827706E-2</v>
      </c>
      <c r="V462">
        <v>0.38960904831398802</v>
      </c>
      <c r="W462">
        <v>15848.05</v>
      </c>
      <c r="X462">
        <v>16398</v>
      </c>
      <c r="Y462">
        <v>15441.3</v>
      </c>
      <c r="Z462">
        <v>16147.3</v>
      </c>
      <c r="AA462">
        <v>15441.3</v>
      </c>
      <c r="AB462">
        <v>16267</v>
      </c>
      <c r="AC462" s="2">
        <f>(Table2[[#This Row],[Close Price]]/Table2[[#This Row],[Day Low]])-1</f>
        <v>1.4172090572657225E-2</v>
      </c>
      <c r="AD462" s="2">
        <f>(Table2[[#This Row],[Day High]]/Table2[[#This Row],[Close Price]])-1</f>
        <v>2.0242461572920423E-2</v>
      </c>
      <c r="AE462" s="2">
        <f>(Table2[[#This Row],[Close Price]]/Table2[[#This Row],[Current Week Low]])-1</f>
        <v>4.0887101474616827E-2</v>
      </c>
      <c r="AF462" s="2">
        <f>(Table2[[#This Row],[Current Week High]]/Table2[[#This Row],[Close Price]])-1</f>
        <v>4.6445359041602519E-3</v>
      </c>
      <c r="AG462" s="2">
        <f>(Table2[[#This Row],[Close Price]]/Table2[[#This Row],[Current Month Low]])-1</f>
        <v>4.0887101474616827E-2</v>
      </c>
      <c r="AH462" s="2">
        <f>(Table2[[#This Row],[Current Month High]]/Table2[[#This Row],[Close Price]])-1</f>
        <v>1.2091969899176602E-2</v>
      </c>
      <c r="AI462">
        <v>13.5469259891803</v>
      </c>
      <c r="AJ462">
        <v>37.560606125444501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-0.03</v>
      </c>
      <c r="AM462" t="s">
        <v>10199</v>
      </c>
      <c r="AN462">
        <v>1.68</v>
      </c>
      <c r="AO462" t="s">
        <v>10198</v>
      </c>
      <c r="AP462">
        <v>6.4744989626216998E-2</v>
      </c>
      <c r="AQ462">
        <f>(Table2[[#This Row],[Sharpe Ratio]]-AVERAGE(Table2[Sharpe Ratio]))/_xlfn.STDEV.P(Table2[Sharpe Ratio])</f>
        <v>0.11575382180447739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-3.0397142516786242</v>
      </c>
      <c r="AS462">
        <f>_xlfn.RANK.AVG(Table2[[#This Row],[1Y Return vs Nifty Z-Score]],Table2[1Y Return vs Nifty Z-Score])</f>
        <v>464</v>
      </c>
      <c r="AT462">
        <f>_xlfn.RANK.AVG(Table2[[#This Row],[6M Return vs Nifty Z-Score]],Table2[6M Return vs Nifty Z-Score])</f>
        <v>572</v>
      </c>
      <c r="AU462">
        <f>_xlfn.RANK.AVG(Table2[[#This Row],[Sharpe Ratio Z-Score]],Table2[Sharpe Ratio Z-Score])</f>
        <v>303</v>
      </c>
      <c r="AV462">
        <f>(Table2[[#This Row],[Rank 1Y]]+Table2[[#This Row],[Rank 6M]]+Table2[[#This Row],[Rank Sharpe]])/3</f>
        <v>446.33333333333331</v>
      </c>
    </row>
    <row r="463" spans="1:48" x14ac:dyDescent="0.3">
      <c r="A463" t="s">
        <v>1302</v>
      </c>
      <c r="B463" t="s">
        <v>1303</v>
      </c>
      <c r="C463" t="s">
        <v>10167</v>
      </c>
      <c r="D463" t="s">
        <v>542</v>
      </c>
      <c r="E463">
        <v>8391.7959641699999</v>
      </c>
      <c r="F463">
        <v>590</v>
      </c>
      <c r="G463">
        <v>18.732029865911699</v>
      </c>
      <c r="H463">
        <f>(Table2[[#This Row],[1Y Return vs Nifty]]-AVERAGE(Table2[1Y Return vs Nifty]))/_xlfn.STDEV.P(Table2[1Y Return vs Nifty])</f>
        <v>-0.33069168056369413</v>
      </c>
      <c r="I463">
        <v>0.474385309087484</v>
      </c>
      <c r="J463">
        <f>(Table2[[#This Row],[1M Return vs Nifty]]-AVERAGE(Table2[1M Return vs Nifty]))/_xlfn.STDEV.P(Table2[1M Return vs Nifty])</f>
        <v>-0.27035054387509144</v>
      </c>
      <c r="K463">
        <v>9.0998514074677601</v>
      </c>
      <c r="L463">
        <f>(Table2[[#This Row],[6M Return vs Nifty]]-AVERAGE(Table2[6M Return vs Nifty]))/_xlfn.STDEV.P(Table2[6M Return vs Nifty])</f>
        <v>-4.3063690165303072E-2</v>
      </c>
      <c r="M463">
        <v>-1.90553777309948</v>
      </c>
      <c r="N463">
        <f>(Table2[[#This Row],[1W Return vs Nifty]]-AVERAGE(Table2[1W Return vs Nifty]))/_xlfn.STDEV.P(Table2[1W Return vs Nifty])</f>
        <v>-0.34275460580047312</v>
      </c>
      <c r="O463">
        <v>532.54999999999995</v>
      </c>
      <c r="P463">
        <v>521.38529772526897</v>
      </c>
      <c r="Q463">
        <v>490.69191624328499</v>
      </c>
      <c r="R463">
        <v>52.055472387820302</v>
      </c>
      <c r="S463" s="2">
        <f>(Table2[[#This Row],[Close Price]]-Table2[[#This Row],[20D EMA]])/Table2[[#This Row],[20D EMA]]</f>
        <v>0.10787719462961234</v>
      </c>
      <c r="T463" s="2">
        <f>(Table2[[#This Row],[Close Price]]-Table2[[#This Row],[50D EMA]])/Table2[[#This Row],[50D EMA]]</f>
        <v>0.13160076161350803</v>
      </c>
      <c r="U463" s="2">
        <f>(Table2[[#This Row],[Close Price]]-Table2[[#This Row],[200D EMA]])/Table2[[#This Row],[200D EMA]]</f>
        <v>0.20238377782339106</v>
      </c>
      <c r="V463">
        <v>1.4390472969820101</v>
      </c>
      <c r="W463">
        <v>556</v>
      </c>
      <c r="X463">
        <v>595.9</v>
      </c>
      <c r="Y463">
        <v>527.4</v>
      </c>
      <c r="Z463">
        <v>604.70000000000005</v>
      </c>
      <c r="AA463">
        <v>516.85</v>
      </c>
      <c r="AB463">
        <v>604.70000000000005</v>
      </c>
      <c r="AC463" s="2">
        <f>(Table2[[#This Row],[Close Price]]/Table2[[#This Row],[Day Low]])-1</f>
        <v>6.1151079136690711E-2</v>
      </c>
      <c r="AD463" s="2">
        <f>(Table2[[#This Row],[Day High]]/Table2[[#This Row],[Close Price]])-1</f>
        <v>1.0000000000000009E-2</v>
      </c>
      <c r="AE463" s="2">
        <f>(Table2[[#This Row],[Close Price]]/Table2[[#This Row],[Current Week Low]])-1</f>
        <v>0.11869548729616985</v>
      </c>
      <c r="AF463" s="2">
        <f>(Table2[[#This Row],[Current Week High]]/Table2[[#This Row],[Close Price]])-1</f>
        <v>2.4915254237288131E-2</v>
      </c>
      <c r="AG463" s="2">
        <f>(Table2[[#This Row],[Close Price]]/Table2[[#This Row],[Current Month Low]])-1</f>
        <v>0.1415304246880138</v>
      </c>
      <c r="AH463" s="2">
        <f>(Table2[[#This Row],[Current Month High]]/Table2[[#This Row],[Close Price]])-1</f>
        <v>2.4915254237288131E-2</v>
      </c>
      <c r="AI463">
        <v>2.49152542372881</v>
      </c>
      <c r="AJ463">
        <v>47.869674185463602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</v>
      </c>
      <c r="AM463" t="s">
        <v>10197</v>
      </c>
      <c r="AN463">
        <v>10.119999999999999</v>
      </c>
      <c r="AO463" t="s">
        <v>10198</v>
      </c>
      <c r="AP463">
        <v>-3.8228311566699001E-2</v>
      </c>
      <c r="AQ463">
        <f>(Table2[[#This Row],[Sharpe Ratio]]-AVERAGE(Table2[Sharpe Ratio]))/_xlfn.STDEV.P(Table2[Sharpe Ratio])</f>
        <v>-1.045197450236891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-2.0320579706414525</v>
      </c>
      <c r="AS463">
        <f>_xlfn.RANK.AVG(Table2[[#This Row],[1Y Return vs Nifty Z-Score]],Table2[1Y Return vs Nifty Z-Score])</f>
        <v>399</v>
      </c>
      <c r="AT463">
        <f>_xlfn.RANK.AVG(Table2[[#This Row],[6M Return vs Nifty Z-Score]],Table2[6M Return vs Nifty Z-Score])</f>
        <v>325</v>
      </c>
      <c r="AU463">
        <f>_xlfn.RANK.AVG(Table2[[#This Row],[Sharpe Ratio Z-Score]],Table2[Sharpe Ratio Z-Score])</f>
        <v>615</v>
      </c>
      <c r="AV463">
        <f>(Table2[[#This Row],[Rank 1Y]]+Table2[[#This Row],[Rank 6M]]+Table2[[#This Row],[Rank Sharpe]])/3</f>
        <v>446.33333333333331</v>
      </c>
    </row>
    <row r="464" spans="1:48" x14ac:dyDescent="0.3">
      <c r="A464" t="s">
        <v>394</v>
      </c>
      <c r="B464" t="s">
        <v>395</v>
      </c>
      <c r="C464" t="s">
        <v>10159</v>
      </c>
      <c r="D464" t="s">
        <v>65</v>
      </c>
      <c r="E464">
        <v>62435.049525000002</v>
      </c>
      <c r="F464">
        <v>5324.15</v>
      </c>
      <c r="G464">
        <v>26.385502429897802</v>
      </c>
      <c r="H464">
        <f>(Table2[[#This Row],[1Y Return vs Nifty]]-AVERAGE(Table2[1Y Return vs Nifty]))/_xlfn.STDEV.P(Table2[1Y Return vs Nifty])</f>
        <v>-0.24229944069279738</v>
      </c>
      <c r="I464">
        <v>0.48975290696291701</v>
      </c>
      <c r="J464">
        <f>(Table2[[#This Row],[1M Return vs Nifty]]-AVERAGE(Table2[1M Return vs Nifty]))/_xlfn.STDEV.P(Table2[1M Return vs Nifty])</f>
        <v>-0.269084926820502</v>
      </c>
      <c r="K464">
        <v>-10.520590593728601</v>
      </c>
      <c r="L464">
        <f>(Table2[[#This Row],[6M Return vs Nifty]]-AVERAGE(Table2[6M Return vs Nifty]))/_xlfn.STDEV.P(Table2[6M Return vs Nifty])</f>
        <v>-0.61185544480165466</v>
      </c>
      <c r="M464">
        <v>3.8553951403190698</v>
      </c>
      <c r="N464">
        <f>(Table2[[#This Row],[1W Return vs Nifty]]-AVERAGE(Table2[1W Return vs Nifty]))/_xlfn.STDEV.P(Table2[1W Return vs Nifty])</f>
        <v>0.69738266339591359</v>
      </c>
      <c r="O464">
        <v>5071.37</v>
      </c>
      <c r="P464">
        <v>5056.4155478654902</v>
      </c>
      <c r="Q464">
        <v>4730.7290593082998</v>
      </c>
      <c r="R464">
        <v>69.591038777323206</v>
      </c>
      <c r="S464" s="2">
        <f>(Table2[[#This Row],[Close Price]]-Table2[[#This Row],[20D EMA]])/Table2[[#This Row],[20D EMA]]</f>
        <v>4.9844519331068281E-2</v>
      </c>
      <c r="T464" s="2">
        <f>(Table2[[#This Row],[Close Price]]-Table2[[#This Row],[50D EMA]])/Table2[[#This Row],[50D EMA]]</f>
        <v>5.2949455913988426E-2</v>
      </c>
      <c r="U464" s="2">
        <f>(Table2[[#This Row],[Close Price]]-Table2[[#This Row],[200D EMA]])/Table2[[#This Row],[200D EMA]]</f>
        <v>0.12543963800337921</v>
      </c>
      <c r="V464">
        <v>1.27818023666376</v>
      </c>
      <c r="W464">
        <v>5156.05</v>
      </c>
      <c r="X464">
        <v>5338</v>
      </c>
      <c r="Y464">
        <v>5063</v>
      </c>
      <c r="Z464">
        <v>5348.8</v>
      </c>
      <c r="AA464">
        <v>4872</v>
      </c>
      <c r="AB464">
        <v>5348.8</v>
      </c>
      <c r="AC464" s="2">
        <f>(Table2[[#This Row],[Close Price]]/Table2[[#This Row],[Day Low]])-1</f>
        <v>3.2602476702126459E-2</v>
      </c>
      <c r="AD464" s="2">
        <f>(Table2[[#This Row],[Day High]]/Table2[[#This Row],[Close Price]])-1</f>
        <v>2.6013542067748752E-3</v>
      </c>
      <c r="AE464" s="2">
        <f>(Table2[[#This Row],[Close Price]]/Table2[[#This Row],[Current Week Low]])-1</f>
        <v>5.1580090855224192E-2</v>
      </c>
      <c r="AF464" s="2">
        <f>(Table2[[#This Row],[Current Week High]]/Table2[[#This Row],[Close Price]])-1</f>
        <v>4.6298470178338658E-3</v>
      </c>
      <c r="AG464" s="2">
        <f>(Table2[[#This Row],[Close Price]]/Table2[[#This Row],[Current Month Low]])-1</f>
        <v>9.2805829228242986E-2</v>
      </c>
      <c r="AH464" s="2">
        <f>(Table2[[#This Row],[Current Month High]]/Table2[[#This Row],[Close Price]])-1</f>
        <v>4.6298470178338658E-3</v>
      </c>
      <c r="AI464">
        <v>4.7829230957054198</v>
      </c>
      <c r="AJ464">
        <v>54.457499274731603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0.03</v>
      </c>
      <c r="AM464" t="s">
        <v>10198</v>
      </c>
      <c r="AN464">
        <v>3.8</v>
      </c>
      <c r="AO464" t="s">
        <v>10198</v>
      </c>
      <c r="AP464">
        <v>1.3524537224471E-2</v>
      </c>
      <c r="AQ464">
        <f>(Table2[[#This Row],[Sharpe Ratio]]-AVERAGE(Table2[Sharpe Ratio]))/_xlfn.STDEV.P(Table2[Sharpe Ratio])</f>
        <v>-0.46172061750612925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-0.88757776642516972</v>
      </c>
      <c r="AS464">
        <f>_xlfn.RANK.AVG(Table2[[#This Row],[1Y Return vs Nifty Z-Score]],Table2[1Y Return vs Nifty Z-Score])</f>
        <v>355</v>
      </c>
      <c r="AT464">
        <f>_xlfn.RANK.AVG(Table2[[#This Row],[6M Return vs Nifty Z-Score]],Table2[6M Return vs Nifty Z-Score])</f>
        <v>530</v>
      </c>
      <c r="AU464">
        <f>_xlfn.RANK.AVG(Table2[[#This Row],[Sharpe Ratio Z-Score]],Table2[Sharpe Ratio Z-Score])</f>
        <v>460</v>
      </c>
      <c r="AV464">
        <f>(Table2[[#This Row],[Rank 1Y]]+Table2[[#This Row],[Rank 6M]]+Table2[[#This Row],[Rank Sharpe]])/3</f>
        <v>448.33333333333331</v>
      </c>
    </row>
    <row r="465" spans="1:48" x14ac:dyDescent="0.3">
      <c r="A465" t="s">
        <v>183</v>
      </c>
      <c r="B465" t="s">
        <v>184</v>
      </c>
      <c r="C465" t="s">
        <v>10152</v>
      </c>
      <c r="D465" t="s">
        <v>21</v>
      </c>
      <c r="E465">
        <v>143514.01530036001</v>
      </c>
      <c r="F465">
        <v>1465.75</v>
      </c>
      <c r="G465">
        <v>1.6283081633051899</v>
      </c>
      <c r="H465">
        <f>(Table2[[#This Row],[1Y Return vs Nifty]]-AVERAGE(Table2[1Y Return vs Nifty]))/_xlfn.STDEV.P(Table2[1Y Return vs Nifty])</f>
        <v>-0.52822766946053779</v>
      </c>
      <c r="I465">
        <v>1.9650689341424801</v>
      </c>
      <c r="J465">
        <f>(Table2[[#This Row],[1M Return vs Nifty]]-AVERAGE(Table2[1M Return vs Nifty]))/_xlfn.STDEV.P(Table2[1M Return vs Nifty])</f>
        <v>-0.14758349634043125</v>
      </c>
      <c r="K465">
        <v>5.2895895767496697</v>
      </c>
      <c r="L465">
        <f>(Table2[[#This Row],[6M Return vs Nifty]]-AVERAGE(Table2[6M Return vs Nifty]))/_xlfn.STDEV.P(Table2[6M Return vs Nifty])</f>
        <v>-0.15352223703116427</v>
      </c>
      <c r="M465">
        <v>-2.2132739965976098</v>
      </c>
      <c r="N465">
        <f>(Table2[[#This Row],[1W Return vs Nifty]]-AVERAGE(Table2[1W Return vs Nifty]))/_xlfn.STDEV.P(Table2[1W Return vs Nifty])</f>
        <v>-0.39831642537948514</v>
      </c>
      <c r="O465">
        <v>1420.91</v>
      </c>
      <c r="P465">
        <v>1362.6003874015901</v>
      </c>
      <c r="Q465">
        <v>1278.3181834679899</v>
      </c>
      <c r="R465">
        <v>69.950801938477895</v>
      </c>
      <c r="S465" s="2">
        <f>(Table2[[#This Row],[Close Price]]-Table2[[#This Row],[20D EMA]])/Table2[[#This Row],[20D EMA]]</f>
        <v>3.1557241486089842E-2</v>
      </c>
      <c r="T465" s="2">
        <f>(Table2[[#This Row],[Close Price]]-Table2[[#This Row],[50D EMA]])/Table2[[#This Row],[50D EMA]]</f>
        <v>7.5700560158441621E-2</v>
      </c>
      <c r="U465" s="2">
        <f>(Table2[[#This Row],[Close Price]]-Table2[[#This Row],[200D EMA]])/Table2[[#This Row],[200D EMA]]</f>
        <v>0.14662375843197378</v>
      </c>
      <c r="V465">
        <v>0.81071236151444503</v>
      </c>
      <c r="W465">
        <v>1441.5</v>
      </c>
      <c r="X465">
        <v>1472.8</v>
      </c>
      <c r="Y465">
        <v>1455</v>
      </c>
      <c r="Z465">
        <v>1478.95</v>
      </c>
      <c r="AA465">
        <v>1424.15</v>
      </c>
      <c r="AB465">
        <v>1498</v>
      </c>
      <c r="AC465" s="2">
        <f>(Table2[[#This Row],[Close Price]]/Table2[[#This Row],[Day Low]])-1</f>
        <v>1.682275407561562E-2</v>
      </c>
      <c r="AD465" s="2">
        <f>(Table2[[#This Row],[Day High]]/Table2[[#This Row],[Close Price]])-1</f>
        <v>4.8098243220193737E-3</v>
      </c>
      <c r="AE465" s="2">
        <f>(Table2[[#This Row],[Close Price]]/Table2[[#This Row],[Current Week Low]])-1</f>
        <v>7.3883161512027229E-3</v>
      </c>
      <c r="AF465" s="2">
        <f>(Table2[[#This Row],[Current Week High]]/Table2[[#This Row],[Close Price]])-1</f>
        <v>9.0056285178237161E-3</v>
      </c>
      <c r="AG465" s="2">
        <f>(Table2[[#This Row],[Close Price]]/Table2[[#This Row],[Current Month Low]])-1</f>
        <v>2.9210406207211159E-2</v>
      </c>
      <c r="AH465" s="2">
        <f>(Table2[[#This Row],[Current Month High]]/Table2[[#This Row],[Close Price]])-1</f>
        <v>2.2002387856046468E-2</v>
      </c>
      <c r="AI465">
        <v>2.2002387856046401</v>
      </c>
      <c r="AJ465">
        <v>35.429178601127198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0.09</v>
      </c>
      <c r="AM465" t="s">
        <v>10198</v>
      </c>
      <c r="AN465">
        <v>4.71</v>
      </c>
      <c r="AO465" t="s">
        <v>10198</v>
      </c>
      <c r="AP465">
        <v>5.5589142552430002E-3</v>
      </c>
      <c r="AQ465">
        <f>(Table2[[#This Row],[Sharpe Ratio]]-AVERAGE(Table2[Sharpe Ratio]))/_xlfn.STDEV.P(Table2[Sharpe Ratio])</f>
        <v>-0.55152739277306984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-1.7791772209846881</v>
      </c>
      <c r="AS465">
        <f>_xlfn.RANK.AVG(Table2[[#This Row],[1Y Return vs Nifty Z-Score]],Table2[1Y Return vs Nifty Z-Score])</f>
        <v>505</v>
      </c>
      <c r="AT465">
        <f>_xlfn.RANK.AVG(Table2[[#This Row],[6M Return vs Nifty Z-Score]],Table2[6M Return vs Nifty Z-Score])</f>
        <v>358</v>
      </c>
      <c r="AU465">
        <f>_xlfn.RANK.AVG(Table2[[#This Row],[Sharpe Ratio Z-Score]],Table2[Sharpe Ratio Z-Score])</f>
        <v>484</v>
      </c>
      <c r="AV465">
        <f>(Table2[[#This Row],[Rank 1Y]]+Table2[[#This Row],[Rank 6M]]+Table2[[#This Row],[Rank Sharpe]])/3</f>
        <v>449</v>
      </c>
    </row>
    <row r="466" spans="1:48" x14ac:dyDescent="0.3">
      <c r="A466" t="s">
        <v>721</v>
      </c>
      <c r="B466" t="s">
        <v>722</v>
      </c>
      <c r="C466" t="s">
        <v>10155</v>
      </c>
      <c r="D466" t="s">
        <v>280</v>
      </c>
      <c r="E466">
        <v>21915.9417675</v>
      </c>
      <c r="F466">
        <v>1670.2</v>
      </c>
      <c r="G466">
        <v>-1.67523073568002</v>
      </c>
      <c r="H466">
        <f>(Table2[[#This Row],[1Y Return vs Nifty]]-AVERAGE(Table2[1Y Return vs Nifty]))/_xlfn.STDEV.P(Table2[1Y Return vs Nifty])</f>
        <v>-0.56638122659955437</v>
      </c>
      <c r="I466">
        <v>-9.6952755237957007</v>
      </c>
      <c r="J466">
        <f>(Table2[[#This Row],[1M Return vs Nifty]]-AVERAGE(Table2[1M Return vs Nifty]))/_xlfn.STDEV.P(Table2[1M Return vs Nifty])</f>
        <v>-1.1078852252102276</v>
      </c>
      <c r="K466">
        <v>-13.9776183744442</v>
      </c>
      <c r="L466">
        <f>(Table2[[#This Row],[6M Return vs Nifty]]-AVERAGE(Table2[6M Return vs Nifty]))/_xlfn.STDEV.P(Table2[6M Return vs Nifty])</f>
        <v>-0.71207382403592168</v>
      </c>
      <c r="M466">
        <v>-9.4748662261653198</v>
      </c>
      <c r="N466">
        <f>(Table2[[#This Row],[1W Return vs Nifty]]-AVERAGE(Table2[1W Return vs Nifty]))/_xlfn.STDEV.P(Table2[1W Return vs Nifty])</f>
        <v>-1.7093979507496986</v>
      </c>
      <c r="O466">
        <v>1728.99</v>
      </c>
      <c r="P466">
        <v>1712.4072753857299</v>
      </c>
      <c r="Q466">
        <v>1585.0889247187299</v>
      </c>
      <c r="R466">
        <v>21.221725744480601</v>
      </c>
      <c r="S466" s="2">
        <f>(Table2[[#This Row],[Close Price]]-Table2[[#This Row],[20D EMA]])/Table2[[#This Row],[20D EMA]]</f>
        <v>-3.4002510135975314E-2</v>
      </c>
      <c r="T466" s="2">
        <f>(Table2[[#This Row],[Close Price]]-Table2[[#This Row],[50D EMA]])/Table2[[#This Row],[50D EMA]]</f>
        <v>-2.4647918747146429E-2</v>
      </c>
      <c r="U466" s="2">
        <f>(Table2[[#This Row],[Close Price]]-Table2[[#This Row],[200D EMA]])/Table2[[#This Row],[200D EMA]]</f>
        <v>5.3694826803721993E-2</v>
      </c>
      <c r="V466">
        <v>0.961703469914991</v>
      </c>
      <c r="W466">
        <v>1650</v>
      </c>
      <c r="X466">
        <v>1685</v>
      </c>
      <c r="Y466">
        <v>1636</v>
      </c>
      <c r="Z466">
        <v>1718</v>
      </c>
      <c r="AA466">
        <v>1636</v>
      </c>
      <c r="AB466">
        <v>1807.9</v>
      </c>
      <c r="AC466" s="2">
        <f>(Table2[[#This Row],[Close Price]]/Table2[[#This Row],[Day Low]])-1</f>
        <v>1.2242424242424166E-2</v>
      </c>
      <c r="AD466" s="2">
        <f>(Table2[[#This Row],[Day High]]/Table2[[#This Row],[Close Price]])-1</f>
        <v>8.8612142258412963E-3</v>
      </c>
      <c r="AE466" s="2">
        <f>(Table2[[#This Row],[Close Price]]/Table2[[#This Row],[Current Week Low]])-1</f>
        <v>2.0904645476772732E-2</v>
      </c>
      <c r="AF466" s="2">
        <f>(Table2[[#This Row],[Current Week High]]/Table2[[#This Row],[Close Price]])-1</f>
        <v>2.8619327026703445E-2</v>
      </c>
      <c r="AG466" s="2">
        <f>(Table2[[#This Row],[Close Price]]/Table2[[#This Row],[Current Month Low]])-1</f>
        <v>2.0904645476772732E-2</v>
      </c>
      <c r="AH466" s="2">
        <f>(Table2[[#This Row],[Current Month High]]/Table2[[#This Row],[Close Price]])-1</f>
        <v>8.2445216141779465E-2</v>
      </c>
      <c r="AI466">
        <v>12.866722548197799</v>
      </c>
      <c r="AJ466">
        <v>46.348302300109502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-0.16</v>
      </c>
      <c r="AM466" t="s">
        <v>10199</v>
      </c>
      <c r="AN466">
        <v>-6.28</v>
      </c>
      <c r="AO466" t="s">
        <v>10199</v>
      </c>
      <c r="AP466">
        <v>7.7398293811257998E-2</v>
      </c>
      <c r="AQ466">
        <f>(Table2[[#This Row],[Sharpe Ratio]]-AVERAGE(Table2[Sharpe Ratio]))/_xlfn.STDEV.P(Table2[Sharpe Ratio])</f>
        <v>0.25841089328778249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-3.8373273333076199</v>
      </c>
      <c r="AS466">
        <f>_xlfn.RANK.AVG(Table2[[#This Row],[1Y Return vs Nifty Z-Score]],Table2[1Y Return vs Nifty Z-Score])</f>
        <v>524</v>
      </c>
      <c r="AT466">
        <f>_xlfn.RANK.AVG(Table2[[#This Row],[6M Return vs Nifty Z-Score]],Table2[6M Return vs Nifty Z-Score])</f>
        <v>566</v>
      </c>
      <c r="AU466">
        <f>_xlfn.RANK.AVG(Table2[[#This Row],[Sharpe Ratio Z-Score]],Table2[Sharpe Ratio Z-Score])</f>
        <v>257</v>
      </c>
      <c r="AV466">
        <f>(Table2[[#This Row],[Rank 1Y]]+Table2[[#This Row],[Rank 6M]]+Table2[[#This Row],[Rank Sharpe]])/3</f>
        <v>449</v>
      </c>
    </row>
    <row r="467" spans="1:48" x14ac:dyDescent="0.3">
      <c r="A467" t="s">
        <v>1501</v>
      </c>
      <c r="B467" t="s">
        <v>1502</v>
      </c>
      <c r="C467" t="s">
        <v>10163</v>
      </c>
      <c r="D467" t="s">
        <v>140</v>
      </c>
      <c r="E467">
        <v>6487.6008169999996</v>
      </c>
      <c r="F467">
        <v>926.25</v>
      </c>
      <c r="G467">
        <v>22.0318675337084</v>
      </c>
      <c r="H467">
        <f>(Table2[[#This Row],[1Y Return vs Nifty]]-AVERAGE(Table2[1Y Return vs Nifty]))/_xlfn.STDEV.P(Table2[1Y Return vs Nifty])</f>
        <v>-0.29258087004881417</v>
      </c>
      <c r="I467">
        <v>-0.74690848974928603</v>
      </c>
      <c r="J467">
        <f>(Table2[[#This Row],[1M Return vs Nifty]]-AVERAGE(Table2[1M Return vs Nifty]))/_xlfn.STDEV.P(Table2[1M Return vs Nifty])</f>
        <v>-0.37093166741835698</v>
      </c>
      <c r="K467">
        <v>-7.9687485531259803</v>
      </c>
      <c r="L467">
        <f>(Table2[[#This Row],[6M Return vs Nifty]]-AVERAGE(Table2[6M Return vs Nifty]))/_xlfn.STDEV.P(Table2[6M Return vs Nifty])</f>
        <v>-0.53787817600512766</v>
      </c>
      <c r="M467">
        <v>-4.9892619972849204</v>
      </c>
      <c r="N467">
        <f>(Table2[[#This Row],[1W Return vs Nifty]]-AVERAGE(Table2[1W Return vs Nifty]))/_xlfn.STDEV.P(Table2[1W Return vs Nifty])</f>
        <v>-0.89952145965985186</v>
      </c>
      <c r="O467">
        <v>927.75</v>
      </c>
      <c r="P467">
        <v>902.422373278848</v>
      </c>
      <c r="Q467">
        <v>826.04307037094395</v>
      </c>
      <c r="R467">
        <v>42.6262897192358</v>
      </c>
      <c r="S467" s="2">
        <f>(Table2[[#This Row],[Close Price]]-Table2[[#This Row],[20D EMA]])/Table2[[#This Row],[20D EMA]]</f>
        <v>-1.6168148746968471E-3</v>
      </c>
      <c r="T467" s="2">
        <f>(Table2[[#This Row],[Close Price]]-Table2[[#This Row],[50D EMA]])/Table2[[#This Row],[50D EMA]]</f>
        <v>2.6404073554356877E-2</v>
      </c>
      <c r="U467" s="2">
        <f>(Table2[[#This Row],[Close Price]]-Table2[[#This Row],[200D EMA]])/Table2[[#This Row],[200D EMA]]</f>
        <v>0.12130956995263818</v>
      </c>
      <c r="V467">
        <v>1.04445364830773</v>
      </c>
      <c r="W467">
        <v>903.15</v>
      </c>
      <c r="X467">
        <v>947</v>
      </c>
      <c r="Y467">
        <v>908.9</v>
      </c>
      <c r="Z467">
        <v>942</v>
      </c>
      <c r="AA467">
        <v>908.9</v>
      </c>
      <c r="AB467">
        <v>979.8</v>
      </c>
      <c r="AC467" s="2">
        <f>(Table2[[#This Row],[Close Price]]/Table2[[#This Row],[Day Low]])-1</f>
        <v>2.5577146653379845E-2</v>
      </c>
      <c r="AD467" s="2">
        <f>(Table2[[#This Row],[Day High]]/Table2[[#This Row],[Close Price]])-1</f>
        <v>2.2402159244264475E-2</v>
      </c>
      <c r="AE467" s="2">
        <f>(Table2[[#This Row],[Close Price]]/Table2[[#This Row],[Current Week Low]])-1</f>
        <v>1.9089008691825393E-2</v>
      </c>
      <c r="AF467" s="2">
        <f>(Table2[[#This Row],[Current Week High]]/Table2[[#This Row],[Close Price]])-1</f>
        <v>1.7004048582995868E-2</v>
      </c>
      <c r="AG467" s="2">
        <f>(Table2[[#This Row],[Close Price]]/Table2[[#This Row],[Current Month Low]])-1</f>
        <v>1.9089008691825393E-2</v>
      </c>
      <c r="AH467" s="2">
        <f>(Table2[[#This Row],[Current Month High]]/Table2[[#This Row],[Close Price]])-1</f>
        <v>5.7813765182186172E-2</v>
      </c>
      <c r="AI467">
        <v>8.2860998650472197</v>
      </c>
      <c r="AJ467">
        <v>50.353055758461103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0.04</v>
      </c>
      <c r="AM467" t="s">
        <v>10198</v>
      </c>
      <c r="AN467">
        <v>-3.87</v>
      </c>
      <c r="AO467" t="s">
        <v>10199</v>
      </c>
      <c r="AP467">
        <v>1.1117138732836001E-2</v>
      </c>
      <c r="AQ467">
        <f>(Table2[[#This Row],[Sharpe Ratio]]-AVERAGE(Table2[Sharpe Ratio]))/_xlfn.STDEV.P(Table2[Sharpe Ratio])</f>
        <v>-0.48886233588163375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-2.5897745090137843</v>
      </c>
      <c r="AS467">
        <f>_xlfn.RANK.AVG(Table2[[#This Row],[1Y Return vs Nifty Z-Score]],Table2[1Y Return vs Nifty Z-Score])</f>
        <v>383</v>
      </c>
      <c r="AT467">
        <f>_xlfn.RANK.AVG(Table2[[#This Row],[6M Return vs Nifty Z-Score]],Table2[6M Return vs Nifty Z-Score])</f>
        <v>501</v>
      </c>
      <c r="AU467">
        <f>_xlfn.RANK.AVG(Table2[[#This Row],[Sharpe Ratio Z-Score]],Table2[Sharpe Ratio Z-Score])</f>
        <v>467</v>
      </c>
      <c r="AV467">
        <f>(Table2[[#This Row],[Rank 1Y]]+Table2[[#This Row],[Rank 6M]]+Table2[[#This Row],[Rank Sharpe]])/3</f>
        <v>450.33333333333331</v>
      </c>
    </row>
    <row r="468" spans="1:48" x14ac:dyDescent="0.3">
      <c r="A468" t="s">
        <v>410</v>
      </c>
      <c r="B468" t="s">
        <v>411</v>
      </c>
      <c r="C468" t="s">
        <v>10159</v>
      </c>
      <c r="D468" t="s">
        <v>65</v>
      </c>
      <c r="E468">
        <v>59331.663565340001</v>
      </c>
      <c r="F468">
        <v>28336.85</v>
      </c>
      <c r="G468">
        <v>-5.61586583708036</v>
      </c>
      <c r="H468">
        <f>(Table2[[#This Row],[1Y Return vs Nifty]]-AVERAGE(Table2[1Y Return vs Nifty]))/_xlfn.STDEV.P(Table2[1Y Return vs Nifty])</f>
        <v>-0.61189279800907426</v>
      </c>
      <c r="I468">
        <v>-3.7078820994525699</v>
      </c>
      <c r="J468">
        <f>(Table2[[#This Row],[1M Return vs Nifty]]-AVERAGE(Table2[1M Return vs Nifty]))/_xlfn.STDEV.P(Table2[1M Return vs Nifty])</f>
        <v>-0.61478621963959457</v>
      </c>
      <c r="K468">
        <v>3.6080845111694901</v>
      </c>
      <c r="L468">
        <f>(Table2[[#This Row],[6M Return vs Nifty]]-AVERAGE(Table2[6M Return vs Nifty]))/_xlfn.STDEV.P(Table2[6M Return vs Nifty])</f>
        <v>-0.20226865245967221</v>
      </c>
      <c r="M468">
        <v>-0.56863890716214105</v>
      </c>
      <c r="N468">
        <f>(Table2[[#This Row],[1W Return vs Nifty]]-AVERAGE(Table2[1W Return vs Nifty]))/_xlfn.STDEV.P(Table2[1W Return vs Nifty])</f>
        <v>-0.1013773225537134</v>
      </c>
      <c r="O468">
        <v>27488.65</v>
      </c>
      <c r="P468">
        <v>27094.179722151799</v>
      </c>
      <c r="Q468">
        <v>25716.2090739798</v>
      </c>
      <c r="R468">
        <v>68.644172578536399</v>
      </c>
      <c r="S468" s="2">
        <f>(Table2[[#This Row],[Close Price]]-Table2[[#This Row],[20D EMA]])/Table2[[#This Row],[20D EMA]]</f>
        <v>3.085637162974526E-2</v>
      </c>
      <c r="T468" s="2">
        <f>(Table2[[#This Row],[Close Price]]-Table2[[#This Row],[50D EMA]])/Table2[[#This Row],[50D EMA]]</f>
        <v>4.5864842213038499E-2</v>
      </c>
      <c r="U468" s="2">
        <f>(Table2[[#This Row],[Close Price]]-Table2[[#This Row],[200D EMA]])/Table2[[#This Row],[200D EMA]]</f>
        <v>0.10190619147951389</v>
      </c>
      <c r="V468">
        <v>1.07342364049876</v>
      </c>
      <c r="W468">
        <v>27860.2</v>
      </c>
      <c r="X468">
        <v>28545.9</v>
      </c>
      <c r="Y468">
        <v>27579.1</v>
      </c>
      <c r="Z468">
        <v>28449.9</v>
      </c>
      <c r="AA468">
        <v>27479.4</v>
      </c>
      <c r="AB468">
        <v>28449.9</v>
      </c>
      <c r="AC468" s="2">
        <f>(Table2[[#This Row],[Close Price]]/Table2[[#This Row],[Day Low]])-1</f>
        <v>1.7108635257463867E-2</v>
      </c>
      <c r="AD468" s="2">
        <f>(Table2[[#This Row],[Day High]]/Table2[[#This Row],[Close Price]])-1</f>
        <v>7.377319638562696E-3</v>
      </c>
      <c r="AE468" s="2">
        <f>(Table2[[#This Row],[Close Price]]/Table2[[#This Row],[Current Week Low]])-1</f>
        <v>2.7475515879778589E-2</v>
      </c>
      <c r="AF468" s="2">
        <f>(Table2[[#This Row],[Current Week High]]/Table2[[#This Row],[Close Price]])-1</f>
        <v>3.989504832047519E-3</v>
      </c>
      <c r="AG468" s="2">
        <f>(Table2[[#This Row],[Close Price]]/Table2[[#This Row],[Current Month Low]])-1</f>
        <v>3.1203374163919051E-2</v>
      </c>
      <c r="AH468" s="2">
        <f>(Table2[[#This Row],[Current Month High]]/Table2[[#This Row],[Close Price]])-1</f>
        <v>3.989504832047519E-3</v>
      </c>
      <c r="AI468">
        <v>4.5950767287119101</v>
      </c>
      <c r="AJ468">
        <v>28.803863636363602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-0.03</v>
      </c>
      <c r="AM468" t="s">
        <v>10199</v>
      </c>
      <c r="AN468">
        <v>5.53</v>
      </c>
      <c r="AO468" t="s">
        <v>10198</v>
      </c>
      <c r="AP468">
        <v>2.4183813767855E-2</v>
      </c>
      <c r="AQ468">
        <f>(Table2[[#This Row],[Sharpe Ratio]]-AVERAGE(Table2[Sharpe Ratio]))/_xlfn.STDEV.P(Table2[Sharpe Ratio])</f>
        <v>-0.34154479990367581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-1.8718697925657302</v>
      </c>
      <c r="AS468">
        <f>_xlfn.RANK.AVG(Table2[[#This Row],[1Y Return vs Nifty Z-Score]],Table2[1Y Return vs Nifty Z-Score])</f>
        <v>542</v>
      </c>
      <c r="AT468">
        <f>_xlfn.RANK.AVG(Table2[[#This Row],[6M Return vs Nifty Z-Score]],Table2[6M Return vs Nifty Z-Score])</f>
        <v>379</v>
      </c>
      <c r="AU468">
        <f>_xlfn.RANK.AVG(Table2[[#This Row],[Sharpe Ratio Z-Score]],Table2[Sharpe Ratio Z-Score])</f>
        <v>431</v>
      </c>
      <c r="AV468">
        <f>(Table2[[#This Row],[Rank 1Y]]+Table2[[#This Row],[Rank 6M]]+Table2[[#This Row],[Rank Sharpe]])/3</f>
        <v>450.66666666666669</v>
      </c>
    </row>
    <row r="469" spans="1:48" x14ac:dyDescent="0.3">
      <c r="A469" t="s">
        <v>1311</v>
      </c>
      <c r="B469" t="s">
        <v>1312</v>
      </c>
      <c r="C469" t="s">
        <v>10153</v>
      </c>
      <c r="D469" t="s">
        <v>24</v>
      </c>
      <c r="E469">
        <v>8333.0680484899895</v>
      </c>
      <c r="F469">
        <v>220.02</v>
      </c>
      <c r="G469">
        <v>-10.524682858940199</v>
      </c>
      <c r="H469">
        <f>(Table2[[#This Row],[1Y Return vs Nifty]]-AVERAGE(Table2[1Y Return vs Nifty]))/_xlfn.STDEV.P(Table2[1Y Return vs Nifty])</f>
        <v>-0.66858619150476994</v>
      </c>
      <c r="I469">
        <v>-4.4619405973184998</v>
      </c>
      <c r="J469">
        <f>(Table2[[#This Row],[1M Return vs Nifty]]-AVERAGE(Table2[1M Return vs Nifty]))/_xlfn.STDEV.P(Table2[1M Return vs Nifty])</f>
        <v>-0.67688761653929275</v>
      </c>
      <c r="K469">
        <v>-21.1579110992555</v>
      </c>
      <c r="L469">
        <f>(Table2[[#This Row],[6M Return vs Nifty]]-AVERAGE(Table2[6M Return vs Nifty]))/_xlfn.STDEV.P(Table2[6M Return vs Nifty])</f>
        <v>-0.92022873193753874</v>
      </c>
      <c r="M469">
        <v>-2.7014355061407</v>
      </c>
      <c r="N469">
        <f>(Table2[[#This Row],[1W Return vs Nifty]]-AVERAGE(Table2[1W Return vs Nifty]))/_xlfn.STDEV.P(Table2[1W Return vs Nifty])</f>
        <v>-0.48645405640106093</v>
      </c>
      <c r="O469">
        <v>222.51</v>
      </c>
      <c r="P469">
        <v>223.195077955915</v>
      </c>
      <c r="Q469">
        <v>221.17373731955399</v>
      </c>
      <c r="R469">
        <v>39.6062646373761</v>
      </c>
      <c r="S469" s="2">
        <f>(Table2[[#This Row],[Close Price]]-Table2[[#This Row],[20D EMA]])/Table2[[#This Row],[20D EMA]]</f>
        <v>-1.1190508291762082E-2</v>
      </c>
      <c r="T469" s="2">
        <f>(Table2[[#This Row],[Close Price]]-Table2[[#This Row],[50D EMA]])/Table2[[#This Row],[50D EMA]]</f>
        <v>-1.4225573363862981E-2</v>
      </c>
      <c r="U469" s="2">
        <f>(Table2[[#This Row],[Close Price]]-Table2[[#This Row],[200D EMA]])/Table2[[#This Row],[200D EMA]]</f>
        <v>-5.2164300044677181E-3</v>
      </c>
      <c r="V469">
        <v>0.651411386573437</v>
      </c>
      <c r="W469">
        <v>216.33</v>
      </c>
      <c r="X469">
        <v>221.96</v>
      </c>
      <c r="Y469">
        <v>219.5</v>
      </c>
      <c r="Z469">
        <v>224.5</v>
      </c>
      <c r="AA469">
        <v>219.5</v>
      </c>
      <c r="AB469">
        <v>225.49</v>
      </c>
      <c r="AC469" s="2">
        <f>(Table2[[#This Row],[Close Price]]/Table2[[#This Row],[Day Low]])-1</f>
        <v>1.7057273609762946E-2</v>
      </c>
      <c r="AD469" s="2">
        <f>(Table2[[#This Row],[Day High]]/Table2[[#This Row],[Close Price]])-1</f>
        <v>8.817380238160144E-3</v>
      </c>
      <c r="AE469" s="2">
        <f>(Table2[[#This Row],[Close Price]]/Table2[[#This Row],[Current Week Low]])-1</f>
        <v>2.3690205011390741E-3</v>
      </c>
      <c r="AF469" s="2">
        <f>(Table2[[#This Row],[Current Week High]]/Table2[[#This Row],[Close Price]])-1</f>
        <v>2.0361785292246193E-2</v>
      </c>
      <c r="AG469" s="2">
        <f>(Table2[[#This Row],[Close Price]]/Table2[[#This Row],[Current Month Low]])-1</f>
        <v>2.3690205011390741E-3</v>
      </c>
      <c r="AH469" s="2">
        <f>(Table2[[#This Row],[Current Month High]]/Table2[[#This Row],[Close Price]])-1</f>
        <v>2.4861376238523691E-2</v>
      </c>
      <c r="AI469">
        <v>30.238160167257501</v>
      </c>
      <c r="AJ469">
        <v>16.752454231891701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-0.11</v>
      </c>
      <c r="AM469" t="s">
        <v>10199</v>
      </c>
      <c r="AN469">
        <v>-4.55</v>
      </c>
      <c r="AO469" t="s">
        <v>10199</v>
      </c>
      <c r="AP469">
        <v>0.121909465066878</v>
      </c>
      <c r="AQ469">
        <f>(Table2[[#This Row],[Sharpe Ratio]]-AVERAGE(Table2[Sharpe Ratio]))/_xlfn.STDEV.P(Table2[Sharpe Ratio])</f>
        <v>0.7602429244125477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568</v>
      </c>
      <c r="AT469">
        <f>_xlfn.RANK.AVG(Table2[[#This Row],[6M Return vs Nifty Z-Score]],Table2[6M Return vs Nifty Z-Score])</f>
        <v>624</v>
      </c>
      <c r="AU469">
        <f>_xlfn.RANK.AVG(Table2[[#This Row],[Sharpe Ratio Z-Score]],Table2[Sharpe Ratio Z-Score])</f>
        <v>162</v>
      </c>
      <c r="AV469">
        <f>(Table2[[#This Row],[Rank 1Y]]+Table2[[#This Row],[Rank 6M]]+Table2[[#This Row],[Rank Sharpe]])/3</f>
        <v>451.33333333333331</v>
      </c>
    </row>
    <row r="470" spans="1:48" x14ac:dyDescent="0.3">
      <c r="A470" t="s">
        <v>349</v>
      </c>
      <c r="B470" t="s">
        <v>350</v>
      </c>
      <c r="C470" t="s">
        <v>10153</v>
      </c>
      <c r="D470" t="s">
        <v>49</v>
      </c>
      <c r="E470">
        <v>71637.216710039997</v>
      </c>
      <c r="F470">
        <v>1807</v>
      </c>
      <c r="G470">
        <v>17.506344501561198</v>
      </c>
      <c r="H470">
        <f>(Table2[[#This Row],[1Y Return vs Nifty]]-AVERAGE(Table2[1Y Return vs Nifty]))/_xlfn.STDEV.P(Table2[1Y Return vs Nifty])</f>
        <v>-0.34484748681061561</v>
      </c>
      <c r="I470">
        <v>-3.96028264860949</v>
      </c>
      <c r="J470">
        <f>(Table2[[#This Row],[1M Return vs Nifty]]-AVERAGE(Table2[1M Return vs Nifty]))/_xlfn.STDEV.P(Table2[1M Return vs Nifty])</f>
        <v>-0.63557297123148848</v>
      </c>
      <c r="K470">
        <v>8.7252940873829008</v>
      </c>
      <c r="L470">
        <f>(Table2[[#This Row],[6M Return vs Nifty]]-AVERAGE(Table2[6M Return vs Nifty]))/_xlfn.STDEV.P(Table2[6M Return vs Nifty])</f>
        <v>-5.3922014115903485E-2</v>
      </c>
      <c r="M470">
        <v>-1.2920257730826099</v>
      </c>
      <c r="N470">
        <f>(Table2[[#This Row],[1W Return vs Nifty]]-AVERAGE(Table2[1W Return vs Nifty]))/_xlfn.STDEV.P(Table2[1W Return vs Nifty])</f>
        <v>-0.23198492562759829</v>
      </c>
      <c r="O470">
        <v>1776.32</v>
      </c>
      <c r="P470">
        <v>1721.8584447163601</v>
      </c>
      <c r="Q470">
        <v>1516.6190142130999</v>
      </c>
      <c r="R470">
        <v>50.662447268100998</v>
      </c>
      <c r="S470" s="2">
        <f>(Table2[[#This Row],[Close Price]]-Table2[[#This Row],[20D EMA]])/Table2[[#This Row],[20D EMA]]</f>
        <v>1.7271662763466079E-2</v>
      </c>
      <c r="T470" s="2">
        <f>(Table2[[#This Row],[Close Price]]-Table2[[#This Row],[50D EMA]])/Table2[[#This Row],[50D EMA]]</f>
        <v>4.9447476675508729E-2</v>
      </c>
      <c r="U470" s="2">
        <f>(Table2[[#This Row],[Close Price]]-Table2[[#This Row],[200D EMA]])/Table2[[#This Row],[200D EMA]]</f>
        <v>0.1914660063375011</v>
      </c>
      <c r="V470">
        <v>0.99321996376164301</v>
      </c>
      <c r="W470">
        <v>1787.65</v>
      </c>
      <c r="X470">
        <v>1833.45</v>
      </c>
      <c r="Y470">
        <v>1770</v>
      </c>
      <c r="Z470">
        <v>1818.4</v>
      </c>
      <c r="AA470">
        <v>1756</v>
      </c>
      <c r="AB470">
        <v>1820</v>
      </c>
      <c r="AC470" s="2">
        <f>(Table2[[#This Row],[Close Price]]/Table2[[#This Row],[Day Low]])-1</f>
        <v>1.082426649511925E-2</v>
      </c>
      <c r="AD470" s="2">
        <f>(Table2[[#This Row],[Day High]]/Table2[[#This Row],[Close Price]])-1</f>
        <v>1.4637520752628586E-2</v>
      </c>
      <c r="AE470" s="2">
        <f>(Table2[[#This Row],[Close Price]]/Table2[[#This Row],[Current Week Low]])-1</f>
        <v>2.0903954802259817E-2</v>
      </c>
      <c r="AF470" s="2">
        <f>(Table2[[#This Row],[Current Week High]]/Table2[[#This Row],[Close Price]])-1</f>
        <v>6.3087991145545086E-3</v>
      </c>
      <c r="AG470" s="2">
        <f>(Table2[[#This Row],[Close Price]]/Table2[[#This Row],[Current Month Low]])-1</f>
        <v>2.9043280182232456E-2</v>
      </c>
      <c r="AH470" s="2">
        <f>(Table2[[#This Row],[Current Month High]]/Table2[[#This Row],[Close Price]])-1</f>
        <v>7.194244604316502E-3</v>
      </c>
      <c r="AI470">
        <v>2.7587161040398298</v>
      </c>
      <c r="AJ470">
        <v>52.831225948323201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-0.02</v>
      </c>
      <c r="AM470" t="s">
        <v>10199</v>
      </c>
      <c r="AN470">
        <v>5.22</v>
      </c>
      <c r="AO470" t="s">
        <v>10198</v>
      </c>
      <c r="AP470">
        <v>-3.9242443382292998E-2</v>
      </c>
      <c r="AQ470">
        <f>(Table2[[#This Row],[Sharpe Ratio]]-AVERAGE(Table2[Sharpe Ratio]))/_xlfn.STDEV.P(Table2[Sharpe Ratio])</f>
        <v>-1.056631070483034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-2.3229584682686397</v>
      </c>
      <c r="AS470">
        <f>_xlfn.RANK.AVG(Table2[[#This Row],[1Y Return vs Nifty Z-Score]],Table2[1Y Return vs Nifty Z-Score])</f>
        <v>408</v>
      </c>
      <c r="AT470">
        <f>_xlfn.RANK.AVG(Table2[[#This Row],[6M Return vs Nifty Z-Score]],Table2[6M Return vs Nifty Z-Score])</f>
        <v>328</v>
      </c>
      <c r="AU470">
        <f>_xlfn.RANK.AVG(Table2[[#This Row],[Sharpe Ratio Z-Score]],Table2[Sharpe Ratio Z-Score])</f>
        <v>619</v>
      </c>
      <c r="AV470">
        <f>(Table2[[#This Row],[Rank 1Y]]+Table2[[#This Row],[Rank 6M]]+Table2[[#This Row],[Rank Sharpe]])/3</f>
        <v>451.66666666666669</v>
      </c>
    </row>
    <row r="471" spans="1:48" x14ac:dyDescent="0.3">
      <c r="A471" t="s">
        <v>1619</v>
      </c>
      <c r="B471" t="s">
        <v>1620</v>
      </c>
      <c r="C471" t="s">
        <v>10163</v>
      </c>
      <c r="D471" t="s">
        <v>388</v>
      </c>
      <c r="E471">
        <v>5284.2332095359998</v>
      </c>
      <c r="F471">
        <v>106.56</v>
      </c>
      <c r="G471">
        <v>23.239634114262</v>
      </c>
      <c r="H471">
        <f>(Table2[[#This Row],[1Y Return vs Nifty]]-AVERAGE(Table2[1Y Return vs Nifty]))/_xlfn.STDEV.P(Table2[1Y Return vs Nifty])</f>
        <v>-0.27863201318628367</v>
      </c>
      <c r="I471">
        <v>1.55900545187342</v>
      </c>
      <c r="J471">
        <f>(Table2[[#This Row],[1M Return vs Nifty]]-AVERAGE(Table2[1M Return vs Nifty]))/_xlfn.STDEV.P(Table2[1M Return vs Nifty])</f>
        <v>-0.18102534408862542</v>
      </c>
      <c r="K471">
        <v>-16.679127210333299</v>
      </c>
      <c r="L471">
        <f>(Table2[[#This Row],[6M Return vs Nifty]]-AVERAGE(Table2[6M Return vs Nifty]))/_xlfn.STDEV.P(Table2[6M Return vs Nifty])</f>
        <v>-0.79038989616300592</v>
      </c>
      <c r="M471">
        <v>-4.2140911417894404</v>
      </c>
      <c r="N471">
        <f>(Table2[[#This Row],[1W Return vs Nifty]]-AVERAGE(Table2[1W Return vs Nifty]))/_xlfn.STDEV.P(Table2[1W Return vs Nifty])</f>
        <v>-0.75956424979238879</v>
      </c>
      <c r="O471">
        <v>104.24</v>
      </c>
      <c r="P471">
        <v>103.78112685751699</v>
      </c>
      <c r="Q471">
        <v>99.567756004070105</v>
      </c>
      <c r="R471">
        <v>58.147346421218202</v>
      </c>
      <c r="S471" s="2">
        <f>(Table2[[#This Row],[Close Price]]-Table2[[#This Row],[20D EMA]])/Table2[[#This Row],[20D EMA]]</f>
        <v>2.2256331542594085E-2</v>
      </c>
      <c r="T471" s="2">
        <f>(Table2[[#This Row],[Close Price]]-Table2[[#This Row],[50D EMA]])/Table2[[#This Row],[50D EMA]]</f>
        <v>2.6776286080398542E-2</v>
      </c>
      <c r="U471" s="2">
        <f>(Table2[[#This Row],[Close Price]]-Table2[[#This Row],[200D EMA]])/Table2[[#This Row],[200D EMA]]</f>
        <v>7.0225987574170798E-2</v>
      </c>
      <c r="V471">
        <v>0.99546258837673396</v>
      </c>
      <c r="W471">
        <v>105.7</v>
      </c>
      <c r="X471">
        <v>107.72</v>
      </c>
      <c r="Y471">
        <v>105.26</v>
      </c>
      <c r="Z471">
        <v>108.58</v>
      </c>
      <c r="AA471">
        <v>103.2</v>
      </c>
      <c r="AB471">
        <v>109.37</v>
      </c>
      <c r="AC471" s="2">
        <f>(Table2[[#This Row],[Close Price]]/Table2[[#This Row],[Day Low]])-1</f>
        <v>8.1362346263007534E-3</v>
      </c>
      <c r="AD471" s="2">
        <f>(Table2[[#This Row],[Day High]]/Table2[[#This Row],[Close Price]])-1</f>
        <v>1.0885885885885793E-2</v>
      </c>
      <c r="AE471" s="2">
        <f>(Table2[[#This Row],[Close Price]]/Table2[[#This Row],[Current Week Low]])-1</f>
        <v>1.2350370511115205E-2</v>
      </c>
      <c r="AF471" s="2">
        <f>(Table2[[#This Row],[Current Week High]]/Table2[[#This Row],[Close Price]])-1</f>
        <v>1.8956456456456383E-2</v>
      </c>
      <c r="AG471" s="2">
        <f>(Table2[[#This Row],[Close Price]]/Table2[[#This Row],[Current Month Low]])-1</f>
        <v>3.2558139534883734E-2</v>
      </c>
      <c r="AH471" s="2">
        <f>(Table2[[#This Row],[Current Month High]]/Table2[[#This Row],[Close Price]])-1</f>
        <v>2.6370120120120077E-2</v>
      </c>
      <c r="AI471">
        <v>14.067192192192101</v>
      </c>
      <c r="AJ471">
        <v>51.471215351812297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-7.0000000000000007E-2</v>
      </c>
      <c r="AM471" t="s">
        <v>10199</v>
      </c>
      <c r="AN471">
        <v>3.86</v>
      </c>
      <c r="AO471" t="s">
        <v>10198</v>
      </c>
      <c r="AP471">
        <v>3.3994384776709997E-2</v>
      </c>
      <c r="AQ471">
        <f>(Table2[[#This Row],[Sharpe Ratio]]-AVERAGE(Table2[Sharpe Ratio]))/_xlfn.STDEV.P(Table2[Sharpe Ratio])</f>
        <v>-0.23093753801892306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-2.2405490412492268</v>
      </c>
      <c r="AS471">
        <f>_xlfn.RANK.AVG(Table2[[#This Row],[1Y Return vs Nifty Z-Score]],Table2[1Y Return vs Nifty Z-Score])</f>
        <v>375</v>
      </c>
      <c r="AT471">
        <f>_xlfn.RANK.AVG(Table2[[#This Row],[6M Return vs Nifty Z-Score]],Table2[6M Return vs Nifty Z-Score])</f>
        <v>593</v>
      </c>
      <c r="AU471">
        <f>_xlfn.RANK.AVG(Table2[[#This Row],[Sharpe Ratio Z-Score]],Table2[Sharpe Ratio Z-Score])</f>
        <v>401</v>
      </c>
      <c r="AV471">
        <f>(Table2[[#This Row],[Rank 1Y]]+Table2[[#This Row],[Rank 6M]]+Table2[[#This Row],[Rank Sharpe]])/3</f>
        <v>456.33333333333331</v>
      </c>
    </row>
    <row r="472" spans="1:48" x14ac:dyDescent="0.3">
      <c r="A472" t="s">
        <v>670</v>
      </c>
      <c r="B472" t="s">
        <v>671</v>
      </c>
      <c r="C472" t="s">
        <v>10167</v>
      </c>
      <c r="D472" t="s">
        <v>542</v>
      </c>
      <c r="E472">
        <v>25680.719368919999</v>
      </c>
      <c r="F472">
        <v>705.3</v>
      </c>
      <c r="G472">
        <v>28.946009031142399</v>
      </c>
      <c r="H472">
        <f>(Table2[[#This Row],[1Y Return vs Nifty]]-AVERAGE(Table2[1Y Return vs Nifty]))/_xlfn.STDEV.P(Table2[1Y Return vs Nifty])</f>
        <v>-0.21272738542036693</v>
      </c>
      <c r="I472">
        <v>5.8135360720204101</v>
      </c>
      <c r="J472">
        <f>(Table2[[#This Row],[1M Return vs Nifty]]-AVERAGE(Table2[1M Return vs Nifty]))/_xlfn.STDEV.P(Table2[1M Return vs Nifty])</f>
        <v>0.16936165560890123</v>
      </c>
      <c r="K472">
        <v>3.5845127670002701</v>
      </c>
      <c r="L472">
        <f>(Table2[[#This Row],[6M Return vs Nifty]]-AVERAGE(Table2[6M Return vs Nifty]))/_xlfn.STDEV.P(Table2[6M Return vs Nifty])</f>
        <v>-0.20295199148562448</v>
      </c>
      <c r="M472">
        <v>-1.75421852950381</v>
      </c>
      <c r="N472">
        <f>(Table2[[#This Row],[1W Return vs Nifty]]-AVERAGE(Table2[1W Return vs Nifty]))/_xlfn.STDEV.P(Table2[1W Return vs Nifty])</f>
        <v>-0.31543389452403059</v>
      </c>
      <c r="O472">
        <v>694.55</v>
      </c>
      <c r="P472">
        <v>680.79512402794501</v>
      </c>
      <c r="Q472">
        <v>636.946555503779</v>
      </c>
      <c r="R472">
        <v>57.762656893636297</v>
      </c>
      <c r="S472" s="2">
        <f>(Table2[[#This Row],[Close Price]]-Table2[[#This Row],[20D EMA]])/Table2[[#This Row],[20D EMA]]</f>
        <v>1.5477647397595566E-2</v>
      </c>
      <c r="T472" s="2">
        <f>(Table2[[#This Row],[Close Price]]-Table2[[#This Row],[50D EMA]])/Table2[[#This Row],[50D EMA]]</f>
        <v>3.5994493948592207E-2</v>
      </c>
      <c r="U472" s="2">
        <f>(Table2[[#This Row],[Close Price]]-Table2[[#This Row],[200D EMA]])/Table2[[#This Row],[200D EMA]]</f>
        <v>0.10731425408550689</v>
      </c>
      <c r="V472">
        <v>0.71772975893788504</v>
      </c>
      <c r="W472">
        <v>680</v>
      </c>
      <c r="X472">
        <v>707.55</v>
      </c>
      <c r="Y472">
        <v>701.6</v>
      </c>
      <c r="Z472">
        <v>725.75</v>
      </c>
      <c r="AA472">
        <v>683.1</v>
      </c>
      <c r="AB472">
        <v>728.9</v>
      </c>
      <c r="AC472" s="2">
        <f>(Table2[[#This Row],[Close Price]]/Table2[[#This Row],[Day Low]])-1</f>
        <v>3.7205882352941089E-2</v>
      </c>
      <c r="AD472" s="2">
        <f>(Table2[[#This Row],[Day High]]/Table2[[#This Row],[Close Price]])-1</f>
        <v>3.1901318587834737E-3</v>
      </c>
      <c r="AE472" s="2">
        <f>(Table2[[#This Row],[Close Price]]/Table2[[#This Row],[Current Week Low]])-1</f>
        <v>5.273660205245001E-3</v>
      </c>
      <c r="AF472" s="2">
        <f>(Table2[[#This Row],[Current Week High]]/Table2[[#This Row],[Close Price]])-1</f>
        <v>2.8994754005387868E-2</v>
      </c>
      <c r="AG472" s="2">
        <f>(Table2[[#This Row],[Close Price]]/Table2[[#This Row],[Current Month Low]])-1</f>
        <v>3.2498902064119317E-2</v>
      </c>
      <c r="AH472" s="2">
        <f>(Table2[[#This Row],[Current Month High]]/Table2[[#This Row],[Close Price]])-1</f>
        <v>3.3460938607684731E-2</v>
      </c>
      <c r="AI472">
        <v>9.06706366085354</v>
      </c>
      <c r="AJ472">
        <v>61.027397260273901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-0.11</v>
      </c>
      <c r="AM472" t="s">
        <v>10199</v>
      </c>
      <c r="AN472">
        <v>-0.42</v>
      </c>
      <c r="AO472" t="s">
        <v>10199</v>
      </c>
      <c r="AP472">
        <v>-5.6642453228974002E-2</v>
      </c>
      <c r="AQ472">
        <f>(Table2[[#This Row],[Sharpe Ratio]]-AVERAGE(Table2[Sharpe Ratio]))/_xlfn.STDEV.P(Table2[Sharpe Ratio])</f>
        <v>-1.2528038971382829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-1.8145555129594033</v>
      </c>
      <c r="AS472">
        <f>_xlfn.RANK.AVG(Table2[[#This Row],[1Y Return vs Nifty Z-Score]],Table2[1Y Return vs Nifty Z-Score])</f>
        <v>346</v>
      </c>
      <c r="AT472">
        <f>_xlfn.RANK.AVG(Table2[[#This Row],[6M Return vs Nifty Z-Score]],Table2[6M Return vs Nifty Z-Score])</f>
        <v>380</v>
      </c>
      <c r="AU472">
        <f>_xlfn.RANK.AVG(Table2[[#This Row],[Sharpe Ratio Z-Score]],Table2[Sharpe Ratio Z-Score])</f>
        <v>646</v>
      </c>
      <c r="AV472">
        <f>(Table2[[#This Row],[Rank 1Y]]+Table2[[#This Row],[Rank 6M]]+Table2[[#This Row],[Rank Sharpe]])/3</f>
        <v>457.33333333333331</v>
      </c>
    </row>
    <row r="473" spans="1:48" x14ac:dyDescent="0.3">
      <c r="A473" t="s">
        <v>1007</v>
      </c>
      <c r="B473" t="s">
        <v>1008</v>
      </c>
      <c r="C473" t="s">
        <v>10155</v>
      </c>
      <c r="D473" t="s">
        <v>120</v>
      </c>
      <c r="E473">
        <v>13142.264861039999</v>
      </c>
      <c r="F473">
        <v>2103.35</v>
      </c>
      <c r="G473">
        <v>15.8888176188686</v>
      </c>
      <c r="H473">
        <f>(Table2[[#This Row],[1Y Return vs Nifty]]-AVERAGE(Table2[1Y Return vs Nifty]))/_xlfn.STDEV.P(Table2[1Y Return vs Nifty])</f>
        <v>-0.36352878775175629</v>
      </c>
      <c r="I473">
        <v>5.3096778014826604</v>
      </c>
      <c r="J473">
        <f>(Table2[[#This Row],[1M Return vs Nifty]]-AVERAGE(Table2[1M Return vs Nifty]))/_xlfn.STDEV.P(Table2[1M Return vs Nifty])</f>
        <v>0.12786580014355559</v>
      </c>
      <c r="K473">
        <v>14.197672718393299</v>
      </c>
      <c r="L473">
        <f>(Table2[[#This Row],[6M Return vs Nifty]]-AVERAGE(Table2[6M Return vs Nifty]))/_xlfn.STDEV.P(Table2[6M Return vs Nifty])</f>
        <v>0.10472088716925033</v>
      </c>
      <c r="M473">
        <v>7.0733638959990097</v>
      </c>
      <c r="N473">
        <f>(Table2[[#This Row],[1W Return vs Nifty]]-AVERAGE(Table2[1W Return vs Nifty]))/_xlfn.STDEV.P(Table2[1W Return vs Nifty])</f>
        <v>1.2783873867968729</v>
      </c>
      <c r="O473">
        <v>1936.17</v>
      </c>
      <c r="P473">
        <v>1825.0498918467699</v>
      </c>
      <c r="Q473">
        <v>1666.32572795854</v>
      </c>
      <c r="R473">
        <v>69.928344742923201</v>
      </c>
      <c r="S473" s="2">
        <f>(Table2[[#This Row],[Close Price]]-Table2[[#This Row],[20D EMA]])/Table2[[#This Row],[20D EMA]]</f>
        <v>8.634572377425527E-2</v>
      </c>
      <c r="T473" s="2">
        <f>(Table2[[#This Row],[Close Price]]-Table2[[#This Row],[50D EMA]])/Table2[[#This Row],[50D EMA]]</f>
        <v>0.15248904120183684</v>
      </c>
      <c r="U473" s="2">
        <f>(Table2[[#This Row],[Close Price]]-Table2[[#This Row],[200D EMA]])/Table2[[#This Row],[200D EMA]]</f>
        <v>0.26226821365644393</v>
      </c>
      <c r="V473">
        <v>1.54188476416528</v>
      </c>
      <c r="W473">
        <v>2076.15</v>
      </c>
      <c r="X473">
        <v>2144</v>
      </c>
      <c r="Y473">
        <v>2050</v>
      </c>
      <c r="Z473">
        <v>2130</v>
      </c>
      <c r="AA473">
        <v>1791</v>
      </c>
      <c r="AB473">
        <v>2135</v>
      </c>
      <c r="AC473" s="2">
        <f>(Table2[[#This Row],[Close Price]]/Table2[[#This Row],[Day Low]])-1</f>
        <v>1.3101172843965836E-2</v>
      </c>
      <c r="AD473" s="2">
        <f>(Table2[[#This Row],[Day High]]/Table2[[#This Row],[Close Price]])-1</f>
        <v>1.9326312786744904E-2</v>
      </c>
      <c r="AE473" s="2">
        <f>(Table2[[#This Row],[Close Price]]/Table2[[#This Row],[Current Week Low]])-1</f>
        <v>2.6024390243902351E-2</v>
      </c>
      <c r="AF473" s="2">
        <f>(Table2[[#This Row],[Current Week High]]/Table2[[#This Row],[Close Price]])-1</f>
        <v>1.2670264102503159E-2</v>
      </c>
      <c r="AG473" s="2">
        <f>(Table2[[#This Row],[Close Price]]/Table2[[#This Row],[Current Month Low]])-1</f>
        <v>0.17439977666108319</v>
      </c>
      <c r="AH473" s="2">
        <f>(Table2[[#This Row],[Current Month High]]/Table2[[#This Row],[Close Price]])-1</f>
        <v>1.5047424346875227E-2</v>
      </c>
      <c r="AI473">
        <v>1.50474243468752</v>
      </c>
      <c r="AJ473">
        <v>47.598329883161902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0.16</v>
      </c>
      <c r="AM473" t="s">
        <v>10198</v>
      </c>
      <c r="AN473">
        <v>13.29</v>
      </c>
      <c r="AO473" t="s">
        <v>10198</v>
      </c>
      <c r="AP473">
        <v>-8.0417897398638E-2</v>
      </c>
      <c r="AQ473">
        <f>(Table2[[#This Row],[Sharpe Ratio]]-AVERAGE(Table2[Sharpe Ratio]))/_xlfn.STDEV.P(Table2[Sharpe Ratio])</f>
        <v>-1.5208552447435086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-0.3734099583855861</v>
      </c>
      <c r="AS473">
        <f>_xlfn.RANK.AVG(Table2[[#This Row],[1Y Return vs Nifty Z-Score]],Table2[1Y Return vs Nifty Z-Score])</f>
        <v>415</v>
      </c>
      <c r="AT473">
        <f>_xlfn.RANK.AVG(Table2[[#This Row],[6M Return vs Nifty Z-Score]],Table2[6M Return vs Nifty Z-Score])</f>
        <v>274</v>
      </c>
      <c r="AU473">
        <f>_xlfn.RANK.AVG(Table2[[#This Row],[Sharpe Ratio Z-Score]],Table2[Sharpe Ratio Z-Score])</f>
        <v>688</v>
      </c>
      <c r="AV473">
        <f>(Table2[[#This Row],[Rank 1Y]]+Table2[[#This Row],[Rank 6M]]+Table2[[#This Row],[Rank Sharpe]])/3</f>
        <v>459</v>
      </c>
    </row>
    <row r="474" spans="1:48" x14ac:dyDescent="0.3">
      <c r="A474" t="s">
        <v>535</v>
      </c>
      <c r="B474" t="s">
        <v>536</v>
      </c>
      <c r="C474" t="s">
        <v>10167</v>
      </c>
      <c r="D474" t="s">
        <v>242</v>
      </c>
      <c r="E474">
        <v>36746.331141014998</v>
      </c>
      <c r="F474">
        <v>2700.9</v>
      </c>
      <c r="G474">
        <v>9.0865689758265802</v>
      </c>
      <c r="H474">
        <f>(Table2[[#This Row],[1Y Return vs Nifty]]-AVERAGE(Table2[1Y Return vs Nifty]))/_xlfn.STDEV.P(Table2[1Y Return vs Nifty])</f>
        <v>-0.44208998839504954</v>
      </c>
      <c r="I474">
        <v>13.1103994935086</v>
      </c>
      <c r="J474">
        <f>(Table2[[#This Row],[1M Return vs Nifty]]-AVERAGE(Table2[1M Return vs Nifty]))/_xlfn.STDEV.P(Table2[1M Return vs Nifty])</f>
        <v>0.77030364186484768</v>
      </c>
      <c r="K474">
        <v>-2.6146086524951802</v>
      </c>
      <c r="L474">
        <f>(Table2[[#This Row],[6M Return vs Nifty]]-AVERAGE(Table2[6M Return vs Nifty]))/_xlfn.STDEV.P(Table2[6M Return vs Nifty])</f>
        <v>-0.38266298623200218</v>
      </c>
      <c r="M474">
        <v>0.76315648126763502</v>
      </c>
      <c r="N474">
        <f>(Table2[[#This Row],[1W Return vs Nifty]]-AVERAGE(Table2[1W Return vs Nifty]))/_xlfn.STDEV.P(Table2[1W Return vs Nifty])</f>
        <v>0.1390785270922909</v>
      </c>
      <c r="O474">
        <v>2558.16</v>
      </c>
      <c r="P474">
        <v>2455.7503291354001</v>
      </c>
      <c r="Q474">
        <v>2296.1984844178501</v>
      </c>
      <c r="R474">
        <v>74.409978614490299</v>
      </c>
      <c r="S474" s="2">
        <f>(Table2[[#This Row],[Close Price]]-Table2[[#This Row],[20D EMA]])/Table2[[#This Row],[20D EMA]]</f>
        <v>5.5797917253025707E-2</v>
      </c>
      <c r="T474" s="2">
        <f>(Table2[[#This Row],[Close Price]]-Table2[[#This Row],[50D EMA]])/Table2[[#This Row],[50D EMA]]</f>
        <v>9.9826789375168382E-2</v>
      </c>
      <c r="U474" s="2">
        <f>(Table2[[#This Row],[Close Price]]-Table2[[#This Row],[200D EMA]])/Table2[[#This Row],[200D EMA]]</f>
        <v>0.17624848998398024</v>
      </c>
      <c r="V474">
        <v>1.2174960786409299</v>
      </c>
      <c r="W474">
        <v>2631.1</v>
      </c>
      <c r="X474">
        <v>2730</v>
      </c>
      <c r="Y474">
        <v>2670.05</v>
      </c>
      <c r="Z474">
        <v>2755</v>
      </c>
      <c r="AA474">
        <v>2510</v>
      </c>
      <c r="AB474">
        <v>2755</v>
      </c>
      <c r="AC474" s="2">
        <f>(Table2[[#This Row],[Close Price]]/Table2[[#This Row],[Day Low]])-1</f>
        <v>2.6528828246741076E-2</v>
      </c>
      <c r="AD474" s="2">
        <f>(Table2[[#This Row],[Day High]]/Table2[[#This Row],[Close Price]])-1</f>
        <v>1.0774186382316975E-2</v>
      </c>
      <c r="AE474" s="2">
        <f>(Table2[[#This Row],[Close Price]]/Table2[[#This Row],[Current Week Low]])-1</f>
        <v>1.1554090747364354E-2</v>
      </c>
      <c r="AF474" s="2">
        <f>(Table2[[#This Row],[Current Week High]]/Table2[[#This Row],[Close Price]])-1</f>
        <v>2.0030360250286927E-2</v>
      </c>
      <c r="AG474" s="2">
        <f>(Table2[[#This Row],[Close Price]]/Table2[[#This Row],[Current Month Low]])-1</f>
        <v>7.6055776892430371E-2</v>
      </c>
      <c r="AH474" s="2">
        <f>(Table2[[#This Row],[Current Month High]]/Table2[[#This Row],[Close Price]])-1</f>
        <v>2.0030360250286927E-2</v>
      </c>
      <c r="AI474">
        <v>2.00303602502869</v>
      </c>
      <c r="AJ474">
        <v>42.137669718976902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0.08</v>
      </c>
      <c r="AM474" t="s">
        <v>10198</v>
      </c>
      <c r="AN474">
        <v>6.09</v>
      </c>
      <c r="AO474" t="s">
        <v>10198</v>
      </c>
      <c r="AP474">
        <v>9.3211058289060008E-3</v>
      </c>
      <c r="AQ474">
        <f>(Table2[[#This Row],[Sharpe Ratio]]-AVERAGE(Table2[Sharpe Ratio]))/_xlfn.STDEV.P(Table2[Sharpe Ratio])</f>
        <v>-0.50911133887843318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-0.42448214454834626</v>
      </c>
      <c r="AS474">
        <f>_xlfn.RANK.AVG(Table2[[#This Row],[1Y Return vs Nifty Z-Score]],Table2[1Y Return vs Nifty Z-Score])</f>
        <v>458</v>
      </c>
      <c r="AT474">
        <f>_xlfn.RANK.AVG(Table2[[#This Row],[6M Return vs Nifty Z-Score]],Table2[6M Return vs Nifty Z-Score])</f>
        <v>450</v>
      </c>
      <c r="AU474">
        <f>_xlfn.RANK.AVG(Table2[[#This Row],[Sharpe Ratio Z-Score]],Table2[Sharpe Ratio Z-Score])</f>
        <v>474</v>
      </c>
      <c r="AV474">
        <f>(Table2[[#This Row],[Rank 1Y]]+Table2[[#This Row],[Rank 6M]]+Table2[[#This Row],[Rank Sharpe]])/3</f>
        <v>460.66666666666669</v>
      </c>
    </row>
    <row r="475" spans="1:48" x14ac:dyDescent="0.3">
      <c r="A475" t="s">
        <v>617</v>
      </c>
      <c r="B475" t="s">
        <v>618</v>
      </c>
      <c r="C475" t="s">
        <v>10159</v>
      </c>
      <c r="D475" t="s">
        <v>65</v>
      </c>
      <c r="E475">
        <v>30143.866661669999</v>
      </c>
      <c r="F475">
        <v>1220.75</v>
      </c>
      <c r="G475">
        <v>35.669890004591103</v>
      </c>
      <c r="H475">
        <f>(Table2[[#This Row],[1Y Return vs Nifty]]-AVERAGE(Table2[1Y Return vs Nifty]))/_xlfn.STDEV.P(Table2[1Y Return vs Nifty])</f>
        <v>-0.13507127639279481</v>
      </c>
      <c r="I475">
        <v>-3.3488236874796402</v>
      </c>
      <c r="J475">
        <f>(Table2[[#This Row],[1M Return vs Nifty]]-AVERAGE(Table2[1M Return vs Nifty]))/_xlfn.STDEV.P(Table2[1M Return vs Nifty])</f>
        <v>-0.58521553113835478</v>
      </c>
      <c r="K475">
        <v>-2.6617745823232801</v>
      </c>
      <c r="L475">
        <f>(Table2[[#This Row],[6M Return vs Nifty]]-AVERAGE(Table2[6M Return vs Nifty]))/_xlfn.STDEV.P(Table2[6M Return vs Nifty])</f>
        <v>-0.38403031485713429</v>
      </c>
      <c r="M475">
        <v>2.98207013295705</v>
      </c>
      <c r="N475">
        <f>(Table2[[#This Row],[1W Return vs Nifty]]-AVERAGE(Table2[1W Return vs Nifty]))/_xlfn.STDEV.P(Table2[1W Return vs Nifty])</f>
        <v>0.5397037072388956</v>
      </c>
      <c r="O475">
        <v>1167.83</v>
      </c>
      <c r="P475">
        <v>1197.1503455770601</v>
      </c>
      <c r="Q475">
        <v>1136.80510835323</v>
      </c>
      <c r="R475">
        <v>65.438255448268094</v>
      </c>
      <c r="S475" s="2">
        <f>(Table2[[#This Row],[Close Price]]-Table2[[#This Row],[20D EMA]])/Table2[[#This Row],[20D EMA]]</f>
        <v>4.531481465624284E-2</v>
      </c>
      <c r="T475" s="2">
        <f>(Table2[[#This Row],[Close Price]]-Table2[[#This Row],[50D EMA]])/Table2[[#This Row],[50D EMA]]</f>
        <v>1.9713191839379394E-2</v>
      </c>
      <c r="U475" s="2">
        <f>(Table2[[#This Row],[Close Price]]-Table2[[#This Row],[200D EMA]])/Table2[[#This Row],[200D EMA]]</f>
        <v>7.3842817058037427E-2</v>
      </c>
      <c r="V475">
        <v>1.47533849498544</v>
      </c>
      <c r="W475">
        <v>1200.0999999999999</v>
      </c>
      <c r="X475">
        <v>1232</v>
      </c>
      <c r="Y475">
        <v>1180.55</v>
      </c>
      <c r="Z475">
        <v>1224.9000000000001</v>
      </c>
      <c r="AA475">
        <v>1113.3</v>
      </c>
      <c r="AB475">
        <v>1224.9000000000001</v>
      </c>
      <c r="AC475" s="2">
        <f>(Table2[[#This Row],[Close Price]]/Table2[[#This Row],[Day Low]])-1</f>
        <v>1.720689942504805E-2</v>
      </c>
      <c r="AD475" s="2">
        <f>(Table2[[#This Row],[Day High]]/Table2[[#This Row],[Close Price]])-1</f>
        <v>9.2156461191890138E-3</v>
      </c>
      <c r="AE475" s="2">
        <f>(Table2[[#This Row],[Close Price]]/Table2[[#This Row],[Current Week Low]])-1</f>
        <v>3.4051924950235124E-2</v>
      </c>
      <c r="AF475" s="2">
        <f>(Table2[[#This Row],[Current Week High]]/Table2[[#This Row],[Close Price]])-1</f>
        <v>3.3995494573009211E-3</v>
      </c>
      <c r="AG475" s="2">
        <f>(Table2[[#This Row],[Close Price]]/Table2[[#This Row],[Current Month Low]])-1</f>
        <v>9.6514865714542486E-2</v>
      </c>
      <c r="AH475" s="2">
        <f>(Table2[[#This Row],[Current Month High]]/Table2[[#This Row],[Close Price]])-1</f>
        <v>3.3995494573009211E-3</v>
      </c>
      <c r="AI475">
        <v>12.6029080483309</v>
      </c>
      <c r="AJ475">
        <v>62.994859469924499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-0.19</v>
      </c>
      <c r="AM475" t="s">
        <v>10199</v>
      </c>
      <c r="AN475">
        <v>7.42</v>
      </c>
      <c r="AO475" t="s">
        <v>10198</v>
      </c>
      <c r="AP475">
        <v>-3.6033672929395001E-2</v>
      </c>
      <c r="AQ475">
        <f>(Table2[[#This Row],[Sharpe Ratio]]-AVERAGE(Table2[Sharpe Ratio]))/_xlfn.STDEV.P(Table2[Sharpe Ratio])</f>
        <v>-1.0204544490110115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322</v>
      </c>
      <c r="AT475">
        <f>_xlfn.RANK.AVG(Table2[[#This Row],[6M Return vs Nifty Z-Score]],Table2[6M Return vs Nifty Z-Score])</f>
        <v>452</v>
      </c>
      <c r="AU475">
        <f>_xlfn.RANK.AVG(Table2[[#This Row],[Sharpe Ratio Z-Score]],Table2[Sharpe Ratio Z-Score])</f>
        <v>608</v>
      </c>
      <c r="AV475">
        <f>(Table2[[#This Row],[Rank 1Y]]+Table2[[#This Row],[Rank 6M]]+Table2[[#This Row],[Rank Sharpe]])/3</f>
        <v>460.66666666666669</v>
      </c>
    </row>
    <row r="476" spans="1:48" x14ac:dyDescent="0.3">
      <c r="A476" t="s">
        <v>470</v>
      </c>
      <c r="B476" t="s">
        <v>471</v>
      </c>
      <c r="C476" t="s">
        <v>10151</v>
      </c>
      <c r="D476" t="s">
        <v>179</v>
      </c>
      <c r="E476">
        <v>44975.968816875</v>
      </c>
      <c r="F476">
        <v>650</v>
      </c>
      <c r="G476">
        <v>10.9364008088635</v>
      </c>
      <c r="H476">
        <f>(Table2[[#This Row],[1Y Return vs Nifty]]-AVERAGE(Table2[1Y Return vs Nifty]))/_xlfn.STDEV.P(Table2[1Y Return vs Nifty])</f>
        <v>-0.42072572821908316</v>
      </c>
      <c r="I476">
        <v>5.24486110813619</v>
      </c>
      <c r="J476">
        <f>(Table2[[#This Row],[1M Return vs Nifty]]-AVERAGE(Table2[1M Return vs Nifty]))/_xlfn.STDEV.P(Table2[1M Return vs Nifty])</f>
        <v>0.12252774320151864</v>
      </c>
      <c r="K476">
        <v>13.1146552574246</v>
      </c>
      <c r="L476">
        <f>(Table2[[#This Row],[6M Return vs Nifty]]-AVERAGE(Table2[6M Return vs Nifty]))/_xlfn.STDEV.P(Table2[6M Return vs Nifty])</f>
        <v>7.3324479183709962E-2</v>
      </c>
      <c r="M476">
        <v>-0.89604504055498302</v>
      </c>
      <c r="N476">
        <f>(Table2[[#This Row],[1W Return vs Nifty]]-AVERAGE(Table2[1W Return vs Nifty]))/_xlfn.STDEV.P(Table2[1W Return vs Nifty])</f>
        <v>-0.16049054720386768</v>
      </c>
      <c r="O476">
        <v>624.14</v>
      </c>
      <c r="P476">
        <v>595.35864295103295</v>
      </c>
      <c r="Q476">
        <v>539.53701985757698</v>
      </c>
      <c r="R476">
        <v>69.607077439208993</v>
      </c>
      <c r="S476" s="2">
        <f>(Table2[[#This Row],[Close Price]]-Table2[[#This Row],[20D EMA]])/Table2[[#This Row],[20D EMA]]</f>
        <v>4.143301182427022E-2</v>
      </c>
      <c r="T476" s="2">
        <f>(Table2[[#This Row],[Close Price]]-Table2[[#This Row],[50D EMA]])/Table2[[#This Row],[50D EMA]]</f>
        <v>9.1778892766424813E-2</v>
      </c>
      <c r="U476" s="2">
        <f>(Table2[[#This Row],[Close Price]]-Table2[[#This Row],[200D EMA]])/Table2[[#This Row],[200D EMA]]</f>
        <v>0.20473660949452963</v>
      </c>
      <c r="V476">
        <v>0.96445450046659897</v>
      </c>
      <c r="W476">
        <v>635.70000000000005</v>
      </c>
      <c r="X476">
        <v>662.8</v>
      </c>
      <c r="Y476">
        <v>639</v>
      </c>
      <c r="Z476">
        <v>661</v>
      </c>
      <c r="AA476">
        <v>627.45000000000005</v>
      </c>
      <c r="AB476">
        <v>663.4</v>
      </c>
      <c r="AC476" s="2">
        <f>(Table2[[#This Row],[Close Price]]/Table2[[#This Row],[Day Low]])-1</f>
        <v>2.249488752556239E-2</v>
      </c>
      <c r="AD476" s="2">
        <f>(Table2[[#This Row],[Day High]]/Table2[[#This Row],[Close Price]])-1</f>
        <v>1.9692307692307676E-2</v>
      </c>
      <c r="AE476" s="2">
        <f>(Table2[[#This Row],[Close Price]]/Table2[[#This Row],[Current Week Low]])-1</f>
        <v>1.7214397496087663E-2</v>
      </c>
      <c r="AF476" s="2">
        <f>(Table2[[#This Row],[Current Week High]]/Table2[[#This Row],[Close Price]])-1</f>
        <v>1.6923076923076819E-2</v>
      </c>
      <c r="AG476" s="2">
        <f>(Table2[[#This Row],[Close Price]]/Table2[[#This Row],[Current Month Low]])-1</f>
        <v>3.5939118654872759E-2</v>
      </c>
      <c r="AH476" s="2">
        <f>(Table2[[#This Row],[Current Month High]]/Table2[[#This Row],[Close Price]])-1</f>
        <v>2.061538461538448E-2</v>
      </c>
      <c r="AI476">
        <v>2.06153846153844</v>
      </c>
      <c r="AJ476">
        <v>63.707341644629103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0.1</v>
      </c>
      <c r="AM476" t="s">
        <v>10198</v>
      </c>
      <c r="AN476">
        <v>8.3800000000000008</v>
      </c>
      <c r="AO476" t="s">
        <v>10198</v>
      </c>
      <c r="AP476">
        <v>-5.8134937436925001E-2</v>
      </c>
      <c r="AQ476">
        <f>(Table2[[#This Row],[Sharpe Ratio]]-AVERAGE(Table2[Sharpe Ratio]))/_xlfn.STDEV.P(Table2[Sharpe Ratio])</f>
        <v>-1.2696306028925854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-1.6549946559303077</v>
      </c>
      <c r="AS476">
        <f>_xlfn.RANK.AVG(Table2[[#This Row],[1Y Return vs Nifty Z-Score]],Table2[1Y Return vs Nifty Z-Score])</f>
        <v>447</v>
      </c>
      <c r="AT476">
        <f>_xlfn.RANK.AVG(Table2[[#This Row],[6M Return vs Nifty Z-Score]],Table2[6M Return vs Nifty Z-Score])</f>
        <v>288</v>
      </c>
      <c r="AU476">
        <f>_xlfn.RANK.AVG(Table2[[#This Row],[Sharpe Ratio Z-Score]],Table2[Sharpe Ratio Z-Score])</f>
        <v>650</v>
      </c>
      <c r="AV476">
        <f>(Table2[[#This Row],[Rank 1Y]]+Table2[[#This Row],[Rank 6M]]+Table2[[#This Row],[Rank Sharpe]])/3</f>
        <v>461.66666666666669</v>
      </c>
    </row>
    <row r="477" spans="1:48" x14ac:dyDescent="0.3">
      <c r="A477" t="s">
        <v>885</v>
      </c>
      <c r="B477" t="s">
        <v>886</v>
      </c>
      <c r="C477" t="s">
        <v>10161</v>
      </c>
      <c r="D477" t="s">
        <v>130</v>
      </c>
      <c r="E477">
        <v>16886.150907700001</v>
      </c>
      <c r="F477">
        <v>57.79</v>
      </c>
      <c r="G477">
        <v>5.7762417896806202</v>
      </c>
      <c r="H477">
        <f>(Table2[[#This Row],[1Y Return vs Nifty]]-AVERAGE(Table2[1Y Return vs Nifty]))/_xlfn.STDEV.P(Table2[1Y Return vs Nifty])</f>
        <v>-0.48032194548938162</v>
      </c>
      <c r="I477">
        <v>-9.1409959182473202</v>
      </c>
      <c r="J477">
        <f>(Table2[[#This Row],[1M Return vs Nifty]]-AVERAGE(Table2[1M Return vs Nifty]))/_xlfn.STDEV.P(Table2[1M Return vs Nifty])</f>
        <v>-1.0622368598977421</v>
      </c>
      <c r="K477">
        <v>2.82861558527732</v>
      </c>
      <c r="L477">
        <f>(Table2[[#This Row],[6M Return vs Nifty]]-AVERAGE(Table2[6M Return vs Nifty]))/_xlfn.STDEV.P(Table2[6M Return vs Nifty])</f>
        <v>-0.2248652635867654</v>
      </c>
      <c r="M477">
        <v>-1.8282255337459401</v>
      </c>
      <c r="N477">
        <f>(Table2[[#This Row],[1W Return vs Nifty]]-AVERAGE(Table2[1W Return vs Nifty]))/_xlfn.STDEV.P(Table2[1W Return vs Nifty])</f>
        <v>-0.32879586982398878</v>
      </c>
      <c r="O477">
        <v>58.23</v>
      </c>
      <c r="P477">
        <v>59.532078846280697</v>
      </c>
      <c r="Q477">
        <v>55.730518031320798</v>
      </c>
      <c r="R477">
        <v>46.317599091987198</v>
      </c>
      <c r="S477" s="2">
        <f>(Table2[[#This Row],[Close Price]]-Table2[[#This Row],[20D EMA]])/Table2[[#This Row],[20D EMA]]</f>
        <v>-7.5562424866906707E-3</v>
      </c>
      <c r="T477" s="2">
        <f>(Table2[[#This Row],[Close Price]]-Table2[[#This Row],[50D EMA]])/Table2[[#This Row],[50D EMA]]</f>
        <v>-2.9262859285982008E-2</v>
      </c>
      <c r="U477" s="2">
        <f>(Table2[[#This Row],[Close Price]]-Table2[[#This Row],[200D EMA]])/Table2[[#This Row],[200D EMA]]</f>
        <v>3.6954294369231644E-2</v>
      </c>
      <c r="V477">
        <v>0.33785744746996599</v>
      </c>
      <c r="W477">
        <v>55.41</v>
      </c>
      <c r="X477">
        <v>57.99</v>
      </c>
      <c r="Y477">
        <v>57.31</v>
      </c>
      <c r="Z477">
        <v>58.65</v>
      </c>
      <c r="AA477">
        <v>56.8</v>
      </c>
      <c r="AB477">
        <v>58.65</v>
      </c>
      <c r="AC477" s="2">
        <f>(Table2[[#This Row],[Close Price]]/Table2[[#This Row],[Day Low]])-1</f>
        <v>4.2952535643385747E-2</v>
      </c>
      <c r="AD477" s="2">
        <f>(Table2[[#This Row],[Day High]]/Table2[[#This Row],[Close Price]])-1</f>
        <v>3.4608063678838175E-3</v>
      </c>
      <c r="AE477" s="2">
        <f>(Table2[[#This Row],[Close Price]]/Table2[[#This Row],[Current Week Low]])-1</f>
        <v>8.3755016576512187E-3</v>
      </c>
      <c r="AF477" s="2">
        <f>(Table2[[#This Row],[Current Week High]]/Table2[[#This Row],[Close Price]])-1</f>
        <v>1.4881467381899993E-2</v>
      </c>
      <c r="AG477" s="2">
        <f>(Table2[[#This Row],[Close Price]]/Table2[[#This Row],[Current Month Low]])-1</f>
        <v>1.7429577464788792E-2</v>
      </c>
      <c r="AH477" s="2">
        <f>(Table2[[#This Row],[Current Month High]]/Table2[[#This Row],[Close Price]])-1</f>
        <v>1.4881467381899993E-2</v>
      </c>
      <c r="AI477">
        <v>27.530714656514899</v>
      </c>
      <c r="AJ477">
        <v>47.611749680715199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-0.17</v>
      </c>
      <c r="AM477" t="s">
        <v>10199</v>
      </c>
      <c r="AN477">
        <v>-1.42</v>
      </c>
      <c r="AO477" t="s">
        <v>10199</v>
      </c>
      <c r="AQ477">
        <f>(Table2[[#This Row],[Sharpe Ratio]]-AVERAGE(Table2[Sharpe Ratio]))/_xlfn.STDEV.P(Table2[Sharpe Ratio])</f>
        <v>-0.61420022642052829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475</v>
      </c>
      <c r="AT477">
        <f>_xlfn.RANK.AVG(Table2[[#This Row],[6M Return vs Nifty Z-Score]],Table2[6M Return vs Nifty Z-Score])</f>
        <v>392</v>
      </c>
      <c r="AU477">
        <f>_xlfn.RANK.AVG(Table2[[#This Row],[Sharpe Ratio Z-Score]],Table2[Sharpe Ratio Z-Score])</f>
        <v>520.5</v>
      </c>
      <c r="AV477">
        <f>(Table2[[#This Row],[Rank 1Y]]+Table2[[#This Row],[Rank 6M]]+Table2[[#This Row],[Rank Sharpe]])/3</f>
        <v>462.5</v>
      </c>
    </row>
    <row r="478" spans="1:48" x14ac:dyDescent="0.3">
      <c r="A478" t="s">
        <v>1238</v>
      </c>
      <c r="B478" t="s">
        <v>1239</v>
      </c>
      <c r="C478" t="s">
        <v>10167</v>
      </c>
      <c r="D478" t="s">
        <v>242</v>
      </c>
      <c r="E478">
        <v>8929.6216616849997</v>
      </c>
      <c r="F478">
        <v>719.45</v>
      </c>
      <c r="G478">
        <v>7.1759217894083704</v>
      </c>
      <c r="H478">
        <f>(Table2[[#This Row],[1Y Return vs Nifty]]-AVERAGE(Table2[1Y Return vs Nifty]))/_xlfn.STDEV.P(Table2[1Y Return vs Nifty])</f>
        <v>-0.4641566232459064</v>
      </c>
      <c r="I478">
        <v>11.944283309611301</v>
      </c>
      <c r="J478">
        <f>(Table2[[#This Row],[1M Return vs Nifty]]-AVERAGE(Table2[1M Return vs Nifty]))/_xlfn.STDEV.P(Table2[1M Return vs Nifty])</f>
        <v>0.67426673733778897</v>
      </c>
      <c r="K478">
        <v>1.7613965915726</v>
      </c>
      <c r="L478">
        <f>(Table2[[#This Row],[6M Return vs Nifty]]-AVERAGE(Table2[6M Return vs Nifty]))/_xlfn.STDEV.P(Table2[6M Return vs Nifty])</f>
        <v>-0.25580367791879399</v>
      </c>
      <c r="M478">
        <v>4.4007216888540803</v>
      </c>
      <c r="N478">
        <f>(Table2[[#This Row],[1W Return vs Nifty]]-AVERAGE(Table2[1W Return vs Nifty]))/_xlfn.STDEV.P(Table2[1W Return vs Nifty])</f>
        <v>0.79584145046012711</v>
      </c>
      <c r="O478">
        <v>691.78</v>
      </c>
      <c r="P478">
        <v>666.78528013846505</v>
      </c>
      <c r="Q478">
        <v>636.90733277340803</v>
      </c>
      <c r="R478">
        <v>61.767892342188198</v>
      </c>
      <c r="S478" s="2">
        <f>(Table2[[#This Row],[Close Price]]-Table2[[#This Row],[20D EMA]])/Table2[[#This Row],[20D EMA]]</f>
        <v>3.9998265344473781E-2</v>
      </c>
      <c r="T478" s="2">
        <f>(Table2[[#This Row],[Close Price]]-Table2[[#This Row],[50D EMA]])/Table2[[#This Row],[50D EMA]]</f>
        <v>7.8983027115713478E-2</v>
      </c>
      <c r="U478" s="2">
        <f>(Table2[[#This Row],[Close Price]]-Table2[[#This Row],[200D EMA]])/Table2[[#This Row],[200D EMA]]</f>
        <v>0.1295991786861059</v>
      </c>
      <c r="V478">
        <v>2.6813153351637902</v>
      </c>
      <c r="W478">
        <v>695</v>
      </c>
      <c r="X478">
        <v>725.1</v>
      </c>
      <c r="Y478">
        <v>710.6</v>
      </c>
      <c r="Z478">
        <v>749.8</v>
      </c>
      <c r="AA478">
        <v>673.3</v>
      </c>
      <c r="AB478">
        <v>759.9</v>
      </c>
      <c r="AC478" s="2">
        <f>(Table2[[#This Row],[Close Price]]/Table2[[#This Row],[Day Low]])-1</f>
        <v>3.5179856115107988E-2</v>
      </c>
      <c r="AD478" s="2">
        <f>(Table2[[#This Row],[Day High]]/Table2[[#This Row],[Close Price]])-1</f>
        <v>7.8532212106470212E-3</v>
      </c>
      <c r="AE478" s="2">
        <f>(Table2[[#This Row],[Close Price]]/Table2[[#This Row],[Current Week Low]])-1</f>
        <v>1.245426400225158E-2</v>
      </c>
      <c r="AF478" s="2">
        <f>(Table2[[#This Row],[Current Week High]]/Table2[[#This Row],[Close Price]])-1</f>
        <v>4.2185002432413521E-2</v>
      </c>
      <c r="AG478" s="2">
        <f>(Table2[[#This Row],[Close Price]]/Table2[[#This Row],[Current Month Low]])-1</f>
        <v>6.8542997178078213E-2</v>
      </c>
      <c r="AH478" s="2">
        <f>(Table2[[#This Row],[Current Month High]]/Table2[[#This Row],[Close Price]])-1</f>
        <v>5.6223504065605612E-2</v>
      </c>
      <c r="AI478">
        <v>16.436166516088601</v>
      </c>
      <c r="AJ478">
        <v>45.593443286451397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-0.04</v>
      </c>
      <c r="AM478" t="s">
        <v>10199</v>
      </c>
      <c r="AN478">
        <v>3.27</v>
      </c>
      <c r="AO478" t="s">
        <v>10198</v>
      </c>
      <c r="AQ478">
        <f>(Table2[[#This Row],[Sharpe Ratio]]-AVERAGE(Table2[Sharpe Ratio]))/_xlfn.STDEV.P(Table2[Sharpe Ratio])</f>
        <v>-0.61420022642052829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0.13594766021268745</v>
      </c>
      <c r="AS478">
        <f>_xlfn.RANK.AVG(Table2[[#This Row],[1Y Return vs Nifty Z-Score]],Table2[1Y Return vs Nifty Z-Score])</f>
        <v>467</v>
      </c>
      <c r="AT478">
        <f>_xlfn.RANK.AVG(Table2[[#This Row],[6M Return vs Nifty Z-Score]],Table2[6M Return vs Nifty Z-Score])</f>
        <v>407</v>
      </c>
      <c r="AU478">
        <f>_xlfn.RANK.AVG(Table2[[#This Row],[Sharpe Ratio Z-Score]],Table2[Sharpe Ratio Z-Score])</f>
        <v>520.5</v>
      </c>
      <c r="AV478">
        <f>(Table2[[#This Row],[Rank 1Y]]+Table2[[#This Row],[Rank 6M]]+Table2[[#This Row],[Rank Sharpe]])/3</f>
        <v>464.83333333333331</v>
      </c>
    </row>
    <row r="479" spans="1:48" x14ac:dyDescent="0.3">
      <c r="A479" t="s">
        <v>639</v>
      </c>
      <c r="B479" t="s">
        <v>640</v>
      </c>
      <c r="C479" t="s">
        <v>10157</v>
      </c>
      <c r="D479" t="s">
        <v>189</v>
      </c>
      <c r="E479">
        <v>29571.3655101</v>
      </c>
      <c r="F479">
        <v>1390.7</v>
      </c>
      <c r="G479">
        <v>-13.6815932368785</v>
      </c>
      <c r="H479">
        <f>(Table2[[#This Row],[1Y Return vs Nifty]]-AVERAGE(Table2[1Y Return vs Nifty]))/_xlfn.STDEV.P(Table2[1Y Return vs Nifty])</f>
        <v>-0.705046292072807</v>
      </c>
      <c r="I479">
        <v>6.6255075893268698</v>
      </c>
      <c r="J479">
        <f>(Table2[[#This Row],[1M Return vs Nifty]]-AVERAGE(Table2[1M Return vs Nifty]))/_xlfn.STDEV.P(Table2[1M Return vs Nifty])</f>
        <v>0.23623254906107466</v>
      </c>
      <c r="K479">
        <v>-2.6164810866820898</v>
      </c>
      <c r="L479">
        <f>(Table2[[#This Row],[6M Return vs Nifty]]-AVERAGE(Table2[6M Return vs Nifty]))/_xlfn.STDEV.P(Table2[6M Return vs Nifty])</f>
        <v>-0.38271726763537467</v>
      </c>
      <c r="M479">
        <v>1.8421831682555101</v>
      </c>
      <c r="N479">
        <f>(Table2[[#This Row],[1W Return vs Nifty]]-AVERAGE(Table2[1W Return vs Nifty]))/_xlfn.STDEV.P(Table2[1W Return vs Nifty])</f>
        <v>0.33389695120193674</v>
      </c>
      <c r="O479">
        <v>1341.57</v>
      </c>
      <c r="P479">
        <v>1263.5083175340001</v>
      </c>
      <c r="Q479">
        <v>1188.4898549858599</v>
      </c>
      <c r="R479">
        <v>76.378202862556606</v>
      </c>
      <c r="S479" s="2">
        <f>(Table2[[#This Row],[Close Price]]-Table2[[#This Row],[20D EMA]])/Table2[[#This Row],[20D EMA]]</f>
        <v>3.6621272091653889E-2</v>
      </c>
      <c r="T479" s="2">
        <f>(Table2[[#This Row],[Close Price]]-Table2[[#This Row],[50D EMA]])/Table2[[#This Row],[50D EMA]]</f>
        <v>0.10066548886218736</v>
      </c>
      <c r="U479" s="2">
        <f>(Table2[[#This Row],[Close Price]]-Table2[[#This Row],[200D EMA]])/Table2[[#This Row],[200D EMA]]</f>
        <v>0.1701404047883488</v>
      </c>
      <c r="V479">
        <v>0.73888410974242502</v>
      </c>
      <c r="W479">
        <v>1390</v>
      </c>
      <c r="X479">
        <v>1422.95</v>
      </c>
      <c r="Y479">
        <v>1386.4</v>
      </c>
      <c r="Z479">
        <v>1425.95</v>
      </c>
      <c r="AA479">
        <v>1322.35</v>
      </c>
      <c r="AB479">
        <v>1436.35</v>
      </c>
      <c r="AC479" s="2">
        <f>(Table2[[#This Row],[Close Price]]/Table2[[#This Row],[Day Low]])-1</f>
        <v>5.0359712230219067E-4</v>
      </c>
      <c r="AD479" s="2">
        <f>(Table2[[#This Row],[Day High]]/Table2[[#This Row],[Close Price]])-1</f>
        <v>2.318976055223998E-2</v>
      </c>
      <c r="AE479" s="2">
        <f>(Table2[[#This Row],[Close Price]]/Table2[[#This Row],[Current Week Low]])-1</f>
        <v>3.1015579919215774E-3</v>
      </c>
      <c r="AF479" s="2">
        <f>(Table2[[#This Row],[Current Week High]]/Table2[[#This Row],[Close Price]])-1</f>
        <v>2.5346947580355161E-2</v>
      </c>
      <c r="AG479" s="2">
        <f>(Table2[[#This Row],[Close Price]]/Table2[[#This Row],[Current Month Low]])-1</f>
        <v>5.168828222482702E-2</v>
      </c>
      <c r="AH479" s="2">
        <f>(Table2[[#This Row],[Current Month High]]/Table2[[#This Row],[Close Price]])-1</f>
        <v>3.2825195944488295E-2</v>
      </c>
      <c r="AI479">
        <v>3.2825195944488201</v>
      </c>
      <c r="AJ479">
        <v>38.647126264892002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7.0000000000000007E-2</v>
      </c>
      <c r="AM479" t="s">
        <v>10198</v>
      </c>
      <c r="AN479">
        <v>7.56</v>
      </c>
      <c r="AO479" t="s">
        <v>10198</v>
      </c>
      <c r="AP479">
        <v>4.7681401327022997E-2</v>
      </c>
      <c r="AQ479">
        <f>(Table2[[#This Row],[Sharpe Ratio]]-AVERAGE(Table2[Sharpe Ratio]))/_xlfn.STDEV.P(Table2[Sharpe Ratio])</f>
        <v>-7.6626089415677875E-2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-0.5942601488608481</v>
      </c>
      <c r="AS479">
        <f>_xlfn.RANK.AVG(Table2[[#This Row],[1Y Return vs Nifty Z-Score]],Table2[1Y Return vs Nifty Z-Score])</f>
        <v>590</v>
      </c>
      <c r="AT479">
        <f>_xlfn.RANK.AVG(Table2[[#This Row],[6M Return vs Nifty Z-Score]],Table2[6M Return vs Nifty Z-Score])</f>
        <v>451</v>
      </c>
      <c r="AU479">
        <f>_xlfn.RANK.AVG(Table2[[#This Row],[Sharpe Ratio Z-Score]],Table2[Sharpe Ratio Z-Score])</f>
        <v>356</v>
      </c>
      <c r="AV479">
        <f>(Table2[[#This Row],[Rank 1Y]]+Table2[[#This Row],[Rank 6M]]+Table2[[#This Row],[Rank Sharpe]])/3</f>
        <v>465.66666666666669</v>
      </c>
    </row>
    <row r="480" spans="1:48" x14ac:dyDescent="0.3">
      <c r="A480" t="s">
        <v>2061</v>
      </c>
      <c r="B480" t="s">
        <v>2062</v>
      </c>
      <c r="C480" t="s">
        <v>10167</v>
      </c>
      <c r="D480" t="s">
        <v>242</v>
      </c>
      <c r="E480">
        <v>2836.3830149999999</v>
      </c>
      <c r="F480">
        <v>930.3</v>
      </c>
      <c r="G480">
        <v>22.4916892294805</v>
      </c>
      <c r="H480">
        <f>(Table2[[#This Row],[1Y Return vs Nifty]]-AVERAGE(Table2[1Y Return vs Nifty]))/_xlfn.STDEV.P(Table2[1Y Return vs Nifty])</f>
        <v>-0.28727025198744088</v>
      </c>
      <c r="I480">
        <v>0.145717103861908</v>
      </c>
      <c r="J480">
        <f>(Table2[[#This Row],[1M Return vs Nifty]]-AVERAGE(Table2[1M Return vs Nifty]))/_xlfn.STDEV.P(Table2[1M Return vs Nifty])</f>
        <v>-0.29741841025255372</v>
      </c>
      <c r="K480">
        <v>-12.382701157952599</v>
      </c>
      <c r="L480">
        <f>(Table2[[#This Row],[6M Return vs Nifty]]-AVERAGE(Table2[6M Return vs Nifty]))/_xlfn.STDEV.P(Table2[6M Return vs Nifty])</f>
        <v>-0.66583756890911738</v>
      </c>
      <c r="M480">
        <v>-4.29981513577032</v>
      </c>
      <c r="N480">
        <f>(Table2[[#This Row],[1W Return vs Nifty]]-AVERAGE(Table2[1W Return vs Nifty]))/_xlfn.STDEV.P(Table2[1W Return vs Nifty])</f>
        <v>-0.77504172928120463</v>
      </c>
      <c r="O480">
        <v>895.71</v>
      </c>
      <c r="P480">
        <v>861.42273398520001</v>
      </c>
      <c r="Q480">
        <v>805.37857601853398</v>
      </c>
      <c r="R480">
        <v>57.936891683775301</v>
      </c>
      <c r="S480" s="2">
        <f>(Table2[[#This Row],[Close Price]]-Table2[[#This Row],[20D EMA]])/Table2[[#This Row],[20D EMA]]</f>
        <v>3.8617409652677674E-2</v>
      </c>
      <c r="T480" s="2">
        <f>(Table2[[#This Row],[Close Price]]-Table2[[#This Row],[50D EMA]])/Table2[[#This Row],[50D EMA]]</f>
        <v>7.9957567054392734E-2</v>
      </c>
      <c r="U480" s="2">
        <f>(Table2[[#This Row],[Close Price]]-Table2[[#This Row],[200D EMA]])/Table2[[#This Row],[200D EMA]]</f>
        <v>0.15510894838924941</v>
      </c>
      <c r="V480">
        <v>1.5552934399245999</v>
      </c>
      <c r="W480">
        <v>905</v>
      </c>
      <c r="X480">
        <v>962.05</v>
      </c>
      <c r="Y480">
        <v>907</v>
      </c>
      <c r="Z480">
        <v>936</v>
      </c>
      <c r="AA480">
        <v>904.05</v>
      </c>
      <c r="AB480">
        <v>951</v>
      </c>
      <c r="AC480" s="2">
        <f>(Table2[[#This Row],[Close Price]]/Table2[[#This Row],[Day Low]])-1</f>
        <v>2.7955801104972311E-2</v>
      </c>
      <c r="AD480" s="2">
        <f>(Table2[[#This Row],[Day High]]/Table2[[#This Row],[Close Price]])-1</f>
        <v>3.4128775663764488E-2</v>
      </c>
      <c r="AE480" s="2">
        <f>(Table2[[#This Row],[Close Price]]/Table2[[#This Row],[Current Week Low]])-1</f>
        <v>2.5689084895259118E-2</v>
      </c>
      <c r="AF480" s="2">
        <f>(Table2[[#This Row],[Current Week High]]/Table2[[#This Row],[Close Price]])-1</f>
        <v>6.1270557884554044E-3</v>
      </c>
      <c r="AG480" s="2">
        <f>(Table2[[#This Row],[Close Price]]/Table2[[#This Row],[Current Month Low]])-1</f>
        <v>2.9036004645760727E-2</v>
      </c>
      <c r="AH480" s="2">
        <f>(Table2[[#This Row],[Current Month High]]/Table2[[#This Row],[Close Price]])-1</f>
        <v>2.2250886810706305E-2</v>
      </c>
      <c r="AI480">
        <v>4.9123938514457697</v>
      </c>
      <c r="AJ480">
        <v>57.5311150622301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0.02</v>
      </c>
      <c r="AM480" t="s">
        <v>10198</v>
      </c>
      <c r="AN480">
        <v>3.49</v>
      </c>
      <c r="AO480" t="s">
        <v>10198</v>
      </c>
      <c r="AP480">
        <v>1.1470968154785001E-2</v>
      </c>
      <c r="AQ480">
        <f>(Table2[[#This Row],[Sharpe Ratio]]-AVERAGE(Table2[Sharpe Ratio]))/_xlfn.STDEV.P(Table2[Sharpe Ratio])</f>
        <v>-0.48487315895189947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-2.5104411193822163</v>
      </c>
      <c r="AS480">
        <f>_xlfn.RANK.AVG(Table2[[#This Row],[1Y Return vs Nifty Z-Score]],Table2[1Y Return vs Nifty Z-Score])</f>
        <v>382</v>
      </c>
      <c r="AT480">
        <f>_xlfn.RANK.AVG(Table2[[#This Row],[6M Return vs Nifty Z-Score]],Table2[6M Return vs Nifty Z-Score])</f>
        <v>549</v>
      </c>
      <c r="AU480">
        <f>_xlfn.RANK.AVG(Table2[[#This Row],[Sharpe Ratio Z-Score]],Table2[Sharpe Ratio Z-Score])</f>
        <v>466</v>
      </c>
      <c r="AV480">
        <f>(Table2[[#This Row],[Rank 1Y]]+Table2[[#This Row],[Rank 6M]]+Table2[[#This Row],[Rank Sharpe]])/3</f>
        <v>465.66666666666669</v>
      </c>
    </row>
    <row r="481" spans="1:48" x14ac:dyDescent="0.3">
      <c r="A481" t="s">
        <v>1069</v>
      </c>
      <c r="B481" t="s">
        <v>1070</v>
      </c>
      <c r="C481" t="s">
        <v>10153</v>
      </c>
      <c r="D481" t="s">
        <v>494</v>
      </c>
      <c r="E481">
        <v>11808.773575625</v>
      </c>
      <c r="F481">
        <v>879.3</v>
      </c>
      <c r="G481">
        <v>-13.2537228623309</v>
      </c>
      <c r="H481">
        <f>(Table2[[#This Row],[1Y Return vs Nifty]]-AVERAGE(Table2[1Y Return vs Nifty]))/_xlfn.STDEV.P(Table2[1Y Return vs Nifty])</f>
        <v>-0.70010468936051296</v>
      </c>
      <c r="I481">
        <v>9.0857226954078492</v>
      </c>
      <c r="J481">
        <f>(Table2[[#This Row],[1M Return vs Nifty]]-AVERAGE(Table2[1M Return vs Nifty]))/_xlfn.STDEV.P(Table2[1M Return vs Nifty])</f>
        <v>0.43884653085925113</v>
      </c>
      <c r="K481">
        <v>0.11855667839532499</v>
      </c>
      <c r="L481">
        <f>(Table2[[#This Row],[6M Return vs Nifty]]-AVERAGE(Table2[6M Return vs Nifty]))/_xlfn.STDEV.P(Table2[6M Return vs Nifty])</f>
        <v>-0.30342920015451913</v>
      </c>
      <c r="M481">
        <v>-5.9531215450668498</v>
      </c>
      <c r="N481">
        <f>(Table2[[#This Row],[1W Return vs Nifty]]-AVERAGE(Table2[1W Return vs Nifty]))/_xlfn.STDEV.P(Table2[1W Return vs Nifty])</f>
        <v>-1.0735464401597283</v>
      </c>
      <c r="O481">
        <v>867.26</v>
      </c>
      <c r="P481">
        <v>823.21403820513694</v>
      </c>
      <c r="Q481">
        <v>772.61267236349204</v>
      </c>
      <c r="R481">
        <v>54.323175091032603</v>
      </c>
      <c r="S481" s="2">
        <f>(Table2[[#This Row],[Close Price]]-Table2[[#This Row],[20D EMA]])/Table2[[#This Row],[20D EMA]]</f>
        <v>1.3882803311578954E-2</v>
      </c>
      <c r="T481" s="2">
        <f>(Table2[[#This Row],[Close Price]]-Table2[[#This Row],[50D EMA]])/Table2[[#This Row],[50D EMA]]</f>
        <v>6.8130472989926028E-2</v>
      </c>
      <c r="U481" s="2">
        <f>(Table2[[#This Row],[Close Price]]-Table2[[#This Row],[200D EMA]])/Table2[[#This Row],[200D EMA]]</f>
        <v>0.13808643250717301</v>
      </c>
      <c r="V481">
        <v>1.18506132558279</v>
      </c>
      <c r="W481">
        <v>860.4</v>
      </c>
      <c r="X481">
        <v>884.1</v>
      </c>
      <c r="Y481">
        <v>874.95</v>
      </c>
      <c r="Z481">
        <v>902</v>
      </c>
      <c r="AA481">
        <v>870.35</v>
      </c>
      <c r="AB481">
        <v>938</v>
      </c>
      <c r="AC481" s="2">
        <f>(Table2[[#This Row],[Close Price]]/Table2[[#This Row],[Day Low]])-1</f>
        <v>2.1966527196652708E-2</v>
      </c>
      <c r="AD481" s="2">
        <f>(Table2[[#This Row],[Day High]]/Table2[[#This Row],[Close Price]])-1</f>
        <v>5.4588877516206225E-3</v>
      </c>
      <c r="AE481" s="2">
        <f>(Table2[[#This Row],[Close Price]]/Table2[[#This Row],[Current Week Low]])-1</f>
        <v>4.9717126692951918E-3</v>
      </c>
      <c r="AF481" s="2">
        <f>(Table2[[#This Row],[Current Week High]]/Table2[[#This Row],[Close Price]])-1</f>
        <v>2.5815989992039157E-2</v>
      </c>
      <c r="AG481" s="2">
        <f>(Table2[[#This Row],[Close Price]]/Table2[[#This Row],[Current Month Low]])-1</f>
        <v>1.028321939449639E-2</v>
      </c>
      <c r="AH481" s="2">
        <f>(Table2[[#This Row],[Current Month High]]/Table2[[#This Row],[Close Price]])-1</f>
        <v>6.6757648129193825E-2</v>
      </c>
      <c r="AI481">
        <v>6.6757648129193798</v>
      </c>
      <c r="AJ481">
        <v>29.308823529411701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0.04</v>
      </c>
      <c r="AM481" t="s">
        <v>10198</v>
      </c>
      <c r="AN481">
        <v>2.14</v>
      </c>
      <c r="AO481" t="s">
        <v>10198</v>
      </c>
      <c r="AP481">
        <v>3.8236864945480002E-2</v>
      </c>
      <c r="AQ481">
        <f>(Table2[[#This Row],[Sharpe Ratio]]-AVERAGE(Table2[Sharpe Ratio]))/_xlfn.STDEV.P(Table2[Sharpe Ratio])</f>
        <v>-0.18310656929707486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-1.8213403681125842</v>
      </c>
      <c r="AS481">
        <f>_xlfn.RANK.AVG(Table2[[#This Row],[1Y Return vs Nifty Z-Score]],Table2[1Y Return vs Nifty Z-Score])</f>
        <v>587</v>
      </c>
      <c r="AT481">
        <f>_xlfn.RANK.AVG(Table2[[#This Row],[6M Return vs Nifty Z-Score]],Table2[6M Return vs Nifty Z-Score])</f>
        <v>423</v>
      </c>
      <c r="AU481">
        <f>_xlfn.RANK.AVG(Table2[[#This Row],[Sharpe Ratio Z-Score]],Table2[Sharpe Ratio Z-Score])</f>
        <v>390</v>
      </c>
      <c r="AV481">
        <f>(Table2[[#This Row],[Rank 1Y]]+Table2[[#This Row],[Rank 6M]]+Table2[[#This Row],[Rank Sharpe]])/3</f>
        <v>466.66666666666669</v>
      </c>
    </row>
    <row r="482" spans="1:48" x14ac:dyDescent="0.3">
      <c r="A482" t="s">
        <v>1213</v>
      </c>
      <c r="B482" t="s">
        <v>1214</v>
      </c>
      <c r="C482" t="s">
        <v>10163</v>
      </c>
      <c r="D482" t="s">
        <v>1215</v>
      </c>
      <c r="E482">
        <v>9283.3215938399899</v>
      </c>
      <c r="F482">
        <v>625.6</v>
      </c>
      <c r="G482">
        <v>17.836339086688898</v>
      </c>
      <c r="H482">
        <f>(Table2[[#This Row],[1Y Return vs Nifty]]-AVERAGE(Table2[1Y Return vs Nifty]))/_xlfn.STDEV.P(Table2[1Y Return vs Nifty])</f>
        <v>-0.34103628081479603</v>
      </c>
      <c r="I482">
        <v>0.76967069353458395</v>
      </c>
      <c r="J482">
        <f>(Table2[[#This Row],[1M Return vs Nifty]]-AVERAGE(Table2[1M Return vs Nifty]))/_xlfn.STDEV.P(Table2[1M Return vs Nifty])</f>
        <v>-0.24603195995868857</v>
      </c>
      <c r="K482">
        <v>9.5392639858779997</v>
      </c>
      <c r="L482">
        <f>(Table2[[#This Row],[6M Return vs Nifty]]-AVERAGE(Table2[6M Return vs Nifty]))/_xlfn.STDEV.P(Table2[6M Return vs Nifty])</f>
        <v>-3.032522833717485E-2</v>
      </c>
      <c r="M482">
        <v>-3.1482441285696501</v>
      </c>
      <c r="N482">
        <f>(Table2[[#This Row],[1W Return vs Nifty]]-AVERAGE(Table2[1W Return vs Nifty]))/_xlfn.STDEV.P(Table2[1W Return vs Nifty])</f>
        <v>-0.56712541768425773</v>
      </c>
      <c r="O482">
        <v>618.02</v>
      </c>
      <c r="P482">
        <v>605.14307516585302</v>
      </c>
      <c r="Q482">
        <v>542.33046654181101</v>
      </c>
      <c r="R482">
        <v>54.602886356544403</v>
      </c>
      <c r="S482" s="2">
        <f>(Table2[[#This Row],[Close Price]]-Table2[[#This Row],[20D EMA]])/Table2[[#This Row],[20D EMA]]</f>
        <v>1.2264975243519693E-2</v>
      </c>
      <c r="T482" s="2">
        <f>(Table2[[#This Row],[Close Price]]-Table2[[#This Row],[50D EMA]])/Table2[[#This Row],[50D EMA]]</f>
        <v>3.3805104402029759E-2</v>
      </c>
      <c r="U482" s="2">
        <f>(Table2[[#This Row],[Close Price]]-Table2[[#This Row],[200D EMA]])/Table2[[#This Row],[200D EMA]]</f>
        <v>0.15354020951314074</v>
      </c>
      <c r="V482">
        <v>0.60407873687438296</v>
      </c>
      <c r="W482">
        <v>616</v>
      </c>
      <c r="X482">
        <v>629.75</v>
      </c>
      <c r="Y482">
        <v>620.85</v>
      </c>
      <c r="Z482">
        <v>635.04999999999995</v>
      </c>
      <c r="AA482">
        <v>599.04999999999995</v>
      </c>
      <c r="AB482">
        <v>651</v>
      </c>
      <c r="AC482" s="2">
        <f>(Table2[[#This Row],[Close Price]]/Table2[[#This Row],[Day Low]])-1</f>
        <v>1.558441558441559E-2</v>
      </c>
      <c r="AD482" s="2">
        <f>(Table2[[#This Row],[Day High]]/Table2[[#This Row],[Close Price]])-1</f>
        <v>6.6336317135549105E-3</v>
      </c>
      <c r="AE482" s="2">
        <f>(Table2[[#This Row],[Close Price]]/Table2[[#This Row],[Current Week Low]])-1</f>
        <v>7.6508013207698955E-3</v>
      </c>
      <c r="AF482" s="2">
        <f>(Table2[[#This Row],[Current Week High]]/Table2[[#This Row],[Close Price]])-1</f>
        <v>1.5105498721227573E-2</v>
      </c>
      <c r="AG482" s="2">
        <f>(Table2[[#This Row],[Close Price]]/Table2[[#This Row],[Current Month Low]])-1</f>
        <v>4.4320173608213054E-2</v>
      </c>
      <c r="AH482" s="2">
        <f>(Table2[[#This Row],[Current Month High]]/Table2[[#This Row],[Close Price]])-1</f>
        <v>4.0601023017902804E-2</v>
      </c>
      <c r="AI482">
        <v>7.1611253196930802</v>
      </c>
      <c r="AJ482">
        <v>57.304500880060303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-0.12</v>
      </c>
      <c r="AM482" t="s">
        <v>10199</v>
      </c>
      <c r="AN482">
        <v>3.72</v>
      </c>
      <c r="AO482" t="s">
        <v>10198</v>
      </c>
      <c r="AP482">
        <v>-7.4356859631527994E-2</v>
      </c>
      <c r="AQ482">
        <f>(Table2[[#This Row],[Sharpe Ratio]]-AVERAGE(Table2[Sharpe Ratio]))/_xlfn.STDEV.P(Table2[Sharpe Ratio])</f>
        <v>-1.45252132299777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-2.6370402097926871</v>
      </c>
      <c r="AS482">
        <f>_xlfn.RANK.AVG(Table2[[#This Row],[1Y Return vs Nifty Z-Score]],Table2[1Y Return vs Nifty Z-Score])</f>
        <v>405</v>
      </c>
      <c r="AT482">
        <f>_xlfn.RANK.AVG(Table2[[#This Row],[6M Return vs Nifty Z-Score]],Table2[6M Return vs Nifty Z-Score])</f>
        <v>314</v>
      </c>
      <c r="AU482">
        <f>_xlfn.RANK.AVG(Table2[[#This Row],[Sharpe Ratio Z-Score]],Table2[Sharpe Ratio Z-Score])</f>
        <v>681</v>
      </c>
      <c r="AV482">
        <f>(Table2[[#This Row],[Rank 1Y]]+Table2[[#This Row],[Rank 6M]]+Table2[[#This Row],[Rank Sharpe]])/3</f>
        <v>466.66666666666669</v>
      </c>
    </row>
    <row r="483" spans="1:48" x14ac:dyDescent="0.3">
      <c r="A483" t="s">
        <v>856</v>
      </c>
      <c r="B483" t="s">
        <v>857</v>
      </c>
      <c r="C483" t="s">
        <v>10152</v>
      </c>
      <c r="D483" t="s">
        <v>21</v>
      </c>
      <c r="E483">
        <v>17576.010542700002</v>
      </c>
      <c r="F483">
        <v>627.29999999999995</v>
      </c>
      <c r="G483">
        <v>1.92105641923513</v>
      </c>
      <c r="H483">
        <f>(Table2[[#This Row],[1Y Return vs Nifty]]-AVERAGE(Table2[1Y Return vs Nifty]))/_xlfn.STDEV.P(Table2[1Y Return vs Nifty])</f>
        <v>-0.52484663244190266</v>
      </c>
      <c r="I483">
        <v>3.2975686617336701</v>
      </c>
      <c r="J483">
        <f>(Table2[[#This Row],[1M Return vs Nifty]]-AVERAGE(Table2[1M Return vs Nifty]))/_xlfn.STDEV.P(Table2[1M Return vs Nifty])</f>
        <v>-3.7843874433016692E-2</v>
      </c>
      <c r="K483">
        <v>-24.296633825497999</v>
      </c>
      <c r="L483">
        <f>(Table2[[#This Row],[6M Return vs Nifty]]-AVERAGE(Table2[6M Return vs Nifty]))/_xlfn.STDEV.P(Table2[6M Return vs Nifty])</f>
        <v>-1.011219526470486</v>
      </c>
      <c r="M483">
        <v>9.4599716637809597E-2</v>
      </c>
      <c r="N483">
        <f>(Table2[[#This Row],[1W Return vs Nifty]]-AVERAGE(Table2[1W Return vs Nifty]))/_xlfn.STDEV.P(Table2[1W Return vs Nifty])</f>
        <v>1.8370506721994386E-2</v>
      </c>
      <c r="O483">
        <v>603.44000000000005</v>
      </c>
      <c r="P483">
        <v>604.15191764494102</v>
      </c>
      <c r="Q483">
        <v>626.96325560985099</v>
      </c>
      <c r="R483">
        <v>66.033492790307093</v>
      </c>
      <c r="S483" s="2">
        <f>(Table2[[#This Row],[Close Price]]-Table2[[#This Row],[20D EMA]])/Table2[[#This Row],[20D EMA]]</f>
        <v>3.9539970833885552E-2</v>
      </c>
      <c r="T483" s="2">
        <f>(Table2[[#This Row],[Close Price]]-Table2[[#This Row],[50D EMA]])/Table2[[#This Row],[50D EMA]]</f>
        <v>3.8315002698812946E-2</v>
      </c>
      <c r="U483" s="2">
        <f>(Table2[[#This Row],[Close Price]]-Table2[[#This Row],[200D EMA]])/Table2[[#This Row],[200D EMA]]</f>
        <v>5.371038687449263E-4</v>
      </c>
      <c r="V483">
        <v>0.74927916230717195</v>
      </c>
      <c r="W483">
        <v>607.75</v>
      </c>
      <c r="X483">
        <v>627.29999999999995</v>
      </c>
      <c r="Y483">
        <v>617</v>
      </c>
      <c r="Z483">
        <v>645.54999999999995</v>
      </c>
      <c r="AA483">
        <v>592.35</v>
      </c>
      <c r="AB483">
        <v>657.3</v>
      </c>
      <c r="AC483" s="2">
        <f>(Table2[[#This Row],[Close Price]]/Table2[[#This Row],[Day Low]])-1</f>
        <v>3.2167832167832033E-2</v>
      </c>
      <c r="AD483" s="2">
        <f>(Table2[[#This Row],[Day High]]/Table2[[#This Row],[Close Price]])-1</f>
        <v>0</v>
      </c>
      <c r="AE483" s="2">
        <f>(Table2[[#This Row],[Close Price]]/Table2[[#This Row],[Current Week Low]])-1</f>
        <v>1.6693679092382396E-2</v>
      </c>
      <c r="AF483" s="2">
        <f>(Table2[[#This Row],[Current Week High]]/Table2[[#This Row],[Close Price]])-1</f>
        <v>2.9092937988203449E-2</v>
      </c>
      <c r="AG483" s="2">
        <f>(Table2[[#This Row],[Close Price]]/Table2[[#This Row],[Current Month Low]])-1</f>
        <v>5.900227905798916E-2</v>
      </c>
      <c r="AH483" s="2">
        <f>(Table2[[#This Row],[Current Month High]]/Table2[[#This Row],[Close Price]])-1</f>
        <v>4.7824007651841249E-2</v>
      </c>
      <c r="AI483">
        <v>38.689622190339499</v>
      </c>
      <c r="AJ483">
        <v>33.581771720613197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-0.17</v>
      </c>
      <c r="AM483" t="s">
        <v>10199</v>
      </c>
      <c r="AN483">
        <v>3.67</v>
      </c>
      <c r="AO483" t="s">
        <v>10198</v>
      </c>
      <c r="AP483">
        <v>7.8659298209729001E-2</v>
      </c>
      <c r="AQ483">
        <f>(Table2[[#This Row],[Sharpe Ratio]]-AVERAGE(Table2[Sharpe Ratio]))/_xlfn.STDEV.P(Table2[Sharpe Ratio])</f>
        <v>0.2726278276143998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501</v>
      </c>
      <c r="AT483">
        <f>_xlfn.RANK.AVG(Table2[[#This Row],[6M Return vs Nifty Z-Score]],Table2[6M Return vs Nifty Z-Score])</f>
        <v>651</v>
      </c>
      <c r="AU483">
        <f>_xlfn.RANK.AVG(Table2[[#This Row],[Sharpe Ratio Z-Score]],Table2[Sharpe Ratio Z-Score])</f>
        <v>252</v>
      </c>
      <c r="AV483">
        <f>(Table2[[#This Row],[Rank 1Y]]+Table2[[#This Row],[Rank 6M]]+Table2[[#This Row],[Rank Sharpe]])/3</f>
        <v>468</v>
      </c>
    </row>
    <row r="484" spans="1:48" x14ac:dyDescent="0.3">
      <c r="A484" t="s">
        <v>1056</v>
      </c>
      <c r="B484" t="s">
        <v>1057</v>
      </c>
      <c r="C484" t="s">
        <v>10163</v>
      </c>
      <c r="D484" t="s">
        <v>873</v>
      </c>
      <c r="E484">
        <v>12058.836655125</v>
      </c>
      <c r="F484">
        <v>2502.8000000000002</v>
      </c>
      <c r="G484">
        <v>15.7931203411275</v>
      </c>
      <c r="H484">
        <f>(Table2[[#This Row],[1Y Return vs Nifty]]-AVERAGE(Table2[1Y Return vs Nifty]))/_xlfn.STDEV.P(Table2[1Y Return vs Nifty])</f>
        <v>-0.36463402418637647</v>
      </c>
      <c r="I484">
        <v>2.0950543052209398</v>
      </c>
      <c r="J484">
        <f>(Table2[[#This Row],[1M Return vs Nifty]]-AVERAGE(Table2[1M Return vs Nifty]))/_xlfn.STDEV.P(Table2[1M Return vs Nifty])</f>
        <v>-0.13687839435783519</v>
      </c>
      <c r="K484">
        <v>-16.8349740843903</v>
      </c>
      <c r="L484">
        <f>(Table2[[#This Row],[6M Return vs Nifty]]-AVERAGE(Table2[6M Return vs Nifty]))/_xlfn.STDEV.P(Table2[6M Return vs Nifty])</f>
        <v>-0.79490785844663181</v>
      </c>
      <c r="M484">
        <v>0.58422861905994194</v>
      </c>
      <c r="N484">
        <f>(Table2[[#This Row],[1W Return vs Nifty]]-AVERAGE(Table2[1W Return vs Nifty]))/_xlfn.STDEV.P(Table2[1W Return vs Nifty])</f>
        <v>0.10677307573972179</v>
      </c>
      <c r="O484">
        <v>2426.89</v>
      </c>
      <c r="P484">
        <v>2387.0421415738701</v>
      </c>
      <c r="Q484">
        <v>2282.4736153672702</v>
      </c>
      <c r="R484">
        <v>71.348933771533595</v>
      </c>
      <c r="S484" s="2">
        <f>(Table2[[#This Row],[Close Price]]-Table2[[#This Row],[20D EMA]])/Table2[[#This Row],[20D EMA]]</f>
        <v>3.1278714733671616E-2</v>
      </c>
      <c r="T484" s="2">
        <f>(Table2[[#This Row],[Close Price]]-Table2[[#This Row],[50D EMA]])/Table2[[#This Row],[50D EMA]]</f>
        <v>4.8494266778971215E-2</v>
      </c>
      <c r="U484" s="2">
        <f>(Table2[[#This Row],[Close Price]]-Table2[[#This Row],[200D EMA]])/Table2[[#This Row],[200D EMA]]</f>
        <v>9.6529652368961771E-2</v>
      </c>
      <c r="V484">
        <v>1.15823973414322</v>
      </c>
      <c r="W484">
        <v>2440.5500000000002</v>
      </c>
      <c r="X484">
        <v>2535</v>
      </c>
      <c r="Y484">
        <v>2462.6999999999998</v>
      </c>
      <c r="Z484">
        <v>2519.75</v>
      </c>
      <c r="AA484">
        <v>2385.15</v>
      </c>
      <c r="AB484">
        <v>2563</v>
      </c>
      <c r="AC484" s="2">
        <f>(Table2[[#This Row],[Close Price]]/Table2[[#This Row],[Day Low]])-1</f>
        <v>2.5506545655692436E-2</v>
      </c>
      <c r="AD484" s="2">
        <f>(Table2[[#This Row],[Day High]]/Table2[[#This Row],[Close Price]])-1</f>
        <v>1.2865590538596594E-2</v>
      </c>
      <c r="AE484" s="2">
        <f>(Table2[[#This Row],[Close Price]]/Table2[[#This Row],[Current Week Low]])-1</f>
        <v>1.6282941486986058E-2</v>
      </c>
      <c r="AF484" s="2">
        <f>(Table2[[#This Row],[Current Week High]]/Table2[[#This Row],[Close Price]])-1</f>
        <v>6.7724148953172136E-3</v>
      </c>
      <c r="AG484" s="2">
        <f>(Table2[[#This Row],[Close Price]]/Table2[[#This Row],[Current Month Low]])-1</f>
        <v>4.9326038194662747E-2</v>
      </c>
      <c r="AH484" s="2">
        <f>(Table2[[#This Row],[Current Month High]]/Table2[[#This Row],[Close Price]])-1</f>
        <v>2.4053060572159168E-2</v>
      </c>
      <c r="AI484">
        <v>12.9934473389803</v>
      </c>
      <c r="AJ484">
        <v>58.204804045511999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-0.08</v>
      </c>
      <c r="AM484" t="s">
        <v>10199</v>
      </c>
      <c r="AN484">
        <v>4</v>
      </c>
      <c r="AO484" t="s">
        <v>10198</v>
      </c>
      <c r="AP484">
        <v>3.7988120130292E-2</v>
      </c>
      <c r="AQ484">
        <f>(Table2[[#This Row],[Sharpe Ratio]]-AVERAGE(Table2[Sharpe Ratio]))/_xlfn.STDEV.P(Table2[Sharpe Ratio])</f>
        <v>-0.18591099147506437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-1.3755581927261862</v>
      </c>
      <c r="AS484">
        <f>_xlfn.RANK.AVG(Table2[[#This Row],[1Y Return vs Nifty Z-Score]],Table2[1Y Return vs Nifty Z-Score])</f>
        <v>416</v>
      </c>
      <c r="AT484">
        <f>_xlfn.RANK.AVG(Table2[[#This Row],[6M Return vs Nifty Z-Score]],Table2[6M Return vs Nifty Z-Score])</f>
        <v>597</v>
      </c>
      <c r="AU484">
        <f>_xlfn.RANK.AVG(Table2[[#This Row],[Sharpe Ratio Z-Score]],Table2[Sharpe Ratio Z-Score])</f>
        <v>391</v>
      </c>
      <c r="AV484">
        <f>(Table2[[#This Row],[Rank 1Y]]+Table2[[#This Row],[Rank 6M]]+Table2[[#This Row],[Rank Sharpe]])/3</f>
        <v>468</v>
      </c>
    </row>
    <row r="485" spans="1:48" x14ac:dyDescent="0.3">
      <c r="A485" t="s">
        <v>1131</v>
      </c>
      <c r="B485" t="s">
        <v>1132</v>
      </c>
      <c r="C485" t="s">
        <v>10157</v>
      </c>
      <c r="D485" t="s">
        <v>400</v>
      </c>
      <c r="E485">
        <v>10707.74610378</v>
      </c>
      <c r="F485">
        <v>2724.3</v>
      </c>
      <c r="G485">
        <v>-17.6241401004092</v>
      </c>
      <c r="H485">
        <f>(Table2[[#This Row],[1Y Return vs Nifty]]-AVERAGE(Table2[1Y Return vs Nifty]))/_xlfn.STDEV.P(Table2[1Y Return vs Nifty])</f>
        <v>-0.75057994299399822</v>
      </c>
      <c r="I485">
        <v>-1.82942302544233</v>
      </c>
      <c r="J485">
        <f>(Table2[[#This Row],[1M Return vs Nifty]]-AVERAGE(Table2[1M Return vs Nifty]))/_xlfn.STDEV.P(Table2[1M Return vs Nifty])</f>
        <v>-0.46008345739356749</v>
      </c>
      <c r="K485">
        <v>-2.3559577078948299</v>
      </c>
      <c r="L485">
        <f>(Table2[[#This Row],[6M Return vs Nifty]]-AVERAGE(Table2[6M Return vs Nifty]))/_xlfn.STDEV.P(Table2[6M Return vs Nifty])</f>
        <v>-0.37516475940262634</v>
      </c>
      <c r="M485">
        <v>-7.9992752258609103</v>
      </c>
      <c r="N485">
        <f>(Table2[[#This Row],[1W Return vs Nifty]]-AVERAGE(Table2[1W Return vs Nifty]))/_xlfn.STDEV.P(Table2[1W Return vs Nifty])</f>
        <v>-1.4429797826206361</v>
      </c>
      <c r="O485">
        <v>2614.02</v>
      </c>
      <c r="P485">
        <v>2548.69966097525</v>
      </c>
      <c r="Q485">
        <v>2428.8690808614301</v>
      </c>
      <c r="R485">
        <v>51.943446093701397</v>
      </c>
      <c r="S485" s="2">
        <f>(Table2[[#This Row],[Close Price]]-Table2[[#This Row],[20D EMA]])/Table2[[#This Row],[20D EMA]]</f>
        <v>4.2187894507310655E-2</v>
      </c>
      <c r="T485" s="2">
        <f>(Table2[[#This Row],[Close Price]]-Table2[[#This Row],[50D EMA]])/Table2[[#This Row],[50D EMA]]</f>
        <v>6.8898011685518637E-2</v>
      </c>
      <c r="U485" s="2">
        <f>(Table2[[#This Row],[Close Price]]-Table2[[#This Row],[200D EMA]])/Table2[[#This Row],[200D EMA]]</f>
        <v>0.12163311784338397</v>
      </c>
      <c r="V485">
        <v>2.3794727827220501</v>
      </c>
      <c r="W485">
        <v>2634</v>
      </c>
      <c r="X485">
        <v>2738.95</v>
      </c>
      <c r="Y485">
        <v>2619.5</v>
      </c>
      <c r="Z485">
        <v>2770</v>
      </c>
      <c r="AA485">
        <v>2619.5</v>
      </c>
      <c r="AB485">
        <v>2907.35</v>
      </c>
      <c r="AC485" s="2">
        <f>(Table2[[#This Row],[Close Price]]/Table2[[#This Row],[Day Low]])-1</f>
        <v>3.4282460136674242E-2</v>
      </c>
      <c r="AD485" s="2">
        <f>(Table2[[#This Row],[Day High]]/Table2[[#This Row],[Close Price]])-1</f>
        <v>5.3775281723744683E-3</v>
      </c>
      <c r="AE485" s="2">
        <f>(Table2[[#This Row],[Close Price]]/Table2[[#This Row],[Current Week Low]])-1</f>
        <v>4.0007635044855938E-2</v>
      </c>
      <c r="AF485" s="2">
        <f>(Table2[[#This Row],[Current Week High]]/Table2[[#This Row],[Close Price]])-1</f>
        <v>1.6774951363653035E-2</v>
      </c>
      <c r="AG485" s="2">
        <f>(Table2[[#This Row],[Close Price]]/Table2[[#This Row],[Current Month Low]])-1</f>
        <v>4.0007635044855938E-2</v>
      </c>
      <c r="AH485" s="2">
        <f>(Table2[[#This Row],[Current Month High]]/Table2[[#This Row],[Close Price]])-1</f>
        <v>6.7191572146973355E-2</v>
      </c>
      <c r="AI485">
        <v>10.0631354843445</v>
      </c>
      <c r="AJ485">
        <v>32.482310890655697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-0.08</v>
      </c>
      <c r="AM485" t="s">
        <v>10199</v>
      </c>
      <c r="AN485">
        <v>8.16</v>
      </c>
      <c r="AO485" t="s">
        <v>10198</v>
      </c>
      <c r="AP485">
        <v>5.0566845387138001E-2</v>
      </c>
      <c r="AQ485">
        <f>(Table2[[#This Row],[Sharpe Ratio]]-AVERAGE(Table2[Sharpe Ratio]))/_xlfn.STDEV.P(Table2[Sharpe Ratio])</f>
        <v>-4.4094744754609769E-2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-3.0729026871654379</v>
      </c>
      <c r="AS485">
        <f>_xlfn.RANK.AVG(Table2[[#This Row],[1Y Return vs Nifty Z-Score]],Table2[1Y Return vs Nifty Z-Score])</f>
        <v>606</v>
      </c>
      <c r="AT485">
        <f>_xlfn.RANK.AVG(Table2[[#This Row],[6M Return vs Nifty Z-Score]],Table2[6M Return vs Nifty Z-Score])</f>
        <v>447</v>
      </c>
      <c r="AU485">
        <f>_xlfn.RANK.AVG(Table2[[#This Row],[Sharpe Ratio Z-Score]],Table2[Sharpe Ratio Z-Score])</f>
        <v>351</v>
      </c>
      <c r="AV485">
        <f>(Table2[[#This Row],[Rank 1Y]]+Table2[[#This Row],[Rank 6M]]+Table2[[#This Row],[Rank Sharpe]])/3</f>
        <v>468</v>
      </c>
    </row>
    <row r="486" spans="1:48" x14ac:dyDescent="0.3">
      <c r="A486" t="s">
        <v>978</v>
      </c>
      <c r="B486" t="s">
        <v>979</v>
      </c>
      <c r="C486" t="s">
        <v>10159</v>
      </c>
      <c r="D486" t="s">
        <v>65</v>
      </c>
      <c r="E486">
        <v>14021.168824320001</v>
      </c>
      <c r="F486">
        <v>1033.8</v>
      </c>
      <c r="G486">
        <v>18.779839838346199</v>
      </c>
      <c r="H486">
        <f>(Table2[[#This Row],[1Y Return vs Nifty]]-AVERAGE(Table2[1Y Return vs Nifty]))/_xlfn.STDEV.P(Table2[1Y Return vs Nifty])</f>
        <v>-0.33013950891659927</v>
      </c>
      <c r="I486">
        <v>-3.2120054641999798</v>
      </c>
      <c r="J486">
        <f>(Table2[[#This Row],[1M Return vs Nifty]]-AVERAGE(Table2[1M Return vs Nifty]))/_xlfn.STDEV.P(Table2[1M Return vs Nifty])</f>
        <v>-0.57394770137309381</v>
      </c>
      <c r="K486">
        <v>-0.292988828459391</v>
      </c>
      <c r="L486">
        <f>(Table2[[#This Row],[6M Return vs Nifty]]-AVERAGE(Table2[6M Return vs Nifty]))/_xlfn.STDEV.P(Table2[6M Return vs Nifty])</f>
        <v>-0.31535980247949874</v>
      </c>
      <c r="M486">
        <v>-3.3088098196212501</v>
      </c>
      <c r="N486">
        <f>(Table2[[#This Row],[1W Return vs Nifty]]-AVERAGE(Table2[1W Return vs Nifty]))/_xlfn.STDEV.P(Table2[1W Return vs Nifty])</f>
        <v>-0.59611557638373436</v>
      </c>
      <c r="O486">
        <v>1017.02</v>
      </c>
      <c r="P486">
        <v>971.04879146650205</v>
      </c>
      <c r="Q486">
        <v>888.82828833185101</v>
      </c>
      <c r="R486">
        <v>52.743902240626902</v>
      </c>
      <c r="S486" s="2">
        <f>(Table2[[#This Row],[Close Price]]-Table2[[#This Row],[20D EMA]])/Table2[[#This Row],[20D EMA]]</f>
        <v>1.6499183890188958E-2</v>
      </c>
      <c r="T486" s="2">
        <f>(Table2[[#This Row],[Close Price]]-Table2[[#This Row],[50D EMA]])/Table2[[#This Row],[50D EMA]]</f>
        <v>6.4622096319927921E-2</v>
      </c>
      <c r="U486" s="2">
        <f>(Table2[[#This Row],[Close Price]]-Table2[[#This Row],[200D EMA]])/Table2[[#This Row],[200D EMA]]</f>
        <v>0.1631042953642162</v>
      </c>
      <c r="V486">
        <v>0.62864427032601899</v>
      </c>
      <c r="W486">
        <v>1015.1</v>
      </c>
      <c r="X486">
        <v>1063.6500000000001</v>
      </c>
      <c r="Y486">
        <v>1009</v>
      </c>
      <c r="Z486">
        <v>1057.25</v>
      </c>
      <c r="AA486">
        <v>1007.1</v>
      </c>
      <c r="AB486">
        <v>1090</v>
      </c>
      <c r="AC486" s="2">
        <f>(Table2[[#This Row],[Close Price]]/Table2[[#This Row],[Day Low]])-1</f>
        <v>1.8421830361540659E-2</v>
      </c>
      <c r="AD486" s="2">
        <f>(Table2[[#This Row],[Day High]]/Table2[[#This Row],[Close Price]])-1</f>
        <v>2.8874056877539411E-2</v>
      </c>
      <c r="AE486" s="2">
        <f>(Table2[[#This Row],[Close Price]]/Table2[[#This Row],[Current Week Low]])-1</f>
        <v>2.4578790882061385E-2</v>
      </c>
      <c r="AF486" s="2">
        <f>(Table2[[#This Row],[Current Week High]]/Table2[[#This Row],[Close Price]])-1</f>
        <v>2.2683304314180752E-2</v>
      </c>
      <c r="AG486" s="2">
        <f>(Table2[[#This Row],[Close Price]]/Table2[[#This Row],[Current Month Low]])-1</f>
        <v>2.6511766458147124E-2</v>
      </c>
      <c r="AH486" s="2">
        <f>(Table2[[#This Row],[Current Month High]]/Table2[[#This Row],[Close Price]])-1</f>
        <v>5.4362545946991636E-2</v>
      </c>
      <c r="AI486">
        <v>5.4362545946991601</v>
      </c>
      <c r="AJ486">
        <v>49.1774891774891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0.05</v>
      </c>
      <c r="AM486" t="s">
        <v>10198</v>
      </c>
      <c r="AN486">
        <v>-0.87</v>
      </c>
      <c r="AO486" t="s">
        <v>10199</v>
      </c>
      <c r="AP486">
        <v>-1.9201031097353001E-2</v>
      </c>
      <c r="AQ486">
        <f>(Table2[[#This Row],[Sharpe Ratio]]-AVERAGE(Table2[Sharpe Ratio]))/_xlfn.STDEV.P(Table2[Sharpe Ratio])</f>
        <v>-0.83067829616033162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-2.6462408853132575</v>
      </c>
      <c r="AS486">
        <f>_xlfn.RANK.AVG(Table2[[#This Row],[1Y Return vs Nifty Z-Score]],Table2[1Y Return vs Nifty Z-Score])</f>
        <v>397</v>
      </c>
      <c r="AT486">
        <f>_xlfn.RANK.AVG(Table2[[#This Row],[6M Return vs Nifty Z-Score]],Table2[6M Return vs Nifty Z-Score])</f>
        <v>428</v>
      </c>
      <c r="AU486">
        <f>_xlfn.RANK.AVG(Table2[[#This Row],[Sharpe Ratio Z-Score]],Table2[Sharpe Ratio Z-Score])</f>
        <v>580</v>
      </c>
      <c r="AV486">
        <f>(Table2[[#This Row],[Rank 1Y]]+Table2[[#This Row],[Rank 6M]]+Table2[[#This Row],[Rank Sharpe]])/3</f>
        <v>468.33333333333331</v>
      </c>
    </row>
    <row r="487" spans="1:48" x14ac:dyDescent="0.3">
      <c r="A487" t="s">
        <v>1286</v>
      </c>
      <c r="B487" t="s">
        <v>1287</v>
      </c>
      <c r="C487" t="s">
        <v>10164</v>
      </c>
      <c r="D487" t="s">
        <v>153</v>
      </c>
      <c r="E487">
        <v>8531.2410902399897</v>
      </c>
      <c r="F487">
        <v>998.35</v>
      </c>
      <c r="G487">
        <v>10.3269830332992</v>
      </c>
      <c r="H487">
        <f>(Table2[[#This Row],[1Y Return vs Nifty]]-AVERAGE(Table2[1Y Return vs Nifty]))/_xlfn.STDEV.P(Table2[1Y Return vs Nifty])</f>
        <v>-0.42776407607346051</v>
      </c>
      <c r="I487">
        <v>-1.44868098417042</v>
      </c>
      <c r="J487">
        <f>(Table2[[#This Row],[1M Return vs Nifty]]-AVERAGE(Table2[1M Return vs Nifty]))/_xlfn.STDEV.P(Table2[1M Return vs Nifty])</f>
        <v>-0.42872698745344345</v>
      </c>
      <c r="K487">
        <v>8.4029658146585895</v>
      </c>
      <c r="L487">
        <f>(Table2[[#This Row],[6M Return vs Nifty]]-AVERAGE(Table2[6M Return vs Nifty]))/_xlfn.STDEV.P(Table2[6M Return vs Nifty])</f>
        <v>-6.3266230917980948E-2</v>
      </c>
      <c r="M487">
        <v>-5.4204191780993698</v>
      </c>
      <c r="N487">
        <f>(Table2[[#This Row],[1W Return vs Nifty]]-AVERAGE(Table2[1W Return vs Nifty]))/_xlfn.STDEV.P(Table2[1W Return vs Nifty])</f>
        <v>-0.9773669509000259</v>
      </c>
      <c r="O487">
        <v>1014.87</v>
      </c>
      <c r="P487">
        <v>993.83491719363599</v>
      </c>
      <c r="Q487">
        <v>887.70342881622298</v>
      </c>
      <c r="R487">
        <v>42.215230845901999</v>
      </c>
      <c r="S487" s="2">
        <f>(Table2[[#This Row],[Close Price]]-Table2[[#This Row],[20D EMA]])/Table2[[#This Row],[20D EMA]]</f>
        <v>-1.6277946929163324E-2</v>
      </c>
      <c r="T487" s="2">
        <f>(Table2[[#This Row],[Close Price]]-Table2[[#This Row],[50D EMA]])/Table2[[#This Row],[50D EMA]]</f>
        <v>4.5430913406761782E-3</v>
      </c>
      <c r="U487" s="2">
        <f>(Table2[[#This Row],[Close Price]]-Table2[[#This Row],[200D EMA]])/Table2[[#This Row],[200D EMA]]</f>
        <v>0.12464362262442458</v>
      </c>
      <c r="V487">
        <v>0.34682811412553899</v>
      </c>
      <c r="W487">
        <v>959</v>
      </c>
      <c r="X487">
        <v>1017.5</v>
      </c>
      <c r="Y487">
        <v>995.2</v>
      </c>
      <c r="Z487">
        <v>1032.75</v>
      </c>
      <c r="AA487">
        <v>995.2</v>
      </c>
      <c r="AB487">
        <v>1058</v>
      </c>
      <c r="AC487" s="2">
        <f>(Table2[[#This Row],[Close Price]]/Table2[[#This Row],[Day Low]])-1</f>
        <v>4.1032325338894671E-2</v>
      </c>
      <c r="AD487" s="2">
        <f>(Table2[[#This Row],[Day High]]/Table2[[#This Row],[Close Price]])-1</f>
        <v>1.9181649722041394E-2</v>
      </c>
      <c r="AE487" s="2">
        <f>(Table2[[#This Row],[Close Price]]/Table2[[#This Row],[Current Week Low]])-1</f>
        <v>3.1651929260450018E-3</v>
      </c>
      <c r="AF487" s="2">
        <f>(Table2[[#This Row],[Current Week High]]/Table2[[#This Row],[Close Price]])-1</f>
        <v>3.4456853808784382E-2</v>
      </c>
      <c r="AG487" s="2">
        <f>(Table2[[#This Row],[Close Price]]/Table2[[#This Row],[Current Month Low]])-1</f>
        <v>3.1651929260450018E-3</v>
      </c>
      <c r="AH487" s="2">
        <f>(Table2[[#This Row],[Current Month High]]/Table2[[#This Row],[Close Price]])-1</f>
        <v>5.974858516552306E-2</v>
      </c>
      <c r="AI487">
        <v>16.3920468773476</v>
      </c>
      <c r="AJ487">
        <v>44.051655724695202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-0.17</v>
      </c>
      <c r="AM487" t="s">
        <v>10199</v>
      </c>
      <c r="AN487">
        <v>-0.45</v>
      </c>
      <c r="AO487" t="s">
        <v>10199</v>
      </c>
      <c r="AP487">
        <v>-4.2588522701207998E-2</v>
      </c>
      <c r="AQ487">
        <f>(Table2[[#This Row],[Sharpe Ratio]]-AVERAGE(Table2[Sharpe Ratio]))/_xlfn.STDEV.P(Table2[Sharpe Ratio])</f>
        <v>-1.0943557524796612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-2.9914799978245719</v>
      </c>
      <c r="AS487">
        <f>_xlfn.RANK.AVG(Table2[[#This Row],[1Y Return vs Nifty Z-Score]],Table2[1Y Return vs Nifty Z-Score])</f>
        <v>451</v>
      </c>
      <c r="AT487">
        <f>_xlfn.RANK.AVG(Table2[[#This Row],[6M Return vs Nifty Z-Score]],Table2[6M Return vs Nifty Z-Score])</f>
        <v>330</v>
      </c>
      <c r="AU487">
        <f>_xlfn.RANK.AVG(Table2[[#This Row],[Sharpe Ratio Z-Score]],Table2[Sharpe Ratio Z-Score])</f>
        <v>624</v>
      </c>
      <c r="AV487">
        <f>(Table2[[#This Row],[Rank 1Y]]+Table2[[#This Row],[Rank 6M]]+Table2[[#This Row],[Rank Sharpe]])/3</f>
        <v>468.33333333333331</v>
      </c>
    </row>
    <row r="488" spans="1:48" x14ac:dyDescent="0.3">
      <c r="A488" t="s">
        <v>285</v>
      </c>
      <c r="B488" t="s">
        <v>286</v>
      </c>
      <c r="C488" t="s">
        <v>10159</v>
      </c>
      <c r="D488" t="s">
        <v>287</v>
      </c>
      <c r="E488">
        <v>90835.238136465006</v>
      </c>
      <c r="F488">
        <v>6320.3</v>
      </c>
      <c r="G488">
        <v>-3.7863400755979399</v>
      </c>
      <c r="H488">
        <f>(Table2[[#This Row],[1Y Return vs Nifty]]-AVERAGE(Table2[1Y Return vs Nifty]))/_xlfn.STDEV.P(Table2[1Y Return vs Nifty])</f>
        <v>-0.59076305871662504</v>
      </c>
      <c r="I488">
        <v>0.206341747666136</v>
      </c>
      <c r="J488">
        <f>(Table2[[#This Row],[1M Return vs Nifty]]-AVERAGE(Table2[1M Return vs Nifty]))/_xlfn.STDEV.P(Table2[1M Return vs Nifty])</f>
        <v>-0.2924255946056985</v>
      </c>
      <c r="K488">
        <v>-4.3173289659004102</v>
      </c>
      <c r="L488">
        <f>(Table2[[#This Row],[6M Return vs Nifty]]-AVERAGE(Table2[6M Return vs Nifty]))/_xlfn.STDEV.P(Table2[6M Return vs Nifty])</f>
        <v>-0.43202442644102829</v>
      </c>
      <c r="M488">
        <v>1.6652111382639201</v>
      </c>
      <c r="N488">
        <f>(Table2[[#This Row],[1W Return vs Nifty]]-AVERAGE(Table2[1W Return vs Nifty]))/_xlfn.STDEV.P(Table2[1W Return vs Nifty])</f>
        <v>0.30194462563833929</v>
      </c>
      <c r="O488">
        <v>6187.85</v>
      </c>
      <c r="P488">
        <v>6125.3255780497502</v>
      </c>
      <c r="Q488">
        <v>5836.1676496958698</v>
      </c>
      <c r="R488">
        <v>66.980825404072107</v>
      </c>
      <c r="S488" s="2">
        <f>(Table2[[#This Row],[Close Price]]-Table2[[#This Row],[20D EMA]])/Table2[[#This Row],[20D EMA]]</f>
        <v>2.1404849826676439E-2</v>
      </c>
      <c r="T488" s="2">
        <f>(Table2[[#This Row],[Close Price]]-Table2[[#This Row],[50D EMA]])/Table2[[#This Row],[50D EMA]]</f>
        <v>3.1830866696938596E-2</v>
      </c>
      <c r="U488" s="2">
        <f>(Table2[[#This Row],[Close Price]]-Table2[[#This Row],[200D EMA]])/Table2[[#This Row],[200D EMA]]</f>
        <v>8.2953811364442062E-2</v>
      </c>
      <c r="V488">
        <v>0.72542265593403299</v>
      </c>
      <c r="W488">
        <v>6301.15</v>
      </c>
      <c r="X488">
        <v>6417</v>
      </c>
      <c r="Y488">
        <v>6255.9</v>
      </c>
      <c r="Z488">
        <v>6387.95</v>
      </c>
      <c r="AA488">
        <v>6077</v>
      </c>
      <c r="AB488">
        <v>6387.95</v>
      </c>
      <c r="AC488" s="2">
        <f>(Table2[[#This Row],[Close Price]]/Table2[[#This Row],[Day Low]])-1</f>
        <v>3.0391277782628734E-3</v>
      </c>
      <c r="AD488" s="2">
        <f>(Table2[[#This Row],[Day High]]/Table2[[#This Row],[Close Price]])-1</f>
        <v>1.5299906650000805E-2</v>
      </c>
      <c r="AE488" s="2">
        <f>(Table2[[#This Row],[Close Price]]/Table2[[#This Row],[Current Week Low]])-1</f>
        <v>1.0294282197605531E-2</v>
      </c>
      <c r="AF488" s="2">
        <f>(Table2[[#This Row],[Current Week High]]/Table2[[#This Row],[Close Price]])-1</f>
        <v>1.0703605841494879E-2</v>
      </c>
      <c r="AG488" s="2">
        <f>(Table2[[#This Row],[Close Price]]/Table2[[#This Row],[Current Month Low]])-1</f>
        <v>4.0036202073391536E-2</v>
      </c>
      <c r="AH488" s="2">
        <f>(Table2[[#This Row],[Current Month High]]/Table2[[#This Row],[Close Price]])-1</f>
        <v>1.0703605841494879E-2</v>
      </c>
      <c r="AI488">
        <v>8.7677800104425394</v>
      </c>
      <c r="AJ488">
        <v>33.734659331358401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-0.09</v>
      </c>
      <c r="AM488" t="s">
        <v>10199</v>
      </c>
      <c r="AN488">
        <v>2.44</v>
      </c>
      <c r="AO488" t="s">
        <v>10198</v>
      </c>
      <c r="AP488">
        <v>3.3044754438001998E-2</v>
      </c>
      <c r="AQ488">
        <f>(Table2[[#This Row],[Sharpe Ratio]]-AVERAGE(Table2[Sharpe Ratio]))/_xlfn.STDEV.P(Table2[Sharpe Ratio])</f>
        <v>-0.24164394965106728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-1.2549124037760797</v>
      </c>
      <c r="AS488">
        <f>_xlfn.RANK.AVG(Table2[[#This Row],[1Y Return vs Nifty Z-Score]],Table2[1Y Return vs Nifty Z-Score])</f>
        <v>532</v>
      </c>
      <c r="AT488">
        <f>_xlfn.RANK.AVG(Table2[[#This Row],[6M Return vs Nifty Z-Score]],Table2[6M Return vs Nifty Z-Score])</f>
        <v>471</v>
      </c>
      <c r="AU488">
        <f>_xlfn.RANK.AVG(Table2[[#This Row],[Sharpe Ratio Z-Score]],Table2[Sharpe Ratio Z-Score])</f>
        <v>403</v>
      </c>
      <c r="AV488">
        <f>(Table2[[#This Row],[Rank 1Y]]+Table2[[#This Row],[Rank 6M]]+Table2[[#This Row],[Rank Sharpe]])/3</f>
        <v>468.66666666666669</v>
      </c>
    </row>
    <row r="489" spans="1:48" x14ac:dyDescent="0.3">
      <c r="A489" t="s">
        <v>514</v>
      </c>
      <c r="B489" t="s">
        <v>515</v>
      </c>
      <c r="C489" t="s">
        <v>10157</v>
      </c>
      <c r="D489" t="s">
        <v>189</v>
      </c>
      <c r="E489">
        <v>39589.019157729999</v>
      </c>
      <c r="F489">
        <v>680.15</v>
      </c>
      <c r="G489">
        <v>3.6740459639968699E-2</v>
      </c>
      <c r="H489">
        <f>(Table2[[#This Row],[1Y Return vs Nifty]]-AVERAGE(Table2[1Y Return vs Nifty]))/_xlfn.STDEV.P(Table2[1Y Return vs Nifty])</f>
        <v>-0.54660916009201121</v>
      </c>
      <c r="I489">
        <v>-3.6324883384547499</v>
      </c>
      <c r="J489">
        <f>(Table2[[#This Row],[1M Return vs Nifty]]-AVERAGE(Table2[1M Return vs Nifty]))/_xlfn.STDEV.P(Table2[1M Return vs Nifty])</f>
        <v>-0.60857707553640195</v>
      </c>
      <c r="K489">
        <v>-6.6503595586565902</v>
      </c>
      <c r="L489">
        <f>(Table2[[#This Row],[6M Return vs Nifty]]-AVERAGE(Table2[6M Return vs Nifty]))/_xlfn.STDEV.P(Table2[6M Return vs Nifty])</f>
        <v>-0.499658405552873</v>
      </c>
      <c r="M489">
        <v>-1.1155387290080201</v>
      </c>
      <c r="N489">
        <f>(Table2[[#This Row],[1W Return vs Nifty]]-AVERAGE(Table2[1W Return vs Nifty]))/_xlfn.STDEV.P(Table2[1W Return vs Nifty])</f>
        <v>-0.20012016434133034</v>
      </c>
      <c r="O489">
        <v>656.16</v>
      </c>
      <c r="P489">
        <v>647.54167501900895</v>
      </c>
      <c r="Q489">
        <v>616.72782279459</v>
      </c>
      <c r="R489">
        <v>65.398521241034402</v>
      </c>
      <c r="S489" s="2">
        <f>(Table2[[#This Row],[Close Price]]-Table2[[#This Row],[20D EMA]])/Table2[[#This Row],[20D EMA]]</f>
        <v>3.6561204584247761E-2</v>
      </c>
      <c r="T489" s="2">
        <f>(Table2[[#This Row],[Close Price]]-Table2[[#This Row],[50D EMA]])/Table2[[#This Row],[50D EMA]]</f>
        <v>5.0357106328382327E-2</v>
      </c>
      <c r="U489" s="2">
        <f>(Table2[[#This Row],[Close Price]]-Table2[[#This Row],[200D EMA]])/Table2[[#This Row],[200D EMA]]</f>
        <v>0.10283657532754711</v>
      </c>
      <c r="V489">
        <v>0.69538422063345695</v>
      </c>
      <c r="W489">
        <v>662.65</v>
      </c>
      <c r="X489">
        <v>692</v>
      </c>
      <c r="Y489">
        <v>656</v>
      </c>
      <c r="Z489">
        <v>690</v>
      </c>
      <c r="AA489">
        <v>641.85</v>
      </c>
      <c r="AB489">
        <v>690</v>
      </c>
      <c r="AC489" s="2">
        <f>(Table2[[#This Row],[Close Price]]/Table2[[#This Row],[Day Low]])-1</f>
        <v>2.6409114917377297E-2</v>
      </c>
      <c r="AD489" s="2">
        <f>(Table2[[#This Row],[Day High]]/Table2[[#This Row],[Close Price]])-1</f>
        <v>1.7422627361611376E-2</v>
      </c>
      <c r="AE489" s="2">
        <f>(Table2[[#This Row],[Close Price]]/Table2[[#This Row],[Current Week Low]])-1</f>
        <v>3.6814024390243949E-2</v>
      </c>
      <c r="AF489" s="2">
        <f>(Table2[[#This Row],[Current Week High]]/Table2[[#This Row],[Close Price]])-1</f>
        <v>1.4482099536866855E-2</v>
      </c>
      <c r="AG489" s="2">
        <f>(Table2[[#This Row],[Close Price]]/Table2[[#This Row],[Current Month Low]])-1</f>
        <v>5.9671262756095578E-2</v>
      </c>
      <c r="AH489" s="2">
        <f>(Table2[[#This Row],[Current Month High]]/Table2[[#This Row],[Close Price]])-1</f>
        <v>1.4482099536866855E-2</v>
      </c>
      <c r="AI489">
        <v>5.6899213408806801</v>
      </c>
      <c r="AJ489">
        <v>39.346445400532602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-0.16</v>
      </c>
      <c r="AM489" t="s">
        <v>10199</v>
      </c>
      <c r="AN489">
        <v>8.1199999999999992</v>
      </c>
      <c r="AO489" t="s">
        <v>10198</v>
      </c>
      <c r="AP489">
        <v>3.5172189648415002E-2</v>
      </c>
      <c r="AQ489">
        <f>(Table2[[#This Row],[Sharpe Ratio]]-AVERAGE(Table2[Sharpe Ratio]))/_xlfn.STDEV.P(Table2[Sharpe Ratio])</f>
        <v>-0.21765861961792191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-2.0726234251405384</v>
      </c>
      <c r="AS489">
        <f>_xlfn.RANK.AVG(Table2[[#This Row],[1Y Return vs Nifty Z-Score]],Table2[1Y Return vs Nifty Z-Score])</f>
        <v>516</v>
      </c>
      <c r="AT489">
        <f>_xlfn.RANK.AVG(Table2[[#This Row],[6M Return vs Nifty Z-Score]],Table2[6M Return vs Nifty Z-Score])</f>
        <v>494</v>
      </c>
      <c r="AU489">
        <f>_xlfn.RANK.AVG(Table2[[#This Row],[Sharpe Ratio Z-Score]],Table2[Sharpe Ratio Z-Score])</f>
        <v>399</v>
      </c>
      <c r="AV489">
        <f>(Table2[[#This Row],[Rank 1Y]]+Table2[[#This Row],[Rank 6M]]+Table2[[#This Row],[Rank Sharpe]])/3</f>
        <v>469.66666666666669</v>
      </c>
    </row>
    <row r="490" spans="1:48" x14ac:dyDescent="0.3">
      <c r="A490" t="s">
        <v>495</v>
      </c>
      <c r="B490" t="s">
        <v>496</v>
      </c>
      <c r="C490" t="s">
        <v>10158</v>
      </c>
      <c r="D490" t="s">
        <v>393</v>
      </c>
      <c r="E490">
        <v>43021.85791128</v>
      </c>
      <c r="F490">
        <v>1554.25</v>
      </c>
      <c r="G490">
        <v>-7.4964140458045199</v>
      </c>
      <c r="H490">
        <f>(Table2[[#This Row],[1Y Return vs Nifty]]-AVERAGE(Table2[1Y Return vs Nifty]))/_xlfn.STDEV.P(Table2[1Y Return vs Nifty])</f>
        <v>-0.63361181077937112</v>
      </c>
      <c r="I490">
        <v>-10.790971373222</v>
      </c>
      <c r="J490">
        <f>(Table2[[#This Row],[1M Return vs Nifty]]-AVERAGE(Table2[1M Return vs Nifty]))/_xlfn.STDEV.P(Table2[1M Return vs Nifty])</f>
        <v>-1.1981225781730909</v>
      </c>
      <c r="K490">
        <v>-12.416693190853399</v>
      </c>
      <c r="L490">
        <f>(Table2[[#This Row],[6M Return vs Nifty]]-AVERAGE(Table2[6M Return vs Nifty]))/_xlfn.STDEV.P(Table2[6M Return vs Nifty])</f>
        <v>-0.66682298952482633</v>
      </c>
      <c r="M490">
        <v>-6.1373195990416498</v>
      </c>
      <c r="N490">
        <f>(Table2[[#This Row],[1W Return vs Nifty]]-AVERAGE(Table2[1W Return vs Nifty]))/_xlfn.STDEV.P(Table2[1W Return vs Nifty])</f>
        <v>-1.1068034253966814</v>
      </c>
      <c r="O490">
        <v>1580.12</v>
      </c>
      <c r="P490">
        <v>1578.76793823449</v>
      </c>
      <c r="Q490">
        <v>1532.5381760815501</v>
      </c>
      <c r="R490">
        <v>40.139857676051498</v>
      </c>
      <c r="S490" s="2">
        <f>(Table2[[#This Row],[Close Price]]-Table2[[#This Row],[20D EMA]])/Table2[[#This Row],[20D EMA]]</f>
        <v>-1.637217426524561E-2</v>
      </c>
      <c r="T490" s="2">
        <f>(Table2[[#This Row],[Close Price]]-Table2[[#This Row],[50D EMA]])/Table2[[#This Row],[50D EMA]]</f>
        <v>-1.5529792340417034E-2</v>
      </c>
      <c r="U490" s="2">
        <f>(Table2[[#This Row],[Close Price]]-Table2[[#This Row],[200D EMA]])/Table2[[#This Row],[200D EMA]]</f>
        <v>1.4167232018952701E-2</v>
      </c>
      <c r="V490">
        <v>0.97991110848111895</v>
      </c>
      <c r="W490">
        <v>1556</v>
      </c>
      <c r="X490">
        <v>1586.95</v>
      </c>
      <c r="Y490">
        <v>1530.9</v>
      </c>
      <c r="Z490">
        <v>1576.9</v>
      </c>
      <c r="AA490">
        <v>1530.9</v>
      </c>
      <c r="AB490">
        <v>1654</v>
      </c>
      <c r="AC490" s="2">
        <f>(Table2[[#This Row],[Close Price]]/Table2[[#This Row],[Day Low]])-1</f>
        <v>-1.1246786632390648E-3</v>
      </c>
      <c r="AD490" s="2">
        <f>(Table2[[#This Row],[Day High]]/Table2[[#This Row],[Close Price]])-1</f>
        <v>2.1039086376065663E-2</v>
      </c>
      <c r="AE490" s="2">
        <f>(Table2[[#This Row],[Close Price]]/Table2[[#This Row],[Current Week Low]])-1</f>
        <v>1.525246586974971E-2</v>
      </c>
      <c r="AF490" s="2">
        <f>(Table2[[#This Row],[Current Week High]]/Table2[[#This Row],[Close Price]])-1</f>
        <v>1.4572945150394201E-2</v>
      </c>
      <c r="AG490" s="2">
        <f>(Table2[[#This Row],[Close Price]]/Table2[[#This Row],[Current Month Low]])-1</f>
        <v>1.525246586974971E-2</v>
      </c>
      <c r="AH490" s="2">
        <f>(Table2[[#This Row],[Current Month High]]/Table2[[#This Row],[Close Price]])-1</f>
        <v>6.4178864404053293E-2</v>
      </c>
      <c r="AI490">
        <v>15.811484638893299</v>
      </c>
      <c r="AJ490">
        <v>19.465795541890799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-0.1</v>
      </c>
      <c r="AM490" t="s">
        <v>10199</v>
      </c>
      <c r="AN490">
        <v>-5.61</v>
      </c>
      <c r="AO490" t="s">
        <v>10199</v>
      </c>
      <c r="AP490">
        <v>6.2188688895870002E-2</v>
      </c>
      <c r="AQ490">
        <f>(Table2[[#This Row],[Sharpe Ratio]]-AVERAGE(Table2[Sharpe Ratio]))/_xlfn.STDEV.P(Table2[Sharpe Ratio])</f>
        <v>8.6933335812125923E-2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-3.5184274680618435</v>
      </c>
      <c r="AS490">
        <f>_xlfn.RANK.AVG(Table2[[#This Row],[1Y Return vs Nifty Z-Score]],Table2[1Y Return vs Nifty Z-Score])</f>
        <v>550</v>
      </c>
      <c r="AT490">
        <f>_xlfn.RANK.AVG(Table2[[#This Row],[6M Return vs Nifty Z-Score]],Table2[6M Return vs Nifty Z-Score])</f>
        <v>551</v>
      </c>
      <c r="AU490">
        <f>_xlfn.RANK.AVG(Table2[[#This Row],[Sharpe Ratio Z-Score]],Table2[Sharpe Ratio Z-Score])</f>
        <v>309</v>
      </c>
      <c r="AV490">
        <f>(Table2[[#This Row],[Rank 1Y]]+Table2[[#This Row],[Rank 6M]]+Table2[[#This Row],[Rank Sharpe]])/3</f>
        <v>470</v>
      </c>
    </row>
    <row r="491" spans="1:48" x14ac:dyDescent="0.3">
      <c r="A491" t="s">
        <v>994</v>
      </c>
      <c r="B491" t="s">
        <v>995</v>
      </c>
      <c r="C491" t="s">
        <v>10153</v>
      </c>
      <c r="D491" t="s">
        <v>247</v>
      </c>
      <c r="E491">
        <v>13352.4219972149</v>
      </c>
      <c r="F491">
        <v>1046.0999999999999</v>
      </c>
      <c r="G491">
        <v>5.6645911725014697</v>
      </c>
      <c r="H491">
        <f>(Table2[[#This Row],[1Y Return vs Nifty]]-AVERAGE(Table2[1Y Return vs Nifty]))/_xlfn.STDEV.P(Table2[1Y Return vs Nifty])</f>
        <v>-0.48161143180463578</v>
      </c>
      <c r="I491">
        <v>3.8600969751060799</v>
      </c>
      <c r="J491">
        <f>(Table2[[#This Row],[1M Return vs Nifty]]-AVERAGE(Table2[1M Return vs Nifty]))/_xlfn.STDEV.P(Table2[1M Return vs Nifty])</f>
        <v>8.4838231593111248E-3</v>
      </c>
      <c r="K491">
        <v>4.1081708130016699</v>
      </c>
      <c r="L491">
        <f>(Table2[[#This Row],[6M Return vs Nifty]]-AVERAGE(Table2[6M Return vs Nifty]))/_xlfn.STDEV.P(Table2[6M Return vs Nifty])</f>
        <v>-0.18777127441531494</v>
      </c>
      <c r="M491">
        <v>-0.76747614653478002</v>
      </c>
      <c r="N491">
        <f>(Table2[[#This Row],[1W Return vs Nifty]]-AVERAGE(Table2[1W Return vs Nifty]))/_xlfn.STDEV.P(Table2[1W Return vs Nifty])</f>
        <v>-0.13727741482763622</v>
      </c>
      <c r="O491">
        <v>1015.68</v>
      </c>
      <c r="P491">
        <v>972.64702725928896</v>
      </c>
      <c r="Q491">
        <v>887.36160958600101</v>
      </c>
      <c r="R491">
        <v>74.391801363494395</v>
      </c>
      <c r="S491" s="2">
        <f>(Table2[[#This Row],[Close Price]]-Table2[[#This Row],[20D EMA]])/Table2[[#This Row],[20D EMA]]</f>
        <v>2.9950378071833608E-2</v>
      </c>
      <c r="T491" s="2">
        <f>(Table2[[#This Row],[Close Price]]-Table2[[#This Row],[50D EMA]])/Table2[[#This Row],[50D EMA]]</f>
        <v>7.5518631818251372E-2</v>
      </c>
      <c r="U491" s="2">
        <f>(Table2[[#This Row],[Close Price]]-Table2[[#This Row],[200D EMA]])/Table2[[#This Row],[200D EMA]]</f>
        <v>0.17888805273879085</v>
      </c>
      <c r="V491">
        <v>0.87718624065439399</v>
      </c>
      <c r="W491">
        <v>1025</v>
      </c>
      <c r="X491">
        <v>1051</v>
      </c>
      <c r="Y491">
        <v>1041.7</v>
      </c>
      <c r="Z491">
        <v>1072</v>
      </c>
      <c r="AA491">
        <v>1008</v>
      </c>
      <c r="AB491">
        <v>1072</v>
      </c>
      <c r="AC491" s="2">
        <f>(Table2[[#This Row],[Close Price]]/Table2[[#This Row],[Day Low]])-1</f>
        <v>2.0585365853658555E-2</v>
      </c>
      <c r="AD491" s="2">
        <f>(Table2[[#This Row],[Day High]]/Table2[[#This Row],[Close Price]])-1</f>
        <v>4.6840646209731496E-3</v>
      </c>
      <c r="AE491" s="2">
        <f>(Table2[[#This Row],[Close Price]]/Table2[[#This Row],[Current Week Low]])-1</f>
        <v>4.2238648363250864E-3</v>
      </c>
      <c r="AF491" s="2">
        <f>(Table2[[#This Row],[Current Week High]]/Table2[[#This Row],[Close Price]])-1</f>
        <v>2.4758627282286616E-2</v>
      </c>
      <c r="AG491" s="2">
        <f>(Table2[[#This Row],[Close Price]]/Table2[[#This Row],[Current Month Low]])-1</f>
        <v>3.7797619047619024E-2</v>
      </c>
      <c r="AH491" s="2">
        <f>(Table2[[#This Row],[Current Month High]]/Table2[[#This Row],[Close Price]])-1</f>
        <v>2.4758627282286616E-2</v>
      </c>
      <c r="AI491">
        <v>2.4758627282286598</v>
      </c>
      <c r="AJ491">
        <v>43.066192560174997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0.04</v>
      </c>
      <c r="AM491" t="s">
        <v>10198</v>
      </c>
      <c r="AN491">
        <v>3.32</v>
      </c>
      <c r="AO491" t="s">
        <v>10198</v>
      </c>
      <c r="AP491">
        <v>-1.1560248431579E-2</v>
      </c>
      <c r="AQ491">
        <f>(Table2[[#This Row],[Sharpe Ratio]]-AVERAGE(Table2[Sharpe Ratio]))/_xlfn.STDEV.P(Table2[Sharpe Ratio])</f>
        <v>-0.7445338659783437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-1.5427101638666194</v>
      </c>
      <c r="AS491">
        <f>_xlfn.RANK.AVG(Table2[[#This Row],[1Y Return vs Nifty Z-Score]],Table2[1Y Return vs Nifty Z-Score])</f>
        <v>476</v>
      </c>
      <c r="AT491">
        <f>_xlfn.RANK.AVG(Table2[[#This Row],[6M Return vs Nifty Z-Score]],Table2[6M Return vs Nifty Z-Score])</f>
        <v>368</v>
      </c>
      <c r="AU491">
        <f>_xlfn.RANK.AVG(Table2[[#This Row],[Sharpe Ratio Z-Score]],Table2[Sharpe Ratio Z-Score])</f>
        <v>566</v>
      </c>
      <c r="AV491">
        <f>(Table2[[#This Row],[Rank 1Y]]+Table2[[#This Row],[Rank 6M]]+Table2[[#This Row],[Rank Sharpe]])/3</f>
        <v>470</v>
      </c>
    </row>
    <row r="492" spans="1:48" x14ac:dyDescent="0.3">
      <c r="A492" t="s">
        <v>1777</v>
      </c>
      <c r="B492" t="s">
        <v>1778</v>
      </c>
      <c r="C492" t="s">
        <v>10158</v>
      </c>
      <c r="D492" t="s">
        <v>1407</v>
      </c>
      <c r="E492">
        <v>4105.2229791</v>
      </c>
      <c r="F492">
        <v>568.79999999999995</v>
      </c>
      <c r="G492">
        <v>5.3605285936470599</v>
      </c>
      <c r="H492">
        <f>(Table2[[#This Row],[1Y Return vs Nifty]]-AVERAGE(Table2[1Y Return vs Nifty]))/_xlfn.STDEV.P(Table2[1Y Return vs Nifty])</f>
        <v>-0.48512314131703838</v>
      </c>
      <c r="I492">
        <v>28.080886327964599</v>
      </c>
      <c r="J492">
        <f>(Table2[[#This Row],[1M Return vs Nifty]]-AVERAGE(Table2[1M Return vs Nifty]))/_xlfn.STDEV.P(Table2[1M Return vs Nifty])</f>
        <v>2.0032161378043254</v>
      </c>
      <c r="K492">
        <v>5.6387381495733697</v>
      </c>
      <c r="L492">
        <f>(Table2[[#This Row],[6M Return vs Nifty]]-AVERAGE(Table2[6M Return vs Nifty]))/_xlfn.STDEV.P(Table2[6M Return vs Nifty])</f>
        <v>-0.14340050637121987</v>
      </c>
      <c r="M492">
        <v>6.6024530759923401</v>
      </c>
      <c r="N492">
        <f>(Table2[[#This Row],[1W Return vs Nifty]]-AVERAGE(Table2[1W Return vs Nifty]))/_xlfn.STDEV.P(Table2[1W Return vs Nifty])</f>
        <v>1.1933643702614984</v>
      </c>
      <c r="O492">
        <v>522.79</v>
      </c>
      <c r="P492">
        <v>482.58571864021798</v>
      </c>
      <c r="Q492">
        <v>457.67005782244797</v>
      </c>
      <c r="R492">
        <v>88.088015093793601</v>
      </c>
      <c r="S492" s="2">
        <f>(Table2[[#This Row],[Close Price]]-Table2[[#This Row],[20D EMA]])/Table2[[#This Row],[20D EMA]]</f>
        <v>8.8008569406453824E-2</v>
      </c>
      <c r="T492" s="2">
        <f>(Table2[[#This Row],[Close Price]]-Table2[[#This Row],[50D EMA]])/Table2[[#This Row],[50D EMA]]</f>
        <v>0.17865071018410575</v>
      </c>
      <c r="U492" s="2">
        <f>(Table2[[#This Row],[Close Price]]-Table2[[#This Row],[200D EMA]])/Table2[[#This Row],[200D EMA]]</f>
        <v>0.24281671977034727</v>
      </c>
      <c r="V492">
        <v>2.1132052300617898</v>
      </c>
      <c r="W492">
        <v>543.6</v>
      </c>
      <c r="X492">
        <v>573.95000000000005</v>
      </c>
      <c r="Y492">
        <v>560.54999999999995</v>
      </c>
      <c r="Z492">
        <v>582.6</v>
      </c>
      <c r="AA492">
        <v>519</v>
      </c>
      <c r="AB492">
        <v>582.6</v>
      </c>
      <c r="AC492" s="2">
        <f>(Table2[[#This Row],[Close Price]]/Table2[[#This Row],[Day Low]])-1</f>
        <v>4.6357615894039528E-2</v>
      </c>
      <c r="AD492" s="2">
        <f>(Table2[[#This Row],[Day High]]/Table2[[#This Row],[Close Price]])-1</f>
        <v>9.054149085794716E-3</v>
      </c>
      <c r="AE492" s="2">
        <f>(Table2[[#This Row],[Close Price]]/Table2[[#This Row],[Current Week Low]])-1</f>
        <v>1.4717687985014827E-2</v>
      </c>
      <c r="AF492" s="2">
        <f>(Table2[[#This Row],[Current Week High]]/Table2[[#This Row],[Close Price]])-1</f>
        <v>2.4261603375527629E-2</v>
      </c>
      <c r="AG492" s="2">
        <f>(Table2[[#This Row],[Close Price]]/Table2[[#This Row],[Current Month Low]])-1</f>
        <v>9.5953757225433423E-2</v>
      </c>
      <c r="AH492" s="2">
        <f>(Table2[[#This Row],[Current Month High]]/Table2[[#This Row],[Close Price]])-1</f>
        <v>2.4261603375527629E-2</v>
      </c>
      <c r="AI492">
        <v>2.4261603375527598</v>
      </c>
      <c r="AJ492">
        <v>53.336029114435803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0.17</v>
      </c>
      <c r="AM492" t="s">
        <v>10198</v>
      </c>
      <c r="AN492">
        <v>10.09</v>
      </c>
      <c r="AO492" t="s">
        <v>10198</v>
      </c>
      <c r="AP492">
        <v>-1.8210949785640002E-2</v>
      </c>
      <c r="AQ492">
        <f>(Table2[[#This Row],[Sharpe Ratio]]-AVERAGE(Table2[Sharpe Ratio]))/_xlfn.STDEV.P(Table2[Sharpe Ratio])</f>
        <v>-0.81951582836584791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1.7485410320117178</v>
      </c>
      <c r="AS492">
        <f>_xlfn.RANK.AVG(Table2[[#This Row],[1Y Return vs Nifty Z-Score]],Table2[1Y Return vs Nifty Z-Score])</f>
        <v>479</v>
      </c>
      <c r="AT492">
        <f>_xlfn.RANK.AVG(Table2[[#This Row],[6M Return vs Nifty Z-Score]],Table2[6M Return vs Nifty Z-Score])</f>
        <v>354</v>
      </c>
      <c r="AU492">
        <f>_xlfn.RANK.AVG(Table2[[#This Row],[Sharpe Ratio Z-Score]],Table2[Sharpe Ratio Z-Score])</f>
        <v>577</v>
      </c>
      <c r="AV492">
        <f>(Table2[[#This Row],[Rank 1Y]]+Table2[[#This Row],[Rank 6M]]+Table2[[#This Row],[Rank Sharpe]])/3</f>
        <v>470</v>
      </c>
    </row>
    <row r="493" spans="1:48" x14ac:dyDescent="0.3">
      <c r="A493" t="s">
        <v>1843</v>
      </c>
      <c r="B493" t="s">
        <v>1844</v>
      </c>
      <c r="C493" t="s">
        <v>10163</v>
      </c>
      <c r="D493" t="s">
        <v>388</v>
      </c>
      <c r="E493">
        <v>3754.5432695099998</v>
      </c>
      <c r="F493">
        <v>528.95000000000005</v>
      </c>
      <c r="G493">
        <v>14.5927383314748</v>
      </c>
      <c r="H493">
        <f>(Table2[[#This Row],[1Y Return vs Nifty]]-AVERAGE(Table2[1Y Return vs Nifty]))/_xlfn.STDEV.P(Table2[1Y Return vs Nifty])</f>
        <v>-0.37849759443463371</v>
      </c>
      <c r="I493">
        <v>10.0795697906018</v>
      </c>
      <c r="J493">
        <f>(Table2[[#This Row],[1M Return vs Nifty]]-AVERAGE(Table2[1M Return vs Nifty]))/_xlfn.STDEV.P(Table2[1M Return vs Nifty])</f>
        <v>0.52069600684940853</v>
      </c>
      <c r="K493">
        <v>4.8425211272858499</v>
      </c>
      <c r="L493">
        <f>(Table2[[#This Row],[6M Return vs Nifty]]-AVERAGE(Table2[6M Return vs Nifty]))/_xlfn.STDEV.P(Table2[6M Return vs Nifty])</f>
        <v>-0.16648264066516874</v>
      </c>
      <c r="M493">
        <v>-4.9110844537593001</v>
      </c>
      <c r="N493">
        <f>(Table2[[#This Row],[1W Return vs Nifty]]-AVERAGE(Table2[1W Return vs Nifty]))/_xlfn.STDEV.P(Table2[1W Return vs Nifty])</f>
        <v>-0.88540649289017848</v>
      </c>
      <c r="O493">
        <v>500.85</v>
      </c>
      <c r="P493">
        <v>474.00812858694502</v>
      </c>
      <c r="Q493">
        <v>433.06472273337198</v>
      </c>
      <c r="R493">
        <v>61.948629873154701</v>
      </c>
      <c r="S493" s="2">
        <f>(Table2[[#This Row],[Close Price]]-Table2[[#This Row],[20D EMA]])/Table2[[#This Row],[20D EMA]]</f>
        <v>5.6104622142358035E-2</v>
      </c>
      <c r="T493" s="2">
        <f>(Table2[[#This Row],[Close Price]]-Table2[[#This Row],[50D EMA]])/Table2[[#This Row],[50D EMA]]</f>
        <v>0.11590913340841011</v>
      </c>
      <c r="U493" s="2">
        <f>(Table2[[#This Row],[Close Price]]-Table2[[#This Row],[200D EMA]])/Table2[[#This Row],[200D EMA]]</f>
        <v>0.22141096291895943</v>
      </c>
      <c r="V493">
        <v>1.6841396778803099</v>
      </c>
      <c r="W493">
        <v>505.55</v>
      </c>
      <c r="X493">
        <v>534</v>
      </c>
      <c r="Y493">
        <v>512</v>
      </c>
      <c r="Z493">
        <v>533.9</v>
      </c>
      <c r="AA493">
        <v>512</v>
      </c>
      <c r="AB493">
        <v>554.70000000000005</v>
      </c>
      <c r="AC493" s="2">
        <f>(Table2[[#This Row],[Close Price]]/Table2[[#This Row],[Day Low]])-1</f>
        <v>4.6286222925526754E-2</v>
      </c>
      <c r="AD493" s="2">
        <f>(Table2[[#This Row],[Day High]]/Table2[[#This Row],[Close Price]])-1</f>
        <v>9.5472161830039148E-3</v>
      </c>
      <c r="AE493" s="2">
        <f>(Table2[[#This Row],[Close Price]]/Table2[[#This Row],[Current Week Low]])-1</f>
        <v>3.3105468750000089E-2</v>
      </c>
      <c r="AF493" s="2">
        <f>(Table2[[#This Row],[Current Week High]]/Table2[[#This Row],[Close Price]])-1</f>
        <v>9.3581623972018857E-3</v>
      </c>
      <c r="AG493" s="2">
        <f>(Table2[[#This Row],[Close Price]]/Table2[[#This Row],[Current Month Low]])-1</f>
        <v>3.3105468750000089E-2</v>
      </c>
      <c r="AH493" s="2">
        <f>(Table2[[#This Row],[Current Month High]]/Table2[[#This Row],[Close Price]])-1</f>
        <v>4.8681349844030608E-2</v>
      </c>
      <c r="AI493">
        <v>4.8681349844030599</v>
      </c>
      <c r="AJ493">
        <v>51.975290906478897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0.05</v>
      </c>
      <c r="AM493" t="s">
        <v>10198</v>
      </c>
      <c r="AN493">
        <v>11.09</v>
      </c>
      <c r="AO493" t="s">
        <v>10198</v>
      </c>
      <c r="AP493">
        <v>-4.3672797171380999E-2</v>
      </c>
      <c r="AQ493">
        <f>(Table2[[#This Row],[Sharpe Ratio]]-AVERAGE(Table2[Sharpe Ratio]))/_xlfn.STDEV.P(Table2[Sharpe Ratio])</f>
        <v>-1.1065801816356329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-2.0162709027762054</v>
      </c>
      <c r="AS493">
        <f>_xlfn.RANK.AVG(Table2[[#This Row],[1Y Return vs Nifty Z-Score]],Table2[1Y Return vs Nifty Z-Score])</f>
        <v>424</v>
      </c>
      <c r="AT493">
        <f>_xlfn.RANK.AVG(Table2[[#This Row],[6M Return vs Nifty Z-Score]],Table2[6M Return vs Nifty Z-Score])</f>
        <v>361</v>
      </c>
      <c r="AU493">
        <f>_xlfn.RANK.AVG(Table2[[#This Row],[Sharpe Ratio Z-Score]],Table2[Sharpe Ratio Z-Score])</f>
        <v>626</v>
      </c>
      <c r="AV493">
        <f>(Table2[[#This Row],[Rank 1Y]]+Table2[[#This Row],[Rank 6M]]+Table2[[#This Row],[Rank Sharpe]])/3</f>
        <v>470.33333333333331</v>
      </c>
    </row>
    <row r="494" spans="1:48" x14ac:dyDescent="0.3">
      <c r="A494" t="s">
        <v>50</v>
      </c>
      <c r="B494" t="s">
        <v>51</v>
      </c>
      <c r="C494" t="s">
        <v>10152</v>
      </c>
      <c r="D494" t="s">
        <v>21</v>
      </c>
      <c r="E494">
        <v>415243.26587677997</v>
      </c>
      <c r="F494">
        <v>1531.1</v>
      </c>
      <c r="G494">
        <v>9.7543332475673292</v>
      </c>
      <c r="H494">
        <f>(Table2[[#This Row],[1Y Return vs Nifty]]-AVERAGE(Table2[1Y Return vs Nifty]))/_xlfn.STDEV.P(Table2[1Y Return vs Nifty])</f>
        <v>-0.43437777943480976</v>
      </c>
      <c r="I494">
        <v>1.9433449148350399</v>
      </c>
      <c r="J494">
        <f>(Table2[[#This Row],[1M Return vs Nifty]]-AVERAGE(Table2[1M Return vs Nifty]))/_xlfn.STDEV.P(Table2[1M Return vs Nifty])</f>
        <v>-0.14937260414716788</v>
      </c>
      <c r="K494">
        <v>-8.4910490209639704</v>
      </c>
      <c r="L494">
        <f>(Table2[[#This Row],[6M Return vs Nifty]]-AVERAGE(Table2[6M Return vs Nifty]))/_xlfn.STDEV.P(Table2[6M Return vs Nifty])</f>
        <v>-0.55301953722068242</v>
      </c>
      <c r="M494">
        <v>2.18828710620194</v>
      </c>
      <c r="N494">
        <f>(Table2[[#This Row],[1W Return vs Nifty]]-AVERAGE(Table2[1W Return vs Nifty]))/_xlfn.STDEV.P(Table2[1W Return vs Nifty])</f>
        <v>0.39638606716355512</v>
      </c>
      <c r="O494">
        <v>1467.24</v>
      </c>
      <c r="P494">
        <v>1443.73469083758</v>
      </c>
      <c r="Q494">
        <v>1411.0731740449801</v>
      </c>
      <c r="R494">
        <v>87.972890453866199</v>
      </c>
      <c r="S494" s="2">
        <f>(Table2[[#This Row],[Close Price]]-Table2[[#This Row],[20D EMA]])/Table2[[#This Row],[20D EMA]]</f>
        <v>4.3523895204601766E-2</v>
      </c>
      <c r="T494" s="2">
        <f>(Table2[[#This Row],[Close Price]]-Table2[[#This Row],[50D EMA]])/Table2[[#This Row],[50D EMA]]</f>
        <v>6.0513409920028335E-2</v>
      </c>
      <c r="U494" s="2">
        <f>(Table2[[#This Row],[Close Price]]-Table2[[#This Row],[200D EMA]])/Table2[[#This Row],[200D EMA]]</f>
        <v>8.5060667414540325E-2</v>
      </c>
      <c r="V494">
        <v>0.92426920312614502</v>
      </c>
      <c r="W494">
        <v>1487.85</v>
      </c>
      <c r="X494">
        <v>1532.6</v>
      </c>
      <c r="Y494">
        <v>1506.2</v>
      </c>
      <c r="Z494">
        <v>1546.3</v>
      </c>
      <c r="AA494">
        <v>1455</v>
      </c>
      <c r="AB494">
        <v>1546.3</v>
      </c>
      <c r="AC494" s="2">
        <f>(Table2[[#This Row],[Close Price]]/Table2[[#This Row],[Day Low]])-1</f>
        <v>2.9068790536680433E-2</v>
      </c>
      <c r="AD494" s="2">
        <f>(Table2[[#This Row],[Day High]]/Table2[[#This Row],[Close Price]])-1</f>
        <v>9.7968780615254047E-4</v>
      </c>
      <c r="AE494" s="2">
        <f>(Table2[[#This Row],[Close Price]]/Table2[[#This Row],[Current Week Low]])-1</f>
        <v>1.6531669101048863E-2</v>
      </c>
      <c r="AF494" s="2">
        <f>(Table2[[#This Row],[Current Week High]]/Table2[[#This Row],[Close Price]])-1</f>
        <v>9.9275031023446925E-3</v>
      </c>
      <c r="AG494" s="2">
        <f>(Table2[[#This Row],[Close Price]]/Table2[[#This Row],[Current Month Low]])-1</f>
        <v>5.230240549828169E-2</v>
      </c>
      <c r="AH494" s="2">
        <f>(Table2[[#This Row],[Current Month High]]/Table2[[#This Row],[Close Price]])-1</f>
        <v>9.9275031023446925E-3</v>
      </c>
      <c r="AI494">
        <v>10.858206518189499</v>
      </c>
      <c r="AJ494">
        <v>40.8490869785198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-0.06</v>
      </c>
      <c r="AM494" t="s">
        <v>10199</v>
      </c>
      <c r="AN494">
        <v>5.75</v>
      </c>
      <c r="AO494" t="s">
        <v>10198</v>
      </c>
      <c r="AP494">
        <v>1.5897126801734E-2</v>
      </c>
      <c r="AQ494">
        <f>(Table2[[#This Row],[Sharpe Ratio]]-AVERAGE(Table2[Sharpe Ratio]))/_xlfn.STDEV.P(Table2[Sharpe Ratio])</f>
        <v>-0.43497134506515733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-1.1753551987042623</v>
      </c>
      <c r="AS494">
        <f>_xlfn.RANK.AVG(Table2[[#This Row],[1Y Return vs Nifty Z-Score]],Table2[1Y Return vs Nifty Z-Score])</f>
        <v>455</v>
      </c>
      <c r="AT494">
        <f>_xlfn.RANK.AVG(Table2[[#This Row],[6M Return vs Nifty Z-Score]],Table2[6M Return vs Nifty Z-Score])</f>
        <v>508</v>
      </c>
      <c r="AU494">
        <f>_xlfn.RANK.AVG(Table2[[#This Row],[Sharpe Ratio Z-Score]],Table2[Sharpe Ratio Z-Score])</f>
        <v>449</v>
      </c>
      <c r="AV494">
        <f>(Table2[[#This Row],[Rank 1Y]]+Table2[[#This Row],[Rank 6M]]+Table2[[#This Row],[Rank Sharpe]])/3</f>
        <v>470.66666666666669</v>
      </c>
    </row>
    <row r="495" spans="1:48" x14ac:dyDescent="0.3">
      <c r="A495" t="s">
        <v>1145</v>
      </c>
      <c r="B495" t="s">
        <v>1146</v>
      </c>
      <c r="C495" t="s">
        <v>10159</v>
      </c>
      <c r="D495" t="s">
        <v>287</v>
      </c>
      <c r="E495">
        <v>10462.202905349999</v>
      </c>
      <c r="F495">
        <v>2047.9</v>
      </c>
      <c r="G495">
        <v>14.460280249276201</v>
      </c>
      <c r="H495">
        <f>(Table2[[#This Row],[1Y Return vs Nifty]]-AVERAGE(Table2[1Y Return vs Nifty]))/_xlfn.STDEV.P(Table2[1Y Return vs Nifty])</f>
        <v>-0.38002739237624145</v>
      </c>
      <c r="I495">
        <v>-3.3333832499790801</v>
      </c>
      <c r="J495">
        <f>(Table2[[#This Row],[1M Return vs Nifty]]-AVERAGE(Table2[1M Return vs Nifty]))/_xlfn.STDEV.P(Table2[1M Return vs Nifty])</f>
        <v>-0.58394391528860179</v>
      </c>
      <c r="K495">
        <v>10.154304570483101</v>
      </c>
      <c r="L495">
        <f>(Table2[[#This Row],[6M Return vs Nifty]]-AVERAGE(Table2[6M Return vs Nifty]))/_xlfn.STDEV.P(Table2[6M Return vs Nifty])</f>
        <v>-1.2495354103517332E-2</v>
      </c>
      <c r="M495">
        <v>-2.7962055453928301</v>
      </c>
      <c r="N495">
        <f>(Table2[[#This Row],[1W Return vs Nifty]]-AVERAGE(Table2[1W Return vs Nifty]))/_xlfn.STDEV.P(Table2[1W Return vs Nifty])</f>
        <v>-0.50356480066953579</v>
      </c>
      <c r="O495">
        <v>1995.68</v>
      </c>
      <c r="P495">
        <v>1928.6482931416599</v>
      </c>
      <c r="Q495">
        <v>1732.4781874631101</v>
      </c>
      <c r="R495">
        <v>60.03237622676</v>
      </c>
      <c r="S495" s="2">
        <f>(Table2[[#This Row],[Close Price]]-Table2[[#This Row],[20D EMA]])/Table2[[#This Row],[20D EMA]]</f>
        <v>2.6166519682514242E-2</v>
      </c>
      <c r="T495" s="2">
        <f>(Table2[[#This Row],[Close Price]]-Table2[[#This Row],[50D EMA]])/Table2[[#This Row],[50D EMA]]</f>
        <v>6.1831754022961774E-2</v>
      </c>
      <c r="U495" s="2">
        <f>(Table2[[#This Row],[Close Price]]-Table2[[#This Row],[200D EMA]])/Table2[[#This Row],[200D EMA]]</f>
        <v>0.18206394448103627</v>
      </c>
      <c r="V495">
        <v>0.61448587034001001</v>
      </c>
      <c r="W495">
        <v>2011</v>
      </c>
      <c r="X495">
        <v>2061.9499999999998</v>
      </c>
      <c r="Y495">
        <v>1990</v>
      </c>
      <c r="Z495">
        <v>2088</v>
      </c>
      <c r="AA495">
        <v>1979.25</v>
      </c>
      <c r="AB495">
        <v>2109.1999999999998</v>
      </c>
      <c r="AC495" s="2">
        <f>(Table2[[#This Row],[Close Price]]/Table2[[#This Row],[Day Low]])-1</f>
        <v>1.8349080059671952E-2</v>
      </c>
      <c r="AD495" s="2">
        <f>(Table2[[#This Row],[Day High]]/Table2[[#This Row],[Close Price]])-1</f>
        <v>6.8606865569607045E-3</v>
      </c>
      <c r="AE495" s="2">
        <f>(Table2[[#This Row],[Close Price]]/Table2[[#This Row],[Current Week Low]])-1</f>
        <v>2.9095477386934743E-2</v>
      </c>
      <c r="AF495" s="2">
        <f>(Table2[[#This Row],[Current Week High]]/Table2[[#This Row],[Close Price]])-1</f>
        <v>1.9581034230186978E-2</v>
      </c>
      <c r="AG495" s="2">
        <f>(Table2[[#This Row],[Close Price]]/Table2[[#This Row],[Current Month Low]])-1</f>
        <v>3.4684855374510493E-2</v>
      </c>
      <c r="AH495" s="2">
        <f>(Table2[[#This Row],[Current Month High]]/Table2[[#This Row],[Close Price]])-1</f>
        <v>2.9933102202255757E-2</v>
      </c>
      <c r="AI495">
        <v>2.9933102202255699</v>
      </c>
      <c r="AJ495">
        <v>58.016975308641904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0.05</v>
      </c>
      <c r="AM495" t="s">
        <v>10198</v>
      </c>
      <c r="AN495">
        <v>5.56</v>
      </c>
      <c r="AO495" t="s">
        <v>10198</v>
      </c>
      <c r="AP495">
        <v>-7.4391819130082998E-2</v>
      </c>
      <c r="AQ495">
        <f>(Table2[[#This Row],[Sharpe Ratio]]-AVERAGE(Table2[Sharpe Ratio]))/_xlfn.STDEV.P(Table2[Sharpe Ratio])</f>
        <v>-1.4529154666626534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-2.9329469291005501</v>
      </c>
      <c r="AS495">
        <f>_xlfn.RANK.AVG(Table2[[#This Row],[1Y Return vs Nifty Z-Score]],Table2[1Y Return vs Nifty Z-Score])</f>
        <v>425</v>
      </c>
      <c r="AT495">
        <f>_xlfn.RANK.AVG(Table2[[#This Row],[6M Return vs Nifty Z-Score]],Table2[6M Return vs Nifty Z-Score])</f>
        <v>308</v>
      </c>
      <c r="AU495">
        <f>_xlfn.RANK.AVG(Table2[[#This Row],[Sharpe Ratio Z-Score]],Table2[Sharpe Ratio Z-Score])</f>
        <v>682</v>
      </c>
      <c r="AV495">
        <f>(Table2[[#This Row],[Rank 1Y]]+Table2[[#This Row],[Rank 6M]]+Table2[[#This Row],[Rank Sharpe]])/3</f>
        <v>471.66666666666669</v>
      </c>
    </row>
    <row r="496" spans="1:48" x14ac:dyDescent="0.3">
      <c r="A496" t="s">
        <v>1556</v>
      </c>
      <c r="B496" t="s">
        <v>1557</v>
      </c>
      <c r="C496" t="s">
        <v>10153</v>
      </c>
      <c r="D496" t="s">
        <v>539</v>
      </c>
      <c r="E496">
        <v>6020.3796620000003</v>
      </c>
      <c r="F496">
        <v>308.5</v>
      </c>
      <c r="G496">
        <v>-3.3530268021513101</v>
      </c>
      <c r="H496">
        <f>(Table2[[#This Row],[1Y Return vs Nifty]]-AVERAGE(Table2[1Y Return vs Nifty]))/_xlfn.STDEV.P(Table2[1Y Return vs Nifty])</f>
        <v>-0.58575859433976574</v>
      </c>
      <c r="I496">
        <v>-5.8694472105638003</v>
      </c>
      <c r="J496">
        <f>(Table2[[#This Row],[1M Return vs Nifty]]-AVERAGE(Table2[1M Return vs Nifty]))/_xlfn.STDEV.P(Table2[1M Return vs Nifty])</f>
        <v>-0.79280452096444154</v>
      </c>
      <c r="K496">
        <v>-28.167656632703</v>
      </c>
      <c r="L496">
        <f>(Table2[[#This Row],[6M Return vs Nifty]]-AVERAGE(Table2[6M Return vs Nifty]))/_xlfn.STDEV.P(Table2[6M Return vs Nifty])</f>
        <v>-1.1234395189973216</v>
      </c>
      <c r="M496">
        <v>0.95911950029002702</v>
      </c>
      <c r="N496">
        <f>(Table2[[#This Row],[1W Return vs Nifty]]-AVERAGE(Table2[1W Return vs Nifty]))/_xlfn.STDEV.P(Table2[1W Return vs Nifty])</f>
        <v>0.17445967846703903</v>
      </c>
      <c r="O496">
        <v>304.08999999999997</v>
      </c>
      <c r="P496">
        <v>312.72416195809097</v>
      </c>
      <c r="Q496">
        <v>319.88040171601898</v>
      </c>
      <c r="R496">
        <v>56.413184804129699</v>
      </c>
      <c r="S496" s="2">
        <f>(Table2[[#This Row],[Close Price]]-Table2[[#This Row],[20D EMA]])/Table2[[#This Row],[20D EMA]]</f>
        <v>1.4502285507580075E-2</v>
      </c>
      <c r="T496" s="2">
        <f>(Table2[[#This Row],[Close Price]]-Table2[[#This Row],[50D EMA]])/Table2[[#This Row],[50D EMA]]</f>
        <v>-1.3507628996882773E-2</v>
      </c>
      <c r="U496" s="2">
        <f>(Table2[[#This Row],[Close Price]]-Table2[[#This Row],[200D EMA]])/Table2[[#This Row],[200D EMA]]</f>
        <v>-3.5577052094995766E-2</v>
      </c>
      <c r="V496">
        <v>1.16727849030891</v>
      </c>
      <c r="W496">
        <v>301.05</v>
      </c>
      <c r="X496">
        <v>307.95</v>
      </c>
      <c r="Y496">
        <v>299.7</v>
      </c>
      <c r="Z496">
        <v>309.10000000000002</v>
      </c>
      <c r="AA496">
        <v>285.10000000000002</v>
      </c>
      <c r="AB496">
        <v>309.10000000000002</v>
      </c>
      <c r="AC496" s="2">
        <f>(Table2[[#This Row],[Close Price]]/Table2[[#This Row],[Day Low]])-1</f>
        <v>2.4746719813984352E-2</v>
      </c>
      <c r="AD496" s="2">
        <f>(Table2[[#This Row],[Day High]]/Table2[[#This Row],[Close Price]])-1</f>
        <v>-1.7828200972447306E-3</v>
      </c>
      <c r="AE496" s="2">
        <f>(Table2[[#This Row],[Close Price]]/Table2[[#This Row],[Current Week Low]])-1</f>
        <v>2.93626960293627E-2</v>
      </c>
      <c r="AF496" s="2">
        <f>(Table2[[#This Row],[Current Week High]]/Table2[[#This Row],[Close Price]])-1</f>
        <v>1.9448946515396859E-3</v>
      </c>
      <c r="AG496" s="2">
        <f>(Table2[[#This Row],[Close Price]]/Table2[[#This Row],[Current Month Low]])-1</f>
        <v>8.2076464398456617E-2</v>
      </c>
      <c r="AH496" s="2">
        <f>(Table2[[#This Row],[Current Month High]]/Table2[[#This Row],[Close Price]])-1</f>
        <v>1.9448946515396859E-3</v>
      </c>
      <c r="AI496">
        <v>31.371150729335401</v>
      </c>
      <c r="AJ496">
        <v>31.837606837606799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-0.18</v>
      </c>
      <c r="AM496" t="s">
        <v>10199</v>
      </c>
      <c r="AN496">
        <v>2.09</v>
      </c>
      <c r="AO496" t="s">
        <v>10198</v>
      </c>
      <c r="AP496">
        <v>0.100502127810789</v>
      </c>
      <c r="AQ496">
        <f>(Table2[[#This Row],[Sharpe Ratio]]-AVERAGE(Table2[Sharpe Ratio]))/_xlfn.STDEV.P(Table2[Sharpe Ratio])</f>
        <v>0.51889031037996147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529</v>
      </c>
      <c r="AT496">
        <f>_xlfn.RANK.AVG(Table2[[#This Row],[6M Return vs Nifty Z-Score]],Table2[6M Return vs Nifty Z-Score])</f>
        <v>677</v>
      </c>
      <c r="AU496">
        <f>_xlfn.RANK.AVG(Table2[[#This Row],[Sharpe Ratio Z-Score]],Table2[Sharpe Ratio Z-Score])</f>
        <v>210</v>
      </c>
      <c r="AV496">
        <f>(Table2[[#This Row],[Rank 1Y]]+Table2[[#This Row],[Rank 6M]]+Table2[[#This Row],[Rank Sharpe]])/3</f>
        <v>472</v>
      </c>
    </row>
    <row r="497" spans="1:48" x14ac:dyDescent="0.3">
      <c r="A497" t="s">
        <v>908</v>
      </c>
      <c r="B497" t="s">
        <v>909</v>
      </c>
      <c r="C497" t="s">
        <v>10167</v>
      </c>
      <c r="D497" t="s">
        <v>542</v>
      </c>
      <c r="E497">
        <v>16294.55084496</v>
      </c>
      <c r="F497">
        <v>5347.95</v>
      </c>
      <c r="G497">
        <v>-13.810737768125501</v>
      </c>
      <c r="H497">
        <f>(Table2[[#This Row],[1Y Return vs Nifty]]-AVERAGE(Table2[1Y Return vs Nifty]))/_xlfn.STDEV.P(Table2[1Y Return vs Nifty])</f>
        <v>-0.70653782082509065</v>
      </c>
      <c r="I497">
        <v>11.940628074147201</v>
      </c>
      <c r="J497">
        <f>(Table2[[#This Row],[1M Return vs Nifty]]-AVERAGE(Table2[1M Return vs Nifty]))/_xlfn.STDEV.P(Table2[1M Return vs Nifty])</f>
        <v>0.67396570601334893</v>
      </c>
      <c r="K497">
        <v>-2.3466324642093102</v>
      </c>
      <c r="L497">
        <f>(Table2[[#This Row],[6M Return vs Nifty]]-AVERAGE(Table2[6M Return vs Nifty]))/_xlfn.STDEV.P(Table2[6M Return vs Nifty])</f>
        <v>-0.37489442289756825</v>
      </c>
      <c r="M497">
        <v>0.98483984974158001</v>
      </c>
      <c r="N497">
        <f>(Table2[[#This Row],[1W Return vs Nifty]]-AVERAGE(Table2[1W Return vs Nifty]))/_xlfn.STDEV.P(Table2[1W Return vs Nifty])</f>
        <v>0.17910349127364225</v>
      </c>
      <c r="O497">
        <v>4990.16</v>
      </c>
      <c r="P497">
        <v>4721.2276910339797</v>
      </c>
      <c r="Q497">
        <v>4569.2393370143</v>
      </c>
      <c r="R497">
        <v>84.398890927425398</v>
      </c>
      <c r="S497" s="2">
        <f>(Table2[[#This Row],[Close Price]]-Table2[[#This Row],[20D EMA]])/Table2[[#This Row],[20D EMA]]</f>
        <v>7.1699103836349934E-2</v>
      </c>
      <c r="T497" s="2">
        <f>(Table2[[#This Row],[Close Price]]-Table2[[#This Row],[50D EMA]])/Table2[[#This Row],[50D EMA]]</f>
        <v>0.13274562253293143</v>
      </c>
      <c r="U497" s="2">
        <f>(Table2[[#This Row],[Close Price]]-Table2[[#This Row],[200D EMA]])/Table2[[#This Row],[200D EMA]]</f>
        <v>0.17042457300880556</v>
      </c>
      <c r="V497">
        <v>2.2165764260363701</v>
      </c>
      <c r="W497">
        <v>5252.6</v>
      </c>
      <c r="X497">
        <v>5439.95</v>
      </c>
      <c r="Y497">
        <v>5281</v>
      </c>
      <c r="Z497">
        <v>5500</v>
      </c>
      <c r="AA497">
        <v>4914.05</v>
      </c>
      <c r="AB497">
        <v>5500</v>
      </c>
      <c r="AC497" s="2">
        <f>(Table2[[#This Row],[Close Price]]/Table2[[#This Row],[Day Low]])-1</f>
        <v>1.8152914746982329E-2</v>
      </c>
      <c r="AD497" s="2">
        <f>(Table2[[#This Row],[Day High]]/Table2[[#This Row],[Close Price]])-1</f>
        <v>1.7202853429818976E-2</v>
      </c>
      <c r="AE497" s="2">
        <f>(Table2[[#This Row],[Close Price]]/Table2[[#This Row],[Current Week Low]])-1</f>
        <v>1.2677523196364282E-2</v>
      </c>
      <c r="AF497" s="2">
        <f>(Table2[[#This Row],[Current Week High]]/Table2[[#This Row],[Close Price]])-1</f>
        <v>2.8431455043521403E-2</v>
      </c>
      <c r="AG497" s="2">
        <f>(Table2[[#This Row],[Close Price]]/Table2[[#This Row],[Current Month Low]])-1</f>
        <v>8.8297839867319095E-2</v>
      </c>
      <c r="AH497" s="2">
        <f>(Table2[[#This Row],[Current Month High]]/Table2[[#This Row],[Close Price]])-1</f>
        <v>2.8431455043521403E-2</v>
      </c>
      <c r="AI497">
        <v>2.8431455043521399</v>
      </c>
      <c r="AJ497">
        <v>33.000497388709199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0.13</v>
      </c>
      <c r="AM497" t="s">
        <v>10198</v>
      </c>
      <c r="AN497">
        <v>12.77</v>
      </c>
      <c r="AO497" t="s">
        <v>10198</v>
      </c>
      <c r="AP497">
        <v>4.1991816640148998E-2</v>
      </c>
      <c r="AQ497">
        <f>(Table2[[#This Row],[Sharpe Ratio]]-AVERAGE(Table2[Sharpe Ratio]))/_xlfn.STDEV.P(Table2[Sharpe Ratio])</f>
        <v>-0.14077213992675805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-0.36913518636242582</v>
      </c>
      <c r="AS497">
        <f>_xlfn.RANK.AVG(Table2[[#This Row],[1Y Return vs Nifty Z-Score]],Table2[1Y Return vs Nifty Z-Score])</f>
        <v>592</v>
      </c>
      <c r="AT497">
        <f>_xlfn.RANK.AVG(Table2[[#This Row],[6M Return vs Nifty Z-Score]],Table2[6M Return vs Nifty Z-Score])</f>
        <v>446</v>
      </c>
      <c r="AU497">
        <f>_xlfn.RANK.AVG(Table2[[#This Row],[Sharpe Ratio Z-Score]],Table2[Sharpe Ratio Z-Score])</f>
        <v>379</v>
      </c>
      <c r="AV497">
        <f>(Table2[[#This Row],[Rank 1Y]]+Table2[[#This Row],[Rank 6M]]+Table2[[#This Row],[Rank Sharpe]])/3</f>
        <v>472.33333333333331</v>
      </c>
    </row>
    <row r="498" spans="1:48" x14ac:dyDescent="0.3">
      <c r="A498" t="s">
        <v>1640</v>
      </c>
      <c r="B498" t="s">
        <v>1641</v>
      </c>
      <c r="C498" t="s">
        <v>10167</v>
      </c>
      <c r="D498" t="s">
        <v>242</v>
      </c>
      <c r="E498">
        <v>5035.1999765749997</v>
      </c>
      <c r="F498">
        <v>298.35000000000002</v>
      </c>
      <c r="G498">
        <v>18.741318729122</v>
      </c>
      <c r="H498">
        <f>(Table2[[#This Row],[1Y Return vs Nifty]]-AVERAGE(Table2[1Y Return vs Nifty]))/_xlfn.STDEV.P(Table2[1Y Return vs Nifty])</f>
        <v>-0.33058440070894213</v>
      </c>
      <c r="I498">
        <v>12.3638734496193</v>
      </c>
      <c r="J498">
        <f>(Table2[[#This Row],[1M Return vs Nifty]]-AVERAGE(Table2[1M Return vs Nifty]))/_xlfn.STDEV.P(Table2[1M Return vs Nifty])</f>
        <v>0.70882258929566933</v>
      </c>
      <c r="K498">
        <v>-1.7786270214748701</v>
      </c>
      <c r="L498">
        <f>(Table2[[#This Row],[6M Return vs Nifty]]-AVERAGE(Table2[6M Return vs Nifty]))/_xlfn.STDEV.P(Table2[6M Return vs Nifty])</f>
        <v>-0.35842808577854612</v>
      </c>
      <c r="M498">
        <v>5.1492309928532602</v>
      </c>
      <c r="N498">
        <f>(Table2[[#This Row],[1W Return vs Nifty]]-AVERAGE(Table2[1W Return vs Nifty]))/_xlfn.STDEV.P(Table2[1W Return vs Nifty])</f>
        <v>0.93098491335593103</v>
      </c>
      <c r="O498">
        <v>285.58</v>
      </c>
      <c r="P498">
        <v>274.5596681788</v>
      </c>
      <c r="Q498">
        <v>258.62291540103502</v>
      </c>
      <c r="R498">
        <v>67.207384638593794</v>
      </c>
      <c r="S498" s="2">
        <f>(Table2[[#This Row],[Close Price]]-Table2[[#This Row],[20D EMA]])/Table2[[#This Row],[20D EMA]]</f>
        <v>4.4716016527768188E-2</v>
      </c>
      <c r="T498" s="2">
        <f>(Table2[[#This Row],[Close Price]]-Table2[[#This Row],[50D EMA]])/Table2[[#This Row],[50D EMA]]</f>
        <v>8.6649040549201056E-2</v>
      </c>
      <c r="U498" s="2">
        <f>(Table2[[#This Row],[Close Price]]-Table2[[#This Row],[200D EMA]])/Table2[[#This Row],[200D EMA]]</f>
        <v>0.15361007178100203</v>
      </c>
      <c r="V498">
        <v>1.2430649788753201</v>
      </c>
      <c r="W498">
        <v>283.2</v>
      </c>
      <c r="X498">
        <v>299.10000000000002</v>
      </c>
      <c r="Y498">
        <v>296.55</v>
      </c>
      <c r="Z498">
        <v>308.8</v>
      </c>
      <c r="AA498">
        <v>276.8</v>
      </c>
      <c r="AB498">
        <v>310</v>
      </c>
      <c r="AC498" s="2">
        <f>(Table2[[#This Row],[Close Price]]/Table2[[#This Row],[Day Low]])-1</f>
        <v>5.3495762711864625E-2</v>
      </c>
      <c r="AD498" s="2">
        <f>(Table2[[#This Row],[Day High]]/Table2[[#This Row],[Close Price]])-1</f>
        <v>2.513826043237799E-3</v>
      </c>
      <c r="AE498" s="2">
        <f>(Table2[[#This Row],[Close Price]]/Table2[[#This Row],[Current Week Low]])-1</f>
        <v>6.0698027314112224E-3</v>
      </c>
      <c r="AF498" s="2">
        <f>(Table2[[#This Row],[Current Week High]]/Table2[[#This Row],[Close Price]])-1</f>
        <v>3.502597620244674E-2</v>
      </c>
      <c r="AG498" s="2">
        <f>(Table2[[#This Row],[Close Price]]/Table2[[#This Row],[Current Month Low]])-1</f>
        <v>7.7854046242774588E-2</v>
      </c>
      <c r="AH498" s="2">
        <f>(Table2[[#This Row],[Current Month High]]/Table2[[#This Row],[Close Price]])-1</f>
        <v>3.9048097871627219E-2</v>
      </c>
      <c r="AI498">
        <v>4.3572984749455204</v>
      </c>
      <c r="AJ498">
        <v>45.999510643503797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0.04</v>
      </c>
      <c r="AM498" t="s">
        <v>10198</v>
      </c>
      <c r="AN498">
        <v>2.2599999999999998</v>
      </c>
      <c r="AO498" t="s">
        <v>10198</v>
      </c>
      <c r="AP498">
        <v>-1.8996417376781E-2</v>
      </c>
      <c r="AQ498">
        <f>(Table2[[#This Row],[Sharpe Ratio]]-AVERAGE(Table2[Sharpe Ratio]))/_xlfn.STDEV.P(Table2[Sharpe Ratio])</f>
        <v>-0.82837142091768834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0.12242359524642377</v>
      </c>
      <c r="AS498">
        <f>_xlfn.RANK.AVG(Table2[[#This Row],[1Y Return vs Nifty Z-Score]],Table2[1Y Return vs Nifty Z-Score])</f>
        <v>398</v>
      </c>
      <c r="AT498">
        <f>_xlfn.RANK.AVG(Table2[[#This Row],[6M Return vs Nifty Z-Score]],Table2[6M Return vs Nifty Z-Score])</f>
        <v>441</v>
      </c>
      <c r="AU498">
        <f>_xlfn.RANK.AVG(Table2[[#This Row],[Sharpe Ratio Z-Score]],Table2[Sharpe Ratio Z-Score])</f>
        <v>578</v>
      </c>
      <c r="AV498">
        <f>(Table2[[#This Row],[Rank 1Y]]+Table2[[#This Row],[Rank 6M]]+Table2[[#This Row],[Rank Sharpe]])/3</f>
        <v>472.33333333333331</v>
      </c>
    </row>
    <row r="499" spans="1:48" x14ac:dyDescent="0.3">
      <c r="A499" t="s">
        <v>1865</v>
      </c>
      <c r="B499" t="s">
        <v>1866</v>
      </c>
      <c r="C499" t="s">
        <v>10152</v>
      </c>
      <c r="D499" t="s">
        <v>297</v>
      </c>
      <c r="E499">
        <v>3723.5000353</v>
      </c>
      <c r="F499">
        <v>1401.85</v>
      </c>
      <c r="G499">
        <v>3.5188295135705099</v>
      </c>
      <c r="H499">
        <f>(Table2[[#This Row],[1Y Return vs Nifty]]-AVERAGE(Table2[1Y Return vs Nifty]))/_xlfn.STDEV.P(Table2[1Y Return vs Nifty])</f>
        <v>-0.50639347390072909</v>
      </c>
      <c r="I499">
        <v>6.1542304330453703</v>
      </c>
      <c r="J499">
        <f>(Table2[[#This Row],[1M Return vs Nifty]]-AVERAGE(Table2[1M Return vs Nifty]))/_xlfn.STDEV.P(Table2[1M Return vs Nifty])</f>
        <v>0.19741995054938458</v>
      </c>
      <c r="K499">
        <v>-18.487629725713202</v>
      </c>
      <c r="L499">
        <f>(Table2[[#This Row],[6M Return vs Nifty]]-AVERAGE(Table2[6M Return vs Nifty]))/_xlfn.STDEV.P(Table2[6M Return vs Nifty])</f>
        <v>-0.84281793621044565</v>
      </c>
      <c r="M499">
        <v>-2.96234052799679</v>
      </c>
      <c r="N499">
        <f>(Table2[[#This Row],[1W Return vs Nifty]]-AVERAGE(Table2[1W Return vs Nifty]))/_xlfn.STDEV.P(Table2[1W Return vs Nifty])</f>
        <v>-0.5335604957628034</v>
      </c>
      <c r="O499">
        <v>1372.79</v>
      </c>
      <c r="P499">
        <v>1341.9125651586701</v>
      </c>
      <c r="Q499">
        <v>1287.3456530316901</v>
      </c>
      <c r="R499">
        <v>51.397593229774301</v>
      </c>
      <c r="S499" s="2">
        <f>(Table2[[#This Row],[Close Price]]-Table2[[#This Row],[20D EMA]])/Table2[[#This Row],[20D EMA]]</f>
        <v>2.116856911836475E-2</v>
      </c>
      <c r="T499" s="2">
        <f>(Table2[[#This Row],[Close Price]]-Table2[[#This Row],[50D EMA]])/Table2[[#This Row],[50D EMA]]</f>
        <v>4.4665678224901875E-2</v>
      </c>
      <c r="U499" s="2">
        <f>(Table2[[#This Row],[Close Price]]-Table2[[#This Row],[200D EMA]])/Table2[[#This Row],[200D EMA]]</f>
        <v>8.8946078078294591E-2</v>
      </c>
      <c r="V499">
        <v>0.78951379332993998</v>
      </c>
      <c r="W499">
        <v>1370</v>
      </c>
      <c r="X499">
        <v>1415</v>
      </c>
      <c r="Y499">
        <v>1385.05</v>
      </c>
      <c r="Z499">
        <v>1424.95</v>
      </c>
      <c r="AA499">
        <v>1385.05</v>
      </c>
      <c r="AB499">
        <v>1456</v>
      </c>
      <c r="AC499" s="2">
        <f>(Table2[[#This Row],[Close Price]]/Table2[[#This Row],[Day Low]])-1</f>
        <v>2.3248175182481789E-2</v>
      </c>
      <c r="AD499" s="2">
        <f>(Table2[[#This Row],[Day High]]/Table2[[#This Row],[Close Price]])-1</f>
        <v>9.380461532974449E-3</v>
      </c>
      <c r="AE499" s="2">
        <f>(Table2[[#This Row],[Close Price]]/Table2[[#This Row],[Current Week Low]])-1</f>
        <v>1.2129526009891256E-2</v>
      </c>
      <c r="AF499" s="2">
        <f>(Table2[[#This Row],[Current Week High]]/Table2[[#This Row],[Close Price]])-1</f>
        <v>1.6478225202411156E-2</v>
      </c>
      <c r="AG499" s="2">
        <f>(Table2[[#This Row],[Close Price]]/Table2[[#This Row],[Current Month Low]])-1</f>
        <v>1.2129526009891256E-2</v>
      </c>
      <c r="AH499" s="2">
        <f>(Table2[[#This Row],[Current Month High]]/Table2[[#This Row],[Close Price]])-1</f>
        <v>3.8627527909548265E-2</v>
      </c>
      <c r="AI499">
        <v>30.038877197988299</v>
      </c>
      <c r="AJ499">
        <v>48.343915343915299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-0.03</v>
      </c>
      <c r="AM499" t="s">
        <v>10199</v>
      </c>
      <c r="AN499">
        <v>4.16</v>
      </c>
      <c r="AO499" t="s">
        <v>10198</v>
      </c>
      <c r="AP499">
        <v>5.9038143172036997E-2</v>
      </c>
      <c r="AQ499">
        <f>(Table2[[#This Row],[Sharpe Ratio]]-AVERAGE(Table2[Sharpe Ratio]))/_xlfn.STDEV.P(Table2[Sharpe Ratio])</f>
        <v>5.1413157053789231E-2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-1.6339387982708042</v>
      </c>
      <c r="AS499">
        <f>_xlfn.RANK.AVG(Table2[[#This Row],[1Y Return vs Nifty Z-Score]],Table2[1Y Return vs Nifty Z-Score])</f>
        <v>490</v>
      </c>
      <c r="AT499">
        <f>_xlfn.RANK.AVG(Table2[[#This Row],[6M Return vs Nifty Z-Score]],Table2[6M Return vs Nifty Z-Score])</f>
        <v>608</v>
      </c>
      <c r="AU499">
        <f>_xlfn.RANK.AVG(Table2[[#This Row],[Sharpe Ratio Z-Score]],Table2[Sharpe Ratio Z-Score])</f>
        <v>323</v>
      </c>
      <c r="AV499">
        <f>(Table2[[#This Row],[Rank 1Y]]+Table2[[#This Row],[Rank 6M]]+Table2[[#This Row],[Rank Sharpe]])/3</f>
        <v>473.66666666666669</v>
      </c>
    </row>
    <row r="500" spans="1:48" x14ac:dyDescent="0.3">
      <c r="A500" t="s">
        <v>826</v>
      </c>
      <c r="B500" t="s">
        <v>827</v>
      </c>
      <c r="C500" t="s">
        <v>10153</v>
      </c>
      <c r="D500" t="s">
        <v>403</v>
      </c>
      <c r="E500">
        <v>19071.814477119999</v>
      </c>
      <c r="F500">
        <v>118.94</v>
      </c>
      <c r="G500">
        <v>-18.563617674107501</v>
      </c>
      <c r="H500">
        <f>(Table2[[#This Row],[1Y Return vs Nifty]]-AVERAGE(Table2[1Y Return vs Nifty]))/_xlfn.STDEV.P(Table2[1Y Return vs Nifty])</f>
        <v>-0.76143025000867681</v>
      </c>
      <c r="I500">
        <v>-1.84992575764043</v>
      </c>
      <c r="J500">
        <f>(Table2[[#This Row],[1M Return vs Nifty]]-AVERAGE(Table2[1M Return vs Nifty]))/_xlfn.STDEV.P(Table2[1M Return vs Nifty])</f>
        <v>-0.46177198462768243</v>
      </c>
      <c r="K500">
        <v>-16.396573112899699</v>
      </c>
      <c r="L500">
        <f>(Table2[[#This Row],[6M Return vs Nifty]]-AVERAGE(Table2[6M Return vs Nifty]))/_xlfn.STDEV.P(Table2[6M Return vs Nifty])</f>
        <v>-0.78219872285258063</v>
      </c>
      <c r="M500">
        <v>-2.3204522518431201</v>
      </c>
      <c r="N500">
        <f>(Table2[[#This Row],[1W Return vs Nifty]]-AVERAGE(Table2[1W Return vs Nifty]))/_xlfn.STDEV.P(Table2[1W Return vs Nifty])</f>
        <v>-0.41766747483688038</v>
      </c>
      <c r="O500">
        <v>119.49</v>
      </c>
      <c r="P500">
        <v>118.195109959653</v>
      </c>
      <c r="Q500">
        <v>115.655277766127</v>
      </c>
      <c r="R500">
        <v>45.487600684844203</v>
      </c>
      <c r="S500" s="2">
        <f>(Table2[[#This Row],[Close Price]]-Table2[[#This Row],[20D EMA]])/Table2[[#This Row],[20D EMA]]</f>
        <v>-4.6028956398024706E-3</v>
      </c>
      <c r="T500" s="2">
        <f>(Table2[[#This Row],[Close Price]]-Table2[[#This Row],[50D EMA]])/Table2[[#This Row],[50D EMA]]</f>
        <v>6.3022069237997852E-3</v>
      </c>
      <c r="U500" s="2">
        <f>(Table2[[#This Row],[Close Price]]-Table2[[#This Row],[200D EMA]])/Table2[[#This Row],[200D EMA]]</f>
        <v>2.8400971380789196E-2</v>
      </c>
      <c r="V500">
        <v>1.0006058459799501</v>
      </c>
      <c r="W500">
        <v>116.1</v>
      </c>
      <c r="X500">
        <v>119.15</v>
      </c>
      <c r="Y500">
        <v>118.6</v>
      </c>
      <c r="Z500">
        <v>121.72</v>
      </c>
      <c r="AA500">
        <v>115.75</v>
      </c>
      <c r="AB500">
        <v>122.9</v>
      </c>
      <c r="AC500" s="2">
        <f>(Table2[[#This Row],[Close Price]]/Table2[[#This Row],[Day Low]])-1</f>
        <v>2.4461670973298988E-2</v>
      </c>
      <c r="AD500" s="2">
        <f>(Table2[[#This Row],[Day High]]/Table2[[#This Row],[Close Price]])-1</f>
        <v>1.7655960988733899E-3</v>
      </c>
      <c r="AE500" s="2">
        <f>(Table2[[#This Row],[Close Price]]/Table2[[#This Row],[Current Week Low]])-1</f>
        <v>2.8667790893761591E-3</v>
      </c>
      <c r="AF500" s="2">
        <f>(Table2[[#This Row],[Current Week High]]/Table2[[#This Row],[Close Price]])-1</f>
        <v>2.3373129308895235E-2</v>
      </c>
      <c r="AG500" s="2">
        <f>(Table2[[#This Row],[Close Price]]/Table2[[#This Row],[Current Month Low]])-1</f>
        <v>2.7559395248380136E-2</v>
      </c>
      <c r="AH500" s="2">
        <f>(Table2[[#This Row],[Current Month High]]/Table2[[#This Row],[Close Price]])-1</f>
        <v>3.3294097864469574E-2</v>
      </c>
      <c r="AI500">
        <v>15.184126450311</v>
      </c>
      <c r="AJ500">
        <v>13.276190476190401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-0.13</v>
      </c>
      <c r="AM500" t="s">
        <v>10199</v>
      </c>
      <c r="AN500">
        <v>-3.27</v>
      </c>
      <c r="AO500" t="s">
        <v>10199</v>
      </c>
      <c r="AP500">
        <v>9.8510245980796995E-2</v>
      </c>
      <c r="AQ500">
        <f>(Table2[[#This Row],[Sharpe Ratio]]-AVERAGE(Table2[Sharpe Ratio]))/_xlfn.STDEV.P(Table2[Sharpe Ratio])</f>
        <v>0.49643324901069469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-1.9266351833151254</v>
      </c>
      <c r="AS500">
        <f>_xlfn.RANK.AVG(Table2[[#This Row],[1Y Return vs Nifty Z-Score]],Table2[1Y Return vs Nifty Z-Score])</f>
        <v>617</v>
      </c>
      <c r="AT500">
        <f>_xlfn.RANK.AVG(Table2[[#This Row],[6M Return vs Nifty Z-Score]],Table2[6M Return vs Nifty Z-Score])</f>
        <v>590</v>
      </c>
      <c r="AU500">
        <f>_xlfn.RANK.AVG(Table2[[#This Row],[Sharpe Ratio Z-Score]],Table2[Sharpe Ratio Z-Score])</f>
        <v>219</v>
      </c>
      <c r="AV500">
        <f>(Table2[[#This Row],[Rank 1Y]]+Table2[[#This Row],[Rank 6M]]+Table2[[#This Row],[Rank Sharpe]])/3</f>
        <v>475.33333333333331</v>
      </c>
    </row>
    <row r="501" spans="1:48" x14ac:dyDescent="0.3">
      <c r="A501" t="s">
        <v>1642</v>
      </c>
      <c r="B501" t="s">
        <v>1643</v>
      </c>
      <c r="C501" t="s">
        <v>10157</v>
      </c>
      <c r="D501" t="s">
        <v>189</v>
      </c>
      <c r="E501">
        <v>5023.8688613049999</v>
      </c>
      <c r="F501">
        <v>125.84</v>
      </c>
      <c r="G501">
        <v>-12.0294940820898</v>
      </c>
      <c r="H501">
        <f>(Table2[[#This Row],[1Y Return vs Nifty]]-AVERAGE(Table2[1Y Return vs Nifty]))/_xlfn.STDEV.P(Table2[1Y Return vs Nifty])</f>
        <v>-0.68596570563838832</v>
      </c>
      <c r="I501">
        <v>-3.8125096394769198</v>
      </c>
      <c r="J501">
        <f>(Table2[[#This Row],[1M Return vs Nifty]]-AVERAGE(Table2[1M Return vs Nifty]))/_xlfn.STDEV.P(Table2[1M Return vs Nifty])</f>
        <v>-0.6234029468670973</v>
      </c>
      <c r="K501">
        <v>2.48925657207971</v>
      </c>
      <c r="L501">
        <f>(Table2[[#This Row],[6M Return vs Nifty]]-AVERAGE(Table2[6M Return vs Nifty]))/_xlfn.STDEV.P(Table2[6M Return vs Nifty])</f>
        <v>-0.23470319733752187</v>
      </c>
      <c r="M501">
        <v>-1.3605861587875301</v>
      </c>
      <c r="N501">
        <f>(Table2[[#This Row],[1W Return vs Nifty]]-AVERAGE(Table2[1W Return vs Nifty]))/_xlfn.STDEV.P(Table2[1W Return vs Nifty])</f>
        <v>-0.24436351316436061</v>
      </c>
      <c r="O501">
        <v>126.28</v>
      </c>
      <c r="P501">
        <v>127.054158920803</v>
      </c>
      <c r="Q501">
        <v>121.697658663799</v>
      </c>
      <c r="R501">
        <v>48.624002411520202</v>
      </c>
      <c r="S501" s="2">
        <f>(Table2[[#This Row],[Close Price]]-Table2[[#This Row],[20D EMA]])/Table2[[#This Row],[20D EMA]]</f>
        <v>-3.484320557491271E-3</v>
      </c>
      <c r="T501" s="2">
        <f>(Table2[[#This Row],[Close Price]]-Table2[[#This Row],[50D EMA]])/Table2[[#This Row],[50D EMA]]</f>
        <v>-9.5562312254558E-3</v>
      </c>
      <c r="U501" s="2">
        <f>(Table2[[#This Row],[Close Price]]-Table2[[#This Row],[200D EMA]])/Table2[[#This Row],[200D EMA]]</f>
        <v>3.4037970669958402E-2</v>
      </c>
      <c r="V501">
        <v>0.61222542240155997</v>
      </c>
      <c r="W501">
        <v>124.8</v>
      </c>
      <c r="X501">
        <v>130.6</v>
      </c>
      <c r="Y501">
        <v>124.9</v>
      </c>
      <c r="Z501">
        <v>128.9</v>
      </c>
      <c r="AA501">
        <v>122.01</v>
      </c>
      <c r="AB501">
        <v>128.9</v>
      </c>
      <c r="AC501" s="2">
        <f>(Table2[[#This Row],[Close Price]]/Table2[[#This Row],[Day Low]])-1</f>
        <v>8.3333333333333037E-3</v>
      </c>
      <c r="AD501" s="2">
        <f>(Table2[[#This Row],[Day High]]/Table2[[#This Row],[Close Price]])-1</f>
        <v>3.7825810553083317E-2</v>
      </c>
      <c r="AE501" s="2">
        <f>(Table2[[#This Row],[Close Price]]/Table2[[#This Row],[Current Week Low]])-1</f>
        <v>7.5260208166532117E-3</v>
      </c>
      <c r="AF501" s="2">
        <f>(Table2[[#This Row],[Current Week High]]/Table2[[#This Row],[Close Price]])-1</f>
        <v>2.4316592498410783E-2</v>
      </c>
      <c r="AG501" s="2">
        <f>(Table2[[#This Row],[Close Price]]/Table2[[#This Row],[Current Month Low]])-1</f>
        <v>3.1390869600852467E-2</v>
      </c>
      <c r="AH501" s="2">
        <f>(Table2[[#This Row],[Current Month High]]/Table2[[#This Row],[Close Price]])-1</f>
        <v>2.4316592498410783E-2</v>
      </c>
      <c r="AI501">
        <v>14.4310235219326</v>
      </c>
      <c r="AJ501">
        <v>22.950659501709801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-0.19</v>
      </c>
      <c r="AM501" t="s">
        <v>10199</v>
      </c>
      <c r="AN501">
        <v>-2.56</v>
      </c>
      <c r="AO501" t="s">
        <v>10199</v>
      </c>
      <c r="AP501">
        <v>1.5271137510806001E-2</v>
      </c>
      <c r="AQ501">
        <f>(Table2[[#This Row],[Sharpe Ratio]]-AVERAGE(Table2[Sharpe Ratio]))/_xlfn.STDEV.P(Table2[Sharpe Ratio])</f>
        <v>-0.44202893237340157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579</v>
      </c>
      <c r="AT501">
        <f>_xlfn.RANK.AVG(Table2[[#This Row],[6M Return vs Nifty Z-Score]],Table2[6M Return vs Nifty Z-Score])</f>
        <v>396</v>
      </c>
      <c r="AU501">
        <f>_xlfn.RANK.AVG(Table2[[#This Row],[Sharpe Ratio Z-Score]],Table2[Sharpe Ratio Z-Score])</f>
        <v>452</v>
      </c>
      <c r="AV501">
        <f>(Table2[[#This Row],[Rank 1Y]]+Table2[[#This Row],[Rank 6M]]+Table2[[#This Row],[Rank Sharpe]])/3</f>
        <v>475.66666666666669</v>
      </c>
    </row>
    <row r="502" spans="1:48" x14ac:dyDescent="0.3">
      <c r="A502" t="s">
        <v>1572</v>
      </c>
      <c r="B502" t="s">
        <v>1573</v>
      </c>
      <c r="C502" t="s">
        <v>10159</v>
      </c>
      <c r="D502" t="s">
        <v>65</v>
      </c>
      <c r="E502">
        <v>5806.9534395599903</v>
      </c>
      <c r="F502">
        <v>1377</v>
      </c>
      <c r="G502">
        <v>-14.419168413172301</v>
      </c>
      <c r="H502">
        <f>(Table2[[#This Row],[1Y Return vs Nifty]]-AVERAGE(Table2[1Y Return vs Nifty]))/_xlfn.STDEV.P(Table2[1Y Return vs Nifty])</f>
        <v>-0.71356476801437685</v>
      </c>
      <c r="I502">
        <v>9.3543970347698107</v>
      </c>
      <c r="J502">
        <f>(Table2[[#This Row],[1M Return vs Nifty]]-AVERAGE(Table2[1M Return vs Nifty]))/_xlfn.STDEV.P(Table2[1M Return vs Nifty])</f>
        <v>0.46097353006780312</v>
      </c>
      <c r="K502">
        <v>6.8615880239556697</v>
      </c>
      <c r="L502">
        <f>(Table2[[#This Row],[6M Return vs Nifty]]-AVERAGE(Table2[6M Return vs Nifty]))/_xlfn.STDEV.P(Table2[6M Return vs Nifty])</f>
        <v>-0.10795039135014443</v>
      </c>
      <c r="M502">
        <v>5.9789297290772501</v>
      </c>
      <c r="N502">
        <f>(Table2[[#This Row],[1W Return vs Nifty]]-AVERAGE(Table2[1W Return vs Nifty]))/_xlfn.STDEV.P(Table2[1W Return vs Nifty])</f>
        <v>1.0807871399608591</v>
      </c>
      <c r="O502">
        <v>1338.7</v>
      </c>
      <c r="P502">
        <v>1279.2285769149801</v>
      </c>
      <c r="Q502">
        <v>1191.7341404358699</v>
      </c>
      <c r="R502">
        <v>69.746321505066206</v>
      </c>
      <c r="S502" s="2">
        <f>(Table2[[#This Row],[Close Price]]-Table2[[#This Row],[20D EMA]])/Table2[[#This Row],[20D EMA]]</f>
        <v>2.8609845372376153E-2</v>
      </c>
      <c r="T502" s="2">
        <f>(Table2[[#This Row],[Close Price]]-Table2[[#This Row],[50D EMA]])/Table2[[#This Row],[50D EMA]]</f>
        <v>7.6429986672755523E-2</v>
      </c>
      <c r="U502" s="2">
        <f>(Table2[[#This Row],[Close Price]]-Table2[[#This Row],[200D EMA]])/Table2[[#This Row],[200D EMA]]</f>
        <v>0.15545905187911305</v>
      </c>
      <c r="V502">
        <v>0.97971069261465304</v>
      </c>
      <c r="W502">
        <v>1316</v>
      </c>
      <c r="X502">
        <v>1383.05</v>
      </c>
      <c r="Y502">
        <v>1365.95</v>
      </c>
      <c r="Z502">
        <v>1451.95</v>
      </c>
      <c r="AA502">
        <v>1285</v>
      </c>
      <c r="AB502">
        <v>1451.95</v>
      </c>
      <c r="AC502" s="2">
        <f>(Table2[[#This Row],[Close Price]]/Table2[[#This Row],[Day Low]])-1</f>
        <v>4.6352583586626084E-2</v>
      </c>
      <c r="AD502" s="2">
        <f>(Table2[[#This Row],[Day High]]/Table2[[#This Row],[Close Price]])-1</f>
        <v>4.3936092955700889E-3</v>
      </c>
      <c r="AE502" s="2">
        <f>(Table2[[#This Row],[Close Price]]/Table2[[#This Row],[Current Week Low]])-1</f>
        <v>8.0896079651524566E-3</v>
      </c>
      <c r="AF502" s="2">
        <f>(Table2[[#This Row],[Current Week High]]/Table2[[#This Row],[Close Price]])-1</f>
        <v>5.442992011619463E-2</v>
      </c>
      <c r="AG502" s="2">
        <f>(Table2[[#This Row],[Close Price]]/Table2[[#This Row],[Current Month Low]])-1</f>
        <v>7.1595330739299579E-2</v>
      </c>
      <c r="AH502" s="2">
        <f>(Table2[[#This Row],[Current Month High]]/Table2[[#This Row],[Close Price]])-1</f>
        <v>5.442992011619463E-2</v>
      </c>
      <c r="AI502">
        <v>6.6811909949164798</v>
      </c>
      <c r="AJ502">
        <v>37.089949723729298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0.03</v>
      </c>
      <c r="AM502" t="s">
        <v>10198</v>
      </c>
      <c r="AN502">
        <v>1.44</v>
      </c>
      <c r="AO502" t="s">
        <v>10198</v>
      </c>
      <c r="AP502">
        <v>3.6824962405799999E-3</v>
      </c>
      <c r="AQ502">
        <f>(Table2[[#This Row],[Sharpe Ratio]]-AVERAGE(Table2[Sharpe Ratio]))/_xlfn.STDEV.P(Table2[Sharpe Ratio])</f>
        <v>-0.57268268114168452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0.14756282952245636</v>
      </c>
      <c r="AS502">
        <f>_xlfn.RANK.AVG(Table2[[#This Row],[1Y Return vs Nifty Z-Score]],Table2[1Y Return vs Nifty Z-Score])</f>
        <v>594</v>
      </c>
      <c r="AT502">
        <f>_xlfn.RANK.AVG(Table2[[#This Row],[6M Return vs Nifty Z-Score]],Table2[6M Return vs Nifty Z-Score])</f>
        <v>343</v>
      </c>
      <c r="AU502">
        <f>_xlfn.RANK.AVG(Table2[[#This Row],[Sharpe Ratio Z-Score]],Table2[Sharpe Ratio Z-Score])</f>
        <v>492</v>
      </c>
      <c r="AV502">
        <f>(Table2[[#This Row],[Rank 1Y]]+Table2[[#This Row],[Rank 6M]]+Table2[[#This Row],[Rank Sharpe]])/3</f>
        <v>476.33333333333331</v>
      </c>
    </row>
    <row r="503" spans="1:48" x14ac:dyDescent="0.3">
      <c r="A503" t="s">
        <v>1853</v>
      </c>
      <c r="B503" t="s">
        <v>1854</v>
      </c>
      <c r="C503" t="s">
        <v>10159</v>
      </c>
      <c r="D503" t="s">
        <v>287</v>
      </c>
      <c r="E503">
        <v>3746.9334192849901</v>
      </c>
      <c r="F503">
        <v>432.5</v>
      </c>
      <c r="G503">
        <v>3.5425963885649399</v>
      </c>
      <c r="H503">
        <f>(Table2[[#This Row],[1Y Return vs Nifty]]-AVERAGE(Table2[1Y Return vs Nifty]))/_xlfn.STDEV.P(Table2[1Y Return vs Nifty])</f>
        <v>-0.50611898316493231</v>
      </c>
      <c r="I503">
        <v>-1.04628144190302</v>
      </c>
      <c r="J503">
        <f>(Table2[[#This Row],[1M Return vs Nifty]]-AVERAGE(Table2[1M Return vs Nifty]))/_xlfn.STDEV.P(Table2[1M Return vs Nifty])</f>
        <v>-0.39558688790237684</v>
      </c>
      <c r="K503">
        <v>0.155085246625256</v>
      </c>
      <c r="L503">
        <f>(Table2[[#This Row],[6M Return vs Nifty]]-AVERAGE(Table2[6M Return vs Nifty]))/_xlfn.STDEV.P(Table2[6M Return vs Nifty])</f>
        <v>-0.30237024600778845</v>
      </c>
      <c r="M503">
        <v>2.8609500249948301</v>
      </c>
      <c r="N503">
        <f>(Table2[[#This Row],[1W Return vs Nifty]]-AVERAGE(Table2[1W Return vs Nifty]))/_xlfn.STDEV.P(Table2[1W Return vs Nifty])</f>
        <v>0.51783545426077904</v>
      </c>
      <c r="O503">
        <v>424.24</v>
      </c>
      <c r="P503">
        <v>426.172498292939</v>
      </c>
      <c r="Q503">
        <v>405.52384432465902</v>
      </c>
      <c r="R503">
        <v>66.300690550881399</v>
      </c>
      <c r="S503" s="2">
        <f>(Table2[[#This Row],[Close Price]]-Table2[[#This Row],[20D EMA]])/Table2[[#This Row],[20D EMA]]</f>
        <v>1.9470111257778595E-2</v>
      </c>
      <c r="T503" s="2">
        <f>(Table2[[#This Row],[Close Price]]-Table2[[#This Row],[50D EMA]])/Table2[[#This Row],[50D EMA]]</f>
        <v>1.4847278349509208E-2</v>
      </c>
      <c r="U503" s="2">
        <f>(Table2[[#This Row],[Close Price]]-Table2[[#This Row],[200D EMA]])/Table2[[#This Row],[200D EMA]]</f>
        <v>6.6521749714288286E-2</v>
      </c>
      <c r="V503">
        <v>1.71989713620493</v>
      </c>
      <c r="W503">
        <v>422</v>
      </c>
      <c r="X503">
        <v>437.85</v>
      </c>
      <c r="Y503">
        <v>431.15</v>
      </c>
      <c r="Z503">
        <v>450.35</v>
      </c>
      <c r="AA503">
        <v>406</v>
      </c>
      <c r="AB503">
        <v>450.35</v>
      </c>
      <c r="AC503" s="2">
        <f>(Table2[[#This Row],[Close Price]]/Table2[[#This Row],[Day Low]])-1</f>
        <v>2.4881516587677677E-2</v>
      </c>
      <c r="AD503" s="2">
        <f>(Table2[[#This Row],[Day High]]/Table2[[#This Row],[Close Price]])-1</f>
        <v>1.2369942196531758E-2</v>
      </c>
      <c r="AE503" s="2">
        <f>(Table2[[#This Row],[Close Price]]/Table2[[#This Row],[Current Week Low]])-1</f>
        <v>3.1311608488926446E-3</v>
      </c>
      <c r="AF503" s="2">
        <f>(Table2[[#This Row],[Current Week High]]/Table2[[#This Row],[Close Price]])-1</f>
        <v>4.1271676300578042E-2</v>
      </c>
      <c r="AG503" s="2">
        <f>(Table2[[#This Row],[Close Price]]/Table2[[#This Row],[Current Month Low]])-1</f>
        <v>6.5270935960591192E-2</v>
      </c>
      <c r="AH503" s="2">
        <f>(Table2[[#This Row],[Current Month High]]/Table2[[#This Row],[Close Price]])-1</f>
        <v>4.1271676300578042E-2</v>
      </c>
      <c r="AI503">
        <v>16.739884393063502</v>
      </c>
      <c r="AJ503">
        <v>41.293694870957196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-0.16</v>
      </c>
      <c r="AM503" t="s">
        <v>10199</v>
      </c>
      <c r="AN503">
        <v>3.19</v>
      </c>
      <c r="AO503" t="s">
        <v>10198</v>
      </c>
      <c r="AQ503">
        <f>(Table2[[#This Row],[Sharpe Ratio]]-AVERAGE(Table2[Sharpe Ratio]))/_xlfn.STDEV.P(Table2[Sharpe Ratio])</f>
        <v>-0.61420022642052829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489</v>
      </c>
      <c r="AT503">
        <f>_xlfn.RANK.AVG(Table2[[#This Row],[6M Return vs Nifty Z-Score]],Table2[6M Return vs Nifty Z-Score])</f>
        <v>422</v>
      </c>
      <c r="AU503">
        <f>_xlfn.RANK.AVG(Table2[[#This Row],[Sharpe Ratio Z-Score]],Table2[Sharpe Ratio Z-Score])</f>
        <v>520.5</v>
      </c>
      <c r="AV503">
        <f>(Table2[[#This Row],[Rank 1Y]]+Table2[[#This Row],[Rank 6M]]+Table2[[#This Row],[Rank Sharpe]])/3</f>
        <v>477.16666666666669</v>
      </c>
    </row>
    <row r="504" spans="1:48" x14ac:dyDescent="0.3">
      <c r="A504" t="s">
        <v>250</v>
      </c>
      <c r="B504" t="s">
        <v>251</v>
      </c>
      <c r="C504" t="s">
        <v>10155</v>
      </c>
      <c r="D504" t="s">
        <v>252</v>
      </c>
      <c r="E504">
        <v>109652.23062528</v>
      </c>
      <c r="F504">
        <v>1142.2</v>
      </c>
      <c r="G504">
        <v>13.0749556107447</v>
      </c>
      <c r="H504">
        <f>(Table2[[#This Row],[1Y Return vs Nifty]]-AVERAGE(Table2[1Y Return vs Nifty]))/_xlfn.STDEV.P(Table2[1Y Return vs Nifty])</f>
        <v>-0.3960269202669332</v>
      </c>
      <c r="I504">
        <v>-4.0290831075149596</v>
      </c>
      <c r="J504">
        <f>(Table2[[#This Row],[1M Return vs Nifty]]-AVERAGE(Table2[1M Return vs Nifty]))/_xlfn.STDEV.P(Table2[1M Return vs Nifty])</f>
        <v>-0.64123911599010053</v>
      </c>
      <c r="K504">
        <v>-10.584021295885499</v>
      </c>
      <c r="L504">
        <f>(Table2[[#This Row],[6M Return vs Nifty]]-AVERAGE(Table2[6M Return vs Nifty]))/_xlfn.STDEV.P(Table2[6M Return vs Nifty])</f>
        <v>-0.61369428514864766</v>
      </c>
      <c r="M504">
        <v>3.8015149443831699</v>
      </c>
      <c r="N504">
        <f>(Table2[[#This Row],[1W Return vs Nifty]]-AVERAGE(Table2[1W Return vs Nifty]))/_xlfn.STDEV.P(Table2[1W Return vs Nifty])</f>
        <v>0.68765458624125753</v>
      </c>
      <c r="O504">
        <v>1117.8900000000001</v>
      </c>
      <c r="P504">
        <v>1113.6439577384599</v>
      </c>
      <c r="Q504">
        <v>1055.0228615813701</v>
      </c>
      <c r="R504">
        <v>70.394531854670504</v>
      </c>
      <c r="S504" s="2">
        <f>(Table2[[#This Row],[Close Price]]-Table2[[#This Row],[20D EMA]])/Table2[[#This Row],[20D EMA]]</f>
        <v>2.1746325667104941E-2</v>
      </c>
      <c r="T504" s="2">
        <f>(Table2[[#This Row],[Close Price]]-Table2[[#This Row],[50D EMA]])/Table2[[#This Row],[50D EMA]]</f>
        <v>2.5641985540450937E-2</v>
      </c>
      <c r="U504" s="2">
        <f>(Table2[[#This Row],[Close Price]]-Table2[[#This Row],[200D EMA]])/Table2[[#This Row],[200D EMA]]</f>
        <v>8.2630568107273483E-2</v>
      </c>
      <c r="V504">
        <v>0.88352405940966305</v>
      </c>
      <c r="W504">
        <v>1130</v>
      </c>
      <c r="X504">
        <v>1151.8499999999999</v>
      </c>
      <c r="Y504">
        <v>1136</v>
      </c>
      <c r="Z504">
        <v>1168.5</v>
      </c>
      <c r="AA504">
        <v>1080</v>
      </c>
      <c r="AB504">
        <v>1168.5</v>
      </c>
      <c r="AC504" s="2">
        <f>(Table2[[#This Row],[Close Price]]/Table2[[#This Row],[Day Low]])-1</f>
        <v>1.0796460176991207E-2</v>
      </c>
      <c r="AD504" s="2">
        <f>(Table2[[#This Row],[Day High]]/Table2[[#This Row],[Close Price]])-1</f>
        <v>8.4486079495709188E-3</v>
      </c>
      <c r="AE504" s="2">
        <f>(Table2[[#This Row],[Close Price]]/Table2[[#This Row],[Current Week Low]])-1</f>
        <v>5.4577464788732044E-3</v>
      </c>
      <c r="AF504" s="2">
        <f>(Table2[[#This Row],[Current Week High]]/Table2[[#This Row],[Close Price]])-1</f>
        <v>2.3025739800385248E-2</v>
      </c>
      <c r="AG504" s="2">
        <f>(Table2[[#This Row],[Close Price]]/Table2[[#This Row],[Current Month Low]])-1</f>
        <v>5.759259259259264E-2</v>
      </c>
      <c r="AH504" s="2">
        <f>(Table2[[#This Row],[Current Month High]]/Table2[[#This Row],[Close Price]])-1</f>
        <v>2.3025739800385248E-2</v>
      </c>
      <c r="AI504">
        <v>11.1013832953948</v>
      </c>
      <c r="AJ504">
        <v>38.953771289537698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-0.1</v>
      </c>
      <c r="AM504" t="s">
        <v>10199</v>
      </c>
      <c r="AN504">
        <v>5.28</v>
      </c>
      <c r="AO504" t="s">
        <v>10198</v>
      </c>
      <c r="AP504">
        <v>9.6271016647520007E-3</v>
      </c>
      <c r="AQ504">
        <f>(Table2[[#This Row],[Sharpe Ratio]]-AVERAGE(Table2[Sharpe Ratio]))/_xlfn.STDEV.P(Table2[Sharpe Ratio])</f>
        <v>-0.50566145186161082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-1.4689671870260348</v>
      </c>
      <c r="AS504">
        <f>_xlfn.RANK.AVG(Table2[[#This Row],[1Y Return vs Nifty Z-Score]],Table2[1Y Return vs Nifty Z-Score])</f>
        <v>434</v>
      </c>
      <c r="AT504">
        <f>_xlfn.RANK.AVG(Table2[[#This Row],[6M Return vs Nifty Z-Score]],Table2[6M Return vs Nifty Z-Score])</f>
        <v>531</v>
      </c>
      <c r="AU504">
        <f>_xlfn.RANK.AVG(Table2[[#This Row],[Sharpe Ratio Z-Score]],Table2[Sharpe Ratio Z-Score])</f>
        <v>473</v>
      </c>
      <c r="AV504">
        <f>(Table2[[#This Row],[Rank 1Y]]+Table2[[#This Row],[Rank 6M]]+Table2[[#This Row],[Rank Sharpe]])/3</f>
        <v>479.33333333333331</v>
      </c>
    </row>
    <row r="505" spans="1:48" x14ac:dyDescent="0.3">
      <c r="A505" t="s">
        <v>579</v>
      </c>
      <c r="B505" t="s">
        <v>580</v>
      </c>
      <c r="C505" t="s">
        <v>10153</v>
      </c>
      <c r="D505" t="s">
        <v>49</v>
      </c>
      <c r="E505">
        <v>32616.904850534898</v>
      </c>
      <c r="F505">
        <v>417.2</v>
      </c>
      <c r="G505">
        <v>-11.3984500046811</v>
      </c>
      <c r="H505">
        <f>(Table2[[#This Row],[1Y Return vs Nifty]]-AVERAGE(Table2[1Y Return vs Nifty]))/_xlfn.STDEV.P(Table2[1Y Return vs Nifty])</f>
        <v>-0.67867758916667176</v>
      </c>
      <c r="I505">
        <v>-14.713692516936399</v>
      </c>
      <c r="J505">
        <f>(Table2[[#This Row],[1M Return vs Nifty]]-AVERAGE(Table2[1M Return vs Nifty]))/_xlfn.STDEV.P(Table2[1M Return vs Nifty])</f>
        <v>-1.5211830083148894</v>
      </c>
      <c r="K505">
        <v>-25.463612192194699</v>
      </c>
      <c r="L505">
        <f>(Table2[[#This Row],[6M Return vs Nifty]]-AVERAGE(Table2[6M Return vs Nifty]))/_xlfn.STDEV.P(Table2[6M Return vs Nifty])</f>
        <v>-1.045049940320266</v>
      </c>
      <c r="M505">
        <v>-1.2061446994656799</v>
      </c>
      <c r="N505">
        <f>(Table2[[#This Row],[1W Return vs Nifty]]-AVERAGE(Table2[1W Return vs Nifty]))/_xlfn.STDEV.P(Table2[1W Return vs Nifty])</f>
        <v>-0.21647908538781674</v>
      </c>
      <c r="O505">
        <v>425.4</v>
      </c>
      <c r="P505">
        <v>440.35935466828499</v>
      </c>
      <c r="Q505">
        <v>433.74331928224098</v>
      </c>
      <c r="R505">
        <v>49.999279852930201</v>
      </c>
      <c r="S505" s="2">
        <f>(Table2[[#This Row],[Close Price]]-Table2[[#This Row],[20D EMA]])/Table2[[#This Row],[20D EMA]]</f>
        <v>-1.9275975552421224E-2</v>
      </c>
      <c r="T505" s="2">
        <f>(Table2[[#This Row],[Close Price]]-Table2[[#This Row],[50D EMA]])/Table2[[#This Row],[50D EMA]]</f>
        <v>-5.259194433539522E-2</v>
      </c>
      <c r="U505" s="2">
        <f>(Table2[[#This Row],[Close Price]]-Table2[[#This Row],[200D EMA]])/Table2[[#This Row],[200D EMA]]</f>
        <v>-3.814080481888895E-2</v>
      </c>
      <c r="V505">
        <v>1.6800917251865599</v>
      </c>
      <c r="W505">
        <v>403.9</v>
      </c>
      <c r="X505">
        <v>420.4</v>
      </c>
      <c r="Y505">
        <v>416</v>
      </c>
      <c r="Z505">
        <v>436.95</v>
      </c>
      <c r="AA505">
        <v>413</v>
      </c>
      <c r="AB505">
        <v>436.95</v>
      </c>
      <c r="AC505" s="2">
        <f>(Table2[[#This Row],[Close Price]]/Table2[[#This Row],[Day Low]])-1</f>
        <v>3.2928942807625594E-2</v>
      </c>
      <c r="AD505" s="2">
        <f>(Table2[[#This Row],[Day High]]/Table2[[#This Row],[Close Price]])-1</f>
        <v>7.6701821668263559E-3</v>
      </c>
      <c r="AE505" s="2">
        <f>(Table2[[#This Row],[Close Price]]/Table2[[#This Row],[Current Week Low]])-1</f>
        <v>2.8846153846153744E-3</v>
      </c>
      <c r="AF505" s="2">
        <f>(Table2[[#This Row],[Current Week High]]/Table2[[#This Row],[Close Price]])-1</f>
        <v>4.7339405560882009E-2</v>
      </c>
      <c r="AG505" s="2">
        <f>(Table2[[#This Row],[Close Price]]/Table2[[#This Row],[Current Month Low]])-1</f>
        <v>1.0169491525423791E-2</v>
      </c>
      <c r="AH505" s="2">
        <f>(Table2[[#This Row],[Current Month High]]/Table2[[#This Row],[Close Price]])-1</f>
        <v>4.7339405560882009E-2</v>
      </c>
      <c r="AI505">
        <v>24.568552253116</v>
      </c>
      <c r="AJ505">
        <v>24.0559024680344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-0.25</v>
      </c>
      <c r="AM505" t="s">
        <v>10199</v>
      </c>
      <c r="AN505">
        <v>-0.94</v>
      </c>
      <c r="AO505" t="s">
        <v>10199</v>
      </c>
      <c r="AP505">
        <v>0.101139775143558</v>
      </c>
      <c r="AQ505">
        <f>(Table2[[#This Row],[Sharpe Ratio]]-AVERAGE(Table2[Sharpe Ratio]))/_xlfn.STDEV.P(Table2[Sharpe Ratio])</f>
        <v>0.52607933387941286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573</v>
      </c>
      <c r="AT505">
        <f>_xlfn.RANK.AVG(Table2[[#This Row],[6M Return vs Nifty Z-Score]],Table2[6M Return vs Nifty Z-Score])</f>
        <v>658</v>
      </c>
      <c r="AU505">
        <f>_xlfn.RANK.AVG(Table2[[#This Row],[Sharpe Ratio Z-Score]],Table2[Sharpe Ratio Z-Score])</f>
        <v>207</v>
      </c>
      <c r="AV505">
        <f>(Table2[[#This Row],[Rank 1Y]]+Table2[[#This Row],[Rank 6M]]+Table2[[#This Row],[Rank Sharpe]])/3</f>
        <v>479.33333333333331</v>
      </c>
    </row>
    <row r="506" spans="1:48" x14ac:dyDescent="0.3">
      <c r="A506" t="s">
        <v>540</v>
      </c>
      <c r="B506" t="s">
        <v>541</v>
      </c>
      <c r="C506" t="s">
        <v>10167</v>
      </c>
      <c r="D506" t="s">
        <v>542</v>
      </c>
      <c r="E506">
        <v>35467.818749999999</v>
      </c>
      <c r="F506">
        <v>3245.5</v>
      </c>
      <c r="G506">
        <v>-9.7079354791580297</v>
      </c>
      <c r="H506">
        <f>(Table2[[#This Row],[1Y Return vs Nifty]]-AVERAGE(Table2[1Y Return vs Nifty]))/_xlfn.STDEV.P(Table2[1Y Return vs Nifty])</f>
        <v>-0.65915333214530147</v>
      </c>
      <c r="I506">
        <v>2.4262751486908898</v>
      </c>
      <c r="J506">
        <f>(Table2[[#This Row],[1M Return vs Nifty]]-AVERAGE(Table2[1M Return vs Nifty]))/_xlfn.STDEV.P(Table2[1M Return vs Nifty])</f>
        <v>-0.1096003023795689</v>
      </c>
      <c r="K506">
        <v>-18.6504683811444</v>
      </c>
      <c r="L506">
        <f>(Table2[[#This Row],[6M Return vs Nifty]]-AVERAGE(Table2[6M Return vs Nifty]))/_xlfn.STDEV.P(Table2[6M Return vs Nifty])</f>
        <v>-0.84753858850460329</v>
      </c>
      <c r="M506">
        <v>-2.6824175086350501</v>
      </c>
      <c r="N506">
        <f>(Table2[[#This Row],[1W Return vs Nifty]]-AVERAGE(Table2[1W Return vs Nifty]))/_xlfn.STDEV.P(Table2[1W Return vs Nifty])</f>
        <v>-0.48302035420587736</v>
      </c>
      <c r="O506">
        <v>3237.81</v>
      </c>
      <c r="P506">
        <v>3254.7727258762902</v>
      </c>
      <c r="Q506">
        <v>3254.26801308417</v>
      </c>
      <c r="R506">
        <v>47.405336020736399</v>
      </c>
      <c r="S506" s="2">
        <f>(Table2[[#This Row],[Close Price]]-Table2[[#This Row],[20D EMA]])/Table2[[#This Row],[20D EMA]]</f>
        <v>2.3750621562105417E-3</v>
      </c>
      <c r="T506" s="2">
        <f>(Table2[[#This Row],[Close Price]]-Table2[[#This Row],[50D EMA]])/Table2[[#This Row],[50D EMA]]</f>
        <v>-2.8489626334181925E-3</v>
      </c>
      <c r="U506" s="2">
        <f>(Table2[[#This Row],[Close Price]]-Table2[[#This Row],[200D EMA]])/Table2[[#This Row],[200D EMA]]</f>
        <v>-2.6943119155881275E-3</v>
      </c>
      <c r="V506">
        <v>0.64074715312461294</v>
      </c>
      <c r="W506">
        <v>3171.25</v>
      </c>
      <c r="X506">
        <v>3300.8</v>
      </c>
      <c r="Y506">
        <v>3201</v>
      </c>
      <c r="Z506">
        <v>3275</v>
      </c>
      <c r="AA506">
        <v>3200</v>
      </c>
      <c r="AB506">
        <v>3315</v>
      </c>
      <c r="AC506" s="2">
        <f>(Table2[[#This Row],[Close Price]]/Table2[[#This Row],[Day Low]])-1</f>
        <v>2.3413480488766236E-2</v>
      </c>
      <c r="AD506" s="2">
        <f>(Table2[[#This Row],[Day High]]/Table2[[#This Row],[Close Price]])-1</f>
        <v>1.7038977045139569E-2</v>
      </c>
      <c r="AE506" s="2">
        <f>(Table2[[#This Row],[Close Price]]/Table2[[#This Row],[Current Week Low]])-1</f>
        <v>1.3901905654482904E-2</v>
      </c>
      <c r="AF506" s="2">
        <f>(Table2[[#This Row],[Current Week High]]/Table2[[#This Row],[Close Price]])-1</f>
        <v>9.0895085503004402E-3</v>
      </c>
      <c r="AG506" s="2">
        <f>(Table2[[#This Row],[Close Price]]/Table2[[#This Row],[Current Month Low]])-1</f>
        <v>1.4218749999999947E-2</v>
      </c>
      <c r="AH506" s="2">
        <f>(Table2[[#This Row],[Current Month High]]/Table2[[#This Row],[Close Price]])-1</f>
        <v>2.1414265906639862E-2</v>
      </c>
      <c r="AI506">
        <v>20.7826220921275</v>
      </c>
      <c r="AJ506">
        <v>31.0783521809369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-0.18</v>
      </c>
      <c r="AM506" t="s">
        <v>10199</v>
      </c>
      <c r="AN506">
        <v>-3.91</v>
      </c>
      <c r="AO506" t="s">
        <v>10199</v>
      </c>
      <c r="AP506">
        <v>7.2929302328781004E-2</v>
      </c>
      <c r="AQ506">
        <f>(Table2[[#This Row],[Sharpe Ratio]]-AVERAGE(Table2[Sharpe Ratio]))/_xlfn.STDEV.P(Table2[Sharpe Ratio])</f>
        <v>0.20802616942034341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564</v>
      </c>
      <c r="AT506">
        <f>_xlfn.RANK.AVG(Table2[[#This Row],[6M Return vs Nifty Z-Score]],Table2[6M Return vs Nifty Z-Score])</f>
        <v>610</v>
      </c>
      <c r="AU506">
        <f>_xlfn.RANK.AVG(Table2[[#This Row],[Sharpe Ratio Z-Score]],Table2[Sharpe Ratio Z-Score])</f>
        <v>266</v>
      </c>
      <c r="AV506">
        <f>(Table2[[#This Row],[Rank 1Y]]+Table2[[#This Row],[Rank 6M]]+Table2[[#This Row],[Rank Sharpe]])/3</f>
        <v>480</v>
      </c>
    </row>
    <row r="507" spans="1:48" x14ac:dyDescent="0.3">
      <c r="A507" t="s">
        <v>1821</v>
      </c>
      <c r="B507" t="s">
        <v>1822</v>
      </c>
      <c r="C507" t="s">
        <v>10155</v>
      </c>
      <c r="D507" t="s">
        <v>182</v>
      </c>
      <c r="E507">
        <v>3873.2819063749998</v>
      </c>
      <c r="F507">
        <v>271.7</v>
      </c>
      <c r="G507">
        <v>14.6230080468869</v>
      </c>
      <c r="H507">
        <f>(Table2[[#This Row],[1Y Return vs Nifty]]-AVERAGE(Table2[1Y Return vs Nifty]))/_xlfn.STDEV.P(Table2[1Y Return vs Nifty])</f>
        <v>-0.37814800045318786</v>
      </c>
      <c r="I507">
        <v>1.1259248996484399</v>
      </c>
      <c r="J507">
        <f>(Table2[[#This Row],[1M Return vs Nifty]]-AVERAGE(Table2[1M Return vs Nifty]))/_xlfn.STDEV.P(Table2[1M Return vs Nifty])</f>
        <v>-0.21669221521252297</v>
      </c>
      <c r="K507">
        <v>5.5997441543648296</v>
      </c>
      <c r="L507">
        <f>(Table2[[#This Row],[6M Return vs Nifty]]-AVERAGE(Table2[6M Return vs Nifty]))/_xlfn.STDEV.P(Table2[6M Return vs Nifty])</f>
        <v>-0.14453093263550049</v>
      </c>
      <c r="M507">
        <v>-0.123254338519873</v>
      </c>
      <c r="N507">
        <f>(Table2[[#This Row],[1W Return vs Nifty]]-AVERAGE(Table2[1W Return vs Nifty]))/_xlfn.STDEV.P(Table2[1W Return vs Nifty])</f>
        <v>-2.0963074387285913E-2</v>
      </c>
      <c r="O507">
        <v>262.22000000000003</v>
      </c>
      <c r="P507">
        <v>252.11266331790199</v>
      </c>
      <c r="Q507">
        <v>231.46887775448801</v>
      </c>
      <c r="R507">
        <v>65.676642029070095</v>
      </c>
      <c r="S507" s="2">
        <f>(Table2[[#This Row],[Close Price]]-Table2[[#This Row],[20D EMA]])/Table2[[#This Row],[20D EMA]]</f>
        <v>3.615284875295538E-2</v>
      </c>
      <c r="T507" s="2">
        <f>(Table2[[#This Row],[Close Price]]-Table2[[#This Row],[50D EMA]])/Table2[[#This Row],[50D EMA]]</f>
        <v>7.769279188248987E-2</v>
      </c>
      <c r="U507" s="2">
        <f>(Table2[[#This Row],[Close Price]]-Table2[[#This Row],[200D EMA]])/Table2[[#This Row],[200D EMA]]</f>
        <v>0.17380791161127032</v>
      </c>
      <c r="V507">
        <v>0.76347594461491897</v>
      </c>
      <c r="W507">
        <v>266.05</v>
      </c>
      <c r="X507">
        <v>275</v>
      </c>
      <c r="Y507">
        <v>264.95</v>
      </c>
      <c r="Z507">
        <v>281.25</v>
      </c>
      <c r="AA507">
        <v>261.2</v>
      </c>
      <c r="AB507">
        <v>281.25</v>
      </c>
      <c r="AC507" s="2">
        <f>(Table2[[#This Row],[Close Price]]/Table2[[#This Row],[Day Low]])-1</f>
        <v>2.1236609659838201E-2</v>
      </c>
      <c r="AD507" s="2">
        <f>(Table2[[#This Row],[Day High]]/Table2[[#This Row],[Close Price]])-1</f>
        <v>1.2145748987854255E-2</v>
      </c>
      <c r="AE507" s="2">
        <f>(Table2[[#This Row],[Close Price]]/Table2[[#This Row],[Current Week Low]])-1</f>
        <v>2.5476505000943561E-2</v>
      </c>
      <c r="AF507" s="2">
        <f>(Table2[[#This Row],[Current Week High]]/Table2[[#This Row],[Close Price]])-1</f>
        <v>3.5149061464851084E-2</v>
      </c>
      <c r="AG507" s="2">
        <f>(Table2[[#This Row],[Close Price]]/Table2[[#This Row],[Current Month Low]])-1</f>
        <v>4.0199081163859063E-2</v>
      </c>
      <c r="AH507" s="2">
        <f>(Table2[[#This Row],[Current Month High]]/Table2[[#This Row],[Close Price]])-1</f>
        <v>3.5149061464851084E-2</v>
      </c>
      <c r="AI507">
        <v>3.5149061464850999</v>
      </c>
      <c r="AJ507">
        <v>41.5104166666666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0.08</v>
      </c>
      <c r="AM507" t="s">
        <v>10198</v>
      </c>
      <c r="AN507">
        <v>0.79</v>
      </c>
      <c r="AO507" t="s">
        <v>10198</v>
      </c>
      <c r="AP507">
        <v>-6.7037500579463005E-2</v>
      </c>
      <c r="AQ507">
        <f>(Table2[[#This Row],[Sharpe Ratio]]-AVERAGE(Table2[Sharpe Ratio]))/_xlfn.STDEV.P(Table2[Sharpe Ratio])</f>
        <v>-1.3700007171360347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-2.1303349398245319</v>
      </c>
      <c r="AS507">
        <f>_xlfn.RANK.AVG(Table2[[#This Row],[1Y Return vs Nifty Z-Score]],Table2[1Y Return vs Nifty Z-Score])</f>
        <v>422</v>
      </c>
      <c r="AT507">
        <f>_xlfn.RANK.AVG(Table2[[#This Row],[6M Return vs Nifty Z-Score]],Table2[6M Return vs Nifty Z-Score])</f>
        <v>355</v>
      </c>
      <c r="AU507">
        <f>_xlfn.RANK.AVG(Table2[[#This Row],[Sharpe Ratio Z-Score]],Table2[Sharpe Ratio Z-Score])</f>
        <v>667</v>
      </c>
      <c r="AV507">
        <f>(Table2[[#This Row],[Rank 1Y]]+Table2[[#This Row],[Rank 6M]]+Table2[[#This Row],[Rank Sharpe]])/3</f>
        <v>481.33333333333331</v>
      </c>
    </row>
    <row r="508" spans="1:48" x14ac:dyDescent="0.3">
      <c r="A508" t="s">
        <v>604</v>
      </c>
      <c r="B508" t="s">
        <v>605</v>
      </c>
      <c r="C508" t="s">
        <v>10159</v>
      </c>
      <c r="D508" t="s">
        <v>65</v>
      </c>
      <c r="E508">
        <v>31058.171061345001</v>
      </c>
      <c r="F508">
        <v>2031.8</v>
      </c>
      <c r="G508">
        <v>59.4279020283862</v>
      </c>
      <c r="H508">
        <f>(Table2[[#This Row],[1Y Return vs Nifty]]-AVERAGE(Table2[1Y Return vs Nifty]))/_xlfn.STDEV.P(Table2[1Y Return vs Nifty])</f>
        <v>0.13931709830978659</v>
      </c>
      <c r="I508">
        <v>-3.48723435254447</v>
      </c>
      <c r="J508">
        <f>(Table2[[#This Row],[1M Return vs Nifty]]-AVERAGE(Table2[1M Return vs Nifty]))/_xlfn.STDEV.P(Table2[1M Return vs Nifty])</f>
        <v>-0.59661450836713537</v>
      </c>
      <c r="K508">
        <v>-8.6568838316444801</v>
      </c>
      <c r="L508">
        <f>(Table2[[#This Row],[6M Return vs Nifty]]-AVERAGE(Table2[6M Return vs Nifty]))/_xlfn.STDEV.P(Table2[6M Return vs Nifty])</f>
        <v>-0.55782704731352351</v>
      </c>
      <c r="M508">
        <v>2.4520052843669302</v>
      </c>
      <c r="N508">
        <f>(Table2[[#This Row],[1W Return vs Nifty]]-AVERAGE(Table2[1W Return vs Nifty]))/_xlfn.STDEV.P(Table2[1W Return vs Nifty])</f>
        <v>0.44400042230299153</v>
      </c>
      <c r="O508">
        <v>1848.55</v>
      </c>
      <c r="P508">
        <v>1827.01900394016</v>
      </c>
      <c r="Q508">
        <v>1768.2367202825701</v>
      </c>
      <c r="R508">
        <v>73.85643931221</v>
      </c>
      <c r="S508" s="2">
        <f>(Table2[[#This Row],[Close Price]]-Table2[[#This Row],[20D EMA]])/Table2[[#This Row],[20D EMA]]</f>
        <v>9.9131751913662067E-2</v>
      </c>
      <c r="T508" s="2">
        <f>(Table2[[#This Row],[Close Price]]-Table2[[#This Row],[50D EMA]])/Table2[[#This Row],[50D EMA]]</f>
        <v>0.11208476519303194</v>
      </c>
      <c r="U508" s="2">
        <f>(Table2[[#This Row],[Close Price]]-Table2[[#This Row],[200D EMA]])/Table2[[#This Row],[200D EMA]]</f>
        <v>0.1490542961212295</v>
      </c>
      <c r="V508">
        <v>0.67568848687531102</v>
      </c>
      <c r="W508">
        <v>1975.1</v>
      </c>
      <c r="X508">
        <v>2049.3000000000002</v>
      </c>
      <c r="Y508">
        <v>1834.7</v>
      </c>
      <c r="Z508">
        <v>2143</v>
      </c>
      <c r="AA508">
        <v>1803</v>
      </c>
      <c r="AB508">
        <v>2143</v>
      </c>
      <c r="AC508" s="2">
        <f>(Table2[[#This Row],[Close Price]]/Table2[[#This Row],[Day Low]])-1</f>
        <v>2.8707407219887626E-2</v>
      </c>
      <c r="AD508" s="2">
        <f>(Table2[[#This Row],[Day High]]/Table2[[#This Row],[Close Price]])-1</f>
        <v>8.6130524657939134E-3</v>
      </c>
      <c r="AE508" s="2">
        <f>(Table2[[#This Row],[Close Price]]/Table2[[#This Row],[Current Week Low]])-1</f>
        <v>0.10742900746716089</v>
      </c>
      <c r="AF508" s="2">
        <f>(Table2[[#This Row],[Current Week High]]/Table2[[#This Row],[Close Price]])-1</f>
        <v>5.4729796239787465E-2</v>
      </c>
      <c r="AG508" s="2">
        <f>(Table2[[#This Row],[Close Price]]/Table2[[#This Row],[Current Month Low]])-1</f>
        <v>0.12689961175818087</v>
      </c>
      <c r="AH508" s="2">
        <f>(Table2[[#This Row],[Current Month High]]/Table2[[#This Row],[Close Price]])-1</f>
        <v>5.4729796239787465E-2</v>
      </c>
      <c r="AI508">
        <v>7.9830691997243797</v>
      </c>
      <c r="AJ508">
        <v>92.286944589031293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0.03</v>
      </c>
      <c r="AM508" t="s">
        <v>10198</v>
      </c>
      <c r="AN508">
        <v>11.88</v>
      </c>
      <c r="AO508" t="s">
        <v>10198</v>
      </c>
      <c r="AP508">
        <v>-0.12648801282705099</v>
      </c>
      <c r="AQ508">
        <f>(Table2[[#This Row],[Sharpe Ratio]]-AVERAGE(Table2[Sharpe Ratio]))/_xlfn.STDEV.P(Table2[Sharpe Ratio])</f>
        <v>-2.0402632708055908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-2.6113873058734711</v>
      </c>
      <c r="AS508">
        <f>_xlfn.RANK.AVG(Table2[[#This Row],[1Y Return vs Nifty Z-Score]],Table2[1Y Return vs Nifty Z-Score])</f>
        <v>230</v>
      </c>
      <c r="AT508">
        <f>_xlfn.RANK.AVG(Table2[[#This Row],[6M Return vs Nifty Z-Score]],Table2[6M Return vs Nifty Z-Score])</f>
        <v>509</v>
      </c>
      <c r="AU508">
        <f>_xlfn.RANK.AVG(Table2[[#This Row],[Sharpe Ratio Z-Score]],Table2[Sharpe Ratio Z-Score])</f>
        <v>717</v>
      </c>
      <c r="AV508">
        <f>(Table2[[#This Row],[Rank 1Y]]+Table2[[#This Row],[Rank 6M]]+Table2[[#This Row],[Rank Sharpe]])/3</f>
        <v>485.33333333333331</v>
      </c>
    </row>
    <row r="509" spans="1:48" x14ac:dyDescent="0.3">
      <c r="A509" t="s">
        <v>412</v>
      </c>
      <c r="B509" t="s">
        <v>413</v>
      </c>
      <c r="C509" t="s">
        <v>10155</v>
      </c>
      <c r="D509" t="s">
        <v>414</v>
      </c>
      <c r="E509">
        <v>59057.869315359902</v>
      </c>
      <c r="F509">
        <v>1649</v>
      </c>
      <c r="G509">
        <v>10.1664929837027</v>
      </c>
      <c r="H509">
        <f>(Table2[[#This Row],[1Y Return vs Nifty]]-AVERAGE(Table2[1Y Return vs Nifty]))/_xlfn.STDEV.P(Table2[1Y Return vs Nifty])</f>
        <v>-0.4296176235765351</v>
      </c>
      <c r="I509">
        <v>5.04613699534299</v>
      </c>
      <c r="J509">
        <f>(Table2[[#This Row],[1M Return vs Nifty]]-AVERAGE(Table2[1M Return vs Nifty]))/_xlfn.STDEV.P(Table2[1M Return vs Nifty])</f>
        <v>0.10616157925397687</v>
      </c>
      <c r="K509">
        <v>-15.4338270004845</v>
      </c>
      <c r="L509">
        <f>(Table2[[#This Row],[6M Return vs Nifty]]-AVERAGE(Table2[6M Return vs Nifty]))/_xlfn.STDEV.P(Table2[6M Return vs Nifty])</f>
        <v>-0.75428895147655473</v>
      </c>
      <c r="M509">
        <v>-8.2536094048052107</v>
      </c>
      <c r="N509">
        <f>(Table2[[#This Row],[1W Return vs Nifty]]-AVERAGE(Table2[1W Return vs Nifty]))/_xlfn.STDEV.P(Table2[1W Return vs Nifty])</f>
        <v>-1.4888998553460533</v>
      </c>
      <c r="O509">
        <v>1564.5</v>
      </c>
      <c r="P509">
        <v>1502.5920927933901</v>
      </c>
      <c r="Q509">
        <v>1434.50207576718</v>
      </c>
      <c r="R509">
        <v>62.2702723829427</v>
      </c>
      <c r="S509" s="2">
        <f>(Table2[[#This Row],[Close Price]]-Table2[[#This Row],[20D EMA]])/Table2[[#This Row],[20D EMA]]</f>
        <v>5.4010866091403001E-2</v>
      </c>
      <c r="T509" s="2">
        <f>(Table2[[#This Row],[Close Price]]-Table2[[#This Row],[50D EMA]])/Table2[[#This Row],[50D EMA]]</f>
        <v>9.7436894489728532E-2</v>
      </c>
      <c r="U509" s="2">
        <f>(Table2[[#This Row],[Close Price]]-Table2[[#This Row],[200D EMA]])/Table2[[#This Row],[200D EMA]]</f>
        <v>0.14952778936768371</v>
      </c>
      <c r="V509">
        <v>1.91256971498066</v>
      </c>
      <c r="W509">
        <v>1629</v>
      </c>
      <c r="X509">
        <v>1654.7</v>
      </c>
      <c r="Y509">
        <v>1622</v>
      </c>
      <c r="Z509">
        <v>1678</v>
      </c>
      <c r="AA509">
        <v>1616</v>
      </c>
      <c r="AB509">
        <v>1764.4</v>
      </c>
      <c r="AC509" s="2">
        <f>(Table2[[#This Row],[Close Price]]/Table2[[#This Row],[Day Low]])-1</f>
        <v>1.2277470841006721E-2</v>
      </c>
      <c r="AD509" s="2">
        <f>(Table2[[#This Row],[Day High]]/Table2[[#This Row],[Close Price]])-1</f>
        <v>3.4566403881139962E-3</v>
      </c>
      <c r="AE509" s="2">
        <f>(Table2[[#This Row],[Close Price]]/Table2[[#This Row],[Current Week Low]])-1</f>
        <v>1.6646115906288506E-2</v>
      </c>
      <c r="AF509" s="2">
        <f>(Table2[[#This Row],[Current Week High]]/Table2[[#This Row],[Close Price]])-1</f>
        <v>1.7586416009702788E-2</v>
      </c>
      <c r="AG509" s="2">
        <f>(Table2[[#This Row],[Close Price]]/Table2[[#This Row],[Current Month Low]])-1</f>
        <v>2.0420792079207883E-2</v>
      </c>
      <c r="AH509" s="2">
        <f>(Table2[[#This Row],[Current Month High]]/Table2[[#This Row],[Close Price]])-1</f>
        <v>6.9981807155852005E-2</v>
      </c>
      <c r="AI509">
        <v>6.9981807155851996</v>
      </c>
      <c r="AJ509">
        <v>41.532915629559596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0.05</v>
      </c>
      <c r="AM509" t="s">
        <v>10198</v>
      </c>
      <c r="AN509">
        <v>12.46</v>
      </c>
      <c r="AO509" t="s">
        <v>10198</v>
      </c>
      <c r="AP509">
        <v>2.4335810059694998E-2</v>
      </c>
      <c r="AQ509">
        <f>(Table2[[#This Row],[Sharpe Ratio]]-AVERAGE(Table2[Sharpe Ratio]))/_xlfn.STDEV.P(Table2[Sharpe Ratio])</f>
        <v>-0.33983114902220479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-2.9064760001673711</v>
      </c>
      <c r="AS509">
        <f>_xlfn.RANK.AVG(Table2[[#This Row],[1Y Return vs Nifty Z-Score]],Table2[1Y Return vs Nifty Z-Score])</f>
        <v>452</v>
      </c>
      <c r="AT509">
        <f>_xlfn.RANK.AVG(Table2[[#This Row],[6M Return vs Nifty Z-Score]],Table2[6M Return vs Nifty Z-Score])</f>
        <v>579</v>
      </c>
      <c r="AU509">
        <f>_xlfn.RANK.AVG(Table2[[#This Row],[Sharpe Ratio Z-Score]],Table2[Sharpe Ratio Z-Score])</f>
        <v>428</v>
      </c>
      <c r="AV509">
        <f>(Table2[[#This Row],[Rank 1Y]]+Table2[[#This Row],[Rank 6M]]+Table2[[#This Row],[Rank Sharpe]])/3</f>
        <v>486.33333333333331</v>
      </c>
    </row>
    <row r="510" spans="1:48" x14ac:dyDescent="0.3">
      <c r="A510" t="s">
        <v>630</v>
      </c>
      <c r="B510" t="s">
        <v>631</v>
      </c>
      <c r="C510" t="s">
        <v>10167</v>
      </c>
      <c r="D510" t="s">
        <v>346</v>
      </c>
      <c r="E510">
        <v>29870.7614478</v>
      </c>
      <c r="F510">
        <v>6621.2</v>
      </c>
      <c r="G510">
        <v>16.370482701332399</v>
      </c>
      <c r="H510">
        <f>(Table2[[#This Row],[1Y Return vs Nifty]]-AVERAGE(Table2[1Y Return vs Nifty]))/_xlfn.STDEV.P(Table2[1Y Return vs Nifty])</f>
        <v>-0.35796589389532352</v>
      </c>
      <c r="I510">
        <v>11.5178536277171</v>
      </c>
      <c r="J510">
        <f>(Table2[[#This Row],[1M Return vs Nifty]]-AVERAGE(Table2[1M Return vs Nifty]))/_xlfn.STDEV.P(Table2[1M Return vs Nifty])</f>
        <v>0.63914760666016857</v>
      </c>
      <c r="K510">
        <v>9.3079231129712101E-2</v>
      </c>
      <c r="L510">
        <f>(Table2[[#This Row],[6M Return vs Nifty]]-AVERAGE(Table2[6M Return vs Nifty]))/_xlfn.STDEV.P(Table2[6M Return vs Nifty])</f>
        <v>-0.30416778504129083</v>
      </c>
      <c r="M510">
        <v>-1.8175303079357501</v>
      </c>
      <c r="N510">
        <f>(Table2[[#This Row],[1W Return vs Nifty]]-AVERAGE(Table2[1W Return vs Nifty]))/_xlfn.STDEV.P(Table2[1W Return vs Nifty])</f>
        <v>-0.32686484525993975</v>
      </c>
      <c r="O510">
        <v>6361.68</v>
      </c>
      <c r="P510">
        <v>5990.1706005589504</v>
      </c>
      <c r="Q510">
        <v>5525.4621317275096</v>
      </c>
      <c r="R510">
        <v>66.071262857605404</v>
      </c>
      <c r="S510" s="2">
        <f>(Table2[[#This Row],[Close Price]]-Table2[[#This Row],[20D EMA]])/Table2[[#This Row],[20D EMA]]</f>
        <v>4.0794255605437479E-2</v>
      </c>
      <c r="T510" s="2">
        <f>(Table2[[#This Row],[Close Price]]-Table2[[#This Row],[50D EMA]])/Table2[[#This Row],[50D EMA]]</f>
        <v>0.10534414485326467</v>
      </c>
      <c r="U510" s="2">
        <f>(Table2[[#This Row],[Close Price]]-Table2[[#This Row],[200D EMA]])/Table2[[#This Row],[200D EMA]]</f>
        <v>0.19830700892522685</v>
      </c>
      <c r="V510">
        <v>1.1000781441871801</v>
      </c>
      <c r="W510">
        <v>6483.8</v>
      </c>
      <c r="X510">
        <v>6655.95</v>
      </c>
      <c r="Y510">
        <v>6555.55</v>
      </c>
      <c r="Z510">
        <v>6709.3</v>
      </c>
      <c r="AA510">
        <v>6402</v>
      </c>
      <c r="AB510">
        <v>6976.9</v>
      </c>
      <c r="AC510" s="2">
        <f>(Table2[[#This Row],[Close Price]]/Table2[[#This Row],[Day Low]])-1</f>
        <v>2.1191276720441632E-2</v>
      </c>
      <c r="AD510" s="2">
        <f>(Table2[[#This Row],[Day High]]/Table2[[#This Row],[Close Price]])-1</f>
        <v>5.2482933607200799E-3</v>
      </c>
      <c r="AE510" s="2">
        <f>(Table2[[#This Row],[Close Price]]/Table2[[#This Row],[Current Week Low]])-1</f>
        <v>1.0014415266453636E-2</v>
      </c>
      <c r="AF510" s="2">
        <f>(Table2[[#This Row],[Current Week High]]/Table2[[#This Row],[Close Price]])-1</f>
        <v>1.3305745182142337E-2</v>
      </c>
      <c r="AG510" s="2">
        <f>(Table2[[#This Row],[Close Price]]/Table2[[#This Row],[Current Month Low]])-1</f>
        <v>3.4239300218681601E-2</v>
      </c>
      <c r="AH510" s="2">
        <f>(Table2[[#This Row],[Current Month High]]/Table2[[#This Row],[Close Price]])-1</f>
        <v>5.3721379810306225E-2</v>
      </c>
      <c r="AI510">
        <v>5.3721379810306198</v>
      </c>
      <c r="AJ510">
        <v>52.181757587597801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0.05</v>
      </c>
      <c r="AM510" t="s">
        <v>10198</v>
      </c>
      <c r="AN510">
        <v>1.66</v>
      </c>
      <c r="AO510" t="s">
        <v>10198</v>
      </c>
      <c r="AP510">
        <v>-4.7936376227024E-2</v>
      </c>
      <c r="AQ510">
        <f>(Table2[[#This Row],[Sharpe Ratio]]-AVERAGE(Table2[Sharpe Ratio]))/_xlfn.STDEV.P(Table2[Sharpe Ratio])</f>
        <v>-1.1546490254112094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-1.5044999429475947</v>
      </c>
      <c r="AS510">
        <f>_xlfn.RANK.AVG(Table2[[#This Row],[1Y Return vs Nifty Z-Score]],Table2[1Y Return vs Nifty Z-Score])</f>
        <v>413</v>
      </c>
      <c r="AT510">
        <f>_xlfn.RANK.AVG(Table2[[#This Row],[6M Return vs Nifty Z-Score]],Table2[6M Return vs Nifty Z-Score])</f>
        <v>424</v>
      </c>
      <c r="AU510">
        <f>_xlfn.RANK.AVG(Table2[[#This Row],[Sharpe Ratio Z-Score]],Table2[Sharpe Ratio Z-Score])</f>
        <v>629</v>
      </c>
      <c r="AV510">
        <f>(Table2[[#This Row],[Rank 1Y]]+Table2[[#This Row],[Rank 6M]]+Table2[[#This Row],[Rank Sharpe]])/3</f>
        <v>488.66666666666669</v>
      </c>
    </row>
    <row r="511" spans="1:48" x14ac:dyDescent="0.3">
      <c r="A511" t="s">
        <v>1813</v>
      </c>
      <c r="B511" t="s">
        <v>1814</v>
      </c>
      <c r="C511" t="s">
        <v>10152</v>
      </c>
      <c r="D511" t="s">
        <v>21</v>
      </c>
      <c r="E511">
        <v>3918.5139571</v>
      </c>
      <c r="F511">
        <v>655.6</v>
      </c>
      <c r="G511">
        <v>-15.6864458170707</v>
      </c>
      <c r="H511">
        <f>(Table2[[#This Row],[1Y Return vs Nifty]]-AVERAGE(Table2[1Y Return vs Nifty]))/_xlfn.STDEV.P(Table2[1Y Return vs Nifty])</f>
        <v>-0.72820093314489032</v>
      </c>
      <c r="I511">
        <v>14.206526157166801</v>
      </c>
      <c r="J511">
        <f>(Table2[[#This Row],[1M Return vs Nifty]]-AVERAGE(Table2[1M Return vs Nifty]))/_xlfn.STDEV.P(Table2[1M Return vs Nifty])</f>
        <v>0.86057647505329171</v>
      </c>
      <c r="K511">
        <v>-22.169009682129001</v>
      </c>
      <c r="L511">
        <f>(Table2[[#This Row],[6M Return vs Nifty]]-AVERAGE(Table2[6M Return vs Nifty]))/_xlfn.STDEV.P(Table2[6M Return vs Nifty])</f>
        <v>-0.9495402294577211</v>
      </c>
      <c r="M511">
        <v>0.20256717099800201</v>
      </c>
      <c r="N511">
        <f>(Table2[[#This Row],[1W Return vs Nifty]]-AVERAGE(Table2[1W Return vs Nifty]))/_xlfn.STDEV.P(Table2[1W Return vs Nifty])</f>
        <v>3.7864046193478426E-2</v>
      </c>
      <c r="O511">
        <v>626.16999999999996</v>
      </c>
      <c r="P511">
        <v>603.58065547390197</v>
      </c>
      <c r="Q511">
        <v>590.14836731754303</v>
      </c>
      <c r="R511">
        <v>67.978362233458498</v>
      </c>
      <c r="S511" s="2">
        <f>(Table2[[#This Row],[Close Price]]-Table2[[#This Row],[20D EMA]])/Table2[[#This Row],[20D EMA]]</f>
        <v>4.7000015970104073E-2</v>
      </c>
      <c r="T511" s="2">
        <f>(Table2[[#This Row],[Close Price]]-Table2[[#This Row],[50D EMA]])/Table2[[#This Row],[50D EMA]]</f>
        <v>8.6184578737459716E-2</v>
      </c>
      <c r="U511" s="2">
        <f>(Table2[[#This Row],[Close Price]]-Table2[[#This Row],[200D EMA]])/Table2[[#This Row],[200D EMA]]</f>
        <v>0.11090708084131531</v>
      </c>
      <c r="V511">
        <v>2.0012221916409199</v>
      </c>
      <c r="W511">
        <v>624.29999999999995</v>
      </c>
      <c r="X511">
        <v>660.5</v>
      </c>
      <c r="Y511">
        <v>652.04999999999995</v>
      </c>
      <c r="Z511">
        <v>682.25</v>
      </c>
      <c r="AA511">
        <v>621</v>
      </c>
      <c r="AB511">
        <v>689.7</v>
      </c>
      <c r="AC511" s="2">
        <f>(Table2[[#This Row],[Close Price]]/Table2[[#This Row],[Day Low]])-1</f>
        <v>5.0136152490789732E-2</v>
      </c>
      <c r="AD511" s="2">
        <f>(Table2[[#This Row],[Day High]]/Table2[[#This Row],[Close Price]])-1</f>
        <v>7.4740695546064995E-3</v>
      </c>
      <c r="AE511" s="2">
        <f>(Table2[[#This Row],[Close Price]]/Table2[[#This Row],[Current Week Low]])-1</f>
        <v>5.4443677632085574E-3</v>
      </c>
      <c r="AF511" s="2">
        <f>(Table2[[#This Row],[Current Week High]]/Table2[[#This Row],[Close Price]])-1</f>
        <v>4.0649786455155601E-2</v>
      </c>
      <c r="AG511" s="2">
        <f>(Table2[[#This Row],[Close Price]]/Table2[[#This Row],[Current Month Low]])-1</f>
        <v>5.5716586151368874E-2</v>
      </c>
      <c r="AH511" s="2">
        <f>(Table2[[#This Row],[Current Month High]]/Table2[[#This Row],[Close Price]])-1</f>
        <v>5.2013422818792066E-2</v>
      </c>
      <c r="AI511">
        <v>20.729103111653401</v>
      </c>
      <c r="AJ511">
        <v>45.688888888888798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-0.02</v>
      </c>
      <c r="AM511" t="s">
        <v>10199</v>
      </c>
      <c r="AN511">
        <v>5.73</v>
      </c>
      <c r="AO511" t="s">
        <v>10198</v>
      </c>
      <c r="AP511">
        <v>9.1607165791836004E-2</v>
      </c>
      <c r="AQ511">
        <f>(Table2[[#This Row],[Sharpe Ratio]]-AVERAGE(Table2[Sharpe Ratio]))/_xlfn.STDEV.P(Table2[Sharpe Ratio])</f>
        <v>0.41860589343855764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-0.36069474791728356</v>
      </c>
      <c r="AS511">
        <f>_xlfn.RANK.AVG(Table2[[#This Row],[1Y Return vs Nifty Z-Score]],Table2[1Y Return vs Nifty Z-Score])</f>
        <v>599</v>
      </c>
      <c r="AT511">
        <f>_xlfn.RANK.AVG(Table2[[#This Row],[6M Return vs Nifty Z-Score]],Table2[6M Return vs Nifty Z-Score])</f>
        <v>635</v>
      </c>
      <c r="AU511">
        <f>_xlfn.RANK.AVG(Table2[[#This Row],[Sharpe Ratio Z-Score]],Table2[Sharpe Ratio Z-Score])</f>
        <v>232</v>
      </c>
      <c r="AV511">
        <f>(Table2[[#This Row],[Rank 1Y]]+Table2[[#This Row],[Rank 6M]]+Table2[[#This Row],[Rank Sharpe]])/3</f>
        <v>488.66666666666669</v>
      </c>
    </row>
    <row r="512" spans="1:48" x14ac:dyDescent="0.3">
      <c r="A512" t="s">
        <v>1244</v>
      </c>
      <c r="B512" t="s">
        <v>1245</v>
      </c>
      <c r="C512" t="s">
        <v>10152</v>
      </c>
      <c r="D512" t="s">
        <v>21</v>
      </c>
      <c r="E512">
        <v>8820.4013774449995</v>
      </c>
      <c r="F512">
        <v>2832.75</v>
      </c>
      <c r="G512">
        <v>18.992348294004199</v>
      </c>
      <c r="H512">
        <f>(Table2[[#This Row],[1Y Return vs Nifty]]-AVERAGE(Table2[1Y Return vs Nifty]))/_xlfn.STDEV.P(Table2[1Y Return vs Nifty])</f>
        <v>-0.32768518530988699</v>
      </c>
      <c r="I512">
        <v>-2.8596813106607901</v>
      </c>
      <c r="J512">
        <f>(Table2[[#This Row],[1M Return vs Nifty]]-AVERAGE(Table2[1M Return vs Nifty]))/_xlfn.STDEV.P(Table2[1M Return vs Nifty])</f>
        <v>-0.54493162084590696</v>
      </c>
      <c r="K512">
        <v>-8.3591473572074193</v>
      </c>
      <c r="L512">
        <f>(Table2[[#This Row],[6M Return vs Nifty]]-AVERAGE(Table2[6M Return vs Nifty]))/_xlfn.STDEV.P(Table2[6M Return vs Nifty])</f>
        <v>-0.54919574065366472</v>
      </c>
      <c r="M512">
        <v>-5.7752814076086498E-2</v>
      </c>
      <c r="N512">
        <f>(Table2[[#This Row],[1W Return vs Nifty]]-AVERAGE(Table2[1W Return vs Nifty]))/_xlfn.STDEV.P(Table2[1W Return vs Nifty])</f>
        <v>-9.1367646928146341E-3</v>
      </c>
      <c r="O512">
        <v>2742.27</v>
      </c>
      <c r="P512">
        <v>2672.67274456614</v>
      </c>
      <c r="Q512">
        <v>2555.9618018764199</v>
      </c>
      <c r="R512">
        <v>66.383191852143497</v>
      </c>
      <c r="S512" s="2">
        <f>(Table2[[#This Row],[Close Price]]-Table2[[#This Row],[20D EMA]])/Table2[[#This Row],[20D EMA]]</f>
        <v>3.2994562898620496E-2</v>
      </c>
      <c r="T512" s="2">
        <f>(Table2[[#This Row],[Close Price]]-Table2[[#This Row],[50D EMA]])/Table2[[#This Row],[50D EMA]]</f>
        <v>5.98940726130111E-2</v>
      </c>
      <c r="U512" s="2">
        <f>(Table2[[#This Row],[Close Price]]-Table2[[#This Row],[200D EMA]])/Table2[[#This Row],[200D EMA]]</f>
        <v>0.10829121073733586</v>
      </c>
      <c r="V512">
        <v>0.99538588373899495</v>
      </c>
      <c r="W512">
        <v>2742.85</v>
      </c>
      <c r="X512">
        <v>2845.5</v>
      </c>
      <c r="Y512">
        <v>2775</v>
      </c>
      <c r="Z512">
        <v>2889.8</v>
      </c>
      <c r="AA512">
        <v>2714.05</v>
      </c>
      <c r="AB512">
        <v>2890</v>
      </c>
      <c r="AC512" s="2">
        <f>(Table2[[#This Row],[Close Price]]/Table2[[#This Row],[Day Low]])-1</f>
        <v>3.277612702116417E-2</v>
      </c>
      <c r="AD512" s="2">
        <f>(Table2[[#This Row],[Day High]]/Table2[[#This Row],[Close Price]])-1</f>
        <v>4.5009266613713628E-3</v>
      </c>
      <c r="AE512" s="2">
        <f>(Table2[[#This Row],[Close Price]]/Table2[[#This Row],[Current Week Low]])-1</f>
        <v>2.0810810810810709E-2</v>
      </c>
      <c r="AF512" s="2">
        <f>(Table2[[#This Row],[Current Week High]]/Table2[[#This Row],[Close Price]])-1</f>
        <v>2.0139440473038617E-2</v>
      </c>
      <c r="AG512" s="2">
        <f>(Table2[[#This Row],[Close Price]]/Table2[[#This Row],[Current Month Low]])-1</f>
        <v>4.3735377019583188E-2</v>
      </c>
      <c r="AH512" s="2">
        <f>(Table2[[#This Row],[Current Month High]]/Table2[[#This Row],[Close Price]])-1</f>
        <v>2.0210043244197395E-2</v>
      </c>
      <c r="AI512">
        <v>11.022857647162599</v>
      </c>
      <c r="AJ512">
        <v>46.2441920495611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-7.0000000000000007E-2</v>
      </c>
      <c r="AM512" t="s">
        <v>10199</v>
      </c>
      <c r="AN512">
        <v>3.27</v>
      </c>
      <c r="AO512" t="s">
        <v>10198</v>
      </c>
      <c r="AP512">
        <v>-9.9438696789990004E-3</v>
      </c>
      <c r="AQ512">
        <f>(Table2[[#This Row],[Sharpe Ratio]]-AVERAGE(Table2[Sharpe Ratio]))/_xlfn.STDEV.P(Table2[Sharpe Ratio])</f>
        <v>-0.7263103367026067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-2.1572596482048798</v>
      </c>
      <c r="AS512">
        <f>_xlfn.RANK.AVG(Table2[[#This Row],[1Y Return vs Nifty Z-Score]],Table2[1Y Return vs Nifty Z-Score])</f>
        <v>396</v>
      </c>
      <c r="AT512">
        <f>_xlfn.RANK.AVG(Table2[[#This Row],[6M Return vs Nifty Z-Score]],Table2[6M Return vs Nifty Z-Score])</f>
        <v>506</v>
      </c>
      <c r="AU512">
        <f>_xlfn.RANK.AVG(Table2[[#This Row],[Sharpe Ratio Z-Score]],Table2[Sharpe Ratio Z-Score])</f>
        <v>565</v>
      </c>
      <c r="AV512">
        <f>(Table2[[#This Row],[Rank 1Y]]+Table2[[#This Row],[Rank 6M]]+Table2[[#This Row],[Rank Sharpe]])/3</f>
        <v>489</v>
      </c>
    </row>
    <row r="513" spans="1:48" x14ac:dyDescent="0.3">
      <c r="A513" t="s">
        <v>529</v>
      </c>
      <c r="B513" t="s">
        <v>530</v>
      </c>
      <c r="C513" t="s">
        <v>10153</v>
      </c>
      <c r="D513" t="s">
        <v>49</v>
      </c>
      <c r="E513">
        <v>37377.2114713599</v>
      </c>
      <c r="F513">
        <v>302.25</v>
      </c>
      <c r="G513">
        <v>-34.555757555515697</v>
      </c>
      <c r="H513">
        <f>(Table2[[#This Row],[1Y Return vs Nifty]]-AVERAGE(Table2[1Y Return vs Nifty]))/_xlfn.STDEV.P(Table2[1Y Return vs Nifty])</f>
        <v>-0.94612824854832822</v>
      </c>
      <c r="I513">
        <v>1.1459143747843601</v>
      </c>
      <c r="J513">
        <f>(Table2[[#This Row],[1M Return vs Nifty]]-AVERAGE(Table2[1M Return vs Nifty]))/_xlfn.STDEV.P(Table2[1M Return vs Nifty])</f>
        <v>-0.21504595788269296</v>
      </c>
      <c r="K513">
        <v>-3.0219694567209801</v>
      </c>
      <c r="L513">
        <f>(Table2[[#This Row],[6M Return vs Nifty]]-AVERAGE(Table2[6M Return vs Nifty]))/_xlfn.STDEV.P(Table2[6M Return vs Nifty])</f>
        <v>-0.39447227506410593</v>
      </c>
      <c r="M513">
        <v>-2.9299257658809501</v>
      </c>
      <c r="N513">
        <f>(Table2[[#This Row],[1W Return vs Nifty]]-AVERAGE(Table2[1W Return vs Nifty]))/_xlfn.STDEV.P(Table2[1W Return vs Nifty])</f>
        <v>-0.52770800578322241</v>
      </c>
      <c r="O513">
        <v>298.16000000000003</v>
      </c>
      <c r="P513">
        <v>288.54268743582401</v>
      </c>
      <c r="Q513">
        <v>280.07290915544303</v>
      </c>
      <c r="R513">
        <v>55.7687989338718</v>
      </c>
      <c r="S513" s="2">
        <f>(Table2[[#This Row],[Close Price]]-Table2[[#This Row],[20D EMA]])/Table2[[#This Row],[20D EMA]]</f>
        <v>1.3717467131741263E-2</v>
      </c>
      <c r="T513" s="2">
        <f>(Table2[[#This Row],[Close Price]]-Table2[[#This Row],[50D EMA]])/Table2[[#This Row],[50D EMA]]</f>
        <v>4.7505319528240317E-2</v>
      </c>
      <c r="U513" s="2">
        <f>(Table2[[#This Row],[Close Price]]-Table2[[#This Row],[200D EMA]])/Table2[[#This Row],[200D EMA]]</f>
        <v>7.9183277352428555E-2</v>
      </c>
      <c r="V513">
        <v>0.72422286490594101</v>
      </c>
      <c r="W513">
        <v>295.60000000000002</v>
      </c>
      <c r="X513">
        <v>303.45</v>
      </c>
      <c r="Y513">
        <v>298</v>
      </c>
      <c r="Z513">
        <v>305.35000000000002</v>
      </c>
      <c r="AA513">
        <v>288.60000000000002</v>
      </c>
      <c r="AB513">
        <v>308.8</v>
      </c>
      <c r="AC513" s="2">
        <f>(Table2[[#This Row],[Close Price]]/Table2[[#This Row],[Day Low]])-1</f>
        <v>2.2496617050067558E-2</v>
      </c>
      <c r="AD513" s="2">
        <f>(Table2[[#This Row],[Day High]]/Table2[[#This Row],[Close Price]])-1</f>
        <v>3.9702233250620278E-3</v>
      </c>
      <c r="AE513" s="2">
        <f>(Table2[[#This Row],[Close Price]]/Table2[[#This Row],[Current Week Low]])-1</f>
        <v>1.4261744966443057E-2</v>
      </c>
      <c r="AF513" s="2">
        <f>(Table2[[#This Row],[Current Week High]]/Table2[[#This Row],[Close Price]])-1</f>
        <v>1.0256410256410442E-2</v>
      </c>
      <c r="AG513" s="2">
        <f>(Table2[[#This Row],[Close Price]]/Table2[[#This Row],[Current Month Low]])-1</f>
        <v>4.7297297297297147E-2</v>
      </c>
      <c r="AH513" s="2">
        <f>(Table2[[#This Row],[Current Month High]]/Table2[[#This Row],[Close Price]])-1</f>
        <v>2.1670802315963744E-2</v>
      </c>
      <c r="AI513">
        <v>11.166253101736899</v>
      </c>
      <c r="AJ513">
        <v>27.343585422372001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-0.04</v>
      </c>
      <c r="AM513" t="s">
        <v>10199</v>
      </c>
      <c r="AN513">
        <v>-1.24</v>
      </c>
      <c r="AO513" t="s">
        <v>10199</v>
      </c>
      <c r="AP513">
        <v>5.6309332252307998E-2</v>
      </c>
      <c r="AQ513">
        <f>(Table2[[#This Row],[Sharpe Ratio]]-AVERAGE(Table2[Sharpe Ratio]))/_xlfn.STDEV.P(Table2[Sharpe Ratio])</f>
        <v>2.064774046794415E-2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-2.062706746810405</v>
      </c>
      <c r="AS513">
        <f>_xlfn.RANK.AVG(Table2[[#This Row],[1Y Return vs Nifty Z-Score]],Table2[1Y Return vs Nifty Z-Score])</f>
        <v>680</v>
      </c>
      <c r="AT513">
        <f>_xlfn.RANK.AVG(Table2[[#This Row],[6M Return vs Nifty Z-Score]],Table2[6M Return vs Nifty Z-Score])</f>
        <v>459</v>
      </c>
      <c r="AU513">
        <f>_xlfn.RANK.AVG(Table2[[#This Row],[Sharpe Ratio Z-Score]],Table2[Sharpe Ratio Z-Score])</f>
        <v>330</v>
      </c>
      <c r="AV513">
        <f>(Table2[[#This Row],[Rank 1Y]]+Table2[[#This Row],[Rank 6M]]+Table2[[#This Row],[Rank Sharpe]])/3</f>
        <v>489.66666666666669</v>
      </c>
    </row>
    <row r="514" spans="1:48" x14ac:dyDescent="0.3">
      <c r="A514" t="s">
        <v>192</v>
      </c>
      <c r="B514" t="s">
        <v>193</v>
      </c>
      <c r="C514" t="s">
        <v>10155</v>
      </c>
      <c r="D514" t="s">
        <v>120</v>
      </c>
      <c r="E514">
        <v>134128.71496908</v>
      </c>
      <c r="F514">
        <v>5668.85</v>
      </c>
      <c r="G514">
        <v>-13.743164216485701</v>
      </c>
      <c r="H514">
        <f>(Table2[[#This Row],[1Y Return vs Nifty]]-AVERAGE(Table2[1Y Return vs Nifty]))/_xlfn.STDEV.P(Table2[1Y Return vs Nifty])</f>
        <v>-0.70575739370060087</v>
      </c>
      <c r="I514">
        <v>-2.8111136844843401</v>
      </c>
      <c r="J514">
        <f>(Table2[[#This Row],[1M Return vs Nifty]]-AVERAGE(Table2[1M Return vs Nifty]))/_xlfn.STDEV.P(Table2[1M Return vs Nifty])</f>
        <v>-0.54093177542516591</v>
      </c>
      <c r="K514">
        <v>-2.6643374274828502</v>
      </c>
      <c r="L514">
        <f>(Table2[[#This Row],[6M Return vs Nifty]]-AVERAGE(Table2[6M Return vs Nifty]))/_xlfn.STDEV.P(Table2[6M Return vs Nifty])</f>
        <v>-0.38410461110362476</v>
      </c>
      <c r="M514">
        <v>0.34552824531385801</v>
      </c>
      <c r="N514">
        <f>(Table2[[#This Row],[1W Return vs Nifty]]-AVERAGE(Table2[1W Return vs Nifty]))/_xlfn.STDEV.P(Table2[1W Return vs Nifty])</f>
        <v>6.367568879982112E-2</v>
      </c>
      <c r="O514">
        <v>5440.67</v>
      </c>
      <c r="P514">
        <v>5295.0610364709601</v>
      </c>
      <c r="Q514">
        <v>4995.07327579715</v>
      </c>
      <c r="R514">
        <v>70.497064971536503</v>
      </c>
      <c r="S514" s="2">
        <f>(Table2[[#This Row],[Close Price]]-Table2[[#This Row],[20D EMA]])/Table2[[#This Row],[20D EMA]]</f>
        <v>4.1939687575243544E-2</v>
      </c>
      <c r="T514" s="2">
        <f>(Table2[[#This Row],[Close Price]]-Table2[[#This Row],[50D EMA]])/Table2[[#This Row],[50D EMA]]</f>
        <v>7.0592002803080492E-2</v>
      </c>
      <c r="U514" s="2">
        <f>(Table2[[#This Row],[Close Price]]-Table2[[#This Row],[200D EMA]])/Table2[[#This Row],[200D EMA]]</f>
        <v>0.13488825628795689</v>
      </c>
      <c r="V514">
        <v>0.55372668515660795</v>
      </c>
      <c r="W514">
        <v>5670.05</v>
      </c>
      <c r="X514">
        <v>5800</v>
      </c>
      <c r="Y514">
        <v>5534.05</v>
      </c>
      <c r="Z514">
        <v>5705</v>
      </c>
      <c r="AA514">
        <v>5384.3</v>
      </c>
      <c r="AB514">
        <v>5705</v>
      </c>
      <c r="AC514" s="2">
        <f>(Table2[[#This Row],[Close Price]]/Table2[[#This Row],[Day Low]])-1</f>
        <v>-2.11638345340881E-4</v>
      </c>
      <c r="AD514" s="2">
        <f>(Table2[[#This Row],[Day High]]/Table2[[#This Row],[Close Price]])-1</f>
        <v>2.3135203789128145E-2</v>
      </c>
      <c r="AE514" s="2">
        <f>(Table2[[#This Row],[Close Price]]/Table2[[#This Row],[Current Week Low]])-1</f>
        <v>2.4358290944245242E-2</v>
      </c>
      <c r="AF514" s="2">
        <f>(Table2[[#This Row],[Current Week High]]/Table2[[#This Row],[Close Price]])-1</f>
        <v>6.3769547615477595E-3</v>
      </c>
      <c r="AG514" s="2">
        <f>(Table2[[#This Row],[Close Price]]/Table2[[#This Row],[Current Month Low]])-1</f>
        <v>5.2848095388444261E-2</v>
      </c>
      <c r="AH514" s="2">
        <f>(Table2[[#This Row],[Current Month High]]/Table2[[#This Row],[Close Price]])-1</f>
        <v>6.3769547615477595E-3</v>
      </c>
      <c r="AI514">
        <v>0.99050071884068103</v>
      </c>
      <c r="AJ514">
        <v>30.3873312326057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0.09</v>
      </c>
      <c r="AM514" t="s">
        <v>10198</v>
      </c>
      <c r="AN514">
        <v>6.35</v>
      </c>
      <c r="AO514" t="s">
        <v>10198</v>
      </c>
      <c r="AP514">
        <v>2.4248537632589998E-2</v>
      </c>
      <c r="AQ514">
        <f>(Table2[[#This Row],[Sharpe Ratio]]-AVERAGE(Table2[Sharpe Ratio]))/_xlfn.STDEV.P(Table2[Sharpe Ratio])</f>
        <v>-0.34081508402368516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-1.9079331754532556</v>
      </c>
      <c r="AS514">
        <f>_xlfn.RANK.AVG(Table2[[#This Row],[1Y Return vs Nifty Z-Score]],Table2[1Y Return vs Nifty Z-Score])</f>
        <v>591</v>
      </c>
      <c r="AT514">
        <f>_xlfn.RANK.AVG(Table2[[#This Row],[6M Return vs Nifty Z-Score]],Table2[6M Return vs Nifty Z-Score])</f>
        <v>453</v>
      </c>
      <c r="AU514">
        <f>_xlfn.RANK.AVG(Table2[[#This Row],[Sharpe Ratio Z-Score]],Table2[Sharpe Ratio Z-Score])</f>
        <v>429</v>
      </c>
      <c r="AV514">
        <f>(Table2[[#This Row],[Rank 1Y]]+Table2[[#This Row],[Rank 6M]]+Table2[[#This Row],[Rank Sharpe]])/3</f>
        <v>491</v>
      </c>
    </row>
    <row r="515" spans="1:48" x14ac:dyDescent="0.3">
      <c r="A515" t="s">
        <v>796</v>
      </c>
      <c r="B515" t="s">
        <v>797</v>
      </c>
      <c r="C515" t="s">
        <v>10163</v>
      </c>
      <c r="D515" t="s">
        <v>388</v>
      </c>
      <c r="E515">
        <v>19932.888236039998</v>
      </c>
      <c r="F515">
        <v>8383</v>
      </c>
      <c r="G515">
        <v>-10.6347275014788</v>
      </c>
      <c r="H515">
        <f>(Table2[[#This Row],[1Y Return vs Nifty]]-AVERAGE(Table2[1Y Return vs Nifty]))/_xlfn.STDEV.P(Table2[1Y Return vs Nifty])</f>
        <v>-0.66985712993937685</v>
      </c>
      <c r="I515">
        <v>7.9271580553681504</v>
      </c>
      <c r="J515">
        <f>(Table2[[#This Row],[1M Return vs Nifty]]-AVERAGE(Table2[1M Return vs Nifty]))/_xlfn.STDEV.P(Table2[1M Return vs Nifty])</f>
        <v>0.3434315428328798</v>
      </c>
      <c r="K515">
        <v>0.47371839448153702</v>
      </c>
      <c r="L515">
        <f>(Table2[[#This Row],[6M Return vs Nifty]]-AVERAGE(Table2[6M Return vs Nifty]))/_xlfn.STDEV.P(Table2[6M Return vs Nifty])</f>
        <v>-0.29313314996054207</v>
      </c>
      <c r="M515">
        <v>1.6438727564785001</v>
      </c>
      <c r="N515">
        <f>(Table2[[#This Row],[1W Return vs Nifty]]-AVERAGE(Table2[1W Return vs Nifty]))/_xlfn.STDEV.P(Table2[1W Return vs Nifty])</f>
        <v>0.29809197772646034</v>
      </c>
      <c r="O515">
        <v>7963.67</v>
      </c>
      <c r="P515">
        <v>7504.2817527449897</v>
      </c>
      <c r="Q515">
        <v>6912.0533196886099</v>
      </c>
      <c r="R515">
        <v>81.793360282468399</v>
      </c>
      <c r="S515" s="2">
        <f>(Table2[[#This Row],[Close Price]]-Table2[[#This Row],[20D EMA]])/Table2[[#This Row],[20D EMA]]</f>
        <v>5.2655371204482347E-2</v>
      </c>
      <c r="T515" s="2">
        <f>(Table2[[#This Row],[Close Price]]-Table2[[#This Row],[50D EMA]])/Table2[[#This Row],[50D EMA]]</f>
        <v>0.11709558305611115</v>
      </c>
      <c r="U515" s="2">
        <f>(Table2[[#This Row],[Close Price]]-Table2[[#This Row],[200D EMA]])/Table2[[#This Row],[200D EMA]]</f>
        <v>0.21280893133759227</v>
      </c>
      <c r="V515">
        <v>0.36934854095983899</v>
      </c>
      <c r="W515">
        <v>8308.0499999999993</v>
      </c>
      <c r="X515">
        <v>8439.5499999999993</v>
      </c>
      <c r="Y515">
        <v>8196.2000000000007</v>
      </c>
      <c r="Z515">
        <v>8475</v>
      </c>
      <c r="AA515">
        <v>7963.25</v>
      </c>
      <c r="AB515">
        <v>8475</v>
      </c>
      <c r="AC515" s="2">
        <f>(Table2[[#This Row],[Close Price]]/Table2[[#This Row],[Day Low]])-1</f>
        <v>9.0213708391260194E-3</v>
      </c>
      <c r="AD515" s="2">
        <f>(Table2[[#This Row],[Day High]]/Table2[[#This Row],[Close Price]])-1</f>
        <v>6.7457950614338014E-3</v>
      </c>
      <c r="AE515" s="2">
        <f>(Table2[[#This Row],[Close Price]]/Table2[[#This Row],[Current Week Low]])-1</f>
        <v>2.279104951074884E-2</v>
      </c>
      <c r="AF515" s="2">
        <f>(Table2[[#This Row],[Current Week High]]/Table2[[#This Row],[Close Price]])-1</f>
        <v>1.0974591435047198E-2</v>
      </c>
      <c r="AG515" s="2">
        <f>(Table2[[#This Row],[Close Price]]/Table2[[#This Row],[Current Month Low]])-1</f>
        <v>5.2710890653941522E-2</v>
      </c>
      <c r="AH515" s="2">
        <f>(Table2[[#This Row],[Current Month High]]/Table2[[#This Row],[Close Price]])-1</f>
        <v>1.0974591435047198E-2</v>
      </c>
      <c r="AI515">
        <v>1.0974591435047101</v>
      </c>
      <c r="AJ515">
        <v>52.790434877701998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0.2</v>
      </c>
      <c r="AM515" t="s">
        <v>10198</v>
      </c>
      <c r="AN515">
        <v>8.4700000000000006</v>
      </c>
      <c r="AO515" t="s">
        <v>10198</v>
      </c>
      <c r="AP515">
        <v>5.4036810408930004E-3</v>
      </c>
      <c r="AQ515">
        <f>(Table2[[#This Row],[Sharpe Ratio]]-AVERAGE(Table2[Sharpe Ratio]))/_xlfn.STDEV.P(Table2[Sharpe Ratio])</f>
        <v>-0.55327753767058141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-0.8747442970111603</v>
      </c>
      <c r="AS515">
        <f>_xlfn.RANK.AVG(Table2[[#This Row],[1Y Return vs Nifty Z-Score]],Table2[1Y Return vs Nifty Z-Score])</f>
        <v>569</v>
      </c>
      <c r="AT515">
        <f>_xlfn.RANK.AVG(Table2[[#This Row],[6M Return vs Nifty Z-Score]],Table2[6M Return vs Nifty Z-Score])</f>
        <v>419</v>
      </c>
      <c r="AU515">
        <f>_xlfn.RANK.AVG(Table2[[#This Row],[Sharpe Ratio Z-Score]],Table2[Sharpe Ratio Z-Score])</f>
        <v>486</v>
      </c>
      <c r="AV515">
        <f>(Table2[[#This Row],[Rank 1Y]]+Table2[[#This Row],[Rank 6M]]+Table2[[#This Row],[Rank Sharpe]])/3</f>
        <v>491.33333333333331</v>
      </c>
    </row>
    <row r="516" spans="1:48" x14ac:dyDescent="0.3">
      <c r="A516" t="s">
        <v>1278</v>
      </c>
      <c r="B516" t="s">
        <v>1279</v>
      </c>
      <c r="C516" t="s">
        <v>10159</v>
      </c>
      <c r="D516" t="s">
        <v>287</v>
      </c>
      <c r="E516">
        <v>8556.365871</v>
      </c>
      <c r="F516">
        <v>1289.0999999999999</v>
      </c>
      <c r="G516">
        <v>-5.2795310563018996</v>
      </c>
      <c r="H516">
        <f>(Table2[[#This Row],[1Y Return vs Nifty]]-AVERAGE(Table2[1Y Return vs Nifty]))/_xlfn.STDEV.P(Table2[1Y Return vs Nifty])</f>
        <v>-0.60800836720058227</v>
      </c>
      <c r="I516">
        <v>2.14098154831765</v>
      </c>
      <c r="J516">
        <f>(Table2[[#This Row],[1M Return vs Nifty]]-AVERAGE(Table2[1M Return vs Nifty]))/_xlfn.STDEV.P(Table2[1M Return vs Nifty])</f>
        <v>-0.13309600086962489</v>
      </c>
      <c r="K516">
        <v>0.76260290916053797</v>
      </c>
      <c r="L516">
        <f>(Table2[[#This Row],[6M Return vs Nifty]]-AVERAGE(Table2[6M Return vs Nifty]))/_xlfn.STDEV.P(Table2[6M Return vs Nifty])</f>
        <v>-0.2847584594218926</v>
      </c>
      <c r="M516">
        <v>0.35829249722928103</v>
      </c>
      <c r="N516">
        <f>(Table2[[#This Row],[1W Return vs Nifty]]-AVERAGE(Table2[1W Return vs Nifty]))/_xlfn.STDEV.P(Table2[1W Return vs Nifty])</f>
        <v>6.5980276325865492E-2</v>
      </c>
      <c r="O516">
        <v>1267.82</v>
      </c>
      <c r="P516">
        <v>1241.93418369971</v>
      </c>
      <c r="Q516">
        <v>1163.6514999999999</v>
      </c>
      <c r="R516">
        <v>60.993498067881497</v>
      </c>
      <c r="S516" s="2">
        <f>(Table2[[#This Row],[Close Price]]-Table2[[#This Row],[20D EMA]])/Table2[[#This Row],[20D EMA]]</f>
        <v>1.6784717073401567E-2</v>
      </c>
      <c r="T516" s="2">
        <f>(Table2[[#This Row],[Close Price]]-Table2[[#This Row],[50D EMA]])/Table2[[#This Row],[50D EMA]]</f>
        <v>3.7977710026294104E-2</v>
      </c>
      <c r="U516" s="2">
        <f>(Table2[[#This Row],[Close Price]]-Table2[[#This Row],[200D EMA]])/Table2[[#This Row],[200D EMA]]</f>
        <v>0.10780590236853557</v>
      </c>
      <c r="V516">
        <v>0.77811821726013297</v>
      </c>
      <c r="W516">
        <v>1275.1500000000001</v>
      </c>
      <c r="X516">
        <v>1354.35</v>
      </c>
      <c r="Y516">
        <v>1271.95</v>
      </c>
      <c r="Z516">
        <v>1329.9</v>
      </c>
      <c r="AA516">
        <v>1260</v>
      </c>
      <c r="AB516">
        <v>1340</v>
      </c>
      <c r="AC516" s="2">
        <f>(Table2[[#This Row],[Close Price]]/Table2[[#This Row],[Day Low]])-1</f>
        <v>1.0939889424773419E-2</v>
      </c>
      <c r="AD516" s="2">
        <f>(Table2[[#This Row],[Day High]]/Table2[[#This Row],[Close Price]])-1</f>
        <v>5.0616709332092169E-2</v>
      </c>
      <c r="AE516" s="2">
        <f>(Table2[[#This Row],[Close Price]]/Table2[[#This Row],[Current Week Low]])-1</f>
        <v>1.3483234403868005E-2</v>
      </c>
      <c r="AF516" s="2">
        <f>(Table2[[#This Row],[Current Week High]]/Table2[[#This Row],[Close Price]])-1</f>
        <v>3.1649988363974924E-2</v>
      </c>
      <c r="AG516" s="2">
        <f>(Table2[[#This Row],[Close Price]]/Table2[[#This Row],[Current Month Low]])-1</f>
        <v>2.3095238095238058E-2</v>
      </c>
      <c r="AH516" s="2">
        <f>(Table2[[#This Row],[Current Month High]]/Table2[[#This Row],[Close Price]])-1</f>
        <v>3.9484911954076551E-2</v>
      </c>
      <c r="AI516">
        <v>28.3026918004809</v>
      </c>
      <c r="AJ516">
        <v>31.9582352339031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-0.06</v>
      </c>
      <c r="AM516" t="s">
        <v>10199</v>
      </c>
      <c r="AN516">
        <v>-2.33</v>
      </c>
      <c r="AO516" t="s">
        <v>10199</v>
      </c>
      <c r="AQ516">
        <f>(Table2[[#This Row],[Sharpe Ratio]]-AVERAGE(Table2[Sharpe Ratio]))/_xlfn.STDEV.P(Table2[Sharpe Ratio])</f>
        <v>-0.61420022642052829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-1.5740827775867627</v>
      </c>
      <c r="AS516">
        <f>_xlfn.RANK.AVG(Table2[[#This Row],[1Y Return vs Nifty Z-Score]],Table2[1Y Return vs Nifty Z-Score])</f>
        <v>540</v>
      </c>
      <c r="AT516">
        <f>_xlfn.RANK.AVG(Table2[[#This Row],[6M Return vs Nifty Z-Score]],Table2[6M Return vs Nifty Z-Score])</f>
        <v>416</v>
      </c>
      <c r="AU516">
        <f>_xlfn.RANK.AVG(Table2[[#This Row],[Sharpe Ratio Z-Score]],Table2[Sharpe Ratio Z-Score])</f>
        <v>520.5</v>
      </c>
      <c r="AV516">
        <f>(Table2[[#This Row],[Rank 1Y]]+Table2[[#This Row],[Rank 6M]]+Table2[[#This Row],[Rank Sharpe]])/3</f>
        <v>492.16666666666669</v>
      </c>
    </row>
    <row r="517" spans="1:48" x14ac:dyDescent="0.3">
      <c r="A517" t="s">
        <v>1174</v>
      </c>
      <c r="B517" t="s">
        <v>1175</v>
      </c>
      <c r="C517" t="s">
        <v>10164</v>
      </c>
      <c r="D517" t="s">
        <v>526</v>
      </c>
      <c r="E517">
        <v>9949.9168147199998</v>
      </c>
      <c r="F517">
        <v>1560.6</v>
      </c>
      <c r="G517">
        <v>-15.004927229000501</v>
      </c>
      <c r="H517">
        <f>(Table2[[#This Row],[1Y Return vs Nifty]]-AVERAGE(Table2[1Y Return vs Nifty]))/_xlfn.STDEV.P(Table2[1Y Return vs Nifty])</f>
        <v>-0.72032987147849803</v>
      </c>
      <c r="I517">
        <v>-0.40193090450187902</v>
      </c>
      <c r="J517">
        <f>(Table2[[#This Row],[1M Return vs Nifty]]-AVERAGE(Table2[1M Return vs Nifty]))/_xlfn.STDEV.P(Table2[1M Return vs Nifty])</f>
        <v>-0.34252062238195752</v>
      </c>
      <c r="K517">
        <v>-0.51501211732155205</v>
      </c>
      <c r="L517">
        <f>(Table2[[#This Row],[6M Return vs Nifty]]-AVERAGE(Table2[6M Return vs Nifty]))/_xlfn.STDEV.P(Table2[6M Return vs Nifty])</f>
        <v>-0.3217962026398184</v>
      </c>
      <c r="M517">
        <v>-1.8309174254493601</v>
      </c>
      <c r="N517">
        <f>(Table2[[#This Row],[1W Return vs Nifty]]-AVERAGE(Table2[1W Return vs Nifty]))/_xlfn.STDEV.P(Table2[1W Return vs Nifty])</f>
        <v>-0.32928189125965696</v>
      </c>
      <c r="O517">
        <v>1547.04</v>
      </c>
      <c r="P517">
        <v>1504.2218789538399</v>
      </c>
      <c r="Q517">
        <v>1443.63660830291</v>
      </c>
      <c r="R517">
        <v>50.465385811642001</v>
      </c>
      <c r="S517" s="2">
        <f>(Table2[[#This Row],[Close Price]]-Table2[[#This Row],[20D EMA]])/Table2[[#This Row],[20D EMA]]</f>
        <v>8.765125659323577E-3</v>
      </c>
      <c r="T517" s="2">
        <f>(Table2[[#This Row],[Close Price]]-Table2[[#This Row],[50D EMA]])/Table2[[#This Row],[50D EMA]]</f>
        <v>3.7479923563783026E-2</v>
      </c>
      <c r="U517" s="2">
        <f>(Table2[[#This Row],[Close Price]]-Table2[[#This Row],[200D EMA]])/Table2[[#This Row],[200D EMA]]</f>
        <v>8.1019967922944358E-2</v>
      </c>
      <c r="V517">
        <v>0.58382902570044204</v>
      </c>
      <c r="W517">
        <v>1517.3</v>
      </c>
      <c r="X517">
        <v>1575.65</v>
      </c>
      <c r="Y517">
        <v>1546.15</v>
      </c>
      <c r="Z517">
        <v>1620</v>
      </c>
      <c r="AA517">
        <v>1515</v>
      </c>
      <c r="AB517">
        <v>1621</v>
      </c>
      <c r="AC517" s="2">
        <f>(Table2[[#This Row],[Close Price]]/Table2[[#This Row],[Day Low]])-1</f>
        <v>2.8537533777104107E-2</v>
      </c>
      <c r="AD517" s="2">
        <f>(Table2[[#This Row],[Day High]]/Table2[[#This Row],[Close Price]])-1</f>
        <v>9.6437267717546238E-3</v>
      </c>
      <c r="AE517" s="2">
        <f>(Table2[[#This Row],[Close Price]]/Table2[[#This Row],[Current Week Low]])-1</f>
        <v>9.3457943925232545E-3</v>
      </c>
      <c r="AF517" s="2">
        <f>(Table2[[#This Row],[Current Week High]]/Table2[[#This Row],[Close Price]])-1</f>
        <v>3.8062283737024361E-2</v>
      </c>
      <c r="AG517" s="2">
        <f>(Table2[[#This Row],[Close Price]]/Table2[[#This Row],[Current Month Low]])-1</f>
        <v>3.0099009900990126E-2</v>
      </c>
      <c r="AH517" s="2">
        <f>(Table2[[#This Row],[Current Month High]]/Table2[[#This Row],[Close Price]])-1</f>
        <v>3.8703062924516196E-2</v>
      </c>
      <c r="AI517">
        <v>7.65090349865436</v>
      </c>
      <c r="AJ517">
        <v>28.6562242374278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-0.05</v>
      </c>
      <c r="AM517" t="s">
        <v>10199</v>
      </c>
      <c r="AN517">
        <v>-1.86</v>
      </c>
      <c r="AO517" t="s">
        <v>10199</v>
      </c>
      <c r="AP517">
        <v>1.5468867747322E-2</v>
      </c>
      <c r="AQ517">
        <f>(Table2[[#This Row],[Sharpe Ratio]]-AVERAGE(Table2[Sharpe Ratio]))/_xlfn.STDEV.P(Table2[Sharpe Ratio])</f>
        <v>-0.43979966355376615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-2.1537282513136971</v>
      </c>
      <c r="AS517">
        <f>_xlfn.RANK.AVG(Table2[[#This Row],[1Y Return vs Nifty Z-Score]],Table2[1Y Return vs Nifty Z-Score])</f>
        <v>597</v>
      </c>
      <c r="AT517">
        <f>_xlfn.RANK.AVG(Table2[[#This Row],[6M Return vs Nifty Z-Score]],Table2[6M Return vs Nifty Z-Score])</f>
        <v>431</v>
      </c>
      <c r="AU517">
        <f>_xlfn.RANK.AVG(Table2[[#This Row],[Sharpe Ratio Z-Score]],Table2[Sharpe Ratio Z-Score])</f>
        <v>450</v>
      </c>
      <c r="AV517">
        <f>(Table2[[#This Row],[Rank 1Y]]+Table2[[#This Row],[Rank 6M]]+Table2[[#This Row],[Rank Sharpe]])/3</f>
        <v>492.66666666666669</v>
      </c>
    </row>
    <row r="518" spans="1:48" x14ac:dyDescent="0.3">
      <c r="A518" t="s">
        <v>41</v>
      </c>
      <c r="B518" t="s">
        <v>42</v>
      </c>
      <c r="C518" t="s">
        <v>10155</v>
      </c>
      <c r="D518" t="s">
        <v>43</v>
      </c>
      <c r="E518">
        <v>553822.24445355998</v>
      </c>
      <c r="F518">
        <v>452.6</v>
      </c>
      <c r="G518">
        <v>-29.300664208041599</v>
      </c>
      <c r="H518">
        <f>(Table2[[#This Row],[1Y Return vs Nifty]]-AVERAGE(Table2[1Y Return vs Nifty]))/_xlfn.STDEV.P(Table2[1Y Return vs Nifty])</f>
        <v>-0.8854356063744131</v>
      </c>
      <c r="I518">
        <v>-4.1356391467055502</v>
      </c>
      <c r="J518">
        <f>(Table2[[#This Row],[1M Return vs Nifty]]-AVERAGE(Table2[1M Return vs Nifty]))/_xlfn.STDEV.P(Table2[1M Return vs Nifty])</f>
        <v>-0.65001466709198752</v>
      </c>
      <c r="K518">
        <v>-15.904570309755901</v>
      </c>
      <c r="L518">
        <f>(Table2[[#This Row],[6M Return vs Nifty]]-AVERAGE(Table2[6M Return vs Nifty]))/_xlfn.STDEV.P(Table2[6M Return vs Nifty])</f>
        <v>-0.76793568343333107</v>
      </c>
      <c r="M518">
        <v>1.95717619810829</v>
      </c>
      <c r="N518">
        <f>(Table2[[#This Row],[1W Return vs Nifty]]-AVERAGE(Table2[1W Return vs Nifty]))/_xlfn.STDEV.P(Table2[1W Return vs Nifty])</f>
        <v>0.35465895934285663</v>
      </c>
      <c r="O518">
        <v>431.74</v>
      </c>
      <c r="P518">
        <v>430.42128988209998</v>
      </c>
      <c r="Q518">
        <v>429.85678250997597</v>
      </c>
      <c r="R518">
        <v>78.371291560413894</v>
      </c>
      <c r="S518" s="2">
        <f>(Table2[[#This Row],[Close Price]]-Table2[[#This Row],[20D EMA]])/Table2[[#This Row],[20D EMA]]</f>
        <v>4.8316116181034915E-2</v>
      </c>
      <c r="T518" s="2">
        <f>(Table2[[#This Row],[Close Price]]-Table2[[#This Row],[50D EMA]])/Table2[[#This Row],[50D EMA]]</f>
        <v>5.1527911465474162E-2</v>
      </c>
      <c r="U518" s="2">
        <f>(Table2[[#This Row],[Close Price]]-Table2[[#This Row],[200D EMA]])/Table2[[#This Row],[200D EMA]]</f>
        <v>5.29088254865357E-2</v>
      </c>
      <c r="V518">
        <v>1.0218252359248701</v>
      </c>
      <c r="W518">
        <v>446.5</v>
      </c>
      <c r="X518">
        <v>455.35</v>
      </c>
      <c r="Y518">
        <v>433.65</v>
      </c>
      <c r="Z518">
        <v>455</v>
      </c>
      <c r="AA518">
        <v>422.55</v>
      </c>
      <c r="AB518">
        <v>455</v>
      </c>
      <c r="AC518" s="2">
        <f>(Table2[[#This Row],[Close Price]]/Table2[[#This Row],[Day Low]])-1</f>
        <v>1.3661814109742432E-2</v>
      </c>
      <c r="AD518" s="2">
        <f>(Table2[[#This Row],[Day High]]/Table2[[#This Row],[Close Price]])-1</f>
        <v>6.0760053026955863E-3</v>
      </c>
      <c r="AE518" s="2">
        <f>(Table2[[#This Row],[Close Price]]/Table2[[#This Row],[Current Week Low]])-1</f>
        <v>4.3698835466390085E-2</v>
      </c>
      <c r="AF518" s="2">
        <f>(Table2[[#This Row],[Current Week High]]/Table2[[#This Row],[Close Price]])-1</f>
        <v>5.3026955368977724E-3</v>
      </c>
      <c r="AG518" s="2">
        <f>(Table2[[#This Row],[Close Price]]/Table2[[#This Row],[Current Month Low]])-1</f>
        <v>7.1115844278783591E-2</v>
      </c>
      <c r="AH518" s="2">
        <f>(Table2[[#This Row],[Current Month High]]/Table2[[#This Row],[Close Price]])-1</f>
        <v>5.3026955368977724E-3</v>
      </c>
      <c r="AI518">
        <v>10.4065399911621</v>
      </c>
      <c r="AJ518">
        <v>13.3341680230374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-0.04</v>
      </c>
      <c r="AM518" t="s">
        <v>10199</v>
      </c>
      <c r="AN518">
        <v>7.86</v>
      </c>
      <c r="AO518" t="s">
        <v>10198</v>
      </c>
      <c r="AP518">
        <v>8.8557242928885005E-2</v>
      </c>
      <c r="AQ518">
        <f>(Table2[[#This Row],[Sharpe Ratio]]-AVERAGE(Table2[Sharpe Ratio]))/_xlfn.STDEV.P(Table2[Sharpe Ratio])</f>
        <v>0.38422016639716217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-1.5645068311597128</v>
      </c>
      <c r="AS518">
        <f>_xlfn.RANK.AVG(Table2[[#This Row],[1Y Return vs Nifty Z-Score]],Table2[1Y Return vs Nifty Z-Score])</f>
        <v>659</v>
      </c>
      <c r="AT518">
        <f>_xlfn.RANK.AVG(Table2[[#This Row],[6M Return vs Nifty Z-Score]],Table2[6M Return vs Nifty Z-Score])</f>
        <v>585</v>
      </c>
      <c r="AU518">
        <f>_xlfn.RANK.AVG(Table2[[#This Row],[Sharpe Ratio Z-Score]],Table2[Sharpe Ratio Z-Score])</f>
        <v>235</v>
      </c>
      <c r="AV518">
        <f>(Table2[[#This Row],[Rank 1Y]]+Table2[[#This Row],[Rank 6M]]+Table2[[#This Row],[Rank Sharpe]])/3</f>
        <v>493</v>
      </c>
    </row>
    <row r="519" spans="1:48" x14ac:dyDescent="0.3">
      <c r="A519" t="s">
        <v>891</v>
      </c>
      <c r="B519" t="s">
        <v>892</v>
      </c>
      <c r="C519" t="s">
        <v>10159</v>
      </c>
      <c r="D519" t="s">
        <v>287</v>
      </c>
      <c r="E519">
        <v>16792.630685144999</v>
      </c>
      <c r="F519">
        <v>2101.9</v>
      </c>
      <c r="G519">
        <v>-8.3690565255506009</v>
      </c>
      <c r="H519">
        <f>(Table2[[#This Row],[1Y Return vs Nifty]]-AVERAGE(Table2[1Y Return vs Nifty]))/_xlfn.STDEV.P(Table2[1Y Return vs Nifty])</f>
        <v>-0.64369021933788773</v>
      </c>
      <c r="I519">
        <v>4.5721957860992299</v>
      </c>
      <c r="J519">
        <f>(Table2[[#This Row],[1M Return vs Nifty]]-AVERAGE(Table2[1M Return vs Nifty]))/_xlfn.STDEV.P(Table2[1M Return vs Nifty])</f>
        <v>6.7129579448037893E-2</v>
      </c>
      <c r="K519">
        <v>-9.0919583217503703</v>
      </c>
      <c r="L519">
        <f>(Table2[[#This Row],[6M Return vs Nifty]]-AVERAGE(Table2[6M Return vs Nifty]))/_xlfn.STDEV.P(Table2[6M Return vs Nifty])</f>
        <v>-0.5704397490360309</v>
      </c>
      <c r="M519">
        <v>-3.01345192046786</v>
      </c>
      <c r="N519">
        <f>(Table2[[#This Row],[1W Return vs Nifty]]-AVERAGE(Table2[1W Return vs Nifty]))/_xlfn.STDEV.P(Table2[1W Return vs Nifty])</f>
        <v>-0.54278866505216528</v>
      </c>
      <c r="O519">
        <v>2067.9699999999998</v>
      </c>
      <c r="P519">
        <v>2022.19810085227</v>
      </c>
      <c r="Q519">
        <v>1966.74829999127</v>
      </c>
      <c r="R519">
        <v>53.516230040338499</v>
      </c>
      <c r="S519" s="2">
        <f>(Table2[[#This Row],[Close Price]]-Table2[[#This Row],[20D EMA]])/Table2[[#This Row],[20D EMA]]</f>
        <v>1.6407394691412492E-2</v>
      </c>
      <c r="T519" s="2">
        <f>(Table2[[#This Row],[Close Price]]-Table2[[#This Row],[50D EMA]])/Table2[[#This Row],[50D EMA]]</f>
        <v>3.9413497181180771E-2</v>
      </c>
      <c r="U519" s="2">
        <f>(Table2[[#This Row],[Close Price]]-Table2[[#This Row],[200D EMA]])/Table2[[#This Row],[200D EMA]]</f>
        <v>6.8718351000649172E-2</v>
      </c>
      <c r="V519">
        <v>1.1217801502395901</v>
      </c>
      <c r="W519">
        <v>2120</v>
      </c>
      <c r="X519">
        <v>2193.9</v>
      </c>
      <c r="Y519">
        <v>2092.0500000000002</v>
      </c>
      <c r="Z519">
        <v>2139.9499999999998</v>
      </c>
      <c r="AA519">
        <v>2080</v>
      </c>
      <c r="AB519">
        <v>2164.35</v>
      </c>
      <c r="AC519" s="2">
        <f>(Table2[[#This Row],[Close Price]]/Table2[[#This Row],[Day Low]])-1</f>
        <v>-8.5377358490565936E-3</v>
      </c>
      <c r="AD519" s="2">
        <f>(Table2[[#This Row],[Day High]]/Table2[[#This Row],[Close Price]])-1</f>
        <v>4.3769922451115661E-2</v>
      </c>
      <c r="AE519" s="2">
        <f>(Table2[[#This Row],[Close Price]]/Table2[[#This Row],[Current Week Low]])-1</f>
        <v>4.7083004708299292E-3</v>
      </c>
      <c r="AF519" s="2">
        <f>(Table2[[#This Row],[Current Week High]]/Table2[[#This Row],[Close Price]])-1</f>
        <v>1.8102669013749351E-2</v>
      </c>
      <c r="AG519" s="2">
        <f>(Table2[[#This Row],[Close Price]]/Table2[[#This Row],[Current Month Low]])-1</f>
        <v>1.0528846153846194E-2</v>
      </c>
      <c r="AH519" s="2">
        <f>(Table2[[#This Row],[Current Month High]]/Table2[[#This Row],[Close Price]])-1</f>
        <v>2.9711213663827785E-2</v>
      </c>
      <c r="AI519">
        <v>12.108092678053101</v>
      </c>
      <c r="AJ519">
        <v>20.108571428571398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-0.04</v>
      </c>
      <c r="AM519" t="s">
        <v>10199</v>
      </c>
      <c r="AN519">
        <v>2.3199999999999998</v>
      </c>
      <c r="AO519" t="s">
        <v>10198</v>
      </c>
      <c r="AP519">
        <v>3.0516612283340998E-2</v>
      </c>
      <c r="AQ519">
        <f>(Table2[[#This Row],[Sharpe Ratio]]-AVERAGE(Table2[Sharpe Ratio]))/_xlfn.STDEV.P(Table2[Sharpe Ratio])</f>
        <v>-0.27014696758244744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-1.9599360215604933</v>
      </c>
      <c r="AS519">
        <f>_xlfn.RANK.AVG(Table2[[#This Row],[1Y Return vs Nifty Z-Score]],Table2[1Y Return vs Nifty Z-Score])</f>
        <v>554</v>
      </c>
      <c r="AT519">
        <f>_xlfn.RANK.AVG(Table2[[#This Row],[6M Return vs Nifty Z-Score]],Table2[6M Return vs Nifty Z-Score])</f>
        <v>517</v>
      </c>
      <c r="AU519">
        <f>_xlfn.RANK.AVG(Table2[[#This Row],[Sharpe Ratio Z-Score]],Table2[Sharpe Ratio Z-Score])</f>
        <v>412</v>
      </c>
      <c r="AV519">
        <f>(Table2[[#This Row],[Rank 1Y]]+Table2[[#This Row],[Rank 6M]]+Table2[[#This Row],[Rank Sharpe]])/3</f>
        <v>494.33333333333331</v>
      </c>
    </row>
    <row r="520" spans="1:48" x14ac:dyDescent="0.3">
      <c r="A520" t="s">
        <v>1811</v>
      </c>
      <c r="B520" t="s">
        <v>1812</v>
      </c>
      <c r="C520" t="s">
        <v>10158</v>
      </c>
      <c r="D520" t="s">
        <v>130</v>
      </c>
      <c r="E520">
        <v>3927.7008361199901</v>
      </c>
      <c r="F520">
        <v>216.74</v>
      </c>
      <c r="G520">
        <v>-4.81904491925975</v>
      </c>
      <c r="H520">
        <f>(Table2[[#This Row],[1Y Return vs Nifty]]-AVERAGE(Table2[1Y Return vs Nifty]))/_xlfn.STDEV.P(Table2[1Y Return vs Nifty])</f>
        <v>-0.60269007530858743</v>
      </c>
      <c r="I520">
        <v>-4.5270970422494896</v>
      </c>
      <c r="J520">
        <f>(Table2[[#This Row],[1M Return vs Nifty]]-AVERAGE(Table2[1M Return vs Nifty]))/_xlfn.STDEV.P(Table2[1M Return vs Nifty])</f>
        <v>-0.68225365413277417</v>
      </c>
      <c r="K520">
        <v>-27.7656665240454</v>
      </c>
      <c r="L520">
        <f>(Table2[[#This Row],[6M Return vs Nifty]]-AVERAGE(Table2[6M Return vs Nifty]))/_xlfn.STDEV.P(Table2[6M Return vs Nifty])</f>
        <v>-1.1117859252996938</v>
      </c>
      <c r="M520">
        <v>-2.5990398642086401</v>
      </c>
      <c r="N520">
        <f>(Table2[[#This Row],[1W Return vs Nifty]]-AVERAGE(Table2[1W Return vs Nifty]))/_xlfn.STDEV.P(Table2[1W Return vs Nifty])</f>
        <v>-0.46796650846785243</v>
      </c>
      <c r="O520">
        <v>219.05</v>
      </c>
      <c r="P520">
        <v>219.214863270226</v>
      </c>
      <c r="Q520">
        <v>217.02669643028801</v>
      </c>
      <c r="R520">
        <v>56.350015871863498</v>
      </c>
      <c r="S520" s="2">
        <f>(Table2[[#This Row],[Close Price]]-Table2[[#This Row],[20D EMA]])/Table2[[#This Row],[20D EMA]]</f>
        <v>-1.0545537548504917E-2</v>
      </c>
      <c r="T520" s="2">
        <f>(Table2[[#This Row],[Close Price]]-Table2[[#This Row],[50D EMA]])/Table2[[#This Row],[50D EMA]]</f>
        <v>-1.1289669109595151E-2</v>
      </c>
      <c r="U520" s="2">
        <f>(Table2[[#This Row],[Close Price]]-Table2[[#This Row],[200D EMA]])/Table2[[#This Row],[200D EMA]]</f>
        <v>-1.3210191879785369E-3</v>
      </c>
      <c r="V520">
        <v>0.76858830678055401</v>
      </c>
      <c r="W520">
        <v>212.51</v>
      </c>
      <c r="X520">
        <v>217.94</v>
      </c>
      <c r="Y520">
        <v>215.75</v>
      </c>
      <c r="Z520">
        <v>224.4</v>
      </c>
      <c r="AA520">
        <v>215.55</v>
      </c>
      <c r="AB520">
        <v>224.7</v>
      </c>
      <c r="AC520" s="2">
        <f>(Table2[[#This Row],[Close Price]]/Table2[[#This Row],[Day Low]])-1</f>
        <v>1.9904945649616534E-2</v>
      </c>
      <c r="AD520" s="2">
        <f>(Table2[[#This Row],[Day High]]/Table2[[#This Row],[Close Price]])-1</f>
        <v>5.5365876164990002E-3</v>
      </c>
      <c r="AE520" s="2">
        <f>(Table2[[#This Row],[Close Price]]/Table2[[#This Row],[Current Week Low]])-1</f>
        <v>4.5886442641946967E-3</v>
      </c>
      <c r="AF520" s="2">
        <f>(Table2[[#This Row],[Current Week High]]/Table2[[#This Row],[Close Price]])-1</f>
        <v>3.5341884285318814E-2</v>
      </c>
      <c r="AG520" s="2">
        <f>(Table2[[#This Row],[Close Price]]/Table2[[#This Row],[Current Month Low]])-1</f>
        <v>5.5207608443517131E-3</v>
      </c>
      <c r="AH520" s="2">
        <f>(Table2[[#This Row],[Current Month High]]/Table2[[#This Row],[Close Price]])-1</f>
        <v>3.6726031189443509E-2</v>
      </c>
      <c r="AI520">
        <v>28.264279782227501</v>
      </c>
      <c r="AJ520">
        <v>29.8621929298981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-0.05</v>
      </c>
      <c r="AM520" t="s">
        <v>10199</v>
      </c>
      <c r="AN520">
        <v>-1.6</v>
      </c>
      <c r="AO520" t="s">
        <v>10199</v>
      </c>
      <c r="AP520">
        <v>7.0124778703084006E-2</v>
      </c>
      <c r="AQ520">
        <f>(Table2[[#This Row],[Sharpe Ratio]]-AVERAGE(Table2[Sharpe Ratio]))/_xlfn.STDEV.P(Table2[Sharpe Ratio])</f>
        <v>0.1764071455277017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537</v>
      </c>
      <c r="AT520">
        <f>_xlfn.RANK.AVG(Table2[[#This Row],[6M Return vs Nifty Z-Score]],Table2[6M Return vs Nifty Z-Score])</f>
        <v>674</v>
      </c>
      <c r="AU520">
        <f>_xlfn.RANK.AVG(Table2[[#This Row],[Sharpe Ratio Z-Score]],Table2[Sharpe Ratio Z-Score])</f>
        <v>275</v>
      </c>
      <c r="AV520">
        <f>(Table2[[#This Row],[Rank 1Y]]+Table2[[#This Row],[Rank 6M]]+Table2[[#This Row],[Rank Sharpe]])/3</f>
        <v>495.33333333333331</v>
      </c>
    </row>
    <row r="521" spans="1:48" x14ac:dyDescent="0.3">
      <c r="A521" t="s">
        <v>96</v>
      </c>
      <c r="B521" t="s">
        <v>97</v>
      </c>
      <c r="C521" t="s">
        <v>10152</v>
      </c>
      <c r="D521" t="s">
        <v>21</v>
      </c>
      <c r="E521">
        <v>282747.59638752003</v>
      </c>
      <c r="F521">
        <v>541</v>
      </c>
      <c r="G521">
        <v>12.429597277666399</v>
      </c>
      <c r="H521">
        <f>(Table2[[#This Row],[1Y Return vs Nifty]]-AVERAGE(Table2[1Y Return vs Nifty]))/_xlfn.STDEV.P(Table2[1Y Return vs Nifty])</f>
        <v>-0.40348035635143242</v>
      </c>
      <c r="I521">
        <v>6.2899785595131101</v>
      </c>
      <c r="J521">
        <f>(Table2[[#This Row],[1M Return vs Nifty]]-AVERAGE(Table2[1M Return vs Nifty]))/_xlfn.STDEV.P(Table2[1M Return vs Nifty])</f>
        <v>0.20859965120128596</v>
      </c>
      <c r="K521">
        <v>6.6899968119876903</v>
      </c>
      <c r="L521">
        <f>(Table2[[#This Row],[6M Return vs Nifty]]-AVERAGE(Table2[6M Return vs Nifty]))/_xlfn.STDEV.P(Table2[6M Return vs Nifty])</f>
        <v>-0.11292477809074354</v>
      </c>
      <c r="M521">
        <v>1.05495524480103</v>
      </c>
      <c r="N521">
        <f>(Table2[[#This Row],[1W Return vs Nifty]]-AVERAGE(Table2[1W Return vs Nifty]))/_xlfn.STDEV.P(Table2[1W Return vs Nifty])</f>
        <v>0.19176283597385427</v>
      </c>
      <c r="O521">
        <v>511.2</v>
      </c>
      <c r="P521">
        <v>489.982730992749</v>
      </c>
      <c r="Q521">
        <v>463.45078282075599</v>
      </c>
      <c r="R521">
        <v>79.3209059621054</v>
      </c>
      <c r="S521" s="2">
        <f>(Table2[[#This Row],[Close Price]]-Table2[[#This Row],[20D EMA]])/Table2[[#This Row],[20D EMA]]</f>
        <v>5.8294209702660429E-2</v>
      </c>
      <c r="T521" s="2">
        <f>(Table2[[#This Row],[Close Price]]-Table2[[#This Row],[50D EMA]])/Table2[[#This Row],[50D EMA]]</f>
        <v>0.10412054503203702</v>
      </c>
      <c r="U521" s="2">
        <f>(Table2[[#This Row],[Close Price]]-Table2[[#This Row],[200D EMA]])/Table2[[#This Row],[200D EMA]]</f>
        <v>0.16732999501532164</v>
      </c>
      <c r="V521">
        <v>1.2685557522856501</v>
      </c>
      <c r="W521">
        <v>532.54999999999995</v>
      </c>
      <c r="X521">
        <v>543.35</v>
      </c>
      <c r="Y521">
        <v>535</v>
      </c>
      <c r="Z521">
        <v>544.95000000000005</v>
      </c>
      <c r="AA521">
        <v>514.1</v>
      </c>
      <c r="AB521">
        <v>548.79999999999995</v>
      </c>
      <c r="AC521" s="2">
        <f>(Table2[[#This Row],[Close Price]]/Table2[[#This Row],[Day Low]])-1</f>
        <v>1.5867054736644626E-2</v>
      </c>
      <c r="AD521" s="2">
        <f>(Table2[[#This Row],[Day High]]/Table2[[#This Row],[Close Price]])-1</f>
        <v>4.3438077634010419E-3</v>
      </c>
      <c r="AE521" s="2">
        <f>(Table2[[#This Row],[Close Price]]/Table2[[#This Row],[Current Week Low]])-1</f>
        <v>1.121495327102795E-2</v>
      </c>
      <c r="AF521" s="2">
        <f>(Table2[[#This Row],[Current Week High]]/Table2[[#This Row],[Close Price]])-1</f>
        <v>7.3012939001848576E-3</v>
      </c>
      <c r="AG521" s="2">
        <f>(Table2[[#This Row],[Close Price]]/Table2[[#This Row],[Current Month Low]])-1</f>
        <v>5.2324450496012309E-2</v>
      </c>
      <c r="AH521" s="2">
        <f>(Table2[[#This Row],[Current Month High]]/Table2[[#This Row],[Close Price]])-1</f>
        <v>1.4417744916820574E-2</v>
      </c>
      <c r="AI521">
        <v>1.4417744916820501</v>
      </c>
      <c r="AJ521">
        <v>44.247433675509903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0.06</v>
      </c>
      <c r="AM521" t="s">
        <v>10198</v>
      </c>
      <c r="AN521">
        <v>10.28</v>
      </c>
      <c r="AO521" t="s">
        <v>10198</v>
      </c>
      <c r="AP521">
        <v>-9.9348697591467E-2</v>
      </c>
      <c r="AQ521">
        <f>(Table2[[#This Row],[Sharpe Ratio]]-AVERAGE(Table2[Sharpe Ratio]))/_xlfn.STDEV.P(Table2[Sharpe Ratio])</f>
        <v>-1.7342866518171878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-1.8503292990842235</v>
      </c>
      <c r="AS521">
        <f>_xlfn.RANK.AVG(Table2[[#This Row],[1Y Return vs Nifty Z-Score]],Table2[1Y Return vs Nifty Z-Score])</f>
        <v>438</v>
      </c>
      <c r="AT521">
        <f>_xlfn.RANK.AVG(Table2[[#This Row],[6M Return vs Nifty Z-Score]],Table2[6M Return vs Nifty Z-Score])</f>
        <v>346</v>
      </c>
      <c r="AU521">
        <f>_xlfn.RANK.AVG(Table2[[#This Row],[Sharpe Ratio Z-Score]],Table2[Sharpe Ratio Z-Score])</f>
        <v>704</v>
      </c>
      <c r="AV521">
        <f>(Table2[[#This Row],[Rank 1Y]]+Table2[[#This Row],[Rank 6M]]+Table2[[#This Row],[Rank Sharpe]])/3</f>
        <v>496</v>
      </c>
    </row>
    <row r="522" spans="1:48" x14ac:dyDescent="0.3">
      <c r="A522" t="s">
        <v>767</v>
      </c>
      <c r="B522" t="s">
        <v>768</v>
      </c>
      <c r="C522" t="s">
        <v>10153</v>
      </c>
      <c r="D522" t="s">
        <v>494</v>
      </c>
      <c r="E522">
        <v>20599.04996611</v>
      </c>
      <c r="F522">
        <v>793.3</v>
      </c>
      <c r="G522">
        <v>5.8486040234862298</v>
      </c>
      <c r="H522">
        <f>(Table2[[#This Row],[1Y Return vs Nifty]]-AVERAGE(Table2[1Y Return vs Nifty]))/_xlfn.STDEV.P(Table2[1Y Return vs Nifty])</f>
        <v>-0.47948621244471934</v>
      </c>
      <c r="I522">
        <v>0.19306114345903899</v>
      </c>
      <c r="J522">
        <f>(Table2[[#This Row],[1M Return vs Nifty]]-AVERAGE(Table2[1M Return vs Nifty]))/_xlfn.STDEV.P(Table2[1M Return vs Nifty])</f>
        <v>-0.29351933478005743</v>
      </c>
      <c r="K522">
        <v>-12.659599602335801</v>
      </c>
      <c r="L522">
        <f>(Table2[[#This Row],[6M Return vs Nifty]]-AVERAGE(Table2[6M Return vs Nifty]))/_xlfn.STDEV.P(Table2[6M Return vs Nifty])</f>
        <v>-0.6738647862382271</v>
      </c>
      <c r="M522">
        <v>-1.8556491652885601</v>
      </c>
      <c r="N522">
        <f>(Table2[[#This Row],[1W Return vs Nifty]]-AVERAGE(Table2[1W Return vs Nifty]))/_xlfn.STDEV.P(Table2[1W Return vs Nifty])</f>
        <v>-0.33374721045802891</v>
      </c>
      <c r="O522">
        <v>791.13</v>
      </c>
      <c r="P522">
        <v>776.25539662225106</v>
      </c>
      <c r="Q522">
        <v>729.62909825434895</v>
      </c>
      <c r="R522">
        <v>49.291151265843901</v>
      </c>
      <c r="S522" s="2">
        <f>(Table2[[#This Row],[Close Price]]-Table2[[#This Row],[20D EMA]])/Table2[[#This Row],[20D EMA]]</f>
        <v>2.7429120372125431E-3</v>
      </c>
      <c r="T522" s="2">
        <f>(Table2[[#This Row],[Close Price]]-Table2[[#This Row],[50D EMA]])/Table2[[#This Row],[50D EMA]]</f>
        <v>2.1957468446487733E-2</v>
      </c>
      <c r="U522" s="2">
        <f>(Table2[[#This Row],[Close Price]]-Table2[[#This Row],[200D EMA]])/Table2[[#This Row],[200D EMA]]</f>
        <v>8.7264751224950893E-2</v>
      </c>
      <c r="V522">
        <v>0.95451730483553798</v>
      </c>
      <c r="W522">
        <v>770.45</v>
      </c>
      <c r="X522">
        <v>797.85</v>
      </c>
      <c r="Y522">
        <v>782.6</v>
      </c>
      <c r="Z522">
        <v>803</v>
      </c>
      <c r="AA522">
        <v>780.5</v>
      </c>
      <c r="AB522">
        <v>812.75</v>
      </c>
      <c r="AC522" s="2">
        <f>(Table2[[#This Row],[Close Price]]/Table2[[#This Row],[Day Low]])-1</f>
        <v>2.9657992082549045E-2</v>
      </c>
      <c r="AD522" s="2">
        <f>(Table2[[#This Row],[Day High]]/Table2[[#This Row],[Close Price]])-1</f>
        <v>5.7355351065171423E-3</v>
      </c>
      <c r="AE522" s="2">
        <f>(Table2[[#This Row],[Close Price]]/Table2[[#This Row],[Current Week Low]])-1</f>
        <v>1.3672374137490229E-2</v>
      </c>
      <c r="AF522" s="2">
        <f>(Table2[[#This Row],[Current Week High]]/Table2[[#This Row],[Close Price]])-1</f>
        <v>1.2227404512794804E-2</v>
      </c>
      <c r="AG522" s="2">
        <f>(Table2[[#This Row],[Close Price]]/Table2[[#This Row],[Current Month Low]])-1</f>
        <v>1.639974375400377E-2</v>
      </c>
      <c r="AH522" s="2">
        <f>(Table2[[#This Row],[Current Month High]]/Table2[[#This Row],[Close Price]])-1</f>
        <v>2.4517836883902744E-2</v>
      </c>
      <c r="AI522">
        <v>15.1771082818605</v>
      </c>
      <c r="AJ522">
        <v>37.284762481612802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-0.08</v>
      </c>
      <c r="AM522" t="s">
        <v>10199</v>
      </c>
      <c r="AN522">
        <v>1.25</v>
      </c>
      <c r="AO522" t="s">
        <v>10198</v>
      </c>
      <c r="AP522">
        <v>1.3241624081637E-2</v>
      </c>
      <c r="AQ522">
        <f>(Table2[[#This Row],[Sharpe Ratio]]-AVERAGE(Table2[Sharpe Ratio]))/_xlfn.STDEV.P(Table2[Sharpe Ratio])</f>
        <v>-0.46491026345556835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-2.2455278073766012</v>
      </c>
      <c r="AS522">
        <f>_xlfn.RANK.AVG(Table2[[#This Row],[1Y Return vs Nifty Z-Score]],Table2[1Y Return vs Nifty Z-Score])</f>
        <v>474</v>
      </c>
      <c r="AT522">
        <f>_xlfn.RANK.AVG(Table2[[#This Row],[6M Return vs Nifty Z-Score]],Table2[6M Return vs Nifty Z-Score])</f>
        <v>554</v>
      </c>
      <c r="AU522">
        <f>_xlfn.RANK.AVG(Table2[[#This Row],[Sharpe Ratio Z-Score]],Table2[Sharpe Ratio Z-Score])</f>
        <v>461</v>
      </c>
      <c r="AV522">
        <f>(Table2[[#This Row],[Rank 1Y]]+Table2[[#This Row],[Rank 6M]]+Table2[[#This Row],[Rank Sharpe]])/3</f>
        <v>496.33333333333331</v>
      </c>
    </row>
    <row r="523" spans="1:48" x14ac:dyDescent="0.3">
      <c r="A523" t="s">
        <v>1577</v>
      </c>
      <c r="B523" t="s">
        <v>1578</v>
      </c>
      <c r="C523" t="s">
        <v>10167</v>
      </c>
      <c r="D523" t="s">
        <v>242</v>
      </c>
      <c r="E523">
        <v>5788.2986649599998</v>
      </c>
      <c r="F523">
        <v>792.55</v>
      </c>
      <c r="G523">
        <v>-11.6425717309181</v>
      </c>
      <c r="H523">
        <f>(Table2[[#This Row],[1Y Return vs Nifty]]-AVERAGE(Table2[1Y Return vs Nifty]))/_xlfn.STDEV.P(Table2[1Y Return vs Nifty])</f>
        <v>-0.68149702387462074</v>
      </c>
      <c r="I523">
        <v>0.57017712921262498</v>
      </c>
      <c r="J523">
        <f>(Table2[[#This Row],[1M Return vs Nifty]]-AVERAGE(Table2[1M Return vs Nifty]))/_xlfn.STDEV.P(Table2[1M Return vs Nifty])</f>
        <v>-0.26246149301475147</v>
      </c>
      <c r="K523">
        <v>-11.8143198553432</v>
      </c>
      <c r="L523">
        <f>(Table2[[#This Row],[6M Return vs Nifty]]-AVERAGE(Table2[6M Return vs Nifty]))/_xlfn.STDEV.P(Table2[6M Return vs Nifty])</f>
        <v>-0.6493603357054013</v>
      </c>
      <c r="M523">
        <v>-0.19033202628720999</v>
      </c>
      <c r="N523">
        <f>(Table2[[#This Row],[1W Return vs Nifty]]-AVERAGE(Table2[1W Return vs Nifty]))/_xlfn.STDEV.P(Table2[1W Return vs Nifty])</f>
        <v>-3.3073960597367481E-2</v>
      </c>
      <c r="O523">
        <v>779.71</v>
      </c>
      <c r="P523">
        <v>776.28471564422398</v>
      </c>
      <c r="Q523">
        <v>759.15303771493404</v>
      </c>
      <c r="R523">
        <v>58.218197589863202</v>
      </c>
      <c r="S523" s="2">
        <f>(Table2[[#This Row],[Close Price]]-Table2[[#This Row],[20D EMA]])/Table2[[#This Row],[20D EMA]]</f>
        <v>1.6467661053468492E-2</v>
      </c>
      <c r="T523" s="2">
        <f>(Table2[[#This Row],[Close Price]]-Table2[[#This Row],[50D EMA]])/Table2[[#This Row],[50D EMA]]</f>
        <v>2.0952730393870661E-2</v>
      </c>
      <c r="U523" s="2">
        <f>(Table2[[#This Row],[Close Price]]-Table2[[#This Row],[200D EMA]])/Table2[[#This Row],[200D EMA]]</f>
        <v>4.3992397614045567E-2</v>
      </c>
      <c r="V523">
        <v>0.707555395614474</v>
      </c>
      <c r="W523">
        <v>764.05</v>
      </c>
      <c r="X523">
        <v>803</v>
      </c>
      <c r="Y523">
        <v>776.4</v>
      </c>
      <c r="Z523">
        <v>807.9</v>
      </c>
      <c r="AA523">
        <v>772</v>
      </c>
      <c r="AB523">
        <v>807.9</v>
      </c>
      <c r="AC523" s="2">
        <f>(Table2[[#This Row],[Close Price]]/Table2[[#This Row],[Day Low]])-1</f>
        <v>3.7301223741901701E-2</v>
      </c>
      <c r="AD523" s="2">
        <f>(Table2[[#This Row],[Day High]]/Table2[[#This Row],[Close Price]])-1</f>
        <v>1.3185287994448291E-2</v>
      </c>
      <c r="AE523" s="2">
        <f>(Table2[[#This Row],[Close Price]]/Table2[[#This Row],[Current Week Low]])-1</f>
        <v>2.0801133436372909E-2</v>
      </c>
      <c r="AF523" s="2">
        <f>(Table2[[#This Row],[Current Week High]]/Table2[[#This Row],[Close Price]])-1</f>
        <v>1.9367863226294801E-2</v>
      </c>
      <c r="AG523" s="2">
        <f>(Table2[[#This Row],[Close Price]]/Table2[[#This Row],[Current Month Low]])-1</f>
        <v>2.6619170984455875E-2</v>
      </c>
      <c r="AH523" s="2">
        <f>(Table2[[#This Row],[Current Month High]]/Table2[[#This Row],[Close Price]])-1</f>
        <v>1.9367863226294801E-2</v>
      </c>
      <c r="AI523">
        <v>9.6208441107816505</v>
      </c>
      <c r="AJ523">
        <v>27.215088282503999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-0.09</v>
      </c>
      <c r="AM523" t="s">
        <v>10199</v>
      </c>
      <c r="AN523">
        <v>0.52</v>
      </c>
      <c r="AO523" t="s">
        <v>10198</v>
      </c>
      <c r="AP523">
        <v>4.2815707949204002E-2</v>
      </c>
      <c r="AQ523">
        <f>(Table2[[#This Row],[Sharpe Ratio]]-AVERAGE(Table2[Sharpe Ratio]))/_xlfn.STDEV.P(Table2[Sharpe Ratio])</f>
        <v>-0.13148334708249176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-1.7578761602746329</v>
      </c>
      <c r="AS523">
        <f>_xlfn.RANK.AVG(Table2[[#This Row],[1Y Return vs Nifty Z-Score]],Table2[1Y Return vs Nifty Z-Score])</f>
        <v>574</v>
      </c>
      <c r="AT523">
        <f>_xlfn.RANK.AVG(Table2[[#This Row],[6M Return vs Nifty Z-Score]],Table2[6M Return vs Nifty Z-Score])</f>
        <v>543</v>
      </c>
      <c r="AU523">
        <f>_xlfn.RANK.AVG(Table2[[#This Row],[Sharpe Ratio Z-Score]],Table2[Sharpe Ratio Z-Score])</f>
        <v>373</v>
      </c>
      <c r="AV523">
        <f>(Table2[[#This Row],[Rank 1Y]]+Table2[[#This Row],[Rank 6M]]+Table2[[#This Row],[Rank Sharpe]])/3</f>
        <v>496.66666666666669</v>
      </c>
    </row>
    <row r="524" spans="1:48" x14ac:dyDescent="0.3">
      <c r="A524" t="s">
        <v>1449</v>
      </c>
      <c r="B524" t="s">
        <v>1450</v>
      </c>
      <c r="C524" t="s">
        <v>10158</v>
      </c>
      <c r="D524" t="s">
        <v>1451</v>
      </c>
      <c r="E524">
        <v>6845.4019698000002</v>
      </c>
      <c r="F524">
        <v>527</v>
      </c>
      <c r="G524">
        <v>-16.7694384374131</v>
      </c>
      <c r="H524">
        <f>(Table2[[#This Row],[1Y Return vs Nifty]]-AVERAGE(Table2[1Y Return vs Nifty]))/_xlfn.STDEV.P(Table2[1Y Return vs Nifty])</f>
        <v>-0.74070873828502648</v>
      </c>
      <c r="I524">
        <v>0.46181992909821501</v>
      </c>
      <c r="J524">
        <f>(Table2[[#This Row],[1M Return vs Nifty]]-AVERAGE(Table2[1M Return vs Nifty]))/_xlfn.STDEV.P(Table2[1M Return vs Nifty])</f>
        <v>-0.27138538089651287</v>
      </c>
      <c r="K524">
        <v>-9.71441415247949</v>
      </c>
      <c r="L524">
        <f>(Table2[[#This Row],[6M Return vs Nifty]]-AVERAGE(Table2[6M Return vs Nifty]))/_xlfn.STDEV.P(Table2[6M Return vs Nifty])</f>
        <v>-0.58848458941844706</v>
      </c>
      <c r="M524">
        <v>1.7839261974798399</v>
      </c>
      <c r="N524">
        <f>(Table2[[#This Row],[1W Return vs Nifty]]-AVERAGE(Table2[1W Return vs Nifty]))/_xlfn.STDEV.P(Table2[1W Return vs Nifty])</f>
        <v>0.3233786467181059</v>
      </c>
      <c r="O524">
        <v>508.16</v>
      </c>
      <c r="P524">
        <v>505.12783614820103</v>
      </c>
      <c r="Q524">
        <v>499.90098277657199</v>
      </c>
      <c r="R524">
        <v>70.935047394454202</v>
      </c>
      <c r="S524" s="2">
        <f>(Table2[[#This Row],[Close Price]]-Table2[[#This Row],[20D EMA]])/Table2[[#This Row],[20D EMA]]</f>
        <v>3.7074937027707755E-2</v>
      </c>
      <c r="T524" s="2">
        <f>(Table2[[#This Row],[Close Price]]-Table2[[#This Row],[50D EMA]])/Table2[[#This Row],[50D EMA]]</f>
        <v>4.3300254483266749E-2</v>
      </c>
      <c r="U524" s="2">
        <f>(Table2[[#This Row],[Close Price]]-Table2[[#This Row],[200D EMA]])/Table2[[#This Row],[200D EMA]]</f>
        <v>5.4208769650568506E-2</v>
      </c>
      <c r="V524">
        <v>1.5859687294768801</v>
      </c>
      <c r="W524">
        <v>510</v>
      </c>
      <c r="X524">
        <v>529.35</v>
      </c>
      <c r="Y524">
        <v>511.2</v>
      </c>
      <c r="Z524">
        <v>538</v>
      </c>
      <c r="AA524">
        <v>504</v>
      </c>
      <c r="AB524">
        <v>538</v>
      </c>
      <c r="AC524" s="2">
        <f>(Table2[[#This Row],[Close Price]]/Table2[[#This Row],[Day Low]])-1</f>
        <v>3.3333333333333437E-2</v>
      </c>
      <c r="AD524" s="2">
        <f>(Table2[[#This Row],[Day High]]/Table2[[#This Row],[Close Price]])-1</f>
        <v>4.4592030360530721E-3</v>
      </c>
      <c r="AE524" s="2">
        <f>(Table2[[#This Row],[Close Price]]/Table2[[#This Row],[Current Week Low]])-1</f>
        <v>3.090766823161184E-2</v>
      </c>
      <c r="AF524" s="2">
        <f>(Table2[[#This Row],[Current Week High]]/Table2[[#This Row],[Close Price]])-1</f>
        <v>2.0872865275142205E-2</v>
      </c>
      <c r="AG524" s="2">
        <f>(Table2[[#This Row],[Close Price]]/Table2[[#This Row],[Current Month Low]])-1</f>
        <v>4.5634920634920695E-2</v>
      </c>
      <c r="AH524" s="2">
        <f>(Table2[[#This Row],[Current Month High]]/Table2[[#This Row],[Close Price]])-1</f>
        <v>2.0872865275142205E-2</v>
      </c>
      <c r="AI524">
        <v>27.011385199241001</v>
      </c>
      <c r="AJ524">
        <v>34.765375271704301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-0.08</v>
      </c>
      <c r="AM524" t="s">
        <v>10199</v>
      </c>
      <c r="AN524">
        <v>7.45</v>
      </c>
      <c r="AO524" t="s">
        <v>10198</v>
      </c>
      <c r="AP524">
        <v>4.5287408359752E-2</v>
      </c>
      <c r="AQ524">
        <f>(Table2[[#This Row],[Sharpe Ratio]]-AVERAGE(Table2[Sharpe Ratio]))/_xlfn.STDEV.P(Table2[Sharpe Ratio])</f>
        <v>-0.10361666996824692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-1.3808167318501277</v>
      </c>
      <c r="AS524">
        <f>_xlfn.RANK.AVG(Table2[[#This Row],[1Y Return vs Nifty Z-Score]],Table2[1Y Return vs Nifty Z-Score])</f>
        <v>604</v>
      </c>
      <c r="AT524">
        <f>_xlfn.RANK.AVG(Table2[[#This Row],[6M Return vs Nifty Z-Score]],Table2[6M Return vs Nifty Z-Score])</f>
        <v>525</v>
      </c>
      <c r="AU524">
        <f>_xlfn.RANK.AVG(Table2[[#This Row],[Sharpe Ratio Z-Score]],Table2[Sharpe Ratio Z-Score])</f>
        <v>364</v>
      </c>
      <c r="AV524">
        <f>(Table2[[#This Row],[Rank 1Y]]+Table2[[#This Row],[Rank 6M]]+Table2[[#This Row],[Rank Sharpe]])/3</f>
        <v>497.66666666666669</v>
      </c>
    </row>
    <row r="525" spans="1:48" x14ac:dyDescent="0.3">
      <c r="A525" t="s">
        <v>881</v>
      </c>
      <c r="B525" t="s">
        <v>882</v>
      </c>
      <c r="C525" t="s">
        <v>10159</v>
      </c>
      <c r="D525" t="s">
        <v>287</v>
      </c>
      <c r="E525">
        <v>16929.259491929999</v>
      </c>
      <c r="F525">
        <v>340.9</v>
      </c>
      <c r="G525">
        <v>-18.031153986450501</v>
      </c>
      <c r="H525">
        <f>(Table2[[#This Row],[1Y Return vs Nifty]]-AVERAGE(Table2[1Y Return vs Nifty]))/_xlfn.STDEV.P(Table2[1Y Return vs Nifty])</f>
        <v>-0.75528066789305126</v>
      </c>
      <c r="I525">
        <v>-10.301511366898801</v>
      </c>
      <c r="J525">
        <f>(Table2[[#This Row],[1M Return vs Nifty]]-AVERAGE(Table2[1M Return vs Nifty]))/_xlfn.STDEV.P(Table2[1M Return vs Nifty])</f>
        <v>-1.1578125091197877</v>
      </c>
      <c r="K525">
        <v>-29.972364495466199</v>
      </c>
      <c r="L525">
        <f>(Table2[[#This Row],[6M Return vs Nifty]]-AVERAGE(Table2[6M Return vs Nifty]))/_xlfn.STDEV.P(Table2[6M Return vs Nifty])</f>
        <v>-1.1757575530051441</v>
      </c>
      <c r="M525">
        <v>-4.88235639234472</v>
      </c>
      <c r="N525">
        <f>(Table2[[#This Row],[1W Return vs Nifty]]-AVERAGE(Table2[1W Return vs Nifty]))/_xlfn.STDEV.P(Table2[1W Return vs Nifty])</f>
        <v>-0.88021963725444152</v>
      </c>
      <c r="O525">
        <v>350.17</v>
      </c>
      <c r="P525">
        <v>364.42311773533299</v>
      </c>
      <c r="Q525">
        <v>373.21201770944799</v>
      </c>
      <c r="R525">
        <v>30.163652566410502</v>
      </c>
      <c r="S525" s="2">
        <f>(Table2[[#This Row],[Close Price]]-Table2[[#This Row],[20D EMA]])/Table2[[#This Row],[20D EMA]]</f>
        <v>-2.6472856041351453E-2</v>
      </c>
      <c r="T525" s="2">
        <f>(Table2[[#This Row],[Close Price]]-Table2[[#This Row],[50D EMA]])/Table2[[#This Row],[50D EMA]]</f>
        <v>-6.4548917427398184E-2</v>
      </c>
      <c r="U525" s="2">
        <f>(Table2[[#This Row],[Close Price]]-Table2[[#This Row],[200D EMA]])/Table2[[#This Row],[200D EMA]]</f>
        <v>-8.657818123799936E-2</v>
      </c>
      <c r="V525">
        <v>0.58861399318491503</v>
      </c>
      <c r="W525">
        <v>338.5</v>
      </c>
      <c r="X525">
        <v>342.2</v>
      </c>
      <c r="Y525">
        <v>335.6</v>
      </c>
      <c r="Z525">
        <v>342.1</v>
      </c>
      <c r="AA525">
        <v>335.6</v>
      </c>
      <c r="AB525">
        <v>353.95</v>
      </c>
      <c r="AC525" s="2">
        <f>(Table2[[#This Row],[Close Price]]/Table2[[#This Row],[Day Low]])-1</f>
        <v>7.0901033973411742E-3</v>
      </c>
      <c r="AD525" s="2">
        <f>(Table2[[#This Row],[Day High]]/Table2[[#This Row],[Close Price]])-1</f>
        <v>3.813435024934142E-3</v>
      </c>
      <c r="AE525" s="2">
        <f>(Table2[[#This Row],[Close Price]]/Table2[[#This Row],[Current Week Low]])-1</f>
        <v>1.5792610250297878E-2</v>
      </c>
      <c r="AF525" s="2">
        <f>(Table2[[#This Row],[Current Week High]]/Table2[[#This Row],[Close Price]])-1</f>
        <v>3.5200938691699601E-3</v>
      </c>
      <c r="AG525" s="2">
        <f>(Table2[[#This Row],[Close Price]]/Table2[[#This Row],[Current Month Low]])-1</f>
        <v>1.5792610250297878E-2</v>
      </c>
      <c r="AH525" s="2">
        <f>(Table2[[#This Row],[Current Month High]]/Table2[[#This Row],[Close Price]])-1</f>
        <v>3.8281020827222179E-2</v>
      </c>
      <c r="AI525">
        <v>63.684364916397698</v>
      </c>
      <c r="AJ525">
        <v>15.8145065398335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-0.42</v>
      </c>
      <c r="AM525" t="s">
        <v>10199</v>
      </c>
      <c r="AN525">
        <v>-7.25</v>
      </c>
      <c r="AO525" t="s">
        <v>10199</v>
      </c>
      <c r="AP525">
        <v>0.102073360613491</v>
      </c>
      <c r="AQ525">
        <f>(Table2[[#This Row],[Sharpe Ratio]]-AVERAGE(Table2[Sharpe Ratio]))/_xlfn.STDEV.P(Table2[Sharpe Ratio])</f>
        <v>0.53660485094375854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609</v>
      </c>
      <c r="AT525">
        <f>_xlfn.RANK.AVG(Table2[[#This Row],[6M Return vs Nifty Z-Score]],Table2[6M Return vs Nifty Z-Score])</f>
        <v>680</v>
      </c>
      <c r="AU525">
        <f>_xlfn.RANK.AVG(Table2[[#This Row],[Sharpe Ratio Z-Score]],Table2[Sharpe Ratio Z-Score])</f>
        <v>205</v>
      </c>
      <c r="AV525">
        <f>(Table2[[#This Row],[Rank 1Y]]+Table2[[#This Row],[Rank 6M]]+Table2[[#This Row],[Rank Sharpe]])/3</f>
        <v>498</v>
      </c>
    </row>
    <row r="526" spans="1:48" x14ac:dyDescent="0.3">
      <c r="A526" t="s">
        <v>1143</v>
      </c>
      <c r="B526" t="s">
        <v>1144</v>
      </c>
      <c r="C526" t="s">
        <v>10167</v>
      </c>
      <c r="D526" t="s">
        <v>346</v>
      </c>
      <c r="E526">
        <v>10490.830062785</v>
      </c>
      <c r="F526">
        <v>704.45</v>
      </c>
      <c r="G526">
        <v>-8.4091027156667799</v>
      </c>
      <c r="H526">
        <f>(Table2[[#This Row],[1Y Return vs Nifty]]-AVERAGE(Table2[1Y Return vs Nifty]))/_xlfn.STDEV.P(Table2[1Y Return vs Nifty])</f>
        <v>-0.64415272474482166</v>
      </c>
      <c r="I526">
        <v>5.3891159589796702</v>
      </c>
      <c r="J526">
        <f>(Table2[[#This Row],[1M Return vs Nifty]]-AVERAGE(Table2[1M Return vs Nifty]))/_xlfn.STDEV.P(Table2[1M Return vs Nifty])</f>
        <v>0.13440802539751681</v>
      </c>
      <c r="K526">
        <v>-21.1628831881922</v>
      </c>
      <c r="L526">
        <f>(Table2[[#This Row],[6M Return vs Nifty]]-AVERAGE(Table2[6M Return vs Nifty]))/_xlfn.STDEV.P(Table2[6M Return vs Nifty])</f>
        <v>-0.92037287156448211</v>
      </c>
      <c r="M526">
        <v>-3.0299076328344099</v>
      </c>
      <c r="N526">
        <f>(Table2[[#This Row],[1W Return vs Nifty]]-AVERAGE(Table2[1W Return vs Nifty]))/_xlfn.STDEV.P(Table2[1W Return vs Nifty])</f>
        <v>-0.54575974629557933</v>
      </c>
      <c r="O526">
        <v>702.4</v>
      </c>
      <c r="P526">
        <v>687.63617007353798</v>
      </c>
      <c r="Q526">
        <v>670.52337286093803</v>
      </c>
      <c r="R526">
        <v>53.436619057569601</v>
      </c>
      <c r="S526" s="2">
        <f>(Table2[[#This Row],[Close Price]]-Table2[[#This Row],[20D EMA]])/Table2[[#This Row],[20D EMA]]</f>
        <v>2.9185649202734458E-3</v>
      </c>
      <c r="T526" s="2">
        <f>(Table2[[#This Row],[Close Price]]-Table2[[#This Row],[50D EMA]])/Table2[[#This Row],[50D EMA]]</f>
        <v>2.4451636865850061E-2</v>
      </c>
      <c r="U526" s="2">
        <f>(Table2[[#This Row],[Close Price]]-Table2[[#This Row],[200D EMA]])/Table2[[#This Row],[200D EMA]]</f>
        <v>5.0597232717342087E-2</v>
      </c>
      <c r="V526">
        <v>1.42247356997688</v>
      </c>
      <c r="W526">
        <v>671.7</v>
      </c>
      <c r="X526">
        <v>705</v>
      </c>
      <c r="Y526">
        <v>700.05</v>
      </c>
      <c r="Z526">
        <v>724.4</v>
      </c>
      <c r="AA526">
        <v>700.05</v>
      </c>
      <c r="AB526">
        <v>738.9</v>
      </c>
      <c r="AC526" s="2">
        <f>(Table2[[#This Row],[Close Price]]/Table2[[#This Row],[Day Low]])-1</f>
        <v>4.8756885514366521E-2</v>
      </c>
      <c r="AD526" s="2">
        <f>(Table2[[#This Row],[Day High]]/Table2[[#This Row],[Close Price]])-1</f>
        <v>7.8075094044982585E-4</v>
      </c>
      <c r="AE526" s="2">
        <f>(Table2[[#This Row],[Close Price]]/Table2[[#This Row],[Current Week Low]])-1</f>
        <v>6.2852653381901824E-3</v>
      </c>
      <c r="AF526" s="2">
        <f>(Table2[[#This Row],[Current Week High]]/Table2[[#This Row],[Close Price]])-1</f>
        <v>2.8319965930867941E-2</v>
      </c>
      <c r="AG526" s="2">
        <f>(Table2[[#This Row],[Close Price]]/Table2[[#This Row],[Current Month Low]])-1</f>
        <v>6.2852653381901824E-3</v>
      </c>
      <c r="AH526" s="2">
        <f>(Table2[[#This Row],[Current Month High]]/Table2[[#This Row],[Close Price]])-1</f>
        <v>4.8903399815458659E-2</v>
      </c>
      <c r="AI526">
        <v>15.678898431400301</v>
      </c>
      <c r="AJ526">
        <v>32.415413533834503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-0.06</v>
      </c>
      <c r="AM526" t="s">
        <v>10199</v>
      </c>
      <c r="AN526">
        <v>-1.59</v>
      </c>
      <c r="AO526" t="s">
        <v>10199</v>
      </c>
      <c r="AP526">
        <v>6.0846492902219003E-2</v>
      </c>
      <c r="AQ526">
        <f>(Table2[[#This Row],[Sharpe Ratio]]-AVERAGE(Table2[Sharpe Ratio]))/_xlfn.STDEV.P(Table2[Sharpe Ratio])</f>
        <v>7.1801023570929629E-2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-1.9040762936364368</v>
      </c>
      <c r="AS526">
        <f>_xlfn.RANK.AVG(Table2[[#This Row],[1Y Return vs Nifty Z-Score]],Table2[1Y Return vs Nifty Z-Score])</f>
        <v>555</v>
      </c>
      <c r="AT526">
        <f>_xlfn.RANK.AVG(Table2[[#This Row],[6M Return vs Nifty Z-Score]],Table2[6M Return vs Nifty Z-Score])</f>
        <v>625</v>
      </c>
      <c r="AU526">
        <f>_xlfn.RANK.AVG(Table2[[#This Row],[Sharpe Ratio Z-Score]],Table2[Sharpe Ratio Z-Score])</f>
        <v>314</v>
      </c>
      <c r="AV526">
        <f>(Table2[[#This Row],[Rank 1Y]]+Table2[[#This Row],[Rank 6M]]+Table2[[#This Row],[Rank Sharpe]])/3</f>
        <v>498</v>
      </c>
    </row>
    <row r="527" spans="1:48" x14ac:dyDescent="0.3">
      <c r="A527" t="s">
        <v>427</v>
      </c>
      <c r="B527" t="s">
        <v>428</v>
      </c>
      <c r="C527" t="s">
        <v>10157</v>
      </c>
      <c r="D527" t="s">
        <v>400</v>
      </c>
      <c r="E527">
        <v>54613.664936729998</v>
      </c>
      <c r="F527">
        <v>131350.54999999999</v>
      </c>
      <c r="G527">
        <v>4.2010493476151103</v>
      </c>
      <c r="H527">
        <f>(Table2[[#This Row],[1Y Return vs Nifty]]-AVERAGE(Table2[1Y Return vs Nifty]))/_xlfn.STDEV.P(Table2[1Y Return vs Nifty])</f>
        <v>-0.4985143133351953</v>
      </c>
      <c r="I527">
        <v>-4.1459849550030796</v>
      </c>
      <c r="J527">
        <f>(Table2[[#This Row],[1M Return vs Nifty]]-AVERAGE(Table2[1M Return vs Nifty]))/_xlfn.STDEV.P(Table2[1M Return vs Nifty])</f>
        <v>-0.65086670861018714</v>
      </c>
      <c r="K527">
        <v>-13.5918084813786</v>
      </c>
      <c r="L527">
        <f>(Table2[[#This Row],[6M Return vs Nifty]]-AVERAGE(Table2[6M Return vs Nifty]))/_xlfn.STDEV.P(Table2[6M Return vs Nifty])</f>
        <v>-0.70088929078129536</v>
      </c>
      <c r="M527">
        <v>-1.9578052880549901</v>
      </c>
      <c r="N527">
        <f>(Table2[[#This Row],[1W Return vs Nifty]]-AVERAGE(Table2[1W Return vs Nifty]))/_xlfn.STDEV.P(Table2[1W Return vs Nifty])</f>
        <v>-0.3521915131713047</v>
      </c>
      <c r="O527">
        <v>128005.78</v>
      </c>
      <c r="P527">
        <v>128608.696715675</v>
      </c>
      <c r="Q527">
        <v>124848.12298406599</v>
      </c>
      <c r="R527">
        <v>58.461384809418398</v>
      </c>
      <c r="S527" s="2">
        <f>(Table2[[#This Row],[Close Price]]-Table2[[#This Row],[20D EMA]])/Table2[[#This Row],[20D EMA]]</f>
        <v>2.6129835699606609E-2</v>
      </c>
      <c r="T527" s="2">
        <f>(Table2[[#This Row],[Close Price]]-Table2[[#This Row],[50D EMA]])/Table2[[#This Row],[50D EMA]]</f>
        <v>2.1319345847867568E-2</v>
      </c>
      <c r="U527" s="2">
        <f>(Table2[[#This Row],[Close Price]]-Table2[[#This Row],[200D EMA]])/Table2[[#This Row],[200D EMA]]</f>
        <v>5.208269744482967E-2</v>
      </c>
      <c r="V527">
        <v>1.1145041670710001</v>
      </c>
      <c r="W527">
        <v>128200</v>
      </c>
      <c r="X527">
        <v>131999</v>
      </c>
      <c r="Y527">
        <v>128058.95</v>
      </c>
      <c r="Z527">
        <v>131649.95000000001</v>
      </c>
      <c r="AA527">
        <v>127701.5</v>
      </c>
      <c r="AB527">
        <v>131649.95000000001</v>
      </c>
      <c r="AC527" s="2">
        <f>(Table2[[#This Row],[Close Price]]/Table2[[#This Row],[Day Low]])-1</f>
        <v>2.4575273010920329E-2</v>
      </c>
      <c r="AD527" s="2">
        <f>(Table2[[#This Row],[Day High]]/Table2[[#This Row],[Close Price]])-1</f>
        <v>4.9367893777376715E-3</v>
      </c>
      <c r="AE527" s="2">
        <f>(Table2[[#This Row],[Close Price]]/Table2[[#This Row],[Current Week Low]])-1</f>
        <v>2.5703787201128758E-2</v>
      </c>
      <c r="AF527" s="2">
        <f>(Table2[[#This Row],[Current Week High]]/Table2[[#This Row],[Close Price]])-1</f>
        <v>2.2793966222449669E-3</v>
      </c>
      <c r="AG527" s="2">
        <f>(Table2[[#This Row],[Close Price]]/Table2[[#This Row],[Current Month Low]])-1</f>
        <v>2.8574840546117253E-2</v>
      </c>
      <c r="AH527" s="2">
        <f>(Table2[[#This Row],[Current Month High]]/Table2[[#This Row],[Close Price]])-1</f>
        <v>2.2793966222449669E-3</v>
      </c>
      <c r="AI527">
        <v>15.298337159608399</v>
      </c>
      <c r="AJ527">
        <v>30.8269152716253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-0.15</v>
      </c>
      <c r="AM527" t="s">
        <v>10199</v>
      </c>
      <c r="AN527">
        <v>4.84</v>
      </c>
      <c r="AO527" t="s">
        <v>10198</v>
      </c>
      <c r="AP527">
        <v>1.9765946345829E-2</v>
      </c>
      <c r="AQ527">
        <f>(Table2[[#This Row],[Sharpe Ratio]]-AVERAGE(Table2[Sharpe Ratio]))/_xlfn.STDEV.P(Table2[Sharpe Ratio])</f>
        <v>-0.39135313608299654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488</v>
      </c>
      <c r="AT527">
        <f>_xlfn.RANK.AVG(Table2[[#This Row],[6M Return vs Nifty Z-Score]],Table2[6M Return vs Nifty Z-Score])</f>
        <v>564</v>
      </c>
      <c r="AU527">
        <f>_xlfn.RANK.AVG(Table2[[#This Row],[Sharpe Ratio Z-Score]],Table2[Sharpe Ratio Z-Score])</f>
        <v>445</v>
      </c>
      <c r="AV527">
        <f>(Table2[[#This Row],[Rank 1Y]]+Table2[[#This Row],[Rank 6M]]+Table2[[#This Row],[Rank Sharpe]])/3</f>
        <v>499</v>
      </c>
    </row>
    <row r="528" spans="1:48" x14ac:dyDescent="0.3">
      <c r="A528" t="s">
        <v>2185</v>
      </c>
      <c r="B528" t="s">
        <v>2186</v>
      </c>
      <c r="C528" t="s">
        <v>10162</v>
      </c>
      <c r="D528" t="s">
        <v>80</v>
      </c>
      <c r="E528">
        <v>2507.8288080000002</v>
      </c>
      <c r="F528">
        <v>98.62</v>
      </c>
      <c r="G528">
        <v>14.6048939554501</v>
      </c>
      <c r="H528">
        <f>(Table2[[#This Row],[1Y Return vs Nifty]]-AVERAGE(Table2[1Y Return vs Nifty]))/_xlfn.STDEV.P(Table2[1Y Return vs Nifty])</f>
        <v>-0.37835720550382845</v>
      </c>
      <c r="I528">
        <v>2.8119790486101799</v>
      </c>
      <c r="J528">
        <f>(Table2[[#This Row],[1M Return vs Nifty]]-AVERAGE(Table2[1M Return vs Nifty]))/_xlfn.STDEV.P(Table2[1M Return vs Nifty])</f>
        <v>-7.7835192587108179E-2</v>
      </c>
      <c r="K528">
        <v>-35.892062796817598</v>
      </c>
      <c r="L528">
        <f>(Table2[[#This Row],[6M Return vs Nifty]]-AVERAGE(Table2[6M Return vs Nifty]))/_xlfn.STDEV.P(Table2[6M Return vs Nifty])</f>
        <v>-1.3473681407553173</v>
      </c>
      <c r="M528">
        <v>-4.0352457988068799</v>
      </c>
      <c r="N528">
        <f>(Table2[[#This Row],[1W Return vs Nifty]]-AVERAGE(Table2[1W Return vs Nifty]))/_xlfn.STDEV.P(Table2[1W Return vs Nifty])</f>
        <v>-0.7272736972978302</v>
      </c>
      <c r="O528">
        <v>98.96</v>
      </c>
      <c r="P528">
        <v>97.539479419399697</v>
      </c>
      <c r="Q528">
        <v>100.806243721754</v>
      </c>
      <c r="R528">
        <v>38.653381450190402</v>
      </c>
      <c r="S528" s="2">
        <f>(Table2[[#This Row],[Close Price]]-Table2[[#This Row],[20D EMA]])/Table2[[#This Row],[20D EMA]]</f>
        <v>-3.4357316087306913E-3</v>
      </c>
      <c r="T528" s="2">
        <f>(Table2[[#This Row],[Close Price]]-Table2[[#This Row],[50D EMA]])/Table2[[#This Row],[50D EMA]]</f>
        <v>1.1077776783637434E-2</v>
      </c>
      <c r="U528" s="2">
        <f>(Table2[[#This Row],[Close Price]]-Table2[[#This Row],[200D EMA]])/Table2[[#This Row],[200D EMA]]</f>
        <v>-2.1687582445671514E-2</v>
      </c>
      <c r="V528">
        <v>1.9772050383281099</v>
      </c>
      <c r="W528">
        <v>94.52</v>
      </c>
      <c r="X528">
        <v>99.05</v>
      </c>
      <c r="Y528">
        <v>96.5</v>
      </c>
      <c r="Z528">
        <v>100.67</v>
      </c>
      <c r="AA528">
        <v>96.5</v>
      </c>
      <c r="AB528">
        <v>103.09</v>
      </c>
      <c r="AC528" s="2">
        <f>(Table2[[#This Row],[Close Price]]/Table2[[#This Row],[Day Low]])-1</f>
        <v>4.3377063055438203E-2</v>
      </c>
      <c r="AD528" s="2">
        <f>(Table2[[#This Row],[Day High]]/Table2[[#This Row],[Close Price]])-1</f>
        <v>4.3601703508415746E-3</v>
      </c>
      <c r="AE528" s="2">
        <f>(Table2[[#This Row],[Close Price]]/Table2[[#This Row],[Current Week Low]])-1</f>
        <v>2.1968911917098488E-2</v>
      </c>
      <c r="AF528" s="2">
        <f>(Table2[[#This Row],[Current Week High]]/Table2[[#This Row],[Close Price]])-1</f>
        <v>2.078685864936114E-2</v>
      </c>
      <c r="AG528" s="2">
        <f>(Table2[[#This Row],[Close Price]]/Table2[[#This Row],[Current Month Low]])-1</f>
        <v>2.1968911917098488E-2</v>
      </c>
      <c r="AH528" s="2">
        <f>(Table2[[#This Row],[Current Month High]]/Table2[[#This Row],[Close Price]])-1</f>
        <v>4.5325491786655903E-2</v>
      </c>
      <c r="AI528">
        <v>58.182924356114299</v>
      </c>
      <c r="AJ528">
        <v>40.684736091298099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-0.06</v>
      </c>
      <c r="AM528" t="s">
        <v>10199</v>
      </c>
      <c r="AN528">
        <v>-0.01</v>
      </c>
      <c r="AO528" t="s">
        <v>10199</v>
      </c>
      <c r="AP528">
        <v>4.4421274992844997E-2</v>
      </c>
      <c r="AQ528">
        <f>(Table2[[#This Row],[Sharpe Ratio]]-AVERAGE(Table2[Sharpe Ratio]))/_xlfn.STDEV.P(Table2[Sharpe Ratio])</f>
        <v>-0.11338171219200088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423</v>
      </c>
      <c r="AT528">
        <f>_xlfn.RANK.AVG(Table2[[#This Row],[6M Return vs Nifty Z-Score]],Table2[6M Return vs Nifty Z-Score])</f>
        <v>706</v>
      </c>
      <c r="AU528">
        <f>_xlfn.RANK.AVG(Table2[[#This Row],[Sharpe Ratio Z-Score]],Table2[Sharpe Ratio Z-Score])</f>
        <v>368</v>
      </c>
      <c r="AV528">
        <f>(Table2[[#This Row],[Rank 1Y]]+Table2[[#This Row],[Rank 6M]]+Table2[[#This Row],[Rank Sharpe]])/3</f>
        <v>499</v>
      </c>
    </row>
    <row r="529" spans="1:48" x14ac:dyDescent="0.3">
      <c r="A529" t="s">
        <v>1156</v>
      </c>
      <c r="B529" t="s">
        <v>1157</v>
      </c>
      <c r="C529" t="s">
        <v>10155</v>
      </c>
      <c r="D529" t="s">
        <v>986</v>
      </c>
      <c r="E529">
        <v>10299.762011547</v>
      </c>
      <c r="F529">
        <v>49.41</v>
      </c>
      <c r="G529">
        <v>-12.1423549126966</v>
      </c>
      <c r="H529">
        <f>(Table2[[#This Row],[1Y Return vs Nifty]]-AVERAGE(Table2[1Y Return vs Nifty]))/_xlfn.STDEV.P(Table2[1Y Return vs Nifty])</f>
        <v>-0.68726916906987279</v>
      </c>
      <c r="I529">
        <v>7.4083534535928601</v>
      </c>
      <c r="J529">
        <f>(Table2[[#This Row],[1M Return vs Nifty]]-AVERAGE(Table2[1M Return vs Nifty]))/_xlfn.STDEV.P(Table2[1M Return vs Nifty])</f>
        <v>0.30070476423490755</v>
      </c>
      <c r="K529">
        <v>-7.9803760680854401</v>
      </c>
      <c r="L529">
        <f>(Table2[[#This Row],[6M Return vs Nifty]]-AVERAGE(Table2[6M Return vs Nifty]))/_xlfn.STDEV.P(Table2[6M Return vs Nifty])</f>
        <v>-0.53821525478426258</v>
      </c>
      <c r="M529">
        <v>-3.16702956196327</v>
      </c>
      <c r="N529">
        <f>(Table2[[#This Row],[1W Return vs Nifty]]-AVERAGE(Table2[1W Return vs Nifty]))/_xlfn.STDEV.P(Table2[1W Return vs Nifty])</f>
        <v>-0.57051713039544005</v>
      </c>
      <c r="O529">
        <v>48.1</v>
      </c>
      <c r="P529">
        <v>46.157331068436697</v>
      </c>
      <c r="Q529">
        <v>46.135136620630497</v>
      </c>
      <c r="R529">
        <v>48.534650728784399</v>
      </c>
      <c r="S529" s="2">
        <f>(Table2[[#This Row],[Close Price]]-Table2[[#This Row],[20D EMA]])/Table2[[#This Row],[20D EMA]]</f>
        <v>2.7234927234927132E-2</v>
      </c>
      <c r="T529" s="2">
        <f>(Table2[[#This Row],[Close Price]]-Table2[[#This Row],[50D EMA]])/Table2[[#This Row],[50D EMA]]</f>
        <v>7.0469172637833449E-2</v>
      </c>
      <c r="U529" s="2">
        <f>(Table2[[#This Row],[Close Price]]-Table2[[#This Row],[200D EMA]])/Table2[[#This Row],[200D EMA]]</f>
        <v>7.0984148292411495E-2</v>
      </c>
      <c r="V529">
        <v>1.15549708449011</v>
      </c>
      <c r="W529">
        <v>48</v>
      </c>
      <c r="X529">
        <v>50.09</v>
      </c>
      <c r="Y529">
        <v>47.5</v>
      </c>
      <c r="Z529">
        <v>51.35</v>
      </c>
      <c r="AA529">
        <v>47.5</v>
      </c>
      <c r="AB529">
        <v>51.35</v>
      </c>
      <c r="AC529" s="2">
        <f>(Table2[[#This Row],[Close Price]]/Table2[[#This Row],[Day Low]])-1</f>
        <v>2.9374999999999929E-2</v>
      </c>
      <c r="AD529" s="2">
        <f>(Table2[[#This Row],[Day High]]/Table2[[#This Row],[Close Price]])-1</f>
        <v>1.3762396276057576E-2</v>
      </c>
      <c r="AE529" s="2">
        <f>(Table2[[#This Row],[Close Price]]/Table2[[#This Row],[Current Week Low]])-1</f>
        <v>4.0210526315789474E-2</v>
      </c>
      <c r="AF529" s="2">
        <f>(Table2[[#This Row],[Current Week High]]/Table2[[#This Row],[Close Price]])-1</f>
        <v>3.9263307022870064E-2</v>
      </c>
      <c r="AG529" s="2">
        <f>(Table2[[#This Row],[Close Price]]/Table2[[#This Row],[Current Month Low]])-1</f>
        <v>4.0210526315789474E-2</v>
      </c>
      <c r="AH529" s="2">
        <f>(Table2[[#This Row],[Current Month High]]/Table2[[#This Row],[Close Price]])-1</f>
        <v>3.9263307022870064E-2</v>
      </c>
      <c r="AI529">
        <v>15.8672333535721</v>
      </c>
      <c r="AJ529">
        <v>35.184678522571801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0.04</v>
      </c>
      <c r="AM529" t="s">
        <v>10198</v>
      </c>
      <c r="AN529">
        <v>-4.3</v>
      </c>
      <c r="AO529" t="s">
        <v>10199</v>
      </c>
      <c r="AP529">
        <v>2.9026698090726E-2</v>
      </c>
      <c r="AQ529">
        <f>(Table2[[#This Row],[Sharpe Ratio]]-AVERAGE(Table2[Sharpe Ratio]))/_xlfn.STDEV.P(Table2[Sharpe Ratio])</f>
        <v>-0.28694469822826135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-1.7822414882429292</v>
      </c>
      <c r="AS529">
        <f>_xlfn.RANK.AVG(Table2[[#This Row],[1Y Return vs Nifty Z-Score]],Table2[1Y Return vs Nifty Z-Score])</f>
        <v>580</v>
      </c>
      <c r="AT529">
        <f>_xlfn.RANK.AVG(Table2[[#This Row],[6M Return vs Nifty Z-Score]],Table2[6M Return vs Nifty Z-Score])</f>
        <v>502</v>
      </c>
      <c r="AU529">
        <f>_xlfn.RANK.AVG(Table2[[#This Row],[Sharpe Ratio Z-Score]],Table2[Sharpe Ratio Z-Score])</f>
        <v>416</v>
      </c>
      <c r="AV529">
        <f>(Table2[[#This Row],[Rank 1Y]]+Table2[[#This Row],[Rank 6M]]+Table2[[#This Row],[Rank Sharpe]])/3</f>
        <v>499.33333333333331</v>
      </c>
    </row>
    <row r="530" spans="1:48" x14ac:dyDescent="0.3">
      <c r="A530" t="s">
        <v>581</v>
      </c>
      <c r="B530" t="s">
        <v>582</v>
      </c>
      <c r="C530" t="s">
        <v>10162</v>
      </c>
      <c r="D530" t="s">
        <v>80</v>
      </c>
      <c r="E530">
        <v>32582.089740424999</v>
      </c>
      <c r="F530">
        <v>4252.8500000000004</v>
      </c>
      <c r="G530">
        <v>1.8276589132364101</v>
      </c>
      <c r="H530">
        <f>(Table2[[#This Row],[1Y Return vs Nifty]]-AVERAGE(Table2[1Y Return vs Nifty]))/_xlfn.STDEV.P(Table2[1Y Return vs Nifty])</f>
        <v>-0.52592530812598748</v>
      </c>
      <c r="I530">
        <v>-4.8026132067474903</v>
      </c>
      <c r="J530">
        <f>(Table2[[#This Row],[1M Return vs Nifty]]-AVERAGE(Table2[1M Return vs Nifty]))/_xlfn.STDEV.P(Table2[1M Return vs Nifty])</f>
        <v>-0.70494412010086005</v>
      </c>
      <c r="K530">
        <v>-7.7814587614388602</v>
      </c>
      <c r="L530">
        <f>(Table2[[#This Row],[6M Return vs Nifty]]-AVERAGE(Table2[6M Return vs Nifty]))/_xlfn.STDEV.P(Table2[6M Return vs Nifty])</f>
        <v>-0.53244869132620454</v>
      </c>
      <c r="M530">
        <v>-7.0714858896198303</v>
      </c>
      <c r="N530">
        <f>(Table2[[#This Row],[1W Return vs Nifty]]-AVERAGE(Table2[1W Return vs Nifty]))/_xlfn.STDEV.P(Table2[1W Return vs Nifty])</f>
        <v>-1.2754672840217458</v>
      </c>
      <c r="O530">
        <v>4267.01</v>
      </c>
      <c r="P530">
        <v>4186.3257841200302</v>
      </c>
      <c r="Q530">
        <v>3919.8978013844999</v>
      </c>
      <c r="R530">
        <v>40.556831543031599</v>
      </c>
      <c r="S530" s="2">
        <f>(Table2[[#This Row],[Close Price]]-Table2[[#This Row],[20D EMA]])/Table2[[#This Row],[20D EMA]]</f>
        <v>-3.3184829658238096E-3</v>
      </c>
      <c r="T530" s="2">
        <f>(Table2[[#This Row],[Close Price]]-Table2[[#This Row],[50D EMA]])/Table2[[#This Row],[50D EMA]]</f>
        <v>1.5890835857141395E-2</v>
      </c>
      <c r="U530" s="2">
        <f>(Table2[[#This Row],[Close Price]]-Table2[[#This Row],[200D EMA]])/Table2[[#This Row],[200D EMA]]</f>
        <v>8.4938999812164101E-2</v>
      </c>
      <c r="V530">
        <v>0.91565129669589795</v>
      </c>
      <c r="W530">
        <v>4220.55</v>
      </c>
      <c r="X530">
        <v>4395</v>
      </c>
      <c r="Y530">
        <v>4175.1000000000004</v>
      </c>
      <c r="Z530">
        <v>4270.1000000000004</v>
      </c>
      <c r="AA530">
        <v>4175.1000000000004</v>
      </c>
      <c r="AB530">
        <v>4511.6499999999996</v>
      </c>
      <c r="AC530" s="2">
        <f>(Table2[[#This Row],[Close Price]]/Table2[[#This Row],[Day Low]])-1</f>
        <v>7.6530310030684667E-3</v>
      </c>
      <c r="AD530" s="2">
        <f>(Table2[[#This Row],[Day High]]/Table2[[#This Row],[Close Price]])-1</f>
        <v>3.3424644650058122E-2</v>
      </c>
      <c r="AE530" s="2">
        <f>(Table2[[#This Row],[Close Price]]/Table2[[#This Row],[Current Week Low]])-1</f>
        <v>1.8622308447701741E-2</v>
      </c>
      <c r="AF530" s="2">
        <f>(Table2[[#This Row],[Current Week High]]/Table2[[#This Row],[Close Price]])-1</f>
        <v>4.0561035540873647E-3</v>
      </c>
      <c r="AG530" s="2">
        <f>(Table2[[#This Row],[Close Price]]/Table2[[#This Row],[Current Month Low]])-1</f>
        <v>1.8622308447701741E-2</v>
      </c>
      <c r="AH530" s="2">
        <f>(Table2[[#This Row],[Current Month High]]/Table2[[#This Row],[Close Price]])-1</f>
        <v>6.0853310133204719E-2</v>
      </c>
      <c r="AI530">
        <v>8.1615857601372994</v>
      </c>
      <c r="AJ530">
        <v>40.346506063856097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-0.08</v>
      </c>
      <c r="AM530" t="s">
        <v>10199</v>
      </c>
      <c r="AN530">
        <v>-0.17</v>
      </c>
      <c r="AO530" t="s">
        <v>10199</v>
      </c>
      <c r="AP530">
        <v>1.1979016149750001E-3</v>
      </c>
      <c r="AQ530">
        <f>(Table2[[#This Row],[Sharpe Ratio]]-AVERAGE(Table2[Sharpe Ratio]))/_xlfn.STDEV.P(Table2[Sharpe Ratio])</f>
        <v>-0.60069473142741148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-3.6394801350022092</v>
      </c>
      <c r="AS530">
        <f>_xlfn.RANK.AVG(Table2[[#This Row],[1Y Return vs Nifty Z-Score]],Table2[1Y Return vs Nifty Z-Score])</f>
        <v>503</v>
      </c>
      <c r="AT530">
        <f>_xlfn.RANK.AVG(Table2[[#This Row],[6M Return vs Nifty Z-Score]],Table2[6M Return vs Nifty Z-Score])</f>
        <v>499</v>
      </c>
      <c r="AU530">
        <f>_xlfn.RANK.AVG(Table2[[#This Row],[Sharpe Ratio Z-Score]],Table2[Sharpe Ratio Z-Score])</f>
        <v>499</v>
      </c>
      <c r="AV530">
        <f>(Table2[[#This Row],[Rank 1Y]]+Table2[[#This Row],[Rank 6M]]+Table2[[#This Row],[Rank Sharpe]])/3</f>
        <v>500.33333333333331</v>
      </c>
    </row>
    <row r="531" spans="1:48" x14ac:dyDescent="0.3">
      <c r="A531" t="s">
        <v>703</v>
      </c>
      <c r="B531" t="s">
        <v>704</v>
      </c>
      <c r="C531" t="s">
        <v>10155</v>
      </c>
      <c r="D531" t="s">
        <v>182</v>
      </c>
      <c r="E531">
        <v>24080.475363000001</v>
      </c>
      <c r="F531">
        <v>7397.65</v>
      </c>
      <c r="G531">
        <v>17.755703107584701</v>
      </c>
      <c r="H531">
        <f>(Table2[[#This Row],[1Y Return vs Nifty]]-AVERAGE(Table2[1Y Return vs Nifty]))/_xlfn.STDEV.P(Table2[1Y Return vs Nifty])</f>
        <v>-0.34196756981434667</v>
      </c>
      <c r="I531">
        <v>-7.3646274229397699</v>
      </c>
      <c r="J531">
        <f>(Table2[[#This Row],[1M Return vs Nifty]]-AVERAGE(Table2[1M Return vs Nifty]))/_xlfn.STDEV.P(Table2[1M Return vs Nifty])</f>
        <v>-0.91594189037028839</v>
      </c>
      <c r="K531">
        <v>-4.56481136997576</v>
      </c>
      <c r="L531">
        <f>(Table2[[#This Row],[6M Return vs Nifty]]-AVERAGE(Table2[6M Return vs Nifty]))/_xlfn.STDEV.P(Table2[6M Return vs Nifty])</f>
        <v>-0.43919888004645968</v>
      </c>
      <c r="M531">
        <v>-0.14722283269922601</v>
      </c>
      <c r="N531">
        <f>(Table2[[#This Row],[1W Return vs Nifty]]-AVERAGE(Table2[1W Return vs Nifty]))/_xlfn.STDEV.P(Table2[1W Return vs Nifty])</f>
        <v>-2.5290589471586366E-2</v>
      </c>
      <c r="O531">
        <v>7358.93</v>
      </c>
      <c r="P531">
        <v>7190.7988298576302</v>
      </c>
      <c r="Q531">
        <v>6579.9641144241205</v>
      </c>
      <c r="R531">
        <v>53.077700793501698</v>
      </c>
      <c r="S531" s="2">
        <f>(Table2[[#This Row],[Close Price]]-Table2[[#This Row],[20D EMA]])/Table2[[#This Row],[20D EMA]]</f>
        <v>5.2616345039291504E-3</v>
      </c>
      <c r="T531" s="2">
        <f>(Table2[[#This Row],[Close Price]]-Table2[[#This Row],[50D EMA]])/Table2[[#This Row],[50D EMA]]</f>
        <v>2.8766090532735E-2</v>
      </c>
      <c r="U531" s="2">
        <f>(Table2[[#This Row],[Close Price]]-Table2[[#This Row],[200D EMA]])/Table2[[#This Row],[200D EMA]]</f>
        <v>0.12426904939852293</v>
      </c>
      <c r="V531">
        <v>0.53572854692897798</v>
      </c>
      <c r="W531">
        <v>7293</v>
      </c>
      <c r="X531">
        <v>7464.95</v>
      </c>
      <c r="Y531">
        <v>7152.75</v>
      </c>
      <c r="Z531">
        <v>7477.5</v>
      </c>
      <c r="AA531">
        <v>7152.75</v>
      </c>
      <c r="AB531">
        <v>7477.5</v>
      </c>
      <c r="AC531" s="2">
        <f>(Table2[[#This Row],[Close Price]]/Table2[[#This Row],[Day Low]])-1</f>
        <v>1.4349376114082046E-2</v>
      </c>
      <c r="AD531" s="2">
        <f>(Table2[[#This Row],[Day High]]/Table2[[#This Row],[Close Price]])-1</f>
        <v>9.0974836603516795E-3</v>
      </c>
      <c r="AE531" s="2">
        <f>(Table2[[#This Row],[Close Price]]/Table2[[#This Row],[Current Week Low]])-1</f>
        <v>3.4238579567299254E-2</v>
      </c>
      <c r="AF531" s="2">
        <f>(Table2[[#This Row],[Current Week High]]/Table2[[#This Row],[Close Price]])-1</f>
        <v>1.0793968354815497E-2</v>
      </c>
      <c r="AG531" s="2">
        <f>(Table2[[#This Row],[Close Price]]/Table2[[#This Row],[Current Month Low]])-1</f>
        <v>3.4238579567299254E-2</v>
      </c>
      <c r="AH531" s="2">
        <f>(Table2[[#This Row],[Current Month High]]/Table2[[#This Row],[Close Price]])-1</f>
        <v>1.0793968354815497E-2</v>
      </c>
      <c r="AI531">
        <v>8.1289328367792404</v>
      </c>
      <c r="AJ531">
        <v>46.341777034846302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0.03</v>
      </c>
      <c r="AM531" t="s">
        <v>10198</v>
      </c>
      <c r="AN531">
        <v>-1.85</v>
      </c>
      <c r="AO531" t="s">
        <v>10199</v>
      </c>
      <c r="AP531">
        <v>-4.214990699309E-2</v>
      </c>
      <c r="AQ531">
        <f>(Table2[[#This Row],[Sharpe Ratio]]-AVERAGE(Table2[Sharpe Ratio]))/_xlfn.STDEV.P(Table2[Sharpe Ratio])</f>
        <v>-1.0894106700322905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-2.8118095997349712</v>
      </c>
      <c r="AS531">
        <f>_xlfn.RANK.AVG(Table2[[#This Row],[1Y Return vs Nifty Z-Score]],Table2[1Y Return vs Nifty Z-Score])</f>
        <v>406</v>
      </c>
      <c r="AT531">
        <f>_xlfn.RANK.AVG(Table2[[#This Row],[6M Return vs Nifty Z-Score]],Table2[6M Return vs Nifty Z-Score])</f>
        <v>475</v>
      </c>
      <c r="AU531">
        <f>_xlfn.RANK.AVG(Table2[[#This Row],[Sharpe Ratio Z-Score]],Table2[Sharpe Ratio Z-Score])</f>
        <v>622</v>
      </c>
      <c r="AV531">
        <f>(Table2[[#This Row],[Rank 1Y]]+Table2[[#This Row],[Rank 6M]]+Table2[[#This Row],[Rank Sharpe]])/3</f>
        <v>501</v>
      </c>
    </row>
    <row r="532" spans="1:48" x14ac:dyDescent="0.3">
      <c r="A532" t="s">
        <v>1168</v>
      </c>
      <c r="B532" t="s">
        <v>1169</v>
      </c>
      <c r="C532" t="s">
        <v>10162</v>
      </c>
      <c r="D532" t="s">
        <v>80</v>
      </c>
      <c r="E532">
        <v>10132.569383260001</v>
      </c>
      <c r="F532">
        <v>875.45</v>
      </c>
      <c r="G532">
        <v>1.8505575024618199</v>
      </c>
      <c r="H532">
        <f>(Table2[[#This Row],[1Y Return vs Nifty]]-AVERAGE(Table2[1Y Return vs Nifty]))/_xlfn.STDEV.P(Table2[1Y Return vs Nifty])</f>
        <v>-0.52566084548179615</v>
      </c>
      <c r="I532">
        <v>3.25752698529186</v>
      </c>
      <c r="J532">
        <f>(Table2[[#This Row],[1M Return vs Nifty]]-AVERAGE(Table2[1M Return vs Nifty]))/_xlfn.STDEV.P(Table2[1M Return vs Nifty])</f>
        <v>-4.1141554982045213E-2</v>
      </c>
      <c r="K532">
        <v>-9.37802349983534</v>
      </c>
      <c r="L532">
        <f>(Table2[[#This Row],[6M Return vs Nifty]]-AVERAGE(Table2[6M Return vs Nifty]))/_xlfn.STDEV.P(Table2[6M Return vs Nifty])</f>
        <v>-0.57873270770502461</v>
      </c>
      <c r="M532">
        <v>-5.5691514366048596</v>
      </c>
      <c r="N532">
        <f>(Table2[[#This Row],[1W Return vs Nifty]]-AVERAGE(Table2[1W Return vs Nifty]))/_xlfn.STDEV.P(Table2[1W Return vs Nifty])</f>
        <v>-1.0042205816449656</v>
      </c>
      <c r="O532">
        <v>856.44</v>
      </c>
      <c r="P532">
        <v>836.46057278535795</v>
      </c>
      <c r="Q532">
        <v>812.90024266181899</v>
      </c>
      <c r="R532">
        <v>48.2882637986757</v>
      </c>
      <c r="S532" s="2">
        <f>(Table2[[#This Row],[Close Price]]-Table2[[#This Row],[20D EMA]])/Table2[[#This Row],[20D EMA]]</f>
        <v>2.2196534491616446E-2</v>
      </c>
      <c r="T532" s="2">
        <f>(Table2[[#This Row],[Close Price]]-Table2[[#This Row],[50D EMA]])/Table2[[#This Row],[50D EMA]]</f>
        <v>4.6612390928134122E-2</v>
      </c>
      <c r="U532" s="2">
        <f>(Table2[[#This Row],[Close Price]]-Table2[[#This Row],[200D EMA]])/Table2[[#This Row],[200D EMA]]</f>
        <v>7.6946412432309819E-2</v>
      </c>
      <c r="V532">
        <v>1.82742116155643</v>
      </c>
      <c r="W532">
        <v>850.9</v>
      </c>
      <c r="X532">
        <v>888</v>
      </c>
      <c r="Y532">
        <v>854</v>
      </c>
      <c r="Z532">
        <v>880.3</v>
      </c>
      <c r="AA532">
        <v>854</v>
      </c>
      <c r="AB532">
        <v>910</v>
      </c>
      <c r="AC532" s="2">
        <f>(Table2[[#This Row],[Close Price]]/Table2[[#This Row],[Day Low]])-1</f>
        <v>2.8851803972264722E-2</v>
      </c>
      <c r="AD532" s="2">
        <f>(Table2[[#This Row],[Day High]]/Table2[[#This Row],[Close Price]])-1</f>
        <v>1.4335484607915783E-2</v>
      </c>
      <c r="AE532" s="2">
        <f>(Table2[[#This Row],[Close Price]]/Table2[[#This Row],[Current Week Low]])-1</f>
        <v>2.5117096018735463E-2</v>
      </c>
      <c r="AF532" s="2">
        <f>(Table2[[#This Row],[Current Week High]]/Table2[[#This Row],[Close Price]])-1</f>
        <v>5.5400079958878301E-3</v>
      </c>
      <c r="AG532" s="2">
        <f>(Table2[[#This Row],[Close Price]]/Table2[[#This Row],[Current Month Low]])-1</f>
        <v>2.5117096018735463E-2</v>
      </c>
      <c r="AH532" s="2">
        <f>(Table2[[#This Row],[Current Month High]]/Table2[[#This Row],[Close Price]])-1</f>
        <v>3.9465417785139012E-2</v>
      </c>
      <c r="AI532">
        <v>14.2155462904791</v>
      </c>
      <c r="AJ532">
        <v>44.178194993412298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-0.01</v>
      </c>
      <c r="AM532" t="s">
        <v>10199</v>
      </c>
      <c r="AN532">
        <v>5.43</v>
      </c>
      <c r="AO532" t="s">
        <v>10198</v>
      </c>
      <c r="AP532">
        <v>7.9908102800499998E-3</v>
      </c>
      <c r="AQ532">
        <f>(Table2[[#This Row],[Sharpe Ratio]]-AVERAGE(Table2[Sharpe Ratio]))/_xlfn.STDEV.P(Table2[Sharpe Ratio])</f>
        <v>-0.52410948200625196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-2.6738651718200837</v>
      </c>
      <c r="AS532">
        <f>_xlfn.RANK.AVG(Table2[[#This Row],[1Y Return vs Nifty Z-Score]],Table2[1Y Return vs Nifty Z-Score])</f>
        <v>502</v>
      </c>
      <c r="AT532">
        <f>_xlfn.RANK.AVG(Table2[[#This Row],[6M Return vs Nifty Z-Score]],Table2[6M Return vs Nifty Z-Score])</f>
        <v>523</v>
      </c>
      <c r="AU532">
        <f>_xlfn.RANK.AVG(Table2[[#This Row],[Sharpe Ratio Z-Score]],Table2[Sharpe Ratio Z-Score])</f>
        <v>478</v>
      </c>
      <c r="AV532">
        <f>(Table2[[#This Row],[Rank 1Y]]+Table2[[#This Row],[Rank 6M]]+Table2[[#This Row],[Rank Sharpe]])/3</f>
        <v>501</v>
      </c>
    </row>
    <row r="533" spans="1:48" x14ac:dyDescent="0.3">
      <c r="A533" t="s">
        <v>903</v>
      </c>
      <c r="B533" t="s">
        <v>904</v>
      </c>
      <c r="C533" t="s">
        <v>10163</v>
      </c>
      <c r="D533" t="s">
        <v>905</v>
      </c>
      <c r="E533">
        <v>16385.99207376</v>
      </c>
      <c r="F533">
        <v>207.72</v>
      </c>
      <c r="G533">
        <v>-16.011786442152399</v>
      </c>
      <c r="H533">
        <f>(Table2[[#This Row],[1Y Return vs Nifty]]-AVERAGE(Table2[1Y Return vs Nifty]))/_xlfn.STDEV.P(Table2[1Y Return vs Nifty])</f>
        <v>-0.73195838916652545</v>
      </c>
      <c r="I533">
        <v>-4.7964275134426897</v>
      </c>
      <c r="J533">
        <f>(Table2[[#This Row],[1M Return vs Nifty]]-AVERAGE(Table2[1M Return vs Nifty]))/_xlfn.STDEV.P(Table2[1M Return vs Nifty])</f>
        <v>-0.70443468986950752</v>
      </c>
      <c r="K533">
        <v>2.1319583133702502</v>
      </c>
      <c r="L533">
        <f>(Table2[[#This Row],[6M Return vs Nifty]]-AVERAGE(Table2[6M Return vs Nifty]))/_xlfn.STDEV.P(Table2[6M Return vs Nifty])</f>
        <v>-0.24506118537303478</v>
      </c>
      <c r="M533">
        <v>-7.7953367703913798</v>
      </c>
      <c r="N533">
        <f>(Table2[[#This Row],[1W Return vs Nifty]]-AVERAGE(Table2[1W Return vs Nifty]))/_xlfn.STDEV.P(Table2[1W Return vs Nifty])</f>
        <v>-1.406158665043981</v>
      </c>
      <c r="O533">
        <v>214.46</v>
      </c>
      <c r="P533">
        <v>212.58234709718499</v>
      </c>
      <c r="Q533">
        <v>196.07962823021199</v>
      </c>
      <c r="R533">
        <v>35.812227648117101</v>
      </c>
      <c r="S533" s="2">
        <f>(Table2[[#This Row],[Close Price]]-Table2[[#This Row],[20D EMA]])/Table2[[#This Row],[20D EMA]]</f>
        <v>-3.1427772078709358E-2</v>
      </c>
      <c r="T533" s="2">
        <f>(Table2[[#This Row],[Close Price]]-Table2[[#This Row],[50D EMA]])/Table2[[#This Row],[50D EMA]]</f>
        <v>-2.2872769839925155E-2</v>
      </c>
      <c r="U533" s="2">
        <f>(Table2[[#This Row],[Close Price]]-Table2[[#This Row],[200D EMA]])/Table2[[#This Row],[200D EMA]]</f>
        <v>5.9365533660240041E-2</v>
      </c>
      <c r="V533">
        <v>0.94149781210466199</v>
      </c>
      <c r="W533">
        <v>205.8</v>
      </c>
      <c r="X533">
        <v>210.32</v>
      </c>
      <c r="Y533">
        <v>206.1</v>
      </c>
      <c r="Z533">
        <v>216</v>
      </c>
      <c r="AA533">
        <v>206.1</v>
      </c>
      <c r="AB533">
        <v>225.9</v>
      </c>
      <c r="AC533" s="2">
        <f>(Table2[[#This Row],[Close Price]]/Table2[[#This Row],[Day Low]])-1</f>
        <v>9.3294460641399901E-3</v>
      </c>
      <c r="AD533" s="2">
        <f>(Table2[[#This Row],[Day High]]/Table2[[#This Row],[Close Price]])-1</f>
        <v>1.251684960523769E-2</v>
      </c>
      <c r="AE533" s="2">
        <f>(Table2[[#This Row],[Close Price]]/Table2[[#This Row],[Current Week Low]])-1</f>
        <v>7.8602620087335762E-3</v>
      </c>
      <c r="AF533" s="2">
        <f>(Table2[[#This Row],[Current Week High]]/Table2[[#This Row],[Close Price]])-1</f>
        <v>3.9861351819757473E-2</v>
      </c>
      <c r="AG533" s="2">
        <f>(Table2[[#This Row],[Close Price]]/Table2[[#This Row],[Current Month Low]])-1</f>
        <v>7.8602620087335762E-3</v>
      </c>
      <c r="AH533" s="2">
        <f>(Table2[[#This Row],[Current Month High]]/Table2[[#This Row],[Close Price]])-1</f>
        <v>8.7521663778162839E-2</v>
      </c>
      <c r="AI533">
        <v>14.360677835547801</v>
      </c>
      <c r="AJ533">
        <v>52.511013215859002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-0.14000000000000001</v>
      </c>
      <c r="AM533" t="s">
        <v>10199</v>
      </c>
      <c r="AN533">
        <v>-4.0599999999999996</v>
      </c>
      <c r="AO533" t="s">
        <v>10199</v>
      </c>
      <c r="AP533">
        <v>2.27893130719E-4</v>
      </c>
      <c r="AQ533">
        <f>(Table2[[#This Row],[Sharpe Ratio]]-AVERAGE(Table2[Sharpe Ratio]))/_xlfn.STDEV.P(Table2[Sharpe Ratio])</f>
        <v>-0.6116308922636865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-3.6992438217167356</v>
      </c>
      <c r="AS533">
        <f>_xlfn.RANK.AVG(Table2[[#This Row],[1Y Return vs Nifty Z-Score]],Table2[1Y Return vs Nifty Z-Score])</f>
        <v>600</v>
      </c>
      <c r="AT533">
        <f>_xlfn.RANK.AVG(Table2[[#This Row],[6M Return vs Nifty Z-Score]],Table2[6M Return vs Nifty Z-Score])</f>
        <v>404</v>
      </c>
      <c r="AU533">
        <f>_xlfn.RANK.AVG(Table2[[#This Row],[Sharpe Ratio Z-Score]],Table2[Sharpe Ratio Z-Score])</f>
        <v>500</v>
      </c>
      <c r="AV533">
        <f>(Table2[[#This Row],[Rank 1Y]]+Table2[[#This Row],[Rank 6M]]+Table2[[#This Row],[Rank Sharpe]])/3</f>
        <v>501.33333333333331</v>
      </c>
    </row>
    <row r="534" spans="1:48" x14ac:dyDescent="0.3">
      <c r="A534" t="s">
        <v>1141</v>
      </c>
      <c r="B534" t="s">
        <v>1142</v>
      </c>
      <c r="C534" t="s">
        <v>10152</v>
      </c>
      <c r="D534" t="s">
        <v>21</v>
      </c>
      <c r="E534">
        <v>10511.0383573</v>
      </c>
      <c r="F534">
        <v>530.45000000000005</v>
      </c>
      <c r="G534">
        <v>17.908234643180101</v>
      </c>
      <c r="H534">
        <f>(Table2[[#This Row],[1Y Return vs Nifty]]-AVERAGE(Table2[1Y Return vs Nifty]))/_xlfn.STDEV.P(Table2[1Y Return vs Nifty])</f>
        <v>-0.34020593756578171</v>
      </c>
      <c r="I534">
        <v>-6.7143848901788798</v>
      </c>
      <c r="J534">
        <f>(Table2[[#This Row],[1M Return vs Nifty]]-AVERAGE(Table2[1M Return vs Nifty]))/_xlfn.STDEV.P(Table2[1M Return vs Nifty])</f>
        <v>-0.86239038246694721</v>
      </c>
      <c r="K534">
        <v>0.46165474870145501</v>
      </c>
      <c r="L534">
        <f>(Table2[[#This Row],[6M Return vs Nifty]]-AVERAGE(Table2[6M Return vs Nifty]))/_xlfn.STDEV.P(Table2[6M Return vs Nifty])</f>
        <v>-0.29348287206415957</v>
      </c>
      <c r="M534">
        <v>-1.13370746583687</v>
      </c>
      <c r="N534">
        <f>(Table2[[#This Row],[1W Return vs Nifty]]-AVERAGE(Table2[1W Return vs Nifty]))/_xlfn.STDEV.P(Table2[1W Return vs Nifty])</f>
        <v>-0.20340053239871389</v>
      </c>
      <c r="O534">
        <v>506.7</v>
      </c>
      <c r="P534">
        <v>499.590260560216</v>
      </c>
      <c r="Q534">
        <v>472.05985041734601</v>
      </c>
      <c r="R534">
        <v>54.3535207798122</v>
      </c>
      <c r="S534" s="2">
        <f>(Table2[[#This Row],[Close Price]]-Table2[[#This Row],[20D EMA]])/Table2[[#This Row],[20D EMA]]</f>
        <v>4.6871916321294768E-2</v>
      </c>
      <c r="T534" s="2">
        <f>(Table2[[#This Row],[Close Price]]-Table2[[#This Row],[50D EMA]])/Table2[[#This Row],[50D EMA]]</f>
        <v>6.1770098170407593E-2</v>
      </c>
      <c r="U534" s="2">
        <f>(Table2[[#This Row],[Close Price]]-Table2[[#This Row],[200D EMA]])/Table2[[#This Row],[200D EMA]]</f>
        <v>0.12369225963833094</v>
      </c>
      <c r="V534">
        <v>0.80748140103499499</v>
      </c>
      <c r="W534">
        <v>511</v>
      </c>
      <c r="X534">
        <v>539.65</v>
      </c>
      <c r="Y534">
        <v>505.55</v>
      </c>
      <c r="Z534">
        <v>533</v>
      </c>
      <c r="AA534">
        <v>500</v>
      </c>
      <c r="AB534">
        <v>533</v>
      </c>
      <c r="AC534" s="2">
        <f>(Table2[[#This Row],[Close Price]]/Table2[[#This Row],[Day Low]])-1</f>
        <v>3.8062622309197769E-2</v>
      </c>
      <c r="AD534" s="2">
        <f>(Table2[[#This Row],[Day High]]/Table2[[#This Row],[Close Price]])-1</f>
        <v>1.7343764728060984E-2</v>
      </c>
      <c r="AE534" s="2">
        <f>(Table2[[#This Row],[Close Price]]/Table2[[#This Row],[Current Week Low]])-1</f>
        <v>4.9253288497675962E-2</v>
      </c>
      <c r="AF534" s="2">
        <f>(Table2[[#This Row],[Current Week High]]/Table2[[#This Row],[Close Price]])-1</f>
        <v>4.8072391365820977E-3</v>
      </c>
      <c r="AG534" s="2">
        <f>(Table2[[#This Row],[Close Price]]/Table2[[#This Row],[Current Month Low]])-1</f>
        <v>6.0900000000000176E-2</v>
      </c>
      <c r="AH534" s="2">
        <f>(Table2[[#This Row],[Current Month High]]/Table2[[#This Row],[Close Price]])-1</f>
        <v>4.8072391365820977E-3</v>
      </c>
      <c r="AI534">
        <v>6.9092280139504103</v>
      </c>
      <c r="AJ534">
        <v>48.919146546883702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</v>
      </c>
      <c r="AM534">
        <v>0</v>
      </c>
      <c r="AN534">
        <v>2.48</v>
      </c>
      <c r="AO534" t="s">
        <v>10198</v>
      </c>
      <c r="AP534">
        <v>-7.4163712033901E-2</v>
      </c>
      <c r="AQ534">
        <f>(Table2[[#This Row],[Sharpe Ratio]]-AVERAGE(Table2[Sharpe Ratio]))/_xlfn.STDEV.P(Table2[Sharpe Ratio])</f>
        <v>-1.4503437201962757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-3.149823444691878</v>
      </c>
      <c r="AS534">
        <f>_xlfn.RANK.AVG(Table2[[#This Row],[1Y Return vs Nifty Z-Score]],Table2[1Y Return vs Nifty Z-Score])</f>
        <v>404</v>
      </c>
      <c r="AT534">
        <f>_xlfn.RANK.AVG(Table2[[#This Row],[6M Return vs Nifty Z-Score]],Table2[6M Return vs Nifty Z-Score])</f>
        <v>420</v>
      </c>
      <c r="AU534">
        <f>_xlfn.RANK.AVG(Table2[[#This Row],[Sharpe Ratio Z-Score]],Table2[Sharpe Ratio Z-Score])</f>
        <v>680</v>
      </c>
      <c r="AV534">
        <f>(Table2[[#This Row],[Rank 1Y]]+Table2[[#This Row],[Rank 6M]]+Table2[[#This Row],[Rank Sharpe]])/3</f>
        <v>501.33333333333331</v>
      </c>
    </row>
    <row r="535" spans="1:48" x14ac:dyDescent="0.3">
      <c r="A535" t="s">
        <v>1242</v>
      </c>
      <c r="B535" t="s">
        <v>1243</v>
      </c>
      <c r="C535" t="s">
        <v>10169</v>
      </c>
      <c r="D535" t="s">
        <v>1151</v>
      </c>
      <c r="E535">
        <v>8882.3112351960008</v>
      </c>
      <c r="F535">
        <v>84.81</v>
      </c>
      <c r="G535">
        <v>7.9908603472015898</v>
      </c>
      <c r="H535">
        <f>(Table2[[#This Row],[1Y Return vs Nifty]]-AVERAGE(Table2[1Y Return vs Nifty]))/_xlfn.STDEV.P(Table2[1Y Return vs Nifty])</f>
        <v>-0.45474465451167945</v>
      </c>
      <c r="I535">
        <v>-0.49797546944343002</v>
      </c>
      <c r="J535">
        <f>(Table2[[#This Row],[1M Return vs Nifty]]-AVERAGE(Table2[1M Return vs Nifty]))/_xlfn.STDEV.P(Table2[1M Return vs Nifty])</f>
        <v>-0.35043048834643409</v>
      </c>
      <c r="K535">
        <v>-28.096007530300501</v>
      </c>
      <c r="L535">
        <f>(Table2[[#This Row],[6M Return vs Nifty]]-AVERAGE(Table2[6M Return vs Nifty]))/_xlfn.STDEV.P(Table2[6M Return vs Nifty])</f>
        <v>-1.1213624292624853</v>
      </c>
      <c r="M535">
        <v>0.97525339231025399</v>
      </c>
      <c r="N535">
        <f>(Table2[[#This Row],[1W Return vs Nifty]]-AVERAGE(Table2[1W Return vs Nifty]))/_xlfn.STDEV.P(Table2[1W Return vs Nifty])</f>
        <v>0.17737265500046479</v>
      </c>
      <c r="O535">
        <v>83.68</v>
      </c>
      <c r="P535">
        <v>84.111717448513105</v>
      </c>
      <c r="Q535">
        <v>85.302593936583804</v>
      </c>
      <c r="R535">
        <v>53.940771393209701</v>
      </c>
      <c r="S535" s="2">
        <f>(Table2[[#This Row],[Close Price]]-Table2[[#This Row],[20D EMA]])/Table2[[#This Row],[20D EMA]]</f>
        <v>1.3503824091778147E-2</v>
      </c>
      <c r="T535" s="2">
        <f>(Table2[[#This Row],[Close Price]]-Table2[[#This Row],[50D EMA]])/Table2[[#This Row],[50D EMA]]</f>
        <v>8.3018463142704706E-3</v>
      </c>
      <c r="U535" s="2">
        <f>(Table2[[#This Row],[Close Price]]-Table2[[#This Row],[200D EMA]])/Table2[[#This Row],[200D EMA]]</f>
        <v>-5.7746653864946852E-3</v>
      </c>
      <c r="V535">
        <v>1.7485477837318799</v>
      </c>
      <c r="W535">
        <v>81.16</v>
      </c>
      <c r="X535">
        <v>85.45</v>
      </c>
      <c r="Y535">
        <v>84.28</v>
      </c>
      <c r="Z535">
        <v>88.5</v>
      </c>
      <c r="AA535">
        <v>80.239999999999995</v>
      </c>
      <c r="AB535">
        <v>90</v>
      </c>
      <c r="AC535" s="2">
        <f>(Table2[[#This Row],[Close Price]]/Table2[[#This Row],[Day Low]])-1</f>
        <v>4.4972893050764018E-2</v>
      </c>
      <c r="AD535" s="2">
        <f>(Table2[[#This Row],[Day High]]/Table2[[#This Row],[Close Price]])-1</f>
        <v>7.5462799198207087E-3</v>
      </c>
      <c r="AE535" s="2">
        <f>(Table2[[#This Row],[Close Price]]/Table2[[#This Row],[Current Week Low]])-1</f>
        <v>6.2885619364023704E-3</v>
      </c>
      <c r="AF535" s="2">
        <f>(Table2[[#This Row],[Current Week High]]/Table2[[#This Row],[Close Price]])-1</f>
        <v>4.3509020162716627E-2</v>
      </c>
      <c r="AG535" s="2">
        <f>(Table2[[#This Row],[Close Price]]/Table2[[#This Row],[Current Month Low]])-1</f>
        <v>5.695413758723844E-2</v>
      </c>
      <c r="AH535" s="2">
        <f>(Table2[[#This Row],[Current Month High]]/Table2[[#This Row],[Close Price]])-1</f>
        <v>6.1195613724796649E-2</v>
      </c>
      <c r="AI535">
        <v>60.004716424949798</v>
      </c>
      <c r="AJ535">
        <v>48.398950131233597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-0.12</v>
      </c>
      <c r="AM535" t="s">
        <v>10199</v>
      </c>
      <c r="AN535">
        <v>1.63</v>
      </c>
      <c r="AO535" t="s">
        <v>10198</v>
      </c>
      <c r="AP535">
        <v>4.4677998733258999E-2</v>
      </c>
      <c r="AQ535">
        <f>(Table2[[#This Row],[Sharpe Ratio]]-AVERAGE(Table2[Sharpe Ratio]))/_xlfn.STDEV.P(Table2[Sharpe Ratio])</f>
        <v>-0.11048733326519071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462</v>
      </c>
      <c r="AT535">
        <f>_xlfn.RANK.AVG(Table2[[#This Row],[6M Return vs Nifty Z-Score]],Table2[6M Return vs Nifty Z-Score])</f>
        <v>676</v>
      </c>
      <c r="AU535">
        <f>_xlfn.RANK.AVG(Table2[[#This Row],[Sharpe Ratio Z-Score]],Table2[Sharpe Ratio Z-Score])</f>
        <v>366</v>
      </c>
      <c r="AV535">
        <f>(Table2[[#This Row],[Rank 1Y]]+Table2[[#This Row],[Rank 6M]]+Table2[[#This Row],[Rank Sharpe]])/3</f>
        <v>501.33333333333331</v>
      </c>
    </row>
    <row r="536" spans="1:48" x14ac:dyDescent="0.3">
      <c r="A536" t="s">
        <v>310</v>
      </c>
      <c r="B536" t="s">
        <v>311</v>
      </c>
      <c r="C536" t="s">
        <v>10155</v>
      </c>
      <c r="D536" t="s">
        <v>182</v>
      </c>
      <c r="E536">
        <v>83024.92093819</v>
      </c>
      <c r="F536">
        <v>637.79999999999995</v>
      </c>
      <c r="G536">
        <v>-5.3803175456054397</v>
      </c>
      <c r="H536">
        <f>(Table2[[#This Row],[1Y Return vs Nifty]]-AVERAGE(Table2[1Y Return vs Nifty]))/_xlfn.STDEV.P(Table2[1Y Return vs Nifty])</f>
        <v>-0.60917238045911071</v>
      </c>
      <c r="I536">
        <v>-7.0504248413835198</v>
      </c>
      <c r="J536">
        <f>(Table2[[#This Row],[1M Return vs Nifty]]-AVERAGE(Table2[1M Return vs Nifty]))/_xlfn.STDEV.P(Table2[1M Return vs Nifty])</f>
        <v>-0.89006535787399432</v>
      </c>
      <c r="K536">
        <v>6.8487047251541897</v>
      </c>
      <c r="L536">
        <f>(Table2[[#This Row],[6M Return vs Nifty]]-AVERAGE(Table2[6M Return vs Nifty]))/_xlfn.STDEV.P(Table2[6M Return vs Nifty])</f>
        <v>-0.10832387499186623</v>
      </c>
      <c r="M536">
        <v>2.4698761787580401</v>
      </c>
      <c r="N536">
        <f>(Table2[[#This Row],[1W Return vs Nifty]]-AVERAGE(Table2[1W Return vs Nifty]))/_xlfn.STDEV.P(Table2[1W Return vs Nifty])</f>
        <v>0.44722701486524302</v>
      </c>
      <c r="O536">
        <v>618.42999999999995</v>
      </c>
      <c r="P536">
        <v>599.31772781867198</v>
      </c>
      <c r="Q536">
        <v>556.63045719083095</v>
      </c>
      <c r="R536">
        <v>69.0725649283374</v>
      </c>
      <c r="S536" s="2">
        <f>(Table2[[#This Row],[Close Price]]-Table2[[#This Row],[20D EMA]])/Table2[[#This Row],[20D EMA]]</f>
        <v>3.1321248969163863E-2</v>
      </c>
      <c r="T536" s="2">
        <f>(Table2[[#This Row],[Close Price]]-Table2[[#This Row],[50D EMA]])/Table2[[#This Row],[50D EMA]]</f>
        <v>6.4210134950273098E-2</v>
      </c>
      <c r="U536" s="2">
        <f>(Table2[[#This Row],[Close Price]]-Table2[[#This Row],[200D EMA]])/Table2[[#This Row],[200D EMA]]</f>
        <v>0.14582303530211149</v>
      </c>
      <c r="V536">
        <v>0.89564106172381297</v>
      </c>
      <c r="W536">
        <v>632.15</v>
      </c>
      <c r="X536">
        <v>653.79999999999995</v>
      </c>
      <c r="Y536">
        <v>629</v>
      </c>
      <c r="Z536">
        <v>655.8</v>
      </c>
      <c r="AA536">
        <v>601</v>
      </c>
      <c r="AB536">
        <v>655.8</v>
      </c>
      <c r="AC536" s="2">
        <f>(Table2[[#This Row],[Close Price]]/Table2[[#This Row],[Day Low]])-1</f>
        <v>8.9377521157951723E-3</v>
      </c>
      <c r="AD536" s="2">
        <f>(Table2[[#This Row],[Day High]]/Table2[[#This Row],[Close Price]])-1</f>
        <v>2.5086233929131341E-2</v>
      </c>
      <c r="AE536" s="2">
        <f>(Table2[[#This Row],[Close Price]]/Table2[[#This Row],[Current Week Low]])-1</f>
        <v>1.3990461049284475E-2</v>
      </c>
      <c r="AF536" s="2">
        <f>(Table2[[#This Row],[Current Week High]]/Table2[[#This Row],[Close Price]])-1</f>
        <v>2.8222013170272842E-2</v>
      </c>
      <c r="AG536" s="2">
        <f>(Table2[[#This Row],[Close Price]]/Table2[[#This Row],[Current Month Low]])-1</f>
        <v>6.1231281198003362E-2</v>
      </c>
      <c r="AH536" s="2">
        <f>(Table2[[#This Row],[Current Month High]]/Table2[[#This Row],[Close Price]])-1</f>
        <v>2.8222013170272842E-2</v>
      </c>
      <c r="AI536">
        <v>4.6095954844779001</v>
      </c>
      <c r="AJ536">
        <v>31.153608883405301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0.13</v>
      </c>
      <c r="AM536" t="s">
        <v>10198</v>
      </c>
      <c r="AN536">
        <v>4.59</v>
      </c>
      <c r="AO536" t="s">
        <v>10198</v>
      </c>
      <c r="AP536">
        <v>-4.2588120291133E-2</v>
      </c>
      <c r="AQ536">
        <f>(Table2[[#This Row],[Sharpe Ratio]]-AVERAGE(Table2[Sharpe Ratio]))/_xlfn.STDEV.P(Table2[Sharpe Ratio])</f>
        <v>-1.0943512155901662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-2.2546858140498944</v>
      </c>
      <c r="AS536">
        <f>_xlfn.RANK.AVG(Table2[[#This Row],[1Y Return vs Nifty Z-Score]],Table2[1Y Return vs Nifty Z-Score])</f>
        <v>541</v>
      </c>
      <c r="AT536">
        <f>_xlfn.RANK.AVG(Table2[[#This Row],[6M Return vs Nifty Z-Score]],Table2[6M Return vs Nifty Z-Score])</f>
        <v>344</v>
      </c>
      <c r="AU536">
        <f>_xlfn.RANK.AVG(Table2[[#This Row],[Sharpe Ratio Z-Score]],Table2[Sharpe Ratio Z-Score])</f>
        <v>623</v>
      </c>
      <c r="AV536">
        <f>(Table2[[#This Row],[Rank 1Y]]+Table2[[#This Row],[Rank 6M]]+Table2[[#This Row],[Rank Sharpe]])/3</f>
        <v>502.66666666666669</v>
      </c>
    </row>
    <row r="537" spans="1:48" x14ac:dyDescent="0.3">
      <c r="A537" t="s">
        <v>602</v>
      </c>
      <c r="B537" t="s">
        <v>603</v>
      </c>
      <c r="C537" t="s">
        <v>10153</v>
      </c>
      <c r="D537" t="s">
        <v>591</v>
      </c>
      <c r="E537">
        <v>31129.182604379999</v>
      </c>
      <c r="F537">
        <v>4355.1499999999996</v>
      </c>
      <c r="G537">
        <v>-12.558344387983301</v>
      </c>
      <c r="H537">
        <f>(Table2[[#This Row],[1Y Return vs Nifty]]-AVERAGE(Table2[1Y Return vs Nifty]))/_xlfn.STDEV.P(Table2[1Y Return vs Nifty])</f>
        <v>-0.69207355572911744</v>
      </c>
      <c r="I537">
        <v>-1.5881115455269299</v>
      </c>
      <c r="J537">
        <f>(Table2[[#This Row],[1M Return vs Nifty]]-AVERAGE(Table2[1M Return vs Nifty]))/_xlfn.STDEV.P(Table2[1M Return vs Nifty])</f>
        <v>-0.44020995947120306</v>
      </c>
      <c r="K537">
        <v>-6.8297735665710597</v>
      </c>
      <c r="L537">
        <f>(Table2[[#This Row],[6M Return vs Nifty]]-AVERAGE(Table2[6M Return vs Nifty]))/_xlfn.STDEV.P(Table2[6M Return vs Nifty])</f>
        <v>-0.50485957321065511</v>
      </c>
      <c r="M537">
        <v>-5.0490504414110404</v>
      </c>
      <c r="N537">
        <f>(Table2[[#This Row],[1W Return vs Nifty]]-AVERAGE(Table2[1W Return vs Nifty]))/_xlfn.STDEV.P(Table2[1W Return vs Nifty])</f>
        <v>-0.91031627187819797</v>
      </c>
      <c r="O537">
        <v>4247.03</v>
      </c>
      <c r="P537">
        <v>4291.1584538142197</v>
      </c>
      <c r="Q537">
        <v>4266.7934372857899</v>
      </c>
      <c r="R537">
        <v>51.3396544066781</v>
      </c>
      <c r="S537" s="2">
        <f>(Table2[[#This Row],[Close Price]]-Table2[[#This Row],[20D EMA]])/Table2[[#This Row],[20D EMA]]</f>
        <v>2.5457790503010315E-2</v>
      </c>
      <c r="T537" s="2">
        <f>(Table2[[#This Row],[Close Price]]-Table2[[#This Row],[50D EMA]])/Table2[[#This Row],[50D EMA]]</f>
        <v>1.4912417444967737E-2</v>
      </c>
      <c r="U537" s="2">
        <f>(Table2[[#This Row],[Close Price]]-Table2[[#This Row],[200D EMA]])/Table2[[#This Row],[200D EMA]]</f>
        <v>2.0707954114229512E-2</v>
      </c>
      <c r="V537">
        <v>1.20460996538942</v>
      </c>
      <c r="W537">
        <v>4275.8999999999996</v>
      </c>
      <c r="X537">
        <v>4375.8</v>
      </c>
      <c r="Y537">
        <v>4215</v>
      </c>
      <c r="Z537">
        <v>4370</v>
      </c>
      <c r="AA537">
        <v>4215</v>
      </c>
      <c r="AB537">
        <v>4468</v>
      </c>
      <c r="AC537" s="2">
        <f>(Table2[[#This Row],[Close Price]]/Table2[[#This Row],[Day Low]])-1</f>
        <v>1.8534109778058472E-2</v>
      </c>
      <c r="AD537" s="2">
        <f>(Table2[[#This Row],[Day High]]/Table2[[#This Row],[Close Price]])-1</f>
        <v>4.741512921483837E-3</v>
      </c>
      <c r="AE537" s="2">
        <f>(Table2[[#This Row],[Close Price]]/Table2[[#This Row],[Current Week Low]])-1</f>
        <v>3.3250296559905079E-2</v>
      </c>
      <c r="AF537" s="2">
        <f>(Table2[[#This Row],[Current Week High]]/Table2[[#This Row],[Close Price]])-1</f>
        <v>3.4097562655708291E-3</v>
      </c>
      <c r="AG537" s="2">
        <f>(Table2[[#This Row],[Close Price]]/Table2[[#This Row],[Current Month Low]])-1</f>
        <v>3.3250296559905079E-2</v>
      </c>
      <c r="AH537" s="2">
        <f>(Table2[[#This Row],[Current Month High]]/Table2[[#This Row],[Close Price]])-1</f>
        <v>2.5911851486171589E-2</v>
      </c>
      <c r="AI537">
        <v>20.971723132383499</v>
      </c>
      <c r="AJ537">
        <v>18.970415494304302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</v>
      </c>
      <c r="AM537" t="s">
        <v>10199</v>
      </c>
      <c r="AN537">
        <v>3.6</v>
      </c>
      <c r="AO537" t="s">
        <v>10198</v>
      </c>
      <c r="AP537">
        <v>2.3876279941550001E-2</v>
      </c>
      <c r="AQ537">
        <f>(Table2[[#This Row],[Sharpe Ratio]]-AVERAGE(Table2[Sharpe Ratio]))/_xlfn.STDEV.P(Table2[Sharpe Ratio])</f>
        <v>-0.34501202667710568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584</v>
      </c>
      <c r="AT537">
        <f>_xlfn.RANK.AVG(Table2[[#This Row],[6M Return vs Nifty Z-Score]],Table2[6M Return vs Nifty Z-Score])</f>
        <v>497</v>
      </c>
      <c r="AU537">
        <f>_xlfn.RANK.AVG(Table2[[#This Row],[Sharpe Ratio Z-Score]],Table2[Sharpe Ratio Z-Score])</f>
        <v>433</v>
      </c>
      <c r="AV537">
        <f>(Table2[[#This Row],[Rank 1Y]]+Table2[[#This Row],[Rank 6M]]+Table2[[#This Row],[Rank Sharpe]])/3</f>
        <v>504.66666666666669</v>
      </c>
    </row>
    <row r="538" spans="1:48" x14ac:dyDescent="0.3">
      <c r="A538" t="s">
        <v>166</v>
      </c>
      <c r="B538" t="s">
        <v>167</v>
      </c>
      <c r="C538" t="s">
        <v>10167</v>
      </c>
      <c r="D538" t="s">
        <v>168</v>
      </c>
      <c r="E538">
        <v>156092.206446</v>
      </c>
      <c r="F538">
        <v>3113.9</v>
      </c>
      <c r="G538">
        <v>-6.4224776149807896</v>
      </c>
      <c r="H538">
        <f>(Table2[[#This Row],[1Y Return vs Nifty]]-AVERAGE(Table2[1Y Return vs Nifty]))/_xlfn.STDEV.P(Table2[1Y Return vs Nifty])</f>
        <v>-0.62120859827604891</v>
      </c>
      <c r="I538">
        <v>-7.3520115538808</v>
      </c>
      <c r="J538">
        <f>(Table2[[#This Row],[1M Return vs Nifty]]-AVERAGE(Table2[1M Return vs Nifty]))/_xlfn.STDEV.P(Table2[1M Return vs Nifty])</f>
        <v>-0.91490289526064772</v>
      </c>
      <c r="K538">
        <v>0.97712473282852996</v>
      </c>
      <c r="L538">
        <f>(Table2[[#This Row],[6M Return vs Nifty]]-AVERAGE(Table2[6M Return vs Nifty]))/_xlfn.STDEV.P(Table2[6M Return vs Nifty])</f>
        <v>-0.27853952487982331</v>
      </c>
      <c r="M538">
        <v>-2.7167581408768502</v>
      </c>
      <c r="N538">
        <f>(Table2[[#This Row],[1W Return vs Nifty]]-AVERAGE(Table2[1W Return vs Nifty]))/_xlfn.STDEV.P(Table2[1W Return vs Nifty])</f>
        <v>-0.48922056031472921</v>
      </c>
      <c r="O538">
        <v>3104.25</v>
      </c>
      <c r="P538">
        <v>3053.02601648887</v>
      </c>
      <c r="Q538">
        <v>2827.9806487885999</v>
      </c>
      <c r="R538">
        <v>38.151693728371797</v>
      </c>
      <c r="S538" s="2">
        <f>(Table2[[#This Row],[Close Price]]-Table2[[#This Row],[20D EMA]])/Table2[[#This Row],[20D EMA]]</f>
        <v>3.108641378754962E-3</v>
      </c>
      <c r="T538" s="2">
        <f>(Table2[[#This Row],[Close Price]]-Table2[[#This Row],[50D EMA]])/Table2[[#This Row],[50D EMA]]</f>
        <v>1.9938901005874209E-2</v>
      </c>
      <c r="U538" s="2">
        <f>(Table2[[#This Row],[Close Price]]-Table2[[#This Row],[200D EMA]])/Table2[[#This Row],[200D EMA]]</f>
        <v>0.10110371559079702</v>
      </c>
      <c r="V538">
        <v>0.77647350392923697</v>
      </c>
      <c r="W538">
        <v>3121.4</v>
      </c>
      <c r="X538">
        <v>3201.85</v>
      </c>
      <c r="Y538">
        <v>3056</v>
      </c>
      <c r="Z538">
        <v>3121</v>
      </c>
      <c r="AA538">
        <v>3056</v>
      </c>
      <c r="AB538">
        <v>3171.8</v>
      </c>
      <c r="AC538" s="2">
        <f>(Table2[[#This Row],[Close Price]]/Table2[[#This Row],[Day Low]])-1</f>
        <v>-2.4027679887229647E-3</v>
      </c>
      <c r="AD538" s="2">
        <f>(Table2[[#This Row],[Day High]]/Table2[[#This Row],[Close Price]])-1</f>
        <v>2.8244323838273466E-2</v>
      </c>
      <c r="AE538" s="2">
        <f>(Table2[[#This Row],[Close Price]]/Table2[[#This Row],[Current Week Low]])-1</f>
        <v>1.894633507853416E-2</v>
      </c>
      <c r="AF538" s="2">
        <f>(Table2[[#This Row],[Current Week High]]/Table2[[#This Row],[Close Price]])-1</f>
        <v>2.2800989113329617E-3</v>
      </c>
      <c r="AG538" s="2">
        <f>(Table2[[#This Row],[Close Price]]/Table2[[#This Row],[Current Month Low]])-1</f>
        <v>1.894633507853416E-2</v>
      </c>
      <c r="AH538" s="2">
        <f>(Table2[[#This Row],[Current Month High]]/Table2[[#This Row],[Close Price]])-1</f>
        <v>1.8594046051575219E-2</v>
      </c>
      <c r="AI538">
        <v>3.7605575002408398</v>
      </c>
      <c r="AJ538">
        <v>35.826917624479201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</v>
      </c>
      <c r="AM538" t="s">
        <v>10197</v>
      </c>
      <c r="AN538">
        <v>-0.97</v>
      </c>
      <c r="AO538" t="s">
        <v>10199</v>
      </c>
      <c r="AP538">
        <v>-9.084565473299E-3</v>
      </c>
      <c r="AQ538">
        <f>(Table2[[#This Row],[Sharpe Ratio]]-AVERAGE(Table2[Sharpe Ratio]))/_xlfn.STDEV.P(Table2[Sharpe Ratio])</f>
        <v>-0.71662228845008991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-3.0204938671813393</v>
      </c>
      <c r="AS538">
        <f>_xlfn.RANK.AVG(Table2[[#This Row],[1Y Return vs Nifty Z-Score]],Table2[1Y Return vs Nifty Z-Score])</f>
        <v>544</v>
      </c>
      <c r="AT538">
        <f>_xlfn.RANK.AVG(Table2[[#This Row],[6M Return vs Nifty Z-Score]],Table2[6M Return vs Nifty Z-Score])</f>
        <v>413</v>
      </c>
      <c r="AU538">
        <f>_xlfn.RANK.AVG(Table2[[#This Row],[Sharpe Ratio Z-Score]],Table2[Sharpe Ratio Z-Score])</f>
        <v>563</v>
      </c>
      <c r="AV538">
        <f>(Table2[[#This Row],[Rank 1Y]]+Table2[[#This Row],[Rank 6M]]+Table2[[#This Row],[Rank Sharpe]])/3</f>
        <v>506.66666666666669</v>
      </c>
    </row>
    <row r="539" spans="1:48" x14ac:dyDescent="0.3">
      <c r="A539" t="s">
        <v>1048</v>
      </c>
      <c r="B539" t="s">
        <v>1049</v>
      </c>
      <c r="C539" t="s">
        <v>10162</v>
      </c>
      <c r="D539" t="s">
        <v>80</v>
      </c>
      <c r="E539">
        <v>12229.604183805001</v>
      </c>
      <c r="F539">
        <v>1575</v>
      </c>
      <c r="G539">
        <v>4.3599195633893499</v>
      </c>
      <c r="H539">
        <f>(Table2[[#This Row],[1Y Return vs Nifty]]-AVERAGE(Table2[1Y Return vs Nifty]))/_xlfn.STDEV.P(Table2[1Y Return vs Nifty])</f>
        <v>-0.49667947377659583</v>
      </c>
      <c r="I539">
        <v>-7.5422551084214301E-3</v>
      </c>
      <c r="J539">
        <f>(Table2[[#This Row],[1M Return vs Nifty]]-AVERAGE(Table2[1M Return vs Nifty]))/_xlfn.STDEV.P(Table2[1M Return vs Nifty])</f>
        <v>-0.3100402695737412</v>
      </c>
      <c r="K539">
        <v>-4.7114987796507597</v>
      </c>
      <c r="L539">
        <f>(Table2[[#This Row],[6M Return vs Nifty]]-AVERAGE(Table2[6M Return vs Nifty]))/_xlfn.STDEV.P(Table2[6M Return vs Nifty])</f>
        <v>-0.44345131172598129</v>
      </c>
      <c r="M539">
        <v>-3.2772060955811702</v>
      </c>
      <c r="N539">
        <f>(Table2[[#This Row],[1W Return vs Nifty]]-AVERAGE(Table2[1W Return vs Nifty]))/_xlfn.STDEV.P(Table2[1W Return vs Nifty])</f>
        <v>-0.59040951944581765</v>
      </c>
      <c r="O539">
        <v>1562.1</v>
      </c>
      <c r="P539">
        <v>1526.0950230326</v>
      </c>
      <c r="Q539">
        <v>1432.1338668793701</v>
      </c>
      <c r="R539">
        <v>55.579926141928198</v>
      </c>
      <c r="S539" s="2">
        <f>(Table2[[#This Row],[Close Price]]-Table2[[#This Row],[20D EMA]])/Table2[[#This Row],[20D EMA]]</f>
        <v>8.2581140772038236E-3</v>
      </c>
      <c r="T539" s="2">
        <f>(Table2[[#This Row],[Close Price]]-Table2[[#This Row],[50D EMA]])/Table2[[#This Row],[50D EMA]]</f>
        <v>3.2045826917263522E-2</v>
      </c>
      <c r="U539" s="2">
        <f>(Table2[[#This Row],[Close Price]]-Table2[[#This Row],[200D EMA]])/Table2[[#This Row],[200D EMA]]</f>
        <v>9.9757527159061068E-2</v>
      </c>
      <c r="V539">
        <v>1.03453664180461</v>
      </c>
      <c r="W539">
        <v>1534.25</v>
      </c>
      <c r="X539">
        <v>1586.95</v>
      </c>
      <c r="Y539">
        <v>1547</v>
      </c>
      <c r="Z539">
        <v>1608.05</v>
      </c>
      <c r="AA539">
        <v>1547</v>
      </c>
      <c r="AB539">
        <v>1652.8</v>
      </c>
      <c r="AC539" s="2">
        <f>(Table2[[#This Row],[Close Price]]/Table2[[#This Row],[Day Low]])-1</f>
        <v>2.6560208570963084E-2</v>
      </c>
      <c r="AD539" s="2">
        <f>(Table2[[#This Row],[Day High]]/Table2[[#This Row],[Close Price]])-1</f>
        <v>7.587301587301587E-3</v>
      </c>
      <c r="AE539" s="2">
        <f>(Table2[[#This Row],[Close Price]]/Table2[[#This Row],[Current Week Low]])-1</f>
        <v>1.8099547511312153E-2</v>
      </c>
      <c r="AF539" s="2">
        <f>(Table2[[#This Row],[Current Week High]]/Table2[[#This Row],[Close Price]])-1</f>
        <v>2.0984126984126883E-2</v>
      </c>
      <c r="AG539" s="2">
        <f>(Table2[[#This Row],[Close Price]]/Table2[[#This Row],[Current Month Low]])-1</f>
        <v>1.8099547511312153E-2</v>
      </c>
      <c r="AH539" s="2">
        <f>(Table2[[#This Row],[Current Month High]]/Table2[[#This Row],[Close Price]])-1</f>
        <v>4.9396825396825328E-2</v>
      </c>
      <c r="AI539">
        <v>14.412698412698401</v>
      </c>
      <c r="AJ539">
        <v>48.507849700626998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-0.06</v>
      </c>
      <c r="AM539" t="s">
        <v>10199</v>
      </c>
      <c r="AN539">
        <v>2.5099999999999998</v>
      </c>
      <c r="AO539" t="s">
        <v>10198</v>
      </c>
      <c r="AP539">
        <v>-8.0952010441070008E-3</v>
      </c>
      <c r="AQ539">
        <f>(Table2[[#This Row],[Sharpe Ratio]]-AVERAGE(Table2[Sharpe Ratio]))/_xlfn.STDEV.P(Table2[Sharpe Ratio])</f>
        <v>-0.70546790299991313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-2.5460484775220493</v>
      </c>
      <c r="AS539">
        <f>_xlfn.RANK.AVG(Table2[[#This Row],[1Y Return vs Nifty Z-Score]],Table2[1Y Return vs Nifty Z-Score])</f>
        <v>486</v>
      </c>
      <c r="AT539">
        <f>_xlfn.RANK.AVG(Table2[[#This Row],[6M Return vs Nifty Z-Score]],Table2[6M Return vs Nifty Z-Score])</f>
        <v>476</v>
      </c>
      <c r="AU539">
        <f>_xlfn.RANK.AVG(Table2[[#This Row],[Sharpe Ratio Z-Score]],Table2[Sharpe Ratio Z-Score])</f>
        <v>560</v>
      </c>
      <c r="AV539">
        <f>(Table2[[#This Row],[Rank 1Y]]+Table2[[#This Row],[Rank 6M]]+Table2[[#This Row],[Rank Sharpe]])/3</f>
        <v>507.33333333333331</v>
      </c>
    </row>
    <row r="540" spans="1:48" x14ac:dyDescent="0.3">
      <c r="A540" t="s">
        <v>429</v>
      </c>
      <c r="B540" t="s">
        <v>430</v>
      </c>
      <c r="C540" t="s">
        <v>10152</v>
      </c>
      <c r="D540" t="s">
        <v>297</v>
      </c>
      <c r="E540">
        <v>54067.08770774</v>
      </c>
      <c r="F540">
        <v>5073.3999999999996</v>
      </c>
      <c r="G540">
        <v>3.3813818636933002</v>
      </c>
      <c r="H540">
        <f>(Table2[[#This Row],[1Y Return vs Nifty]]-AVERAGE(Table2[1Y Return vs Nifty]))/_xlfn.STDEV.P(Table2[1Y Return vs Nifty])</f>
        <v>-0.50798089784927847</v>
      </c>
      <c r="I540">
        <v>1.3591039423558899</v>
      </c>
      <c r="J540">
        <f>(Table2[[#This Row],[1M Return vs Nifty]]-AVERAGE(Table2[1M Return vs Nifty]))/_xlfn.STDEV.P(Table2[1M Return vs Nifty])</f>
        <v>-0.19748847396320462</v>
      </c>
      <c r="K540">
        <v>-16.6186271095725</v>
      </c>
      <c r="L540">
        <f>(Table2[[#This Row],[6M Return vs Nifty]]-AVERAGE(Table2[6M Return vs Nifty]))/_xlfn.STDEV.P(Table2[6M Return vs Nifty])</f>
        <v>-0.78863601322472587</v>
      </c>
      <c r="M540">
        <v>-0.337056728040798</v>
      </c>
      <c r="N540">
        <f>(Table2[[#This Row],[1W Return vs Nifty]]-AVERAGE(Table2[1W Return vs Nifty]))/_xlfn.STDEV.P(Table2[1W Return vs Nifty])</f>
        <v>-5.9565126680929802E-2</v>
      </c>
      <c r="O540">
        <v>4940.38</v>
      </c>
      <c r="P540">
        <v>4890.8891603443499</v>
      </c>
      <c r="Q540">
        <v>4843.2302633865502</v>
      </c>
      <c r="R540">
        <v>78.941688982613897</v>
      </c>
      <c r="S540" s="2">
        <f>(Table2[[#This Row],[Close Price]]-Table2[[#This Row],[20D EMA]])/Table2[[#This Row],[20D EMA]]</f>
        <v>2.6925054348046006E-2</v>
      </c>
      <c r="T540" s="2">
        <f>(Table2[[#This Row],[Close Price]]-Table2[[#This Row],[50D EMA]])/Table2[[#This Row],[50D EMA]]</f>
        <v>3.7316494746080044E-2</v>
      </c>
      <c r="U540" s="2">
        <f>(Table2[[#This Row],[Close Price]]-Table2[[#This Row],[200D EMA]])/Table2[[#This Row],[200D EMA]]</f>
        <v>4.7524012713883852E-2</v>
      </c>
      <c r="V540">
        <v>0.69731181789609598</v>
      </c>
      <c r="W540">
        <v>4970.1000000000004</v>
      </c>
      <c r="X540">
        <v>5098.5</v>
      </c>
      <c r="Y540">
        <v>5031.75</v>
      </c>
      <c r="Z540">
        <v>5160</v>
      </c>
      <c r="AA540">
        <v>4892.3500000000004</v>
      </c>
      <c r="AB540">
        <v>5160</v>
      </c>
      <c r="AC540" s="2">
        <f>(Table2[[#This Row],[Close Price]]/Table2[[#This Row],[Day Low]])-1</f>
        <v>2.0784290054525867E-2</v>
      </c>
      <c r="AD540" s="2">
        <f>(Table2[[#This Row],[Day High]]/Table2[[#This Row],[Close Price]])-1</f>
        <v>4.9473725706628002E-3</v>
      </c>
      <c r="AE540" s="2">
        <f>(Table2[[#This Row],[Close Price]]/Table2[[#This Row],[Current Week Low]])-1</f>
        <v>8.2774382670045554E-3</v>
      </c>
      <c r="AF540" s="2">
        <f>(Table2[[#This Row],[Current Week High]]/Table2[[#This Row],[Close Price]])-1</f>
        <v>1.7069420901170806E-2</v>
      </c>
      <c r="AG540" s="2">
        <f>(Table2[[#This Row],[Close Price]]/Table2[[#This Row],[Current Month Low]])-1</f>
        <v>3.700675544472487E-2</v>
      </c>
      <c r="AH540" s="2">
        <f>(Table2[[#This Row],[Current Month High]]/Table2[[#This Row],[Close Price]])-1</f>
        <v>1.7069420901170806E-2</v>
      </c>
      <c r="AI540">
        <v>15.7675326211219</v>
      </c>
      <c r="AJ540">
        <v>32.752440013606503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-0.14000000000000001</v>
      </c>
      <c r="AM540" t="s">
        <v>10199</v>
      </c>
      <c r="AN540">
        <v>3.78</v>
      </c>
      <c r="AO540" t="s">
        <v>10198</v>
      </c>
      <c r="AP540">
        <v>2.1372990526374001E-2</v>
      </c>
      <c r="AQ540">
        <f>(Table2[[#This Row],[Sharpe Ratio]]-AVERAGE(Table2[Sharpe Ratio]))/_xlfn.STDEV.P(Table2[Sharpe Ratio])</f>
        <v>-0.37323484751676816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-1.926905359234907</v>
      </c>
      <c r="AS540">
        <f>_xlfn.RANK.AVG(Table2[[#This Row],[1Y Return vs Nifty Z-Score]],Table2[1Y Return vs Nifty Z-Score])</f>
        <v>491</v>
      </c>
      <c r="AT540">
        <f>_xlfn.RANK.AVG(Table2[[#This Row],[6M Return vs Nifty Z-Score]],Table2[6M Return vs Nifty Z-Score])</f>
        <v>592</v>
      </c>
      <c r="AU540">
        <f>_xlfn.RANK.AVG(Table2[[#This Row],[Sharpe Ratio Z-Score]],Table2[Sharpe Ratio Z-Score])</f>
        <v>440</v>
      </c>
      <c r="AV540">
        <f>(Table2[[#This Row],[Rank 1Y]]+Table2[[#This Row],[Rank 6M]]+Table2[[#This Row],[Rank Sharpe]])/3</f>
        <v>507.66666666666669</v>
      </c>
    </row>
    <row r="541" spans="1:48" x14ac:dyDescent="0.3">
      <c r="A541" t="s">
        <v>1904</v>
      </c>
      <c r="B541" t="s">
        <v>1905</v>
      </c>
      <c r="C541" t="s">
        <v>10169</v>
      </c>
      <c r="D541" t="s">
        <v>1474</v>
      </c>
      <c r="E541">
        <v>3517.61496455</v>
      </c>
      <c r="F541">
        <v>155.69</v>
      </c>
      <c r="G541">
        <v>-8.5376055465445404</v>
      </c>
      <c r="H541">
        <f>(Table2[[#This Row],[1Y Return vs Nifty]]-AVERAGE(Table2[1Y Return vs Nifty]))/_xlfn.STDEV.P(Table2[1Y Return vs Nifty])</f>
        <v>-0.6456368423079375</v>
      </c>
      <c r="I541">
        <v>-0.28048225435317498</v>
      </c>
      <c r="J541">
        <f>(Table2[[#This Row],[1M Return vs Nifty]]-AVERAGE(Table2[1M Return vs Nifty]))/_xlfn.STDEV.P(Table2[1M Return vs Nifty])</f>
        <v>-0.33251857234583648</v>
      </c>
      <c r="K541">
        <v>-13.2100019396463</v>
      </c>
      <c r="L541">
        <f>(Table2[[#This Row],[6M Return vs Nifty]]-AVERAGE(Table2[6M Return vs Nifty]))/_xlfn.STDEV.P(Table2[6M Return vs Nifty])</f>
        <v>-0.68982081369039661</v>
      </c>
      <c r="M541">
        <v>-1.1965777268004301</v>
      </c>
      <c r="N541">
        <f>(Table2[[#This Row],[1W Return vs Nifty]]-AVERAGE(Table2[1W Return vs Nifty]))/_xlfn.STDEV.P(Table2[1W Return vs Nifty])</f>
        <v>-0.21475176709196722</v>
      </c>
      <c r="O541">
        <v>154.31</v>
      </c>
      <c r="P541">
        <v>152.16159496283601</v>
      </c>
      <c r="Q541">
        <v>147.320384259364</v>
      </c>
      <c r="R541">
        <v>51.994601688624101</v>
      </c>
      <c r="S541" s="2">
        <f>(Table2[[#This Row],[Close Price]]-Table2[[#This Row],[20D EMA]])/Table2[[#This Row],[20D EMA]]</f>
        <v>8.9430367442161589E-3</v>
      </c>
      <c r="T541" s="2">
        <f>(Table2[[#This Row],[Close Price]]-Table2[[#This Row],[50D EMA]])/Table2[[#This Row],[50D EMA]]</f>
        <v>2.3188538724411838E-2</v>
      </c>
      <c r="U541" s="2">
        <f>(Table2[[#This Row],[Close Price]]-Table2[[#This Row],[200D EMA]])/Table2[[#This Row],[200D EMA]]</f>
        <v>5.6812339872131454E-2</v>
      </c>
      <c r="V541">
        <v>0.98098993089920605</v>
      </c>
      <c r="W541">
        <v>151.16</v>
      </c>
      <c r="X541">
        <v>155.75</v>
      </c>
      <c r="Y541">
        <v>154.55000000000001</v>
      </c>
      <c r="Z541">
        <v>159.59</v>
      </c>
      <c r="AA541">
        <v>152.96</v>
      </c>
      <c r="AB541">
        <v>163</v>
      </c>
      <c r="AC541" s="2">
        <f>(Table2[[#This Row],[Close Price]]/Table2[[#This Row],[Day Low]])-1</f>
        <v>2.9968245567610463E-2</v>
      </c>
      <c r="AD541" s="2">
        <f>(Table2[[#This Row],[Day High]]/Table2[[#This Row],[Close Price]])-1</f>
        <v>3.8538120624309613E-4</v>
      </c>
      <c r="AE541" s="2">
        <f>(Table2[[#This Row],[Close Price]]/Table2[[#This Row],[Current Week Low]])-1</f>
        <v>7.3762536395987066E-3</v>
      </c>
      <c r="AF541" s="2">
        <f>(Table2[[#This Row],[Current Week High]]/Table2[[#This Row],[Close Price]])-1</f>
        <v>2.5049778405806356E-2</v>
      </c>
      <c r="AG541" s="2">
        <f>(Table2[[#This Row],[Close Price]]/Table2[[#This Row],[Current Month Low]])-1</f>
        <v>1.78478033472802E-2</v>
      </c>
      <c r="AH541" s="2">
        <f>(Table2[[#This Row],[Current Month High]]/Table2[[#This Row],[Close Price]])-1</f>
        <v>4.6952276960626982E-2</v>
      </c>
      <c r="AI541">
        <v>12.980923630290899</v>
      </c>
      <c r="AJ541">
        <v>22.977883096366501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-0.04</v>
      </c>
      <c r="AM541" t="s">
        <v>10199</v>
      </c>
      <c r="AN541">
        <v>1.49</v>
      </c>
      <c r="AO541" t="s">
        <v>10198</v>
      </c>
      <c r="AP541">
        <v>3.1881527059523997E-2</v>
      </c>
      <c r="AQ541">
        <f>(Table2[[#This Row],[Sharpe Ratio]]-AVERAGE(Table2[Sharpe Ratio]))/_xlfn.STDEV.P(Table2[Sharpe Ratio])</f>
        <v>-0.25475851710760994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-2.1374865125437479</v>
      </c>
      <c r="AS541">
        <f>_xlfn.RANK.AVG(Table2[[#This Row],[1Y Return vs Nifty Z-Score]],Table2[1Y Return vs Nifty Z-Score])</f>
        <v>557</v>
      </c>
      <c r="AT541">
        <f>_xlfn.RANK.AVG(Table2[[#This Row],[6M Return vs Nifty Z-Score]],Table2[6M Return vs Nifty Z-Score])</f>
        <v>559</v>
      </c>
      <c r="AU541">
        <f>_xlfn.RANK.AVG(Table2[[#This Row],[Sharpe Ratio Z-Score]],Table2[Sharpe Ratio Z-Score])</f>
        <v>407</v>
      </c>
      <c r="AV541">
        <f>(Table2[[#This Row],[Rank 1Y]]+Table2[[#This Row],[Rank 6M]]+Table2[[#This Row],[Rank Sharpe]])/3</f>
        <v>507.66666666666669</v>
      </c>
    </row>
    <row r="542" spans="1:48" x14ac:dyDescent="0.3">
      <c r="A542" t="s">
        <v>435</v>
      </c>
      <c r="B542" t="s">
        <v>436</v>
      </c>
      <c r="C542" t="s">
        <v>10154</v>
      </c>
      <c r="D542" t="s">
        <v>29</v>
      </c>
      <c r="E542">
        <v>52930.2</v>
      </c>
      <c r="F542">
        <v>1843.75</v>
      </c>
      <c r="G542">
        <v>-5.1027183771375704</v>
      </c>
      <c r="H542">
        <f>(Table2[[#This Row],[1Y Return vs Nifty]]-AVERAGE(Table2[1Y Return vs Nifty]))/_xlfn.STDEV.P(Table2[1Y Return vs Nifty])</f>
        <v>-0.60596630477489954</v>
      </c>
      <c r="I542">
        <v>-3.0415335417903799</v>
      </c>
      <c r="J542">
        <f>(Table2[[#This Row],[1M Return vs Nifty]]-AVERAGE(Table2[1M Return vs Nifty]))/_xlfn.STDEV.P(Table2[1M Return vs Nifty])</f>
        <v>-0.55990828063349052</v>
      </c>
      <c r="K542">
        <v>-6.7046546754616401</v>
      </c>
      <c r="L542">
        <f>(Table2[[#This Row],[6M Return vs Nifty]]-AVERAGE(Table2[6M Return vs Nifty]))/_xlfn.STDEV.P(Table2[6M Return vs Nifty])</f>
        <v>-0.50123240754293241</v>
      </c>
      <c r="M542">
        <v>-1.24430622994508</v>
      </c>
      <c r="N542">
        <f>(Table2[[#This Row],[1W Return vs Nifty]]-AVERAGE(Table2[1W Return vs Nifty]))/_xlfn.STDEV.P(Table2[1W Return vs Nifty])</f>
        <v>-0.22336915522507228</v>
      </c>
      <c r="O542">
        <v>1854.17</v>
      </c>
      <c r="P542">
        <v>1839.0683103986901</v>
      </c>
      <c r="Q542">
        <v>1772.73214930981</v>
      </c>
      <c r="R542">
        <v>47.545594892820198</v>
      </c>
      <c r="S542" s="2">
        <f>(Table2[[#This Row],[Close Price]]-Table2[[#This Row],[20D EMA]])/Table2[[#This Row],[20D EMA]]</f>
        <v>-5.6197651779502809E-3</v>
      </c>
      <c r="T542" s="2">
        <f>(Table2[[#This Row],[Close Price]]-Table2[[#This Row],[50D EMA]])/Table2[[#This Row],[50D EMA]]</f>
        <v>2.5456855380728014E-3</v>
      </c>
      <c r="U542" s="2">
        <f>(Table2[[#This Row],[Close Price]]-Table2[[#This Row],[200D EMA]])/Table2[[#This Row],[200D EMA]]</f>
        <v>4.0061241467212003E-2</v>
      </c>
      <c r="V542">
        <v>0.82787361786116898</v>
      </c>
      <c r="W542">
        <v>1810.05</v>
      </c>
      <c r="X542">
        <v>1863.2</v>
      </c>
      <c r="Y542">
        <v>1824</v>
      </c>
      <c r="Z542">
        <v>1892.95</v>
      </c>
      <c r="AA542">
        <v>1824</v>
      </c>
      <c r="AB542">
        <v>1905.5</v>
      </c>
      <c r="AC542" s="2">
        <f>(Table2[[#This Row],[Close Price]]/Table2[[#This Row],[Day Low]])-1</f>
        <v>1.8618270213530019E-2</v>
      </c>
      <c r="AD542" s="2">
        <f>(Table2[[#This Row],[Day High]]/Table2[[#This Row],[Close Price]])-1</f>
        <v>1.0549152542372875E-2</v>
      </c>
      <c r="AE542" s="2">
        <f>(Table2[[#This Row],[Close Price]]/Table2[[#This Row],[Current Week Low]])-1</f>
        <v>1.0827850877193068E-2</v>
      </c>
      <c r="AF542" s="2">
        <f>(Table2[[#This Row],[Current Week High]]/Table2[[#This Row],[Close Price]])-1</f>
        <v>2.6684745762711959E-2</v>
      </c>
      <c r="AG542" s="2">
        <f>(Table2[[#This Row],[Close Price]]/Table2[[#This Row],[Current Month Low]])-1</f>
        <v>1.0827850877193068E-2</v>
      </c>
      <c r="AH542" s="2">
        <f>(Table2[[#This Row],[Current Month High]]/Table2[[#This Row],[Close Price]])-1</f>
        <v>3.3491525423728907E-2</v>
      </c>
      <c r="AI542">
        <v>13.0657627118644</v>
      </c>
      <c r="AJ542">
        <v>20.7511952321697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-0.05</v>
      </c>
      <c r="AM542" t="s">
        <v>10199</v>
      </c>
      <c r="AN542">
        <v>-0.11</v>
      </c>
      <c r="AO542" t="s">
        <v>10199</v>
      </c>
      <c r="AP542">
        <v>4.2707584569089997E-3</v>
      </c>
      <c r="AQ542">
        <f>(Table2[[#This Row],[Sharpe Ratio]]-AVERAGE(Table2[Sharpe Ratio]))/_xlfn.STDEV.P(Table2[Sharpe Ratio])</f>
        <v>-0.56605043996431792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-2.4565265881407128</v>
      </c>
      <c r="AS542">
        <f>_xlfn.RANK.AVG(Table2[[#This Row],[1Y Return vs Nifty Z-Score]],Table2[1Y Return vs Nifty Z-Score])</f>
        <v>539</v>
      </c>
      <c r="AT542">
        <f>_xlfn.RANK.AVG(Table2[[#This Row],[6M Return vs Nifty Z-Score]],Table2[6M Return vs Nifty Z-Score])</f>
        <v>495</v>
      </c>
      <c r="AU542">
        <f>_xlfn.RANK.AVG(Table2[[#This Row],[Sharpe Ratio Z-Score]],Table2[Sharpe Ratio Z-Score])</f>
        <v>490</v>
      </c>
      <c r="AV542">
        <f>(Table2[[#This Row],[Rank 1Y]]+Table2[[#This Row],[Rank 6M]]+Table2[[#This Row],[Rank Sharpe]])/3</f>
        <v>508</v>
      </c>
    </row>
    <row r="543" spans="1:48" x14ac:dyDescent="0.3">
      <c r="A543" t="s">
        <v>253</v>
      </c>
      <c r="B543" t="s">
        <v>254</v>
      </c>
      <c r="C543" t="s">
        <v>10159</v>
      </c>
      <c r="D543" t="s">
        <v>65</v>
      </c>
      <c r="E543">
        <v>108819.67529265</v>
      </c>
      <c r="F543">
        <v>6582.85</v>
      </c>
      <c r="G543">
        <v>1.4797764363354999</v>
      </c>
      <c r="H543">
        <f>(Table2[[#This Row],[1Y Return vs Nifty]]-AVERAGE(Table2[1Y Return vs Nifty]))/_xlfn.STDEV.P(Table2[1Y Return vs Nifty])</f>
        <v>-0.52994310672499256</v>
      </c>
      <c r="I543">
        <v>3.5761486715728998</v>
      </c>
      <c r="J543">
        <f>(Table2[[#This Row],[1M Return vs Nifty]]-AVERAGE(Table2[1M Return vs Nifty]))/_xlfn.STDEV.P(Table2[1M Return vs Nifty])</f>
        <v>-1.4901081787208262E-2</v>
      </c>
      <c r="K543">
        <v>1.15614159404739</v>
      </c>
      <c r="L543">
        <f>(Table2[[#This Row],[6M Return vs Nifty]]-AVERAGE(Table2[6M Return vs Nifty]))/_xlfn.STDEV.P(Table2[6M Return vs Nifty])</f>
        <v>-0.27334987040639402</v>
      </c>
      <c r="M543">
        <v>1.8662253467821699</v>
      </c>
      <c r="N543">
        <f>(Table2[[#This Row],[1W Return vs Nifty]]-AVERAGE(Table2[1W Return vs Nifty]))/_xlfn.STDEV.P(Table2[1W Return vs Nifty])</f>
        <v>0.33823777000578092</v>
      </c>
      <c r="O543">
        <v>6272.43</v>
      </c>
      <c r="P543">
        <v>6139.5879244891903</v>
      </c>
      <c r="Q543">
        <v>5876.4919781643703</v>
      </c>
      <c r="R543">
        <v>84.097572061349595</v>
      </c>
      <c r="S543" s="2">
        <f>(Table2[[#This Row],[Close Price]]-Table2[[#This Row],[20D EMA]])/Table2[[#This Row],[20D EMA]]</f>
        <v>4.9489591753116423E-2</v>
      </c>
      <c r="T543" s="2">
        <f>(Table2[[#This Row],[Close Price]]-Table2[[#This Row],[50D EMA]])/Table2[[#This Row],[50D EMA]]</f>
        <v>7.2197365843195277E-2</v>
      </c>
      <c r="U543" s="2">
        <f>(Table2[[#This Row],[Close Price]]-Table2[[#This Row],[200D EMA]])/Table2[[#This Row],[200D EMA]]</f>
        <v>0.12020062725522071</v>
      </c>
      <c r="V543">
        <v>1.2107719827296399</v>
      </c>
      <c r="W543">
        <v>6483</v>
      </c>
      <c r="X543">
        <v>6575</v>
      </c>
      <c r="Y543">
        <v>6430.95</v>
      </c>
      <c r="Z543">
        <v>6595</v>
      </c>
      <c r="AA543">
        <v>6284.25</v>
      </c>
      <c r="AB543">
        <v>6595</v>
      </c>
      <c r="AC543" s="2">
        <f>(Table2[[#This Row],[Close Price]]/Table2[[#This Row],[Day Low]])-1</f>
        <v>1.5401820144994582E-2</v>
      </c>
      <c r="AD543" s="2">
        <f>(Table2[[#This Row],[Day High]]/Table2[[#This Row],[Close Price]])-1</f>
        <v>-1.1924926133818348E-3</v>
      </c>
      <c r="AE543" s="2">
        <f>(Table2[[#This Row],[Close Price]]/Table2[[#This Row],[Current Week Low]])-1</f>
        <v>2.3620149433598581E-2</v>
      </c>
      <c r="AF543" s="2">
        <f>(Table2[[#This Row],[Current Week High]]/Table2[[#This Row],[Close Price]])-1</f>
        <v>1.8457051277180891E-3</v>
      </c>
      <c r="AG543" s="2">
        <f>(Table2[[#This Row],[Close Price]]/Table2[[#This Row],[Current Month Low]])-1</f>
        <v>4.7515614432907638E-2</v>
      </c>
      <c r="AH543" s="2">
        <f>(Table2[[#This Row],[Current Month High]]/Table2[[#This Row],[Close Price]])-1</f>
        <v>1.8457051277180891E-3</v>
      </c>
      <c r="AI543">
        <v>0.184570512771808</v>
      </c>
      <c r="AJ543">
        <v>29.679389312977101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-0.01</v>
      </c>
      <c r="AM543" t="s">
        <v>10199</v>
      </c>
      <c r="AN543">
        <v>9.51</v>
      </c>
      <c r="AO543" t="s">
        <v>10198</v>
      </c>
      <c r="AP543">
        <v>-3.4945816663068001E-2</v>
      </c>
      <c r="AQ543">
        <f>(Table2[[#This Row],[Sharpe Ratio]]-AVERAGE(Table2[Sharpe Ratio]))/_xlfn.STDEV.P(Table2[Sharpe Ratio])</f>
        <v>-1.0081896376321431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-1.488145926544957</v>
      </c>
      <c r="AS543">
        <f>_xlfn.RANK.AVG(Table2[[#This Row],[1Y Return vs Nifty Z-Score]],Table2[1Y Return vs Nifty Z-Score])</f>
        <v>508</v>
      </c>
      <c r="AT543">
        <f>_xlfn.RANK.AVG(Table2[[#This Row],[6M Return vs Nifty Z-Score]],Table2[6M Return vs Nifty Z-Score])</f>
        <v>412</v>
      </c>
      <c r="AU543">
        <f>_xlfn.RANK.AVG(Table2[[#This Row],[Sharpe Ratio Z-Score]],Table2[Sharpe Ratio Z-Score])</f>
        <v>606</v>
      </c>
      <c r="AV543">
        <f>(Table2[[#This Row],[Rank 1Y]]+Table2[[#This Row],[Rank 6M]]+Table2[[#This Row],[Rank Sharpe]])/3</f>
        <v>508.66666666666669</v>
      </c>
    </row>
    <row r="544" spans="1:48" x14ac:dyDescent="0.3">
      <c r="A544" t="s">
        <v>1847</v>
      </c>
      <c r="B544" t="s">
        <v>1848</v>
      </c>
      <c r="C544" t="s">
        <v>10157</v>
      </c>
      <c r="D544" t="s">
        <v>189</v>
      </c>
      <c r="E544">
        <v>3753.5925246749998</v>
      </c>
      <c r="F544">
        <v>236.21</v>
      </c>
      <c r="G544">
        <v>-15.416012899167001</v>
      </c>
      <c r="H544">
        <f>(Table2[[#This Row],[1Y Return vs Nifty]]-AVERAGE(Table2[1Y Return vs Nifty]))/_xlfn.STDEV.P(Table2[1Y Return vs Nifty])</f>
        <v>-0.72507762262819586</v>
      </c>
      <c r="I544">
        <v>4.1210742934945701</v>
      </c>
      <c r="J544">
        <f>(Table2[[#This Row],[1M Return vs Nifty]]-AVERAGE(Table2[1M Return vs Nifty]))/_xlfn.STDEV.P(Table2[1M Return vs Nifty])</f>
        <v>2.997692492386958E-2</v>
      </c>
      <c r="K544">
        <v>-20.954401966305301</v>
      </c>
      <c r="L544">
        <f>(Table2[[#This Row],[6M Return vs Nifty]]-AVERAGE(Table2[6M Return vs Nifty]))/_xlfn.STDEV.P(Table2[6M Return vs Nifty])</f>
        <v>-0.91432905257209907</v>
      </c>
      <c r="M544">
        <v>5.0650525890973901</v>
      </c>
      <c r="N544">
        <f>(Table2[[#This Row],[1W Return vs Nifty]]-AVERAGE(Table2[1W Return vs Nifty]))/_xlfn.STDEV.P(Table2[1W Return vs Nifty])</f>
        <v>0.91578649040537019</v>
      </c>
      <c r="O544">
        <v>225.33</v>
      </c>
      <c r="P544">
        <v>223.78040403454901</v>
      </c>
      <c r="Q544">
        <v>233.22635723737599</v>
      </c>
      <c r="R544">
        <v>73.461766832442194</v>
      </c>
      <c r="S544" s="2">
        <f>(Table2[[#This Row],[Close Price]]-Table2[[#This Row],[20D EMA]])/Table2[[#This Row],[20D EMA]]</f>
        <v>4.8284737939910331E-2</v>
      </c>
      <c r="T544" s="2">
        <f>(Table2[[#This Row],[Close Price]]-Table2[[#This Row],[50D EMA]])/Table2[[#This Row],[50D EMA]]</f>
        <v>5.5543719384526714E-2</v>
      </c>
      <c r="U544" s="2">
        <f>(Table2[[#This Row],[Close Price]]-Table2[[#This Row],[200D EMA]])/Table2[[#This Row],[200D EMA]]</f>
        <v>1.2792905561644075E-2</v>
      </c>
      <c r="V544">
        <v>1.47318196609312</v>
      </c>
      <c r="W544">
        <v>225.61</v>
      </c>
      <c r="X544">
        <v>238.28</v>
      </c>
      <c r="Y544">
        <v>235.21</v>
      </c>
      <c r="Z544">
        <v>244.44</v>
      </c>
      <c r="AA544">
        <v>216.5</v>
      </c>
      <c r="AB544">
        <v>247</v>
      </c>
      <c r="AC544" s="2">
        <f>(Table2[[#This Row],[Close Price]]/Table2[[#This Row],[Day Low]])-1</f>
        <v>4.6983732990558913E-2</v>
      </c>
      <c r="AD544" s="2">
        <f>(Table2[[#This Row],[Day High]]/Table2[[#This Row],[Close Price]])-1</f>
        <v>8.7633885102238462E-3</v>
      </c>
      <c r="AE544" s="2">
        <f>(Table2[[#This Row],[Close Price]]/Table2[[#This Row],[Current Week Low]])-1</f>
        <v>4.2515199183708052E-3</v>
      </c>
      <c r="AF544" s="2">
        <f>(Table2[[#This Row],[Current Week High]]/Table2[[#This Row],[Close Price]])-1</f>
        <v>3.4841877989924219E-2</v>
      </c>
      <c r="AG544" s="2">
        <f>(Table2[[#This Row],[Close Price]]/Table2[[#This Row],[Current Month Low]])-1</f>
        <v>9.1039260969976832E-2</v>
      </c>
      <c r="AH544" s="2">
        <f>(Table2[[#This Row],[Current Month High]]/Table2[[#This Row],[Close Price]])-1</f>
        <v>4.5679691799669797E-2</v>
      </c>
      <c r="AI544">
        <v>26.582278481012601</v>
      </c>
      <c r="AJ544">
        <v>23.962214641826201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-0.12</v>
      </c>
      <c r="AM544" t="s">
        <v>10199</v>
      </c>
      <c r="AN544">
        <v>7.41</v>
      </c>
      <c r="AO544" t="s">
        <v>10198</v>
      </c>
      <c r="AP544">
        <v>6.3676536062978004E-2</v>
      </c>
      <c r="AQ544">
        <f>(Table2[[#This Row],[Sharpe Ratio]]-AVERAGE(Table2[Sharpe Ratio]))/_xlfn.STDEV.P(Table2[Sharpe Ratio])</f>
        <v>0.1037077622046636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598</v>
      </c>
      <c r="AT544">
        <f>_xlfn.RANK.AVG(Table2[[#This Row],[6M Return vs Nifty Z-Score]],Table2[6M Return vs Nifty Z-Score])</f>
        <v>623</v>
      </c>
      <c r="AU544">
        <f>_xlfn.RANK.AVG(Table2[[#This Row],[Sharpe Ratio Z-Score]],Table2[Sharpe Ratio Z-Score])</f>
        <v>306</v>
      </c>
      <c r="AV544">
        <f>(Table2[[#This Row],[Rank 1Y]]+Table2[[#This Row],[Rank 6M]]+Table2[[#This Row],[Rank Sharpe]])/3</f>
        <v>509</v>
      </c>
    </row>
    <row r="545" spans="1:48" x14ac:dyDescent="0.3">
      <c r="A545" t="s">
        <v>753</v>
      </c>
      <c r="B545" t="s">
        <v>754</v>
      </c>
      <c r="C545" t="s">
        <v>10153</v>
      </c>
      <c r="D545" t="s">
        <v>539</v>
      </c>
      <c r="E545">
        <v>20984.659926749999</v>
      </c>
      <c r="F545">
        <v>2242.0500000000002</v>
      </c>
      <c r="G545">
        <v>5.3243666348580501</v>
      </c>
      <c r="H545">
        <f>(Table2[[#This Row],[1Y Return vs Nifty]]-AVERAGE(Table2[1Y Return vs Nifty]))/_xlfn.STDEV.P(Table2[1Y Return vs Nifty])</f>
        <v>-0.48554078657659289</v>
      </c>
      <c r="I545">
        <v>-15.628148031443899</v>
      </c>
      <c r="J545">
        <f>(Table2[[#This Row],[1M Return vs Nifty]]-AVERAGE(Table2[1M Return vs Nifty]))/_xlfn.STDEV.P(Table2[1M Return vs Nifty])</f>
        <v>-1.5964940949404856</v>
      </c>
      <c r="K545">
        <v>-53.744403392565097</v>
      </c>
      <c r="L545">
        <f>(Table2[[#This Row],[6M Return vs Nifty]]-AVERAGE(Table2[6M Return vs Nifty]))/_xlfn.STDEV.P(Table2[6M Return vs Nifty])</f>
        <v>-1.8649030735158447</v>
      </c>
      <c r="M545">
        <v>-4.7762146490688204</v>
      </c>
      <c r="N545">
        <f>(Table2[[#This Row],[1W Return vs Nifty]]-AVERAGE(Table2[1W Return vs Nifty]))/_xlfn.STDEV.P(Table2[1W Return vs Nifty])</f>
        <v>-0.8610557301827958</v>
      </c>
      <c r="O545">
        <v>2469.16</v>
      </c>
      <c r="P545">
        <v>2572.86399599378</v>
      </c>
      <c r="Q545">
        <v>2589.3807307412699</v>
      </c>
      <c r="R545">
        <v>24.875413971171302</v>
      </c>
      <c r="S545" s="2">
        <f>(Table2[[#This Row],[Close Price]]-Table2[[#This Row],[20D EMA]])/Table2[[#This Row],[20D EMA]]</f>
        <v>-9.1978648609243499E-2</v>
      </c>
      <c r="T545" s="2">
        <f>(Table2[[#This Row],[Close Price]]-Table2[[#This Row],[50D EMA]])/Table2[[#This Row],[50D EMA]]</f>
        <v>-0.12857811237161856</v>
      </c>
      <c r="U545" s="2">
        <f>(Table2[[#This Row],[Close Price]]-Table2[[#This Row],[200D EMA]])/Table2[[#This Row],[200D EMA]]</f>
        <v>-0.13413660131850841</v>
      </c>
      <c r="V545">
        <v>1.8847232538726499</v>
      </c>
      <c r="W545">
        <v>2201.1</v>
      </c>
      <c r="X545">
        <v>2273.1</v>
      </c>
      <c r="Y545">
        <v>2222</v>
      </c>
      <c r="Z545">
        <v>2389.9</v>
      </c>
      <c r="AA545">
        <v>2222</v>
      </c>
      <c r="AB545">
        <v>2599</v>
      </c>
      <c r="AC545" s="2">
        <f>(Table2[[#This Row],[Close Price]]/Table2[[#This Row],[Day Low]])-1</f>
        <v>1.8604334196538286E-2</v>
      </c>
      <c r="AD545" s="2">
        <f>(Table2[[#This Row],[Day High]]/Table2[[#This Row],[Close Price]])-1</f>
        <v>1.3848932896233235E-2</v>
      </c>
      <c r="AE545" s="2">
        <f>(Table2[[#This Row],[Close Price]]/Table2[[#This Row],[Current Week Low]])-1</f>
        <v>9.0234023402340213E-3</v>
      </c>
      <c r="AF545" s="2">
        <f>(Table2[[#This Row],[Current Week High]]/Table2[[#This Row],[Close Price]])-1</f>
        <v>6.5944113645993507E-2</v>
      </c>
      <c r="AG545" s="2">
        <f>(Table2[[#This Row],[Close Price]]/Table2[[#This Row],[Current Month Low]])-1</f>
        <v>9.0234023402340213E-3</v>
      </c>
      <c r="AH545" s="2">
        <f>(Table2[[#This Row],[Current Month High]]/Table2[[#This Row],[Close Price]])-1</f>
        <v>0.15920697575879217</v>
      </c>
      <c r="AI545">
        <v>73.769541268035894</v>
      </c>
      <c r="AJ545">
        <v>54.411157024793397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-0.25</v>
      </c>
      <c r="AM545" t="s">
        <v>10199</v>
      </c>
      <c r="AN545">
        <v>-14.19</v>
      </c>
      <c r="AO545" t="s">
        <v>10199</v>
      </c>
      <c r="AP545">
        <v>5.7344784913655002E-2</v>
      </c>
      <c r="AQ545">
        <f>(Table2[[#This Row],[Sharpe Ratio]]-AVERAGE(Table2[Sharpe Ratio]))/_xlfn.STDEV.P(Table2[Sharpe Ratio])</f>
        <v>3.2321738197484975E-2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480</v>
      </c>
      <c r="AT545">
        <f>_xlfn.RANK.AVG(Table2[[#This Row],[6M Return vs Nifty Z-Score]],Table2[6M Return vs Nifty Z-Score])</f>
        <v>723</v>
      </c>
      <c r="AU545">
        <f>_xlfn.RANK.AVG(Table2[[#This Row],[Sharpe Ratio Z-Score]],Table2[Sharpe Ratio Z-Score])</f>
        <v>327</v>
      </c>
      <c r="AV545">
        <f>(Table2[[#This Row],[Rank 1Y]]+Table2[[#This Row],[Rank 6M]]+Table2[[#This Row],[Rank Sharpe]])/3</f>
        <v>510</v>
      </c>
    </row>
    <row r="546" spans="1:48" x14ac:dyDescent="0.3">
      <c r="A546" t="s">
        <v>714</v>
      </c>
      <c r="B546" t="s">
        <v>715</v>
      </c>
      <c r="C546" t="s">
        <v>10165</v>
      </c>
      <c r="D546" t="s">
        <v>716</v>
      </c>
      <c r="E546">
        <v>22926.028576500001</v>
      </c>
      <c r="F546">
        <v>1442.15</v>
      </c>
      <c r="G546">
        <v>-10.761170830613301</v>
      </c>
      <c r="H546">
        <f>(Table2[[#This Row],[1Y Return vs Nifty]]-AVERAGE(Table2[1Y Return vs Nifty]))/_xlfn.STDEV.P(Table2[1Y Return vs Nifty])</f>
        <v>-0.67131746170191875</v>
      </c>
      <c r="I546">
        <v>9.4196832898353797</v>
      </c>
      <c r="J546">
        <f>(Table2[[#This Row],[1M Return vs Nifty]]-AVERAGE(Table2[1M Return vs Nifty]))/_xlfn.STDEV.P(Table2[1M Return vs Nifty])</f>
        <v>0.46635025833145399</v>
      </c>
      <c r="K546">
        <v>-8.4103986930988999</v>
      </c>
      <c r="L546">
        <f>(Table2[[#This Row],[6M Return vs Nifty]]-AVERAGE(Table2[6M Return vs Nifty]))/_xlfn.STDEV.P(Table2[6M Return vs Nifty])</f>
        <v>-0.55068150418882855</v>
      </c>
      <c r="M546">
        <v>-5.9671178996679499</v>
      </c>
      <c r="N546">
        <f>(Table2[[#This Row],[1W Return vs Nifty]]-AVERAGE(Table2[1W Return vs Nifty]))/_xlfn.STDEV.P(Table2[1W Return vs Nifty])</f>
        <v>-1.0760734840035446</v>
      </c>
      <c r="O546">
        <v>1404.82</v>
      </c>
      <c r="P546">
        <v>1331.92844372679</v>
      </c>
      <c r="Q546">
        <v>1285.85084777372</v>
      </c>
      <c r="R546">
        <v>53.0505380109988</v>
      </c>
      <c r="S546" s="2">
        <f>(Table2[[#This Row],[Close Price]]-Table2[[#This Row],[20D EMA]])/Table2[[#This Row],[20D EMA]]</f>
        <v>2.6572799362195979E-2</v>
      </c>
      <c r="T546" s="2">
        <f>(Table2[[#This Row],[Close Price]]-Table2[[#This Row],[50D EMA]])/Table2[[#This Row],[50D EMA]]</f>
        <v>8.2753361708235412E-2</v>
      </c>
      <c r="U546" s="2">
        <f>(Table2[[#This Row],[Close Price]]-Table2[[#This Row],[200D EMA]])/Table2[[#This Row],[200D EMA]]</f>
        <v>0.12155309653284538</v>
      </c>
      <c r="V546">
        <v>0.9068197950361</v>
      </c>
      <c r="W546">
        <v>1410.15</v>
      </c>
      <c r="X546">
        <v>1455</v>
      </c>
      <c r="Y546">
        <v>1423</v>
      </c>
      <c r="Z546">
        <v>1495.75</v>
      </c>
      <c r="AA546">
        <v>1409.5</v>
      </c>
      <c r="AB546">
        <v>1520</v>
      </c>
      <c r="AC546" s="2">
        <f>(Table2[[#This Row],[Close Price]]/Table2[[#This Row],[Day Low]])-1</f>
        <v>2.2692621352338405E-2</v>
      </c>
      <c r="AD546" s="2">
        <f>(Table2[[#This Row],[Day High]]/Table2[[#This Row],[Close Price]])-1</f>
        <v>8.9103075269563181E-3</v>
      </c>
      <c r="AE546" s="2">
        <f>(Table2[[#This Row],[Close Price]]/Table2[[#This Row],[Current Week Low]])-1</f>
        <v>1.345748418833459E-2</v>
      </c>
      <c r="AF546" s="2">
        <f>(Table2[[#This Row],[Current Week High]]/Table2[[#This Row],[Close Price]])-1</f>
        <v>3.7166730229171607E-2</v>
      </c>
      <c r="AG546" s="2">
        <f>(Table2[[#This Row],[Close Price]]/Table2[[#This Row],[Current Month Low]])-1</f>
        <v>2.3164242639233779E-2</v>
      </c>
      <c r="AH546" s="2">
        <f>(Table2[[#This Row],[Current Month High]]/Table2[[#This Row],[Close Price]])-1</f>
        <v>5.3981902021287498E-2</v>
      </c>
      <c r="AI546">
        <v>5.66168567763407</v>
      </c>
      <c r="AJ546">
        <v>29.8824694916017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0.09</v>
      </c>
      <c r="AM546" t="s">
        <v>10198</v>
      </c>
      <c r="AN546">
        <v>6.71</v>
      </c>
      <c r="AO546" t="s">
        <v>10198</v>
      </c>
      <c r="AP546">
        <v>1.4926248604801001E-2</v>
      </c>
      <c r="AQ546">
        <f>(Table2[[#This Row],[Sharpe Ratio]]-AVERAGE(Table2[Sharpe Ratio]))/_xlfn.STDEV.P(Table2[Sharpe Ratio])</f>
        <v>-0.44591731129785039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-2.2776395028606879</v>
      </c>
      <c r="AS546">
        <f>_xlfn.RANK.AVG(Table2[[#This Row],[1Y Return vs Nifty Z-Score]],Table2[1Y Return vs Nifty Z-Score])</f>
        <v>571</v>
      </c>
      <c r="AT546">
        <f>_xlfn.RANK.AVG(Table2[[#This Row],[6M Return vs Nifty Z-Score]],Table2[6M Return vs Nifty Z-Score])</f>
        <v>507</v>
      </c>
      <c r="AU546">
        <f>_xlfn.RANK.AVG(Table2[[#This Row],[Sharpe Ratio Z-Score]],Table2[Sharpe Ratio Z-Score])</f>
        <v>454</v>
      </c>
      <c r="AV546">
        <f>(Table2[[#This Row],[Rank 1Y]]+Table2[[#This Row],[Rank 6M]]+Table2[[#This Row],[Rank Sharpe]])/3</f>
        <v>510.66666666666669</v>
      </c>
    </row>
    <row r="547" spans="1:48" x14ac:dyDescent="0.3">
      <c r="A547" t="s">
        <v>1722</v>
      </c>
      <c r="B547" t="s">
        <v>1723</v>
      </c>
      <c r="C547" t="s">
        <v>10159</v>
      </c>
      <c r="D547" t="s">
        <v>65</v>
      </c>
      <c r="E547">
        <v>4465.3366612500004</v>
      </c>
      <c r="F547">
        <v>356.95</v>
      </c>
      <c r="G547">
        <v>-6.5074803548987799</v>
      </c>
      <c r="H547">
        <f>(Table2[[#This Row],[1Y Return vs Nifty]]-AVERAGE(Table2[1Y Return vs Nifty]))/_xlfn.STDEV.P(Table2[1Y Return vs Nifty])</f>
        <v>-0.62219032030009713</v>
      </c>
      <c r="I547">
        <v>18.7191275629087</v>
      </c>
      <c r="J547">
        <f>(Table2[[#This Row],[1M Return vs Nifty]]-AVERAGE(Table2[1M Return vs Nifty]))/_xlfn.STDEV.P(Table2[1M Return vs Nifty])</f>
        <v>1.2322172055022167</v>
      </c>
      <c r="K547">
        <v>5.73052003749169</v>
      </c>
      <c r="L547">
        <f>(Table2[[#This Row],[6M Return vs Nifty]]-AVERAGE(Table2[6M Return vs Nifty]))/_xlfn.STDEV.P(Table2[6M Return vs Nifty])</f>
        <v>-0.14073977217013942</v>
      </c>
      <c r="M547">
        <v>2.5262942318863102</v>
      </c>
      <c r="N547">
        <f>(Table2[[#This Row],[1W Return vs Nifty]]-AVERAGE(Table2[1W Return vs Nifty]))/_xlfn.STDEV.P(Table2[1W Return vs Nifty])</f>
        <v>0.45741330250236001</v>
      </c>
      <c r="O547">
        <v>332.63</v>
      </c>
      <c r="P547">
        <v>314.22763751338903</v>
      </c>
      <c r="Q547">
        <v>299.923103896935</v>
      </c>
      <c r="R547">
        <v>71.764773100259603</v>
      </c>
      <c r="S547" s="2">
        <f>(Table2[[#This Row],[Close Price]]-Table2[[#This Row],[20D EMA]])/Table2[[#This Row],[20D EMA]]</f>
        <v>7.3114271112046395E-2</v>
      </c>
      <c r="T547" s="2">
        <f>(Table2[[#This Row],[Close Price]]-Table2[[#This Row],[50D EMA]])/Table2[[#This Row],[50D EMA]]</f>
        <v>0.13595991372589111</v>
      </c>
      <c r="U547" s="2">
        <f>(Table2[[#This Row],[Close Price]]-Table2[[#This Row],[200D EMA]])/Table2[[#This Row],[200D EMA]]</f>
        <v>0.1901383900143338</v>
      </c>
      <c r="V547">
        <v>2.1033067661959199</v>
      </c>
      <c r="W547">
        <v>341.1</v>
      </c>
      <c r="X547">
        <v>359.45</v>
      </c>
      <c r="Y547">
        <v>354.2</v>
      </c>
      <c r="Z547">
        <v>377.95</v>
      </c>
      <c r="AA547">
        <v>333.2</v>
      </c>
      <c r="AB547">
        <v>377.95</v>
      </c>
      <c r="AC547" s="2">
        <f>(Table2[[#This Row],[Close Price]]/Table2[[#This Row],[Day Low]])-1</f>
        <v>4.6467311638815456E-2</v>
      </c>
      <c r="AD547" s="2">
        <f>(Table2[[#This Row],[Day High]]/Table2[[#This Row],[Close Price]])-1</f>
        <v>7.0037820423027863E-3</v>
      </c>
      <c r="AE547" s="2">
        <f>(Table2[[#This Row],[Close Price]]/Table2[[#This Row],[Current Week Low]])-1</f>
        <v>7.763975155279601E-3</v>
      </c>
      <c r="AF547" s="2">
        <f>(Table2[[#This Row],[Current Week High]]/Table2[[#This Row],[Close Price]])-1</f>
        <v>5.8831769155343938E-2</v>
      </c>
      <c r="AG547" s="2">
        <f>(Table2[[#This Row],[Close Price]]/Table2[[#This Row],[Current Month Low]])-1</f>
        <v>7.1278511404561762E-2</v>
      </c>
      <c r="AH547" s="2">
        <f>(Table2[[#This Row],[Current Month High]]/Table2[[#This Row],[Close Price]])-1</f>
        <v>5.8831769155343938E-2</v>
      </c>
      <c r="AI547">
        <v>5.8831769155343903</v>
      </c>
      <c r="AJ547">
        <v>42.722910835665701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7.0000000000000007E-2</v>
      </c>
      <c r="AM547" t="s">
        <v>10198</v>
      </c>
      <c r="AN547">
        <v>14.48</v>
      </c>
      <c r="AO547" t="s">
        <v>10198</v>
      </c>
      <c r="AP547">
        <v>-5.422196199926E-2</v>
      </c>
      <c r="AQ547">
        <f>(Table2[[#This Row],[Sharpe Ratio]]-AVERAGE(Table2[Sharpe Ratio]))/_xlfn.STDEV.P(Table2[Sharpe Ratio])</f>
        <v>-1.2255145673843801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-0.29881415185004001</v>
      </c>
      <c r="AS547">
        <f>_xlfn.RANK.AVG(Table2[[#This Row],[1Y Return vs Nifty Z-Score]],Table2[1Y Return vs Nifty Z-Score])</f>
        <v>545</v>
      </c>
      <c r="AT547">
        <f>_xlfn.RANK.AVG(Table2[[#This Row],[6M Return vs Nifty Z-Score]],Table2[6M Return vs Nifty Z-Score])</f>
        <v>352</v>
      </c>
      <c r="AU547">
        <f>_xlfn.RANK.AVG(Table2[[#This Row],[Sharpe Ratio Z-Score]],Table2[Sharpe Ratio Z-Score])</f>
        <v>641</v>
      </c>
      <c r="AV547">
        <f>(Table2[[#This Row],[Rank 1Y]]+Table2[[#This Row],[Rank 6M]]+Table2[[#This Row],[Rank Sharpe]])/3</f>
        <v>512.66666666666663</v>
      </c>
    </row>
    <row r="548" spans="1:48" x14ac:dyDescent="0.3">
      <c r="A548" t="s">
        <v>1424</v>
      </c>
      <c r="B548" t="s">
        <v>1425</v>
      </c>
      <c r="C548" t="s">
        <v>10169</v>
      </c>
      <c r="D548" t="s">
        <v>1426</v>
      </c>
      <c r="E548">
        <v>7151.2854251999997</v>
      </c>
      <c r="F548">
        <v>935.7</v>
      </c>
      <c r="G548">
        <v>2.1974412221346</v>
      </c>
      <c r="H548">
        <f>(Table2[[#This Row],[1Y Return vs Nifty]]-AVERAGE(Table2[1Y Return vs Nifty]))/_xlfn.STDEV.P(Table2[1Y Return vs Nifty])</f>
        <v>-0.52165458182823499</v>
      </c>
      <c r="I548">
        <v>10.1796967299122</v>
      </c>
      <c r="J548">
        <f>(Table2[[#This Row],[1M Return vs Nifty]]-AVERAGE(Table2[1M Return vs Nifty]))/_xlfn.STDEV.P(Table2[1M Return vs Nifty])</f>
        <v>0.52894208167790635</v>
      </c>
      <c r="K548">
        <v>-4.2571753206423697</v>
      </c>
      <c r="L548">
        <f>(Table2[[#This Row],[6M Return vs Nifty]]-AVERAGE(Table2[6M Return vs Nifty]))/_xlfn.STDEV.P(Table2[6M Return vs Nifty])</f>
        <v>-0.43028058716197398</v>
      </c>
      <c r="M548">
        <v>3.7418119576012301</v>
      </c>
      <c r="N548">
        <f>(Table2[[#This Row],[1W Return vs Nifty]]-AVERAGE(Table2[1W Return vs Nifty]))/_xlfn.STDEV.P(Table2[1W Return vs Nifty])</f>
        <v>0.67687520335874019</v>
      </c>
      <c r="O548">
        <v>866.32</v>
      </c>
      <c r="P548">
        <v>794.70783978330201</v>
      </c>
      <c r="Q548">
        <v>756.16868227325904</v>
      </c>
      <c r="R548">
        <v>73.488165233262905</v>
      </c>
      <c r="S548" s="2">
        <f>(Table2[[#This Row],[Close Price]]-Table2[[#This Row],[20D EMA]])/Table2[[#This Row],[20D EMA]]</f>
        <v>8.0085880506048562E-2</v>
      </c>
      <c r="T548" s="2">
        <f>(Table2[[#This Row],[Close Price]]-Table2[[#This Row],[50D EMA]])/Table2[[#This Row],[50D EMA]]</f>
        <v>0.17741382827573873</v>
      </c>
      <c r="U548" s="2">
        <f>(Table2[[#This Row],[Close Price]]-Table2[[#This Row],[200D EMA]])/Table2[[#This Row],[200D EMA]]</f>
        <v>0.23742231321590651</v>
      </c>
      <c r="V548">
        <v>1.18655147785985</v>
      </c>
      <c r="W548">
        <v>894</v>
      </c>
      <c r="X548">
        <v>939</v>
      </c>
      <c r="Y548">
        <v>921</v>
      </c>
      <c r="Z548">
        <v>970</v>
      </c>
      <c r="AA548">
        <v>861.5</v>
      </c>
      <c r="AB548">
        <v>970</v>
      </c>
      <c r="AC548" s="2">
        <f>(Table2[[#This Row],[Close Price]]/Table2[[#This Row],[Day Low]])-1</f>
        <v>4.6644295302013417E-2</v>
      </c>
      <c r="AD548" s="2">
        <f>(Table2[[#This Row],[Day High]]/Table2[[#This Row],[Close Price]])-1</f>
        <v>3.5267714010900342E-3</v>
      </c>
      <c r="AE548" s="2">
        <f>(Table2[[#This Row],[Close Price]]/Table2[[#This Row],[Current Week Low]])-1</f>
        <v>1.596091205211736E-2</v>
      </c>
      <c r="AF548" s="2">
        <f>(Table2[[#This Row],[Current Week High]]/Table2[[#This Row],[Close Price]])-1</f>
        <v>3.6657048199209008E-2</v>
      </c>
      <c r="AG548" s="2">
        <f>(Table2[[#This Row],[Close Price]]/Table2[[#This Row],[Current Month Low]])-1</f>
        <v>8.6128845037724888E-2</v>
      </c>
      <c r="AH548" s="2">
        <f>(Table2[[#This Row],[Current Month High]]/Table2[[#This Row],[Close Price]])-1</f>
        <v>3.6657048199209008E-2</v>
      </c>
      <c r="AI548">
        <v>5.7390189163193099</v>
      </c>
      <c r="AJ548">
        <v>58.191039729501199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0.33</v>
      </c>
      <c r="AM548" t="s">
        <v>10198</v>
      </c>
      <c r="AN548">
        <v>8.1199999999999992</v>
      </c>
      <c r="AO548" t="s">
        <v>10198</v>
      </c>
      <c r="AP548">
        <v>-1.6579978896843001E-2</v>
      </c>
      <c r="AQ548">
        <f>(Table2[[#This Row],[Sharpe Ratio]]-AVERAGE(Table2[Sharpe Ratio]))/_xlfn.STDEV.P(Table2[Sharpe Ratio])</f>
        <v>-0.80112778305627808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-0.54724566700984045</v>
      </c>
      <c r="AS548">
        <f>_xlfn.RANK.AVG(Table2[[#This Row],[1Y Return vs Nifty Z-Score]],Table2[1Y Return vs Nifty Z-Score])</f>
        <v>498</v>
      </c>
      <c r="AT548">
        <f>_xlfn.RANK.AVG(Table2[[#This Row],[6M Return vs Nifty Z-Score]],Table2[6M Return vs Nifty Z-Score])</f>
        <v>469</v>
      </c>
      <c r="AU548">
        <f>_xlfn.RANK.AVG(Table2[[#This Row],[Sharpe Ratio Z-Score]],Table2[Sharpe Ratio Z-Score])</f>
        <v>574</v>
      </c>
      <c r="AV548">
        <f>(Table2[[#This Row],[Rank 1Y]]+Table2[[#This Row],[Rank 6M]]+Table2[[#This Row],[Rank Sharpe]])/3</f>
        <v>513.66666666666663</v>
      </c>
    </row>
    <row r="549" spans="1:48" x14ac:dyDescent="0.3">
      <c r="A549" t="s">
        <v>982</v>
      </c>
      <c r="B549" t="s">
        <v>983</v>
      </c>
      <c r="C549" t="s">
        <v>629</v>
      </c>
      <c r="D549" t="s">
        <v>629</v>
      </c>
      <c r="E549">
        <v>13887.777401597001</v>
      </c>
      <c r="F549">
        <v>27.87</v>
      </c>
      <c r="G549">
        <v>45.607442173894</v>
      </c>
      <c r="H549">
        <f>(Table2[[#This Row],[1Y Return vs Nifty]]-AVERAGE(Table2[1Y Return vs Nifty]))/_xlfn.STDEV.P(Table2[1Y Return vs Nifty])</f>
        <v>-2.029951916301781E-2</v>
      </c>
      <c r="I549">
        <v>1.6724201364776099</v>
      </c>
      <c r="J549">
        <f>(Table2[[#This Row],[1M Return vs Nifty]]-AVERAGE(Table2[1M Return vs Nifty]))/_xlfn.STDEV.P(Table2[1M Return vs Nifty])</f>
        <v>-0.17168494097296269</v>
      </c>
      <c r="K549">
        <v>-38.109516370045803</v>
      </c>
      <c r="L549">
        <f>(Table2[[#This Row],[6M Return vs Nifty]]-AVERAGE(Table2[6M Return vs Nifty]))/_xlfn.STDEV.P(Table2[6M Return vs Nifty])</f>
        <v>-1.4116515706935526</v>
      </c>
      <c r="M549">
        <v>-6.5564414303113097</v>
      </c>
      <c r="N549">
        <f>(Table2[[#This Row],[1W Return vs Nifty]]-AVERAGE(Table2[1W Return vs Nifty]))/_xlfn.STDEV.P(Table2[1W Return vs Nifty])</f>
        <v>-1.182475932539057</v>
      </c>
      <c r="O549">
        <v>27.94</v>
      </c>
      <c r="P549">
        <v>27.507484842281102</v>
      </c>
      <c r="Q549">
        <v>25.307042030338099</v>
      </c>
      <c r="R549">
        <v>47.080758453568897</v>
      </c>
      <c r="S549" s="2">
        <f>(Table2[[#This Row],[Close Price]]-Table2[[#This Row],[20D EMA]])/Table2[[#This Row],[20D EMA]]</f>
        <v>-2.5053686471009405E-3</v>
      </c>
      <c r="T549" s="2">
        <f>(Table2[[#This Row],[Close Price]]-Table2[[#This Row],[50D EMA]])/Table2[[#This Row],[50D EMA]]</f>
        <v>1.3178782422218625E-2</v>
      </c>
      <c r="U549" s="2">
        <f>(Table2[[#This Row],[Close Price]]-Table2[[#This Row],[200D EMA]])/Table2[[#This Row],[200D EMA]]</f>
        <v>0.10127449769077816</v>
      </c>
      <c r="V549">
        <v>1.6985814127015599</v>
      </c>
      <c r="W549">
        <v>26.89</v>
      </c>
      <c r="X549">
        <v>28.04</v>
      </c>
      <c r="Y549">
        <v>27.79</v>
      </c>
      <c r="Z549">
        <v>28.64</v>
      </c>
      <c r="AA549">
        <v>27.79</v>
      </c>
      <c r="AB549">
        <v>29.85</v>
      </c>
      <c r="AC549" s="2">
        <f>(Table2[[#This Row],[Close Price]]/Table2[[#This Row],[Day Low]])-1</f>
        <v>3.6444775009297103E-2</v>
      </c>
      <c r="AD549" s="2">
        <f>(Table2[[#This Row],[Day High]]/Table2[[#This Row],[Close Price]])-1</f>
        <v>6.0997488338714323E-3</v>
      </c>
      <c r="AE549" s="2">
        <f>(Table2[[#This Row],[Close Price]]/Table2[[#This Row],[Current Week Low]])-1</f>
        <v>2.8787333573228047E-3</v>
      </c>
      <c r="AF549" s="2">
        <f>(Table2[[#This Row],[Current Week High]]/Table2[[#This Row],[Close Price]])-1</f>
        <v>2.7628274129888775E-2</v>
      </c>
      <c r="AG549" s="2">
        <f>(Table2[[#This Row],[Close Price]]/Table2[[#This Row],[Current Month Low]])-1</f>
        <v>2.8787333573228047E-3</v>
      </c>
      <c r="AH549" s="2">
        <f>(Table2[[#This Row],[Current Month High]]/Table2[[#This Row],[Close Price]])-1</f>
        <v>7.1044133476856786E-2</v>
      </c>
      <c r="AI549">
        <v>40.1148188015787</v>
      </c>
      <c r="AJ549">
        <v>91.546391752577307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-0.11</v>
      </c>
      <c r="AM549" t="s">
        <v>10199</v>
      </c>
      <c r="AN549">
        <v>-1.28</v>
      </c>
      <c r="AO549" t="s">
        <v>10199</v>
      </c>
      <c r="AP549">
        <v>-5.4896689376859997E-3</v>
      </c>
      <c r="AQ549">
        <f>(Table2[[#This Row],[Sharpe Ratio]]-AVERAGE(Table2[Sharpe Ratio]))/_xlfn.STDEV.P(Table2[Sharpe Ratio])</f>
        <v>-0.67609236799956307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-3.4622043313681532</v>
      </c>
      <c r="AS549">
        <f>_xlfn.RANK.AVG(Table2[[#This Row],[1Y Return vs Nifty Z-Score]],Table2[1Y Return vs Nifty Z-Score])</f>
        <v>281</v>
      </c>
      <c r="AT549">
        <f>_xlfn.RANK.AVG(Table2[[#This Row],[6M Return vs Nifty Z-Score]],Table2[6M Return vs Nifty Z-Score])</f>
        <v>711</v>
      </c>
      <c r="AU549">
        <f>_xlfn.RANK.AVG(Table2[[#This Row],[Sharpe Ratio Z-Score]],Table2[Sharpe Ratio Z-Score])</f>
        <v>550</v>
      </c>
      <c r="AV549">
        <f>(Table2[[#This Row],[Rank 1Y]]+Table2[[#This Row],[Rank 6M]]+Table2[[#This Row],[Rank Sharpe]])/3</f>
        <v>514</v>
      </c>
    </row>
    <row r="550" spans="1:48" x14ac:dyDescent="0.3">
      <c r="A550" t="s">
        <v>128</v>
      </c>
      <c r="B550" t="s">
        <v>129</v>
      </c>
      <c r="C550" t="s">
        <v>10161</v>
      </c>
      <c r="D550" t="s">
        <v>130</v>
      </c>
      <c r="E550">
        <v>228836.29780047899</v>
      </c>
      <c r="F550">
        <v>935.3</v>
      </c>
      <c r="G550">
        <v>-11.144529388094799</v>
      </c>
      <c r="H550">
        <f>(Table2[[#This Row],[1Y Return vs Nifty]]-AVERAGE(Table2[1Y Return vs Nifty]))/_xlfn.STDEV.P(Table2[1Y Return vs Nifty])</f>
        <v>-0.67574498414825468</v>
      </c>
      <c r="I550">
        <v>-1.7438854390263001</v>
      </c>
      <c r="J550">
        <f>(Table2[[#This Row],[1M Return vs Nifty]]-AVERAGE(Table2[1M Return vs Nifty]))/_xlfn.STDEV.P(Table2[1M Return vs Nifty])</f>
        <v>-0.4530389063157696</v>
      </c>
      <c r="K550">
        <v>0.53438083715149798</v>
      </c>
      <c r="L550">
        <f>(Table2[[#This Row],[6M Return vs Nifty]]-AVERAGE(Table2[6M Return vs Nifty]))/_xlfn.STDEV.P(Table2[6M Return vs Nifty])</f>
        <v>-0.29137456077051926</v>
      </c>
      <c r="M550">
        <v>-1.75535805299428</v>
      </c>
      <c r="N550">
        <f>(Table2[[#This Row],[1W Return vs Nifty]]-AVERAGE(Table2[1W Return vs Nifty]))/_xlfn.STDEV.P(Table2[1W Return vs Nifty])</f>
        <v>-0.31563963565474262</v>
      </c>
      <c r="O550">
        <v>930.73</v>
      </c>
      <c r="P550">
        <v>907.96491947630795</v>
      </c>
      <c r="Q550">
        <v>845.86386776746303</v>
      </c>
      <c r="R550">
        <v>52.307776715359402</v>
      </c>
      <c r="S550" s="2">
        <f>(Table2[[#This Row],[Close Price]]-Table2[[#This Row],[20D EMA]])/Table2[[#This Row],[20D EMA]]</f>
        <v>4.9101243110246107E-3</v>
      </c>
      <c r="T550" s="2">
        <f>(Table2[[#This Row],[Close Price]]-Table2[[#This Row],[50D EMA]])/Table2[[#This Row],[50D EMA]]</f>
        <v>3.0105877371846269E-2</v>
      </c>
      <c r="U550" s="2">
        <f>(Table2[[#This Row],[Close Price]]-Table2[[#This Row],[200D EMA]])/Table2[[#This Row],[200D EMA]]</f>
        <v>0.10573348223111932</v>
      </c>
      <c r="V550">
        <v>0.76859713211940095</v>
      </c>
      <c r="W550">
        <v>918.9</v>
      </c>
      <c r="X550">
        <v>935.3</v>
      </c>
      <c r="Y550">
        <v>932.3</v>
      </c>
      <c r="Z550">
        <v>955.9</v>
      </c>
      <c r="AA550">
        <v>931.6</v>
      </c>
      <c r="AB550">
        <v>959.4</v>
      </c>
      <c r="AC550" s="2">
        <f>(Table2[[#This Row],[Close Price]]/Table2[[#This Row],[Day Low]])-1</f>
        <v>1.7847426270540812E-2</v>
      </c>
      <c r="AD550" s="2">
        <f>(Table2[[#This Row],[Day High]]/Table2[[#This Row],[Close Price]])-1</f>
        <v>0</v>
      </c>
      <c r="AE550" s="2">
        <f>(Table2[[#This Row],[Close Price]]/Table2[[#This Row],[Current Week Low]])-1</f>
        <v>3.2178483320819407E-3</v>
      </c>
      <c r="AF550" s="2">
        <f>(Table2[[#This Row],[Current Week High]]/Table2[[#This Row],[Close Price]])-1</f>
        <v>2.2025018710574162E-2</v>
      </c>
      <c r="AG550" s="2">
        <f>(Table2[[#This Row],[Close Price]]/Table2[[#This Row],[Current Month Low]])-1</f>
        <v>3.9716616573635122E-3</v>
      </c>
      <c r="AH550" s="2">
        <f>(Table2[[#This Row],[Current Month High]]/Table2[[#This Row],[Close Price]])-1</f>
        <v>2.5767133540040676E-2</v>
      </c>
      <c r="AI550">
        <v>2.5767133540040601</v>
      </c>
      <c r="AJ550">
        <v>29.363762102351298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-0.02</v>
      </c>
      <c r="AM550" t="s">
        <v>10199</v>
      </c>
      <c r="AN550">
        <v>-0.17</v>
      </c>
      <c r="AO550" t="s">
        <v>10199</v>
      </c>
      <c r="AP550">
        <v>-6.8024427598630003E-3</v>
      </c>
      <c r="AQ550">
        <f>(Table2[[#This Row],[Sharpe Ratio]]-AVERAGE(Table2[Sharpe Ratio]))/_xlfn.STDEV.P(Table2[Sharpe Ratio])</f>
        <v>-0.690892966029374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-2.4266910529186601</v>
      </c>
      <c r="AS550">
        <f>_xlfn.RANK.AVG(Table2[[#This Row],[1Y Return vs Nifty Z-Score]],Table2[1Y Return vs Nifty Z-Score])</f>
        <v>572</v>
      </c>
      <c r="AT550">
        <f>_xlfn.RANK.AVG(Table2[[#This Row],[6M Return vs Nifty Z-Score]],Table2[6M Return vs Nifty Z-Score])</f>
        <v>418</v>
      </c>
      <c r="AU550">
        <f>_xlfn.RANK.AVG(Table2[[#This Row],[Sharpe Ratio Z-Score]],Table2[Sharpe Ratio Z-Score])</f>
        <v>554</v>
      </c>
      <c r="AV550">
        <f>(Table2[[#This Row],[Rank 1Y]]+Table2[[#This Row],[Rank 6M]]+Table2[[#This Row],[Rank Sharpe]])/3</f>
        <v>514.66666666666663</v>
      </c>
    </row>
    <row r="551" spans="1:48" x14ac:dyDescent="0.3">
      <c r="A551" t="s">
        <v>699</v>
      </c>
      <c r="B551" t="s">
        <v>700</v>
      </c>
      <c r="C551" t="s">
        <v>10159</v>
      </c>
      <c r="D551" t="s">
        <v>287</v>
      </c>
      <c r="E551">
        <v>24185.7752992799</v>
      </c>
      <c r="F551">
        <v>2925.15</v>
      </c>
      <c r="G551">
        <v>-4.0449050531658797</v>
      </c>
      <c r="H551">
        <f>(Table2[[#This Row],[1Y Return vs Nifty]]-AVERAGE(Table2[1Y Return vs Nifty]))/_xlfn.STDEV.P(Table2[1Y Return vs Nifty])</f>
        <v>-0.59374930284676586</v>
      </c>
      <c r="I551">
        <v>-2.3425588216219602</v>
      </c>
      <c r="J551">
        <f>(Table2[[#This Row],[1M Return vs Nifty]]-AVERAGE(Table2[1M Return vs Nifty]))/_xlfn.STDEV.P(Table2[1M Return vs Nifty])</f>
        <v>-0.50234337467078061</v>
      </c>
      <c r="K551">
        <v>4.2996127474666102</v>
      </c>
      <c r="L551">
        <f>(Table2[[#This Row],[6M Return vs Nifty]]-AVERAGE(Table2[6M Return vs Nifty]))/_xlfn.STDEV.P(Table2[6M Return vs Nifty])</f>
        <v>-0.18222142014553594</v>
      </c>
      <c r="M551">
        <v>1.4562181162082199</v>
      </c>
      <c r="N551">
        <f>(Table2[[#This Row],[1W Return vs Nifty]]-AVERAGE(Table2[1W Return vs Nifty]))/_xlfn.STDEV.P(Table2[1W Return vs Nifty])</f>
        <v>0.26421090533484742</v>
      </c>
      <c r="O551">
        <v>2789.22</v>
      </c>
      <c r="P551">
        <v>2660.0975352056498</v>
      </c>
      <c r="Q551">
        <v>2474.84080520825</v>
      </c>
      <c r="R551">
        <v>72.628831870472496</v>
      </c>
      <c r="S551" s="2">
        <f>(Table2[[#This Row],[Close Price]]-Table2[[#This Row],[20D EMA]])/Table2[[#This Row],[20D EMA]]</f>
        <v>4.87340546819542E-2</v>
      </c>
      <c r="T551" s="2">
        <f>(Table2[[#This Row],[Close Price]]-Table2[[#This Row],[50D EMA]])/Table2[[#This Row],[50D EMA]]</f>
        <v>9.9640130215698758E-2</v>
      </c>
      <c r="U551" s="2">
        <f>(Table2[[#This Row],[Close Price]]-Table2[[#This Row],[200D EMA]])/Table2[[#This Row],[200D EMA]]</f>
        <v>0.18195481254555199</v>
      </c>
      <c r="V551">
        <v>0.98246337608621803</v>
      </c>
      <c r="W551">
        <v>2867.8</v>
      </c>
      <c r="X551">
        <v>2952</v>
      </c>
      <c r="Y551">
        <v>2868</v>
      </c>
      <c r="Z551">
        <v>2998.85</v>
      </c>
      <c r="AA551">
        <v>2775</v>
      </c>
      <c r="AB551">
        <v>2998.85</v>
      </c>
      <c r="AC551" s="2">
        <f>(Table2[[#This Row],[Close Price]]/Table2[[#This Row],[Day Low]])-1</f>
        <v>1.9997907803891435E-2</v>
      </c>
      <c r="AD551" s="2">
        <f>(Table2[[#This Row],[Day High]]/Table2[[#This Row],[Close Price]])-1</f>
        <v>9.1790164606941893E-3</v>
      </c>
      <c r="AE551" s="2">
        <f>(Table2[[#This Row],[Close Price]]/Table2[[#This Row],[Current Week Low]])-1</f>
        <v>1.9926778242677745E-2</v>
      </c>
      <c r="AF551" s="2">
        <f>(Table2[[#This Row],[Current Week High]]/Table2[[#This Row],[Close Price]])-1</f>
        <v>2.5195289130471865E-2</v>
      </c>
      <c r="AG551" s="2">
        <f>(Table2[[#This Row],[Close Price]]/Table2[[#This Row],[Current Month Low]])-1</f>
        <v>5.4108108108108066E-2</v>
      </c>
      <c r="AH551" s="2">
        <f>(Table2[[#This Row],[Current Month High]]/Table2[[#This Row],[Close Price]])-1</f>
        <v>2.5195289130471865E-2</v>
      </c>
      <c r="AI551">
        <v>2.5195289130471799</v>
      </c>
      <c r="AJ551">
        <v>50.493903380151202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0.18</v>
      </c>
      <c r="AM551" t="s">
        <v>10198</v>
      </c>
      <c r="AN551">
        <v>9.41</v>
      </c>
      <c r="AO551" t="s">
        <v>10198</v>
      </c>
      <c r="AP551">
        <v>-5.5946368499465E-2</v>
      </c>
      <c r="AQ551">
        <f>(Table2[[#This Row],[Sharpe Ratio]]-AVERAGE(Table2[Sharpe Ratio]))/_xlfn.STDEV.P(Table2[Sharpe Ratio])</f>
        <v>-1.2449560332472529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-2.2590592255754882</v>
      </c>
      <c r="AS551">
        <f>_xlfn.RANK.AVG(Table2[[#This Row],[1Y Return vs Nifty Z-Score]],Table2[1Y Return vs Nifty Z-Score])</f>
        <v>533</v>
      </c>
      <c r="AT551">
        <f>_xlfn.RANK.AVG(Table2[[#This Row],[6M Return vs Nifty Z-Score]],Table2[6M Return vs Nifty Z-Score])</f>
        <v>367</v>
      </c>
      <c r="AU551">
        <f>_xlfn.RANK.AVG(Table2[[#This Row],[Sharpe Ratio Z-Score]],Table2[Sharpe Ratio Z-Score])</f>
        <v>644</v>
      </c>
      <c r="AV551">
        <f>(Table2[[#This Row],[Rank 1Y]]+Table2[[#This Row],[Rank 6M]]+Table2[[#This Row],[Rank Sharpe]])/3</f>
        <v>514.66666666666663</v>
      </c>
    </row>
    <row r="552" spans="1:48" x14ac:dyDescent="0.3">
      <c r="A552" t="s">
        <v>1830</v>
      </c>
      <c r="B552" t="s">
        <v>1831</v>
      </c>
      <c r="C552" t="s">
        <v>10158</v>
      </c>
      <c r="D552" t="s">
        <v>239</v>
      </c>
      <c r="E552">
        <v>3848.2676930580001</v>
      </c>
      <c r="F552">
        <v>170.79</v>
      </c>
      <c r="G552">
        <v>0.13491808168476899</v>
      </c>
      <c r="H552">
        <f>(Table2[[#This Row],[1Y Return vs Nifty]]-AVERAGE(Table2[1Y Return vs Nifty]))/_xlfn.STDEV.P(Table2[1Y Return vs Nifty])</f>
        <v>-0.54547527742042834</v>
      </c>
      <c r="I552">
        <v>23.190625164736399</v>
      </c>
      <c r="J552">
        <f>(Table2[[#This Row],[1M Return vs Nifty]]-AVERAGE(Table2[1M Return vs Nifty]))/_xlfn.STDEV.P(Table2[1M Return vs Nifty])</f>
        <v>1.6004727826133205</v>
      </c>
      <c r="K552">
        <v>-1.5220411353141801</v>
      </c>
      <c r="L552">
        <f>(Table2[[#This Row],[6M Return vs Nifty]]-AVERAGE(Table2[6M Return vs Nifty]))/_xlfn.STDEV.P(Table2[6M Return vs Nifty])</f>
        <v>-0.35098972448192689</v>
      </c>
      <c r="M552">
        <v>18.8817531212696</v>
      </c>
      <c r="N552">
        <f>(Table2[[#This Row],[1W Return vs Nifty]]-AVERAGE(Table2[1W Return vs Nifty]))/_xlfn.STDEV.P(Table2[1W Return vs Nifty])</f>
        <v>3.4103937661408428</v>
      </c>
      <c r="O552">
        <v>144.07</v>
      </c>
      <c r="P552">
        <v>138.04121356040801</v>
      </c>
      <c r="Q552">
        <v>139.51109340131001</v>
      </c>
      <c r="R552">
        <v>83.618297751327503</v>
      </c>
      <c r="S552" s="2">
        <f>(Table2[[#This Row],[Close Price]]-Table2[[#This Row],[20D EMA]])/Table2[[#This Row],[20D EMA]]</f>
        <v>0.18546539876448948</v>
      </c>
      <c r="T552" s="2">
        <f>(Table2[[#This Row],[Close Price]]-Table2[[#This Row],[50D EMA]])/Table2[[#This Row],[50D EMA]]</f>
        <v>0.23723919541797445</v>
      </c>
      <c r="U552" s="2">
        <f>(Table2[[#This Row],[Close Price]]-Table2[[#This Row],[200D EMA]])/Table2[[#This Row],[200D EMA]]</f>
        <v>0.22420372341799938</v>
      </c>
      <c r="V552">
        <v>2.5297602273195401</v>
      </c>
      <c r="W552">
        <v>164</v>
      </c>
      <c r="X552">
        <v>177</v>
      </c>
      <c r="Y552">
        <v>156</v>
      </c>
      <c r="Z552">
        <v>171.71</v>
      </c>
      <c r="AA552">
        <v>131.41</v>
      </c>
      <c r="AB552">
        <v>171.71</v>
      </c>
      <c r="AC552" s="2">
        <f>(Table2[[#This Row],[Close Price]]/Table2[[#This Row],[Day Low]])-1</f>
        <v>4.1402439024390114E-2</v>
      </c>
      <c r="AD552" s="2">
        <f>(Table2[[#This Row],[Day High]]/Table2[[#This Row],[Close Price]])-1</f>
        <v>3.6360442648867064E-2</v>
      </c>
      <c r="AE552" s="2">
        <f>(Table2[[#This Row],[Close Price]]/Table2[[#This Row],[Current Week Low]])-1</f>
        <v>9.4807692307692149E-2</v>
      </c>
      <c r="AF552" s="2">
        <f>(Table2[[#This Row],[Current Week High]]/Table2[[#This Row],[Close Price]])-1</f>
        <v>5.3867322442766596E-3</v>
      </c>
      <c r="AG552" s="2">
        <f>(Table2[[#This Row],[Close Price]]/Table2[[#This Row],[Current Month Low]])-1</f>
        <v>0.29967277984932661</v>
      </c>
      <c r="AH552" s="2">
        <f>(Table2[[#This Row],[Current Month High]]/Table2[[#This Row],[Close Price]])-1</f>
        <v>5.3867322442766596E-3</v>
      </c>
      <c r="AI552">
        <v>2.87487557819543</v>
      </c>
      <c r="AJ552">
        <v>52.423025435073598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0.08</v>
      </c>
      <c r="AM552" t="s">
        <v>10198</v>
      </c>
      <c r="AN552">
        <v>26.36</v>
      </c>
      <c r="AO552" t="s">
        <v>10198</v>
      </c>
      <c r="AP552">
        <v>-2.7610307743641E-2</v>
      </c>
      <c r="AQ552">
        <f>(Table2[[#This Row],[Sharpe Ratio]]-AVERAGE(Table2[Sharpe Ratio]))/_xlfn.STDEV.P(Table2[Sharpe Ratio])</f>
        <v>-0.92548695341766973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515</v>
      </c>
      <c r="AT552">
        <f>_xlfn.RANK.AVG(Table2[[#This Row],[6M Return vs Nifty Z-Score]],Table2[6M Return vs Nifty Z-Score])</f>
        <v>439</v>
      </c>
      <c r="AU552">
        <f>_xlfn.RANK.AVG(Table2[[#This Row],[Sharpe Ratio Z-Score]],Table2[Sharpe Ratio Z-Score])</f>
        <v>591</v>
      </c>
      <c r="AV552">
        <f>(Table2[[#This Row],[Rank 1Y]]+Table2[[#This Row],[Rank 6M]]+Table2[[#This Row],[Rank Sharpe]])/3</f>
        <v>515</v>
      </c>
    </row>
    <row r="553" spans="1:48" x14ac:dyDescent="0.3">
      <c r="A553" t="s">
        <v>2043</v>
      </c>
      <c r="B553" t="s">
        <v>2044</v>
      </c>
      <c r="C553" t="s">
        <v>10155</v>
      </c>
      <c r="D553" t="s">
        <v>455</v>
      </c>
      <c r="E553">
        <v>2934.0212498999999</v>
      </c>
      <c r="F553">
        <v>398.3</v>
      </c>
      <c r="G553">
        <v>-8.5971872727824792</v>
      </c>
      <c r="H553">
        <f>(Table2[[#This Row],[1Y Return vs Nifty]]-AVERAGE(Table2[1Y Return vs Nifty]))/_xlfn.STDEV.P(Table2[1Y Return vs Nifty])</f>
        <v>-0.64632496945460394</v>
      </c>
      <c r="I553">
        <v>15.869347167237301</v>
      </c>
      <c r="J553">
        <f>(Table2[[#This Row],[1M Return vs Nifty]]-AVERAGE(Table2[1M Return vs Nifty]))/_xlfn.STDEV.P(Table2[1M Return vs Nifty])</f>
        <v>0.99752010450882111</v>
      </c>
      <c r="K553">
        <v>2.1170869274956599</v>
      </c>
      <c r="L553">
        <f>(Table2[[#This Row],[6M Return vs Nifty]]-AVERAGE(Table2[6M Return vs Nifty]))/_xlfn.STDEV.P(Table2[6M Return vs Nifty])</f>
        <v>-0.24549230316665874</v>
      </c>
      <c r="M553">
        <v>14.5999700808465</v>
      </c>
      <c r="N553">
        <f>(Table2[[#This Row],[1W Return vs Nifty]]-AVERAGE(Table2[1W Return vs Nifty]))/_xlfn.STDEV.P(Table2[1W Return vs Nifty])</f>
        <v>2.637317220051663</v>
      </c>
      <c r="O553">
        <v>356.55</v>
      </c>
      <c r="P553">
        <v>346.508704850399</v>
      </c>
      <c r="Q553">
        <v>345.54249837937198</v>
      </c>
      <c r="R553">
        <v>90.769155029789601</v>
      </c>
      <c r="S553" s="2">
        <f>(Table2[[#This Row],[Close Price]]-Table2[[#This Row],[20D EMA]])/Table2[[#This Row],[20D EMA]]</f>
        <v>0.11709437666526433</v>
      </c>
      <c r="T553" s="2">
        <f>(Table2[[#This Row],[Close Price]]-Table2[[#This Row],[50D EMA]])/Table2[[#This Row],[50D EMA]]</f>
        <v>0.14946607235151937</v>
      </c>
      <c r="U553" s="2">
        <f>(Table2[[#This Row],[Close Price]]-Table2[[#This Row],[200D EMA]])/Table2[[#This Row],[200D EMA]]</f>
        <v>0.15268021116958366</v>
      </c>
      <c r="V553">
        <v>2.79401873292489</v>
      </c>
      <c r="W553">
        <v>378.1</v>
      </c>
      <c r="X553">
        <v>404.2</v>
      </c>
      <c r="Y553">
        <v>360.5</v>
      </c>
      <c r="Z553">
        <v>424.5</v>
      </c>
      <c r="AA553">
        <v>345.05</v>
      </c>
      <c r="AB553">
        <v>424.5</v>
      </c>
      <c r="AC553" s="2">
        <f>(Table2[[#This Row],[Close Price]]/Table2[[#This Row],[Day Low]])-1</f>
        <v>5.3425019836022214E-2</v>
      </c>
      <c r="AD553" s="2">
        <f>(Table2[[#This Row],[Day High]]/Table2[[#This Row],[Close Price]])-1</f>
        <v>1.4812955059000599E-2</v>
      </c>
      <c r="AE553" s="2">
        <f>(Table2[[#This Row],[Close Price]]/Table2[[#This Row],[Current Week Low]])-1</f>
        <v>0.10485436893203892</v>
      </c>
      <c r="AF553" s="2">
        <f>(Table2[[#This Row],[Current Week High]]/Table2[[#This Row],[Close Price]])-1</f>
        <v>6.577956314335931E-2</v>
      </c>
      <c r="AG553" s="2">
        <f>(Table2[[#This Row],[Close Price]]/Table2[[#This Row],[Current Month Low]])-1</f>
        <v>0.15432546007824954</v>
      </c>
      <c r="AH553" s="2">
        <f>(Table2[[#This Row],[Current Month High]]/Table2[[#This Row],[Close Price]])-1</f>
        <v>6.577956314335931E-2</v>
      </c>
      <c r="AI553">
        <v>10.9465227215666</v>
      </c>
      <c r="AJ553">
        <v>34.994068801897903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-0.05</v>
      </c>
      <c r="AM553" t="s">
        <v>10199</v>
      </c>
      <c r="AN553">
        <v>15.3</v>
      </c>
      <c r="AO553" t="s">
        <v>10198</v>
      </c>
      <c r="AP553">
        <v>-2.0451694642357E-2</v>
      </c>
      <c r="AQ553">
        <f>(Table2[[#This Row],[Sharpe Ratio]]-AVERAGE(Table2[Sharpe Ratio]))/_xlfn.STDEV.P(Table2[Sharpe Ratio])</f>
        <v>-0.84477864466472674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1.8982414072744946</v>
      </c>
      <c r="AS553">
        <f>_xlfn.RANK.AVG(Table2[[#This Row],[1Y Return vs Nifty Z-Score]],Table2[1Y Return vs Nifty Z-Score])</f>
        <v>558</v>
      </c>
      <c r="AT553">
        <f>_xlfn.RANK.AVG(Table2[[#This Row],[6M Return vs Nifty Z-Score]],Table2[6M Return vs Nifty Z-Score])</f>
        <v>405</v>
      </c>
      <c r="AU553">
        <f>_xlfn.RANK.AVG(Table2[[#This Row],[Sharpe Ratio Z-Score]],Table2[Sharpe Ratio Z-Score])</f>
        <v>584</v>
      </c>
      <c r="AV553">
        <f>(Table2[[#This Row],[Rank 1Y]]+Table2[[#This Row],[Rank 6M]]+Table2[[#This Row],[Rank Sharpe]])/3</f>
        <v>515.66666666666663</v>
      </c>
    </row>
    <row r="554" spans="1:48" x14ac:dyDescent="0.3">
      <c r="A554" t="s">
        <v>717</v>
      </c>
      <c r="B554" t="s">
        <v>718</v>
      </c>
      <c r="C554" t="s">
        <v>10153</v>
      </c>
      <c r="D554" t="s">
        <v>49</v>
      </c>
      <c r="E554">
        <v>22908.470130000002</v>
      </c>
      <c r="F554">
        <v>790.9</v>
      </c>
      <c r="G554">
        <v>-7.0606855690896602</v>
      </c>
      <c r="H554">
        <f>(Table2[[#This Row],[1Y Return vs Nifty]]-AVERAGE(Table2[1Y Return vs Nifty]))/_xlfn.STDEV.P(Table2[1Y Return vs Nifty])</f>
        <v>-0.62857945249881808</v>
      </c>
      <c r="I554">
        <v>-7.36551729436008</v>
      </c>
      <c r="J554">
        <f>(Table2[[#This Row],[1M Return vs Nifty]]-AVERAGE(Table2[1M Return vs Nifty]))/_xlfn.STDEV.P(Table2[1M Return vs Nifty])</f>
        <v>-0.91601517680419076</v>
      </c>
      <c r="K554">
        <v>-5.0935131919054299</v>
      </c>
      <c r="L554">
        <f>(Table2[[#This Row],[6M Return vs Nifty]]-AVERAGE(Table2[6M Return vs Nifty]))/_xlfn.STDEV.P(Table2[6M Return vs Nifty])</f>
        <v>-0.45452581493184485</v>
      </c>
      <c r="M554">
        <v>-6.4111056029929996</v>
      </c>
      <c r="N554">
        <f>(Table2[[#This Row],[1W Return vs Nifty]]-AVERAGE(Table2[1W Return vs Nifty]))/_xlfn.STDEV.P(Table2[1W Return vs Nifty])</f>
        <v>-1.1562355279352894</v>
      </c>
      <c r="O554">
        <v>796.38</v>
      </c>
      <c r="P554">
        <v>773.23504852646704</v>
      </c>
      <c r="Q554">
        <v>727.71011600973998</v>
      </c>
      <c r="R554">
        <v>37.494343699451598</v>
      </c>
      <c r="S554" s="2">
        <f>(Table2[[#This Row],[Close Price]]-Table2[[#This Row],[20D EMA]])/Table2[[#This Row],[20D EMA]]</f>
        <v>-6.8811371455837897E-3</v>
      </c>
      <c r="T554" s="2">
        <f>(Table2[[#This Row],[Close Price]]-Table2[[#This Row],[50D EMA]])/Table2[[#This Row],[50D EMA]]</f>
        <v>2.284551315566535E-2</v>
      </c>
      <c r="U554" s="2">
        <f>(Table2[[#This Row],[Close Price]]-Table2[[#This Row],[200D EMA]])/Table2[[#This Row],[200D EMA]]</f>
        <v>8.6833867772444492E-2</v>
      </c>
      <c r="V554">
        <v>0.48212886804918298</v>
      </c>
      <c r="W554">
        <v>798</v>
      </c>
      <c r="X554">
        <v>830</v>
      </c>
      <c r="Y554">
        <v>768.4</v>
      </c>
      <c r="Z554">
        <v>815</v>
      </c>
      <c r="AA554">
        <v>768.4</v>
      </c>
      <c r="AB554">
        <v>839.95</v>
      </c>
      <c r="AC554" s="2">
        <f>(Table2[[#This Row],[Close Price]]/Table2[[#This Row],[Day Low]])-1</f>
        <v>-8.8972431077694036E-3</v>
      </c>
      <c r="AD554" s="2">
        <f>(Table2[[#This Row],[Day High]]/Table2[[#This Row],[Close Price]])-1</f>
        <v>4.9437349854596135E-2</v>
      </c>
      <c r="AE554" s="2">
        <f>(Table2[[#This Row],[Close Price]]/Table2[[#This Row],[Current Week Low]])-1</f>
        <v>2.9281624154086305E-2</v>
      </c>
      <c r="AF554" s="2">
        <f>(Table2[[#This Row],[Current Week High]]/Table2[[#This Row],[Close Price]])-1</f>
        <v>3.0471614616260023E-2</v>
      </c>
      <c r="AG554" s="2">
        <f>(Table2[[#This Row],[Close Price]]/Table2[[#This Row],[Current Month Low]])-1</f>
        <v>2.9281624154086305E-2</v>
      </c>
      <c r="AH554" s="2">
        <f>(Table2[[#This Row],[Current Month High]]/Table2[[#This Row],[Close Price]])-1</f>
        <v>6.2017954229359074E-2</v>
      </c>
      <c r="AI554">
        <v>10.8294348210898</v>
      </c>
      <c r="AJ554">
        <v>31.8056828597616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0.02</v>
      </c>
      <c r="AM554" t="s">
        <v>10198</v>
      </c>
      <c r="AN554">
        <v>-3.92</v>
      </c>
      <c r="AO554" t="s">
        <v>10199</v>
      </c>
      <c r="AQ554">
        <f>(Table2[[#This Row],[Sharpe Ratio]]-AVERAGE(Table2[Sharpe Ratio]))/_xlfn.STDEV.P(Table2[Sharpe Ratio])</f>
        <v>-0.61420022642052829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-3.7695561985906716</v>
      </c>
      <c r="AS554">
        <f>_xlfn.RANK.AVG(Table2[[#This Row],[1Y Return vs Nifty Z-Score]],Table2[1Y Return vs Nifty Z-Score])</f>
        <v>547</v>
      </c>
      <c r="AT554">
        <f>_xlfn.RANK.AVG(Table2[[#This Row],[6M Return vs Nifty Z-Score]],Table2[6M Return vs Nifty Z-Score])</f>
        <v>480</v>
      </c>
      <c r="AU554">
        <f>_xlfn.RANK.AVG(Table2[[#This Row],[Sharpe Ratio Z-Score]],Table2[Sharpe Ratio Z-Score])</f>
        <v>520.5</v>
      </c>
      <c r="AV554">
        <f>(Table2[[#This Row],[Rank 1Y]]+Table2[[#This Row],[Rank 6M]]+Table2[[#This Row],[Rank Sharpe]])/3</f>
        <v>515.83333333333337</v>
      </c>
    </row>
    <row r="555" spans="1:48" x14ac:dyDescent="0.3">
      <c r="A555" t="s">
        <v>1052</v>
      </c>
      <c r="B555" t="s">
        <v>1053</v>
      </c>
      <c r="C555" t="s">
        <v>10153</v>
      </c>
      <c r="D555" t="s">
        <v>24</v>
      </c>
      <c r="E555">
        <v>12189.237524128001</v>
      </c>
      <c r="F555">
        <v>165.65</v>
      </c>
      <c r="G555">
        <v>3.3165768239076598</v>
      </c>
      <c r="H555">
        <f>(Table2[[#This Row],[1Y Return vs Nifty]]-AVERAGE(Table2[1Y Return vs Nifty]))/_xlfn.STDEV.P(Table2[1Y Return vs Nifty])</f>
        <v>-0.50872935060372226</v>
      </c>
      <c r="I555">
        <v>6.1540729907140603</v>
      </c>
      <c r="J555">
        <f>(Table2[[#This Row],[1M Return vs Nifty]]-AVERAGE(Table2[1M Return vs Nifty]))/_xlfn.STDEV.P(Table2[1M Return vs Nifty])</f>
        <v>0.19740698419633215</v>
      </c>
      <c r="K555">
        <v>-1.9333989257444799</v>
      </c>
      <c r="L555">
        <f>(Table2[[#This Row],[6M Return vs Nifty]]-AVERAGE(Table2[6M Return vs Nifty]))/_xlfn.STDEV.P(Table2[6M Return vs Nifty])</f>
        <v>-0.36291488495425039</v>
      </c>
      <c r="M555">
        <v>-2.83223776949057</v>
      </c>
      <c r="N555">
        <f>(Table2[[#This Row],[1W Return vs Nifty]]-AVERAGE(Table2[1W Return vs Nifty]))/_xlfn.STDEV.P(Table2[1W Return vs Nifty])</f>
        <v>-0.51007042393218471</v>
      </c>
      <c r="O555">
        <v>162.85</v>
      </c>
      <c r="P555">
        <v>156.36895675459499</v>
      </c>
      <c r="Q555">
        <v>147.328274172579</v>
      </c>
      <c r="R555">
        <v>49.020967207205899</v>
      </c>
      <c r="S555" s="2">
        <f>(Table2[[#This Row],[Close Price]]-Table2[[#This Row],[20D EMA]])/Table2[[#This Row],[20D EMA]]</f>
        <v>1.7193736567393376E-2</v>
      </c>
      <c r="T555" s="2">
        <f>(Table2[[#This Row],[Close Price]]-Table2[[#This Row],[50D EMA]])/Table2[[#This Row],[50D EMA]]</f>
        <v>5.935348958022825E-2</v>
      </c>
      <c r="U555" s="2">
        <f>(Table2[[#This Row],[Close Price]]-Table2[[#This Row],[200D EMA]])/Table2[[#This Row],[200D EMA]]</f>
        <v>0.12435987545716515</v>
      </c>
      <c r="V555">
        <v>1.2304222589554801</v>
      </c>
      <c r="W555">
        <v>160.87</v>
      </c>
      <c r="X555">
        <v>167.3</v>
      </c>
      <c r="Y555">
        <v>163.6</v>
      </c>
      <c r="Z555">
        <v>169.87</v>
      </c>
      <c r="AA555">
        <v>163.6</v>
      </c>
      <c r="AB555">
        <v>174.75</v>
      </c>
      <c r="AC555" s="2">
        <f>(Table2[[#This Row],[Close Price]]/Table2[[#This Row],[Day Low]])-1</f>
        <v>2.9713433206937312E-2</v>
      </c>
      <c r="AD555" s="2">
        <f>(Table2[[#This Row],[Day High]]/Table2[[#This Row],[Close Price]])-1</f>
        <v>9.9607606399034765E-3</v>
      </c>
      <c r="AE555" s="2">
        <f>(Table2[[#This Row],[Close Price]]/Table2[[#This Row],[Current Week Low]])-1</f>
        <v>1.2530562347188301E-2</v>
      </c>
      <c r="AF555" s="2">
        <f>(Table2[[#This Row],[Current Week High]]/Table2[[#This Row],[Close Price]])-1</f>
        <v>2.5475399939631771E-2</v>
      </c>
      <c r="AG555" s="2">
        <f>(Table2[[#This Row],[Close Price]]/Table2[[#This Row],[Current Month Low]])-1</f>
        <v>1.2530562347188301E-2</v>
      </c>
      <c r="AH555" s="2">
        <f>(Table2[[#This Row],[Current Month High]]/Table2[[#This Row],[Close Price]])-1</f>
        <v>5.4935104135224844E-2</v>
      </c>
      <c r="AI555">
        <v>5.4935104135224799</v>
      </c>
      <c r="AJ555">
        <v>37.984173261141201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-0.03</v>
      </c>
      <c r="AM555" t="s">
        <v>10199</v>
      </c>
      <c r="AN555">
        <v>1.61</v>
      </c>
      <c r="AO555" t="s">
        <v>10198</v>
      </c>
      <c r="AP555">
        <v>-3.6959092300560999E-2</v>
      </c>
      <c r="AQ555">
        <f>(Table2[[#This Row],[Sharpe Ratio]]-AVERAGE(Table2[Sharpe Ratio]))/_xlfn.STDEV.P(Table2[Sharpe Ratio])</f>
        <v>-1.0308878990770058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-2.2151955743708309</v>
      </c>
      <c r="AS555">
        <f>_xlfn.RANK.AVG(Table2[[#This Row],[1Y Return vs Nifty Z-Score]],Table2[1Y Return vs Nifty Z-Score])</f>
        <v>492</v>
      </c>
      <c r="AT555">
        <f>_xlfn.RANK.AVG(Table2[[#This Row],[6M Return vs Nifty Z-Score]],Table2[6M Return vs Nifty Z-Score])</f>
        <v>444</v>
      </c>
      <c r="AU555">
        <f>_xlfn.RANK.AVG(Table2[[#This Row],[Sharpe Ratio Z-Score]],Table2[Sharpe Ratio Z-Score])</f>
        <v>613</v>
      </c>
      <c r="AV555">
        <f>(Table2[[#This Row],[Rank 1Y]]+Table2[[#This Row],[Rank 6M]]+Table2[[#This Row],[Rank Sharpe]])/3</f>
        <v>516.33333333333337</v>
      </c>
    </row>
    <row r="556" spans="1:48" x14ac:dyDescent="0.3">
      <c r="A556" t="s">
        <v>276</v>
      </c>
      <c r="B556" t="s">
        <v>277</v>
      </c>
      <c r="C556" t="s">
        <v>10151</v>
      </c>
      <c r="D556" t="s">
        <v>179</v>
      </c>
      <c r="E556">
        <v>97184.717984294999</v>
      </c>
      <c r="F556">
        <v>891.85</v>
      </c>
      <c r="G556">
        <v>13.4905781114995</v>
      </c>
      <c r="H556">
        <f>(Table2[[#This Row],[1Y Return vs Nifty]]-AVERAGE(Table2[1Y Return vs Nifty]))/_xlfn.STDEV.P(Table2[1Y Return vs Nifty])</f>
        <v>-0.39122677190613125</v>
      </c>
      <c r="I556">
        <v>-16.9970468018047</v>
      </c>
      <c r="J556">
        <f>(Table2[[#This Row],[1M Return vs Nifty]]-AVERAGE(Table2[1M Return vs Nifty]))/_xlfn.STDEV.P(Table2[1M Return vs Nifty])</f>
        <v>-1.7092314039082568</v>
      </c>
      <c r="K556">
        <v>-29.774779899666001</v>
      </c>
      <c r="L556">
        <f>(Table2[[#This Row],[6M Return vs Nifty]]-AVERAGE(Table2[6M Return vs Nifty]))/_xlfn.STDEV.P(Table2[6M Return vs Nifty])</f>
        <v>-1.1700296245044783</v>
      </c>
      <c r="M556">
        <v>-2.7244169093882098</v>
      </c>
      <c r="N556">
        <f>(Table2[[#This Row],[1W Return vs Nifty]]-AVERAGE(Table2[1W Return vs Nifty]))/_xlfn.STDEV.P(Table2[1W Return vs Nifty])</f>
        <v>-0.49060335207511541</v>
      </c>
      <c r="O556">
        <v>910.72</v>
      </c>
      <c r="P556">
        <v>927.73638432897201</v>
      </c>
      <c r="Q556">
        <v>962.85860119667996</v>
      </c>
      <c r="R556">
        <v>32.739520498692499</v>
      </c>
      <c r="S556" s="2">
        <f>(Table2[[#This Row],[Close Price]]-Table2[[#This Row],[20D EMA]])/Table2[[#This Row],[20D EMA]]</f>
        <v>-2.0719869992972598E-2</v>
      </c>
      <c r="T556" s="2">
        <f>(Table2[[#This Row],[Close Price]]-Table2[[#This Row],[50D EMA]])/Table2[[#This Row],[50D EMA]]</f>
        <v>-3.8681661014005032E-2</v>
      </c>
      <c r="U556" s="2">
        <f>(Table2[[#This Row],[Close Price]]-Table2[[#This Row],[200D EMA]])/Table2[[#This Row],[200D EMA]]</f>
        <v>-7.3747693699186517E-2</v>
      </c>
      <c r="V556">
        <v>0.67955024370448003</v>
      </c>
      <c r="W556">
        <v>883</v>
      </c>
      <c r="X556">
        <v>904.4</v>
      </c>
      <c r="Y556">
        <v>882</v>
      </c>
      <c r="Z556">
        <v>917.4</v>
      </c>
      <c r="AA556">
        <v>882</v>
      </c>
      <c r="AB556">
        <v>938</v>
      </c>
      <c r="AC556" s="2">
        <f>(Table2[[#This Row],[Close Price]]/Table2[[#This Row],[Day Low]])-1</f>
        <v>1.0022650056625171E-2</v>
      </c>
      <c r="AD556" s="2">
        <f>(Table2[[#This Row],[Day High]]/Table2[[#This Row],[Close Price]])-1</f>
        <v>1.4071873072826202E-2</v>
      </c>
      <c r="AE556" s="2">
        <f>(Table2[[#This Row],[Close Price]]/Table2[[#This Row],[Current Week Low]])-1</f>
        <v>1.1167800453514731E-2</v>
      </c>
      <c r="AF556" s="2">
        <f>(Table2[[#This Row],[Current Week High]]/Table2[[#This Row],[Close Price]])-1</f>
        <v>2.8648315299657945E-2</v>
      </c>
      <c r="AG556" s="2">
        <f>(Table2[[#This Row],[Close Price]]/Table2[[#This Row],[Current Month Low]])-1</f>
        <v>1.1167800453514731E-2</v>
      </c>
      <c r="AH556" s="2">
        <f>(Table2[[#This Row],[Current Month High]]/Table2[[#This Row],[Close Price]])-1</f>
        <v>5.1746369905253164E-2</v>
      </c>
      <c r="AI556">
        <v>41.2120872344004</v>
      </c>
      <c r="AJ556">
        <v>70.852490421455897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</v>
      </c>
      <c r="AM556" t="s">
        <v>10199</v>
      </c>
      <c r="AN556">
        <v>-3.37</v>
      </c>
      <c r="AO556" t="s">
        <v>10199</v>
      </c>
      <c r="AP556">
        <v>2.0119692841392998E-2</v>
      </c>
      <c r="AQ556">
        <f>(Table2[[#This Row],[Sharpe Ratio]]-AVERAGE(Table2[Sharpe Ratio]))/_xlfn.STDEV.P(Table2[Sharpe Ratio])</f>
        <v>-0.38736489408970737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431</v>
      </c>
      <c r="AT556">
        <f>_xlfn.RANK.AVG(Table2[[#This Row],[6M Return vs Nifty Z-Score]],Table2[6M Return vs Nifty Z-Score])</f>
        <v>679</v>
      </c>
      <c r="AU556">
        <f>_xlfn.RANK.AVG(Table2[[#This Row],[Sharpe Ratio Z-Score]],Table2[Sharpe Ratio Z-Score])</f>
        <v>443</v>
      </c>
      <c r="AV556">
        <f>(Table2[[#This Row],[Rank 1Y]]+Table2[[#This Row],[Rank 6M]]+Table2[[#This Row],[Rank Sharpe]])/3</f>
        <v>517.66666666666663</v>
      </c>
    </row>
    <row r="557" spans="1:48" x14ac:dyDescent="0.3">
      <c r="A557" t="s">
        <v>1533</v>
      </c>
      <c r="B557" t="s">
        <v>1534</v>
      </c>
      <c r="C557" t="s">
        <v>10164</v>
      </c>
      <c r="D557" t="s">
        <v>1535</v>
      </c>
      <c r="E557">
        <v>6221.0905597399997</v>
      </c>
      <c r="F557">
        <v>459</v>
      </c>
      <c r="G557">
        <v>-6.9849892479543101</v>
      </c>
      <c r="H557">
        <f>(Table2[[#This Row],[1Y Return vs Nifty]]-AVERAGE(Table2[1Y Return vs Nifty]))/_xlfn.STDEV.P(Table2[1Y Return vs Nifty])</f>
        <v>-0.62770521308406868</v>
      </c>
      <c r="I557">
        <v>-2.95091566111868</v>
      </c>
      <c r="J557">
        <f>(Table2[[#This Row],[1M Return vs Nifty]]-AVERAGE(Table2[1M Return vs Nifty]))/_xlfn.STDEV.P(Table2[1M Return vs Nifty])</f>
        <v>-0.5524453357960154</v>
      </c>
      <c r="K557">
        <v>-6.2643087987139996</v>
      </c>
      <c r="L557">
        <f>(Table2[[#This Row],[6M Return vs Nifty]]-AVERAGE(Table2[6M Return vs Nifty]))/_xlfn.STDEV.P(Table2[6M Return vs Nifty])</f>
        <v>-0.48846688962713319</v>
      </c>
      <c r="M557">
        <v>-1.21980382675137</v>
      </c>
      <c r="N557">
        <f>(Table2[[#This Row],[1W Return vs Nifty]]-AVERAGE(Table2[1W Return vs Nifty]))/_xlfn.STDEV.P(Table2[1W Return vs Nifty])</f>
        <v>-0.21894524279115174</v>
      </c>
      <c r="O557">
        <v>456.94</v>
      </c>
      <c r="P557">
        <v>459.527491095524</v>
      </c>
      <c r="Q557">
        <v>442.44984580599299</v>
      </c>
      <c r="R557">
        <v>49.874393059703401</v>
      </c>
      <c r="S557" s="2">
        <f>(Table2[[#This Row],[Close Price]]-Table2[[#This Row],[20D EMA]])/Table2[[#This Row],[20D EMA]]</f>
        <v>4.5082505361754331E-3</v>
      </c>
      <c r="T557" s="2">
        <f>(Table2[[#This Row],[Close Price]]-Table2[[#This Row],[50D EMA]])/Table2[[#This Row],[50D EMA]]</f>
        <v>-1.1478988868902013E-3</v>
      </c>
      <c r="U557" s="2">
        <f>(Table2[[#This Row],[Close Price]]-Table2[[#This Row],[200D EMA]])/Table2[[#This Row],[200D EMA]]</f>
        <v>3.740571807378136E-2</v>
      </c>
      <c r="V557">
        <v>0.71920444937824402</v>
      </c>
      <c r="W557">
        <v>444.6</v>
      </c>
      <c r="X557">
        <v>462.95</v>
      </c>
      <c r="Y557">
        <v>454.95</v>
      </c>
      <c r="Z557">
        <v>473.15</v>
      </c>
      <c r="AA557">
        <v>443.05</v>
      </c>
      <c r="AB557">
        <v>481.35</v>
      </c>
      <c r="AC557" s="2">
        <f>(Table2[[#This Row],[Close Price]]/Table2[[#This Row],[Day Low]])-1</f>
        <v>3.2388663967611198E-2</v>
      </c>
      <c r="AD557" s="2">
        <f>(Table2[[#This Row],[Day High]]/Table2[[#This Row],[Close Price]])-1</f>
        <v>8.6056644880174726E-3</v>
      </c>
      <c r="AE557" s="2">
        <f>(Table2[[#This Row],[Close Price]]/Table2[[#This Row],[Current Week Low]])-1</f>
        <v>8.9020771513352859E-3</v>
      </c>
      <c r="AF557" s="2">
        <f>(Table2[[#This Row],[Current Week High]]/Table2[[#This Row],[Close Price]])-1</f>
        <v>3.0827886710239616E-2</v>
      </c>
      <c r="AG557" s="2">
        <f>(Table2[[#This Row],[Close Price]]/Table2[[#This Row],[Current Month Low]])-1</f>
        <v>3.600045141631858E-2</v>
      </c>
      <c r="AH557" s="2">
        <f>(Table2[[#This Row],[Current Month High]]/Table2[[#This Row],[Close Price]])-1</f>
        <v>4.8692810457516389E-2</v>
      </c>
      <c r="AI557">
        <v>25.686274509803901</v>
      </c>
      <c r="AJ557">
        <v>34.092900964066601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-0.19</v>
      </c>
      <c r="AM557" t="s">
        <v>10199</v>
      </c>
      <c r="AN557">
        <v>-3.18</v>
      </c>
      <c r="AO557" t="s">
        <v>10199</v>
      </c>
      <c r="AQ557">
        <f>(Table2[[#This Row],[Sharpe Ratio]]-AVERAGE(Table2[Sharpe Ratio]))/_xlfn.STDEV.P(Table2[Sharpe Ratio])</f>
        <v>-0.61420022642052829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546</v>
      </c>
      <c r="AT557">
        <f>_xlfn.RANK.AVG(Table2[[#This Row],[6M Return vs Nifty Z-Score]],Table2[6M Return vs Nifty Z-Score])</f>
        <v>488</v>
      </c>
      <c r="AU557">
        <f>_xlfn.RANK.AVG(Table2[[#This Row],[Sharpe Ratio Z-Score]],Table2[Sharpe Ratio Z-Score])</f>
        <v>520.5</v>
      </c>
      <c r="AV557">
        <f>(Table2[[#This Row],[Rank 1Y]]+Table2[[#This Row],[Rank 6M]]+Table2[[#This Row],[Rank Sharpe]])/3</f>
        <v>518.16666666666663</v>
      </c>
    </row>
    <row r="558" spans="1:48" x14ac:dyDescent="0.3">
      <c r="A558" t="s">
        <v>1669</v>
      </c>
      <c r="B558" t="s">
        <v>1670</v>
      </c>
      <c r="C558" t="s">
        <v>629</v>
      </c>
      <c r="D558" t="s">
        <v>484</v>
      </c>
      <c r="E558">
        <v>4837.93203928</v>
      </c>
      <c r="F558">
        <v>1687.85</v>
      </c>
      <c r="G558">
        <v>-11.848102631010899</v>
      </c>
      <c r="H558">
        <f>(Table2[[#This Row],[1Y Return vs Nifty]]-AVERAGE(Table2[1Y Return vs Nifty]))/_xlfn.STDEV.P(Table2[1Y Return vs Nifty])</f>
        <v>-0.68387076160870131</v>
      </c>
      <c r="I558">
        <v>5.3523959317389096</v>
      </c>
      <c r="J558">
        <f>(Table2[[#This Row],[1M Return vs Nifty]]-AVERAGE(Table2[1M Return vs Nifty]))/_xlfn.STDEV.P(Table2[1M Return vs Nifty])</f>
        <v>0.13138390327396818</v>
      </c>
      <c r="K558">
        <v>16.188588145002601</v>
      </c>
      <c r="L558">
        <f>(Table2[[#This Row],[6M Return vs Nifty]]-AVERAGE(Table2[6M Return vs Nifty]))/_xlfn.STDEV.P(Table2[6M Return vs Nifty])</f>
        <v>0.16243703233889717</v>
      </c>
      <c r="M558">
        <v>8.9539405647129904</v>
      </c>
      <c r="N558">
        <f>(Table2[[#This Row],[1W Return vs Nifty]]-AVERAGE(Table2[1W Return vs Nifty]))/_xlfn.STDEV.P(Table2[1W Return vs Nifty])</f>
        <v>1.6179257758231511</v>
      </c>
      <c r="O558">
        <v>1504.61</v>
      </c>
      <c r="P558">
        <v>1450.6081629247701</v>
      </c>
      <c r="Q558">
        <v>1384.9877096402099</v>
      </c>
      <c r="R558">
        <v>77.411728767304993</v>
      </c>
      <c r="S558" s="2">
        <f>(Table2[[#This Row],[Close Price]]-Table2[[#This Row],[20D EMA]])/Table2[[#This Row],[20D EMA]]</f>
        <v>0.12178571191205696</v>
      </c>
      <c r="T558" s="2">
        <f>(Table2[[#This Row],[Close Price]]-Table2[[#This Row],[50D EMA]])/Table2[[#This Row],[50D EMA]]</f>
        <v>0.16354646495087549</v>
      </c>
      <c r="U558" s="2">
        <f>(Table2[[#This Row],[Close Price]]-Table2[[#This Row],[200D EMA]])/Table2[[#This Row],[200D EMA]]</f>
        <v>0.21867507433583444</v>
      </c>
      <c r="V558">
        <v>1.1749414528684401</v>
      </c>
      <c r="W558">
        <v>1617.7</v>
      </c>
      <c r="X558">
        <v>1769.4</v>
      </c>
      <c r="Y558">
        <v>1515</v>
      </c>
      <c r="Z558">
        <v>1701</v>
      </c>
      <c r="AA558">
        <v>1405.05</v>
      </c>
      <c r="AB558">
        <v>1701</v>
      </c>
      <c r="AC558" s="2">
        <f>(Table2[[#This Row],[Close Price]]/Table2[[#This Row],[Day Low]])-1</f>
        <v>4.3364035358842701E-2</v>
      </c>
      <c r="AD558" s="2">
        <f>(Table2[[#This Row],[Day High]]/Table2[[#This Row],[Close Price]])-1</f>
        <v>4.8315904849364655E-2</v>
      </c>
      <c r="AE558" s="2">
        <f>(Table2[[#This Row],[Close Price]]/Table2[[#This Row],[Current Week Low]])-1</f>
        <v>0.11409240924092412</v>
      </c>
      <c r="AF558" s="2">
        <f>(Table2[[#This Row],[Current Week High]]/Table2[[#This Row],[Close Price]])-1</f>
        <v>7.7909766863168972E-3</v>
      </c>
      <c r="AG558" s="2">
        <f>(Table2[[#This Row],[Close Price]]/Table2[[#This Row],[Current Month Low]])-1</f>
        <v>0.20127397601508834</v>
      </c>
      <c r="AH558" s="2">
        <f>(Table2[[#This Row],[Current Month High]]/Table2[[#This Row],[Close Price]])-1</f>
        <v>7.7909766863168972E-3</v>
      </c>
      <c r="AI558">
        <v>1.8781289806558601</v>
      </c>
      <c r="AJ558">
        <v>57.485421040354503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0.33</v>
      </c>
      <c r="AM558" t="s">
        <v>10198</v>
      </c>
      <c r="AN558">
        <v>12.24</v>
      </c>
      <c r="AO558" t="s">
        <v>10198</v>
      </c>
      <c r="AP558">
        <v>-0.14559082074829299</v>
      </c>
      <c r="AQ558">
        <f>(Table2[[#This Row],[Sharpe Ratio]]-AVERAGE(Table2[Sharpe Ratio]))/_xlfn.STDEV.P(Table2[Sharpe Ratio])</f>
        <v>-2.2556339435800745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-1.0277579937527594</v>
      </c>
      <c r="AS558">
        <f>_xlfn.RANK.AVG(Table2[[#This Row],[1Y Return vs Nifty Z-Score]],Table2[1Y Return vs Nifty Z-Score])</f>
        <v>578</v>
      </c>
      <c r="AT558">
        <f>_xlfn.RANK.AVG(Table2[[#This Row],[6M Return vs Nifty Z-Score]],Table2[6M Return vs Nifty Z-Score])</f>
        <v>253</v>
      </c>
      <c r="AU558">
        <f>_xlfn.RANK.AVG(Table2[[#This Row],[Sharpe Ratio Z-Score]],Table2[Sharpe Ratio Z-Score])</f>
        <v>724</v>
      </c>
      <c r="AV558">
        <f>(Table2[[#This Row],[Rank 1Y]]+Table2[[#This Row],[Rank 6M]]+Table2[[#This Row],[Rank Sharpe]])/3</f>
        <v>518.33333333333337</v>
      </c>
    </row>
    <row r="559" spans="1:48" x14ac:dyDescent="0.3">
      <c r="A559" t="s">
        <v>862</v>
      </c>
      <c r="B559" t="s">
        <v>863</v>
      </c>
      <c r="C559" t="s">
        <v>10153</v>
      </c>
      <c r="D559" t="s">
        <v>49</v>
      </c>
      <c r="E559">
        <v>17400.458829396001</v>
      </c>
      <c r="F559">
        <v>214.27</v>
      </c>
      <c r="G559">
        <v>-14.772419633349299</v>
      </c>
      <c r="H559">
        <f>(Table2[[#This Row],[1Y Return vs Nifty]]-AVERAGE(Table2[1Y Return vs Nifty]))/_xlfn.STDEV.P(Table2[1Y Return vs Nifty])</f>
        <v>-0.71764457183251584</v>
      </c>
      <c r="I559">
        <v>-7.7127099350745798</v>
      </c>
      <c r="J559">
        <f>(Table2[[#This Row],[1M Return vs Nifty]]-AVERAGE(Table2[1M Return vs Nifty]))/_xlfn.STDEV.P(Table2[1M Return vs Nifty])</f>
        <v>-0.94460864540468514</v>
      </c>
      <c r="K559">
        <v>-12.847986547256401</v>
      </c>
      <c r="L559">
        <f>(Table2[[#This Row],[6M Return vs Nifty]]-AVERAGE(Table2[6M Return vs Nifty]))/_xlfn.STDEV.P(Table2[6M Return vs Nifty])</f>
        <v>-0.67932607711768012</v>
      </c>
      <c r="M559">
        <v>-4.3513981841379303</v>
      </c>
      <c r="N559">
        <f>(Table2[[#This Row],[1W Return vs Nifty]]-AVERAGE(Table2[1W Return vs Nifty]))/_xlfn.STDEV.P(Table2[1W Return vs Nifty])</f>
        <v>-0.7843550561107776</v>
      </c>
      <c r="O559">
        <v>215</v>
      </c>
      <c r="P559">
        <v>217.69430289312501</v>
      </c>
      <c r="Q559">
        <v>212.29160688198201</v>
      </c>
      <c r="R559">
        <v>35.2992442038679</v>
      </c>
      <c r="S559" s="2">
        <f>(Table2[[#This Row],[Close Price]]-Table2[[#This Row],[20D EMA]])/Table2[[#This Row],[20D EMA]]</f>
        <v>-3.3953488372092549E-3</v>
      </c>
      <c r="T559" s="2">
        <f>(Table2[[#This Row],[Close Price]]-Table2[[#This Row],[50D EMA]])/Table2[[#This Row],[50D EMA]]</f>
        <v>-1.5729869122051082E-2</v>
      </c>
      <c r="U559" s="2">
        <f>(Table2[[#This Row],[Close Price]]-Table2[[#This Row],[200D EMA]])/Table2[[#This Row],[200D EMA]]</f>
        <v>9.3192243776167791E-3</v>
      </c>
      <c r="V559">
        <v>0.91719672906766503</v>
      </c>
      <c r="W559">
        <v>210.59</v>
      </c>
      <c r="X559">
        <v>216.57</v>
      </c>
      <c r="Y559">
        <v>207.8</v>
      </c>
      <c r="Z559">
        <v>215.2</v>
      </c>
      <c r="AA559">
        <v>207.8</v>
      </c>
      <c r="AB559">
        <v>218.5</v>
      </c>
      <c r="AC559" s="2">
        <f>(Table2[[#This Row],[Close Price]]/Table2[[#This Row],[Day Low]])-1</f>
        <v>1.7474713899045646E-2</v>
      </c>
      <c r="AD559" s="2">
        <f>(Table2[[#This Row],[Day High]]/Table2[[#This Row],[Close Price]])-1</f>
        <v>1.0734120502170041E-2</v>
      </c>
      <c r="AE559" s="2">
        <f>(Table2[[#This Row],[Close Price]]/Table2[[#This Row],[Current Week Low]])-1</f>
        <v>3.1135707410972158E-2</v>
      </c>
      <c r="AF559" s="2">
        <f>(Table2[[#This Row],[Current Week High]]/Table2[[#This Row],[Close Price]])-1</f>
        <v>4.3403182900079162E-3</v>
      </c>
      <c r="AG559" s="2">
        <f>(Table2[[#This Row],[Close Price]]/Table2[[#This Row],[Current Month Low]])-1</f>
        <v>3.1135707410972158E-2</v>
      </c>
      <c r="AH559" s="2">
        <f>(Table2[[#This Row],[Current Month High]]/Table2[[#This Row],[Close Price]])-1</f>
        <v>1.9741447706165038E-2</v>
      </c>
      <c r="AI559">
        <v>34.9932328370747</v>
      </c>
      <c r="AJ559">
        <v>17.071438328097202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-0.15</v>
      </c>
      <c r="AM559" t="s">
        <v>10199</v>
      </c>
      <c r="AN559">
        <v>-2.72</v>
      </c>
      <c r="AO559" t="s">
        <v>10199</v>
      </c>
      <c r="AP559">
        <v>3.2054880759681E-2</v>
      </c>
      <c r="AQ559">
        <f>(Table2[[#This Row],[Sharpe Ratio]]-AVERAGE(Table2[Sharpe Ratio]))/_xlfn.STDEV.P(Table2[Sharpe Ratio])</f>
        <v>-0.25280407652564485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596</v>
      </c>
      <c r="AT559">
        <f>_xlfn.RANK.AVG(Table2[[#This Row],[6M Return vs Nifty Z-Score]],Table2[6M Return vs Nifty Z-Score])</f>
        <v>555</v>
      </c>
      <c r="AU559">
        <f>_xlfn.RANK.AVG(Table2[[#This Row],[Sharpe Ratio Z-Score]],Table2[Sharpe Ratio Z-Score])</f>
        <v>405</v>
      </c>
      <c r="AV559">
        <f>(Table2[[#This Row],[Rank 1Y]]+Table2[[#This Row],[Rank 6M]]+Table2[[#This Row],[Rank Sharpe]])/3</f>
        <v>518.66666666666663</v>
      </c>
    </row>
    <row r="560" spans="1:48" x14ac:dyDescent="0.3">
      <c r="A560" t="s">
        <v>175</v>
      </c>
      <c r="B560" t="s">
        <v>176</v>
      </c>
      <c r="C560" t="s">
        <v>10153</v>
      </c>
      <c r="D560" t="s">
        <v>37</v>
      </c>
      <c r="E560">
        <v>151733.885648225</v>
      </c>
      <c r="F560">
        <v>1524.75</v>
      </c>
      <c r="G560">
        <v>-8.4680494624883806</v>
      </c>
      <c r="H560">
        <f>(Table2[[#This Row],[1Y Return vs Nifty]]-AVERAGE(Table2[1Y Return vs Nifty]))/_xlfn.STDEV.P(Table2[1Y Return vs Nifty])</f>
        <v>-0.64483351832461222</v>
      </c>
      <c r="I560">
        <v>1.0567426087726099</v>
      </c>
      <c r="J560">
        <f>(Table2[[#This Row],[1M Return vs Nifty]]-AVERAGE(Table2[1M Return vs Nifty]))/_xlfn.STDEV.P(Table2[1M Return vs Nifty])</f>
        <v>-0.2223898062034996</v>
      </c>
      <c r="K560">
        <v>-8.1298563549252805</v>
      </c>
      <c r="L560">
        <f>(Table2[[#This Row],[6M Return vs Nifty]]-AVERAGE(Table2[6M Return vs Nifty]))/_xlfn.STDEV.P(Table2[6M Return vs Nifty])</f>
        <v>-0.54254865128114027</v>
      </c>
      <c r="M560">
        <v>-0.56041516748752296</v>
      </c>
      <c r="N560">
        <f>(Table2[[#This Row],[1W Return vs Nifty]]-AVERAGE(Table2[1W Return vs Nifty]))/_xlfn.STDEV.P(Table2[1W Return vs Nifty])</f>
        <v>-9.9892525168238655E-2</v>
      </c>
      <c r="O560">
        <v>1481.21</v>
      </c>
      <c r="P560">
        <v>1461.9498623198899</v>
      </c>
      <c r="Q560">
        <v>1419.44325266602</v>
      </c>
      <c r="R560">
        <v>66.026830867428203</v>
      </c>
      <c r="S560" s="2">
        <f>(Table2[[#This Row],[Close Price]]-Table2[[#This Row],[20D EMA]])/Table2[[#This Row],[20D EMA]]</f>
        <v>2.93948866129718E-2</v>
      </c>
      <c r="T560" s="2">
        <f>(Table2[[#This Row],[Close Price]]-Table2[[#This Row],[50D EMA]])/Table2[[#This Row],[50D EMA]]</f>
        <v>4.2956423676839307E-2</v>
      </c>
      <c r="U560" s="2">
        <f>(Table2[[#This Row],[Close Price]]-Table2[[#This Row],[200D EMA]])/Table2[[#This Row],[200D EMA]]</f>
        <v>7.4188768826221982E-2</v>
      </c>
      <c r="V560">
        <v>0.81071489251539997</v>
      </c>
      <c r="W560">
        <v>1518.6</v>
      </c>
      <c r="X560">
        <v>1559.9</v>
      </c>
      <c r="Y560">
        <v>1508.25</v>
      </c>
      <c r="Z560">
        <v>1531.95</v>
      </c>
      <c r="AA560">
        <v>1468.1</v>
      </c>
      <c r="AB560">
        <v>1531.95</v>
      </c>
      <c r="AC560" s="2">
        <f>(Table2[[#This Row],[Close Price]]/Table2[[#This Row],[Day Low]])-1</f>
        <v>4.0497826945871118E-3</v>
      </c>
      <c r="AD560" s="2">
        <f>(Table2[[#This Row],[Day High]]/Table2[[#This Row],[Close Price]])-1</f>
        <v>2.3052959501557613E-2</v>
      </c>
      <c r="AE560" s="2">
        <f>(Table2[[#This Row],[Close Price]]/Table2[[#This Row],[Current Week Low]])-1</f>
        <v>1.0939830929885597E-2</v>
      </c>
      <c r="AF560" s="2">
        <f>(Table2[[#This Row],[Current Week High]]/Table2[[#This Row],[Close Price]])-1</f>
        <v>4.7220855878014056E-3</v>
      </c>
      <c r="AG560" s="2">
        <f>(Table2[[#This Row],[Close Price]]/Table2[[#This Row],[Current Month Low]])-1</f>
        <v>3.8587289694162585E-2</v>
      </c>
      <c r="AH560" s="2">
        <f>(Table2[[#This Row],[Current Month High]]/Table2[[#This Row],[Close Price]])-1</f>
        <v>4.7220855878014056E-3</v>
      </c>
      <c r="AI560">
        <v>2.9283489096573101</v>
      </c>
      <c r="AJ560">
        <v>21.8191986577717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-0.06</v>
      </c>
      <c r="AM560" t="s">
        <v>10199</v>
      </c>
      <c r="AN560">
        <v>4.1399999999999997</v>
      </c>
      <c r="AO560" t="s">
        <v>10198</v>
      </c>
      <c r="AP560">
        <v>1.5881511082100001E-3</v>
      </c>
      <c r="AQ560">
        <f>(Table2[[#This Row],[Sharpe Ratio]]-AVERAGE(Table2[Sharpe Ratio]))/_xlfn.STDEV.P(Table2[Sharpe Ratio])</f>
        <v>-0.59629494390641236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-2.1059594448839034</v>
      </c>
      <c r="AS560">
        <f>_xlfn.RANK.AVG(Table2[[#This Row],[1Y Return vs Nifty Z-Score]],Table2[1Y Return vs Nifty Z-Score])</f>
        <v>556</v>
      </c>
      <c r="AT560">
        <f>_xlfn.RANK.AVG(Table2[[#This Row],[6M Return vs Nifty Z-Score]],Table2[6M Return vs Nifty Z-Score])</f>
        <v>505</v>
      </c>
      <c r="AU560">
        <f>_xlfn.RANK.AVG(Table2[[#This Row],[Sharpe Ratio Z-Score]],Table2[Sharpe Ratio Z-Score])</f>
        <v>497</v>
      </c>
      <c r="AV560">
        <f>(Table2[[#This Row],[Rank 1Y]]+Table2[[#This Row],[Rank 6M]]+Table2[[#This Row],[Rank Sharpe]])/3</f>
        <v>519.33333333333337</v>
      </c>
    </row>
    <row r="561" spans="1:48" x14ac:dyDescent="0.3">
      <c r="A561" t="s">
        <v>684</v>
      </c>
      <c r="B561" t="s">
        <v>685</v>
      </c>
      <c r="C561" t="s">
        <v>10167</v>
      </c>
      <c r="D561" t="s">
        <v>242</v>
      </c>
      <c r="E561">
        <v>24917.355141119999</v>
      </c>
      <c r="F561">
        <v>492.05</v>
      </c>
      <c r="G561">
        <v>-12.3110200909203</v>
      </c>
      <c r="H561">
        <f>(Table2[[#This Row],[1Y Return vs Nifty]]-AVERAGE(Table2[1Y Return vs Nifty]))/_xlfn.STDEV.P(Table2[1Y Return vs Nifty])</f>
        <v>-0.68921713357445213</v>
      </c>
      <c r="I561">
        <v>-2.5443029229657701</v>
      </c>
      <c r="J561">
        <f>(Table2[[#This Row],[1M Return vs Nifty]]-AVERAGE(Table2[1M Return vs Nifty]))/_xlfn.STDEV.P(Table2[1M Return vs Nifty])</f>
        <v>-0.51895825341716728</v>
      </c>
      <c r="K561">
        <v>4.5382152063314498</v>
      </c>
      <c r="L561">
        <f>(Table2[[#This Row],[6M Return vs Nifty]]-AVERAGE(Table2[6M Return vs Nifty]))/_xlfn.STDEV.P(Table2[6M Return vs Nifty])</f>
        <v>-0.17530439395264974</v>
      </c>
      <c r="M561">
        <v>2.7908960818555402</v>
      </c>
      <c r="N561">
        <f>(Table2[[#This Row],[1W Return vs Nifty]]-AVERAGE(Table2[1W Return vs Nifty]))/_xlfn.STDEV.P(Table2[1W Return vs Nifty])</f>
        <v>0.50518720471362344</v>
      </c>
      <c r="O561">
        <v>485.06</v>
      </c>
      <c r="P561">
        <v>459.28681529549999</v>
      </c>
      <c r="Q561">
        <v>421.40241687989402</v>
      </c>
      <c r="R561">
        <v>58.884763534131203</v>
      </c>
      <c r="S561" s="2">
        <f>(Table2[[#This Row],[Close Price]]-Table2[[#This Row],[20D EMA]])/Table2[[#This Row],[20D EMA]]</f>
        <v>1.4410588380818887E-2</v>
      </c>
      <c r="T561" s="2">
        <f>(Table2[[#This Row],[Close Price]]-Table2[[#This Row],[50D EMA]])/Table2[[#This Row],[50D EMA]]</f>
        <v>7.1334912332331066E-2</v>
      </c>
      <c r="U561" s="2">
        <f>(Table2[[#This Row],[Close Price]]-Table2[[#This Row],[200D EMA]])/Table2[[#This Row],[200D EMA]]</f>
        <v>0.1676487373831119</v>
      </c>
      <c r="V561">
        <v>1.0072955675089299</v>
      </c>
      <c r="W561">
        <v>482.85</v>
      </c>
      <c r="X561">
        <v>497.3</v>
      </c>
      <c r="Y561">
        <v>488.15</v>
      </c>
      <c r="Z561">
        <v>509.7</v>
      </c>
      <c r="AA561">
        <v>477</v>
      </c>
      <c r="AB561">
        <v>517.70000000000005</v>
      </c>
      <c r="AC561" s="2">
        <f>(Table2[[#This Row],[Close Price]]/Table2[[#This Row],[Day Low]])-1</f>
        <v>1.9053536294915574E-2</v>
      </c>
      <c r="AD561" s="2">
        <f>(Table2[[#This Row],[Day High]]/Table2[[#This Row],[Close Price]])-1</f>
        <v>1.0669647393557469E-2</v>
      </c>
      <c r="AE561" s="2">
        <f>(Table2[[#This Row],[Close Price]]/Table2[[#This Row],[Current Week Low]])-1</f>
        <v>7.9893475366179523E-3</v>
      </c>
      <c r="AF561" s="2">
        <f>(Table2[[#This Row],[Current Week High]]/Table2[[#This Row],[Close Price]])-1</f>
        <v>3.5870338380245892E-2</v>
      </c>
      <c r="AG561" s="2">
        <f>(Table2[[#This Row],[Close Price]]/Table2[[#This Row],[Current Month Low]])-1</f>
        <v>3.1551362683438278E-2</v>
      </c>
      <c r="AH561" s="2">
        <f>(Table2[[#This Row],[Current Month High]]/Table2[[#This Row],[Close Price]])-1</f>
        <v>5.2128848694238394E-2</v>
      </c>
      <c r="AI561">
        <v>5.2128848694238297</v>
      </c>
      <c r="AJ561">
        <v>46.399880987801197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0.12</v>
      </c>
      <c r="AM561" t="s">
        <v>10198</v>
      </c>
      <c r="AN561">
        <v>-0.09</v>
      </c>
      <c r="AO561" t="s">
        <v>10199</v>
      </c>
      <c r="AP561">
        <v>-3.8407150685739001E-2</v>
      </c>
      <c r="AQ561">
        <f>(Table2[[#This Row],[Sharpe Ratio]]-AVERAGE(Table2[Sharpe Ratio]))/_xlfn.STDEV.P(Table2[Sharpe Ratio])</f>
        <v>-1.0472137350440693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-1.9255063112747151</v>
      </c>
      <c r="AS561">
        <f>_xlfn.RANK.AVG(Table2[[#This Row],[1Y Return vs Nifty Z-Score]],Table2[1Y Return vs Nifty Z-Score])</f>
        <v>581</v>
      </c>
      <c r="AT561">
        <f>_xlfn.RANK.AVG(Table2[[#This Row],[6M Return vs Nifty Z-Score]],Table2[6M Return vs Nifty Z-Score])</f>
        <v>366</v>
      </c>
      <c r="AU561">
        <f>_xlfn.RANK.AVG(Table2[[#This Row],[Sharpe Ratio Z-Score]],Table2[Sharpe Ratio Z-Score])</f>
        <v>616</v>
      </c>
      <c r="AV561">
        <f>(Table2[[#This Row],[Rank 1Y]]+Table2[[#This Row],[Rank 6M]]+Table2[[#This Row],[Rank Sharpe]])/3</f>
        <v>521</v>
      </c>
    </row>
    <row r="562" spans="1:48" x14ac:dyDescent="0.3">
      <c r="A562" t="s">
        <v>98</v>
      </c>
      <c r="B562" t="s">
        <v>99</v>
      </c>
      <c r="C562" t="s">
        <v>10165</v>
      </c>
      <c r="D562" t="s">
        <v>100</v>
      </c>
      <c r="E562">
        <v>279974.36956720002</v>
      </c>
      <c r="F562">
        <v>3215.15</v>
      </c>
      <c r="G562">
        <v>-22.672968366398401</v>
      </c>
      <c r="H562">
        <f>(Table2[[#This Row],[1Y Return vs Nifty]]-AVERAGE(Table2[1Y Return vs Nifty]))/_xlfn.STDEV.P(Table2[1Y Return vs Nifty])</f>
        <v>-0.80889036815371795</v>
      </c>
      <c r="I562">
        <v>-13.1746544069075</v>
      </c>
      <c r="J562">
        <f>(Table2[[#This Row],[1M Return vs Nifty]]-AVERAGE(Table2[1M Return vs Nifty]))/_xlfn.STDEV.P(Table2[1M Return vs Nifty])</f>
        <v>-1.3944336688602479</v>
      </c>
      <c r="K562">
        <v>-26.295101266442</v>
      </c>
      <c r="L562">
        <f>(Table2[[#This Row],[6M Return vs Nifty]]-AVERAGE(Table2[6M Return vs Nifty]))/_xlfn.STDEV.P(Table2[6M Return vs Nifty])</f>
        <v>-1.0691546026654486</v>
      </c>
      <c r="M562">
        <v>-9.7044911077316804</v>
      </c>
      <c r="N562">
        <f>(Table2[[#This Row],[1W Return vs Nifty]]-AVERAGE(Table2[1W Return vs Nifty]))/_xlfn.STDEV.P(Table2[1W Return vs Nifty])</f>
        <v>-1.7508567562663642</v>
      </c>
      <c r="O562">
        <v>3349.64</v>
      </c>
      <c r="P562">
        <v>3405.4734653441501</v>
      </c>
      <c r="Q562">
        <v>3398.1270523478001</v>
      </c>
      <c r="R562">
        <v>18.70943570243</v>
      </c>
      <c r="S562" s="2">
        <f>(Table2[[#This Row],[Close Price]]-Table2[[#This Row],[20D EMA]])/Table2[[#This Row],[20D EMA]]</f>
        <v>-4.0150583346269982E-2</v>
      </c>
      <c r="T562" s="2">
        <f>(Table2[[#This Row],[Close Price]]-Table2[[#This Row],[50D EMA]])/Table2[[#This Row],[50D EMA]]</f>
        <v>-5.5887519688812587E-2</v>
      </c>
      <c r="U562" s="2">
        <f>(Table2[[#This Row],[Close Price]]-Table2[[#This Row],[200D EMA]])/Table2[[#This Row],[200D EMA]]</f>
        <v>-5.3846442328099348E-2</v>
      </c>
      <c r="V562">
        <v>1.08872366654574</v>
      </c>
      <c r="W562">
        <v>3190.5</v>
      </c>
      <c r="X562">
        <v>3252.7</v>
      </c>
      <c r="Y562">
        <v>3126.1</v>
      </c>
      <c r="Z562">
        <v>3222.05</v>
      </c>
      <c r="AA562">
        <v>3126.1</v>
      </c>
      <c r="AB562">
        <v>3450</v>
      </c>
      <c r="AC562" s="2">
        <f>(Table2[[#This Row],[Close Price]]/Table2[[#This Row],[Day Low]])-1</f>
        <v>7.7260617458079217E-3</v>
      </c>
      <c r="AD562" s="2">
        <f>(Table2[[#This Row],[Day High]]/Table2[[#This Row],[Close Price]])-1</f>
        <v>1.1679081846881045E-2</v>
      </c>
      <c r="AE562" s="2">
        <f>(Table2[[#This Row],[Close Price]]/Table2[[#This Row],[Current Week Low]])-1</f>
        <v>2.8485972937525972E-2</v>
      </c>
      <c r="AF562" s="2">
        <f>(Table2[[#This Row],[Current Week High]]/Table2[[#This Row],[Close Price]])-1</f>
        <v>2.1460896070168989E-3</v>
      </c>
      <c r="AG562" s="2">
        <f>(Table2[[#This Row],[Close Price]]/Table2[[#This Row],[Current Month Low]])-1</f>
        <v>2.8485972937525972E-2</v>
      </c>
      <c r="AH562" s="2">
        <f>(Table2[[#This Row],[Current Month High]]/Table2[[#This Row],[Close Price]])-1</f>
        <v>7.3044803508389933E-2</v>
      </c>
      <c r="AI562">
        <v>20.894826057882199</v>
      </c>
      <c r="AJ562">
        <v>11.5422643931377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-0.19</v>
      </c>
      <c r="AM562" t="s">
        <v>10199</v>
      </c>
      <c r="AN562">
        <v>-5.43</v>
      </c>
      <c r="AO562" t="s">
        <v>10199</v>
      </c>
      <c r="AP562">
        <v>7.3187984273923007E-2</v>
      </c>
      <c r="AQ562">
        <f>(Table2[[#This Row],[Sharpe Ratio]]-AVERAGE(Table2[Sharpe Ratio]))/_xlfn.STDEV.P(Table2[Sharpe Ratio])</f>
        <v>0.21094262572297384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637</v>
      </c>
      <c r="AT562">
        <f>_xlfn.RANK.AVG(Table2[[#This Row],[6M Return vs Nifty Z-Score]],Table2[6M Return vs Nifty Z-Score])</f>
        <v>664</v>
      </c>
      <c r="AU562">
        <f>_xlfn.RANK.AVG(Table2[[#This Row],[Sharpe Ratio Z-Score]],Table2[Sharpe Ratio Z-Score])</f>
        <v>265</v>
      </c>
      <c r="AV562">
        <f>(Table2[[#This Row],[Rank 1Y]]+Table2[[#This Row],[Rank 6M]]+Table2[[#This Row],[Rank Sharpe]])/3</f>
        <v>522</v>
      </c>
    </row>
    <row r="563" spans="1:48" x14ac:dyDescent="0.3">
      <c r="A563" t="s">
        <v>209</v>
      </c>
      <c r="B563" t="s">
        <v>210</v>
      </c>
      <c r="C563" t="s">
        <v>10159</v>
      </c>
      <c r="D563" t="s">
        <v>211</v>
      </c>
      <c r="E563">
        <v>118510.48348359999</v>
      </c>
      <c r="F563">
        <v>4551.95</v>
      </c>
      <c r="G563">
        <v>-0.75496291951472805</v>
      </c>
      <c r="H563">
        <f>(Table2[[#This Row],[1Y Return vs Nifty]]-AVERAGE(Table2[1Y Return vs Nifty]))/_xlfn.STDEV.P(Table2[1Y Return vs Nifty])</f>
        <v>-0.55575277881041341</v>
      </c>
      <c r="I563">
        <v>-6.7682073857852103</v>
      </c>
      <c r="J563">
        <f>(Table2[[#This Row],[1M Return vs Nifty]]-AVERAGE(Table2[1M Return vs Nifty]))/_xlfn.STDEV.P(Table2[1M Return vs Nifty])</f>
        <v>-0.86682299899635495</v>
      </c>
      <c r="K563">
        <v>0.90494657076074403</v>
      </c>
      <c r="L563">
        <f>(Table2[[#This Row],[6M Return vs Nifty]]-AVERAGE(Table2[6M Return vs Nifty]))/_xlfn.STDEV.P(Table2[6M Return vs Nifty])</f>
        <v>-0.28063195192333534</v>
      </c>
      <c r="M563">
        <v>-4.3559661404205796</v>
      </c>
      <c r="N563">
        <f>(Table2[[#This Row],[1W Return vs Nifty]]-AVERAGE(Table2[1W Return vs Nifty]))/_xlfn.STDEV.P(Table2[1W Return vs Nifty])</f>
        <v>-0.78517980127706422</v>
      </c>
      <c r="O563">
        <v>4509.68</v>
      </c>
      <c r="P563">
        <v>4315.6250633825202</v>
      </c>
      <c r="Q563">
        <v>3903.98105714545</v>
      </c>
      <c r="R563">
        <v>39.847979198478697</v>
      </c>
      <c r="S563" s="2">
        <f>(Table2[[#This Row],[Close Price]]-Table2[[#This Row],[20D EMA]])/Table2[[#This Row],[20D EMA]]</f>
        <v>9.37317060190513E-3</v>
      </c>
      <c r="T563" s="2">
        <f>(Table2[[#This Row],[Close Price]]-Table2[[#This Row],[50D EMA]])/Table2[[#This Row],[50D EMA]]</f>
        <v>5.4760303118698582E-2</v>
      </c>
      <c r="U563" s="2">
        <f>(Table2[[#This Row],[Close Price]]-Table2[[#This Row],[200D EMA]])/Table2[[#This Row],[200D EMA]]</f>
        <v>0.1659764566911956</v>
      </c>
      <c r="V563">
        <v>0.91717719645765095</v>
      </c>
      <c r="W563">
        <v>4536.8</v>
      </c>
      <c r="X563">
        <v>4635.55</v>
      </c>
      <c r="Y563">
        <v>4445</v>
      </c>
      <c r="Z563">
        <v>4649.6499999999996</v>
      </c>
      <c r="AA563">
        <v>4445</v>
      </c>
      <c r="AB563">
        <v>4670</v>
      </c>
      <c r="AC563" s="2">
        <f>(Table2[[#This Row],[Close Price]]/Table2[[#This Row],[Day Low]])-1</f>
        <v>3.3393581378944326E-3</v>
      </c>
      <c r="AD563" s="2">
        <f>(Table2[[#This Row],[Day High]]/Table2[[#This Row],[Close Price]])-1</f>
        <v>1.8365755335625567E-2</v>
      </c>
      <c r="AE563" s="2">
        <f>(Table2[[#This Row],[Close Price]]/Table2[[#This Row],[Current Week Low]])-1</f>
        <v>2.4060742407199021E-2</v>
      </c>
      <c r="AF563" s="2">
        <f>(Table2[[#This Row],[Current Week High]]/Table2[[#This Row],[Close Price]])-1</f>
        <v>2.1463328902997514E-2</v>
      </c>
      <c r="AG563" s="2">
        <f>(Table2[[#This Row],[Close Price]]/Table2[[#This Row],[Current Month Low]])-1</f>
        <v>2.4060742407199021E-2</v>
      </c>
      <c r="AH563" s="2">
        <f>(Table2[[#This Row],[Current Month High]]/Table2[[#This Row],[Close Price]])-1</f>
        <v>2.593394039916963E-2</v>
      </c>
      <c r="AI563">
        <v>2.5933940399169599</v>
      </c>
      <c r="AJ563">
        <v>38.134615968197103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0.11</v>
      </c>
      <c r="AM563" t="s">
        <v>10198</v>
      </c>
      <c r="AN563">
        <v>0.66</v>
      </c>
      <c r="AO563" t="s">
        <v>10198</v>
      </c>
      <c r="AP563">
        <v>-5.2783891209402002E-2</v>
      </c>
      <c r="AQ563">
        <f>(Table2[[#This Row],[Sharpe Ratio]]-AVERAGE(Table2[Sharpe Ratio]))/_xlfn.STDEV.P(Table2[Sharpe Ratio])</f>
        <v>-1.2093013345033308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-3.6976888655104987</v>
      </c>
      <c r="AS563">
        <f>_xlfn.RANK.AVG(Table2[[#This Row],[1Y Return vs Nifty Z-Score]],Table2[1Y Return vs Nifty Z-Score])</f>
        <v>518</v>
      </c>
      <c r="AT563">
        <f>_xlfn.RANK.AVG(Table2[[#This Row],[6M Return vs Nifty Z-Score]],Table2[6M Return vs Nifty Z-Score])</f>
        <v>415</v>
      </c>
      <c r="AU563">
        <f>_xlfn.RANK.AVG(Table2[[#This Row],[Sharpe Ratio Z-Score]],Table2[Sharpe Ratio Z-Score])</f>
        <v>637</v>
      </c>
      <c r="AV563">
        <f>(Table2[[#This Row],[Rank 1Y]]+Table2[[#This Row],[Rank 6M]]+Table2[[#This Row],[Rank Sharpe]])/3</f>
        <v>523.33333333333337</v>
      </c>
    </row>
    <row r="564" spans="1:48" x14ac:dyDescent="0.3">
      <c r="A564" t="s">
        <v>1111</v>
      </c>
      <c r="B564" t="s">
        <v>1112</v>
      </c>
      <c r="C564" t="s">
        <v>10158</v>
      </c>
      <c r="D564" t="s">
        <v>214</v>
      </c>
      <c r="E564">
        <v>10978.15462686</v>
      </c>
      <c r="F564">
        <v>562.29999999999995</v>
      </c>
      <c r="G564">
        <v>13.336186815206901</v>
      </c>
      <c r="H564">
        <f>(Table2[[#This Row],[1Y Return vs Nifty]]-AVERAGE(Table2[1Y Return vs Nifty]))/_xlfn.STDEV.P(Table2[1Y Return vs Nifty])</f>
        <v>-0.39300988308628904</v>
      </c>
      <c r="I564">
        <v>-6.9473988274611198</v>
      </c>
      <c r="J564">
        <f>(Table2[[#This Row],[1M Return vs Nifty]]-AVERAGE(Table2[1M Return vs Nifty]))/_xlfn.STDEV.P(Table2[1M Return vs Nifty])</f>
        <v>-0.88158052625987415</v>
      </c>
      <c r="K564">
        <v>-8.0916868439566194</v>
      </c>
      <c r="L564">
        <f>(Table2[[#This Row],[6M Return vs Nifty]]-AVERAGE(Table2[6M Return vs Nifty]))/_xlfn.STDEV.P(Table2[6M Return vs Nifty])</f>
        <v>-0.54144212661079139</v>
      </c>
      <c r="M564">
        <v>-3.7064639300254401</v>
      </c>
      <c r="N564">
        <f>(Table2[[#This Row],[1W Return vs Nifty]]-AVERAGE(Table2[1W Return vs Nifty]))/_xlfn.STDEV.P(Table2[1W Return vs Nifty])</f>
        <v>-0.66791208342465613</v>
      </c>
      <c r="O564">
        <v>574.30999999999995</v>
      </c>
      <c r="P564">
        <v>585.12168728537301</v>
      </c>
      <c r="Q564">
        <v>553.90771578163299</v>
      </c>
      <c r="R564">
        <v>35.525618960449798</v>
      </c>
      <c r="S564" s="2">
        <f>(Table2[[#This Row],[Close Price]]-Table2[[#This Row],[20D EMA]])/Table2[[#This Row],[20D EMA]]</f>
        <v>-2.0912050982918619E-2</v>
      </c>
      <c r="T564" s="2">
        <f>(Table2[[#This Row],[Close Price]]-Table2[[#This Row],[50D EMA]])/Table2[[#This Row],[50D EMA]]</f>
        <v>-3.9003318081154231E-2</v>
      </c>
      <c r="U564" s="2">
        <f>(Table2[[#This Row],[Close Price]]-Table2[[#This Row],[200D EMA]])/Table2[[#This Row],[200D EMA]]</f>
        <v>1.5151051301974383E-2</v>
      </c>
      <c r="V564">
        <v>0.44682544119762002</v>
      </c>
      <c r="W564">
        <v>551</v>
      </c>
      <c r="X564">
        <v>572.95000000000005</v>
      </c>
      <c r="Y564">
        <v>557.5</v>
      </c>
      <c r="Z564">
        <v>576.5</v>
      </c>
      <c r="AA564">
        <v>557.5</v>
      </c>
      <c r="AB564">
        <v>587.15</v>
      </c>
      <c r="AC564" s="2">
        <f>(Table2[[#This Row],[Close Price]]/Table2[[#This Row],[Day Low]])-1</f>
        <v>2.0508166969146924E-2</v>
      </c>
      <c r="AD564" s="2">
        <f>(Table2[[#This Row],[Day High]]/Table2[[#This Row],[Close Price]])-1</f>
        <v>1.8940067579584108E-2</v>
      </c>
      <c r="AE564" s="2">
        <f>(Table2[[#This Row],[Close Price]]/Table2[[#This Row],[Current Week Low]])-1</f>
        <v>8.6098654708519629E-3</v>
      </c>
      <c r="AF564" s="2">
        <f>(Table2[[#This Row],[Current Week High]]/Table2[[#This Row],[Close Price]])-1</f>
        <v>2.5253423439445255E-2</v>
      </c>
      <c r="AG564" s="2">
        <f>(Table2[[#This Row],[Close Price]]/Table2[[#This Row],[Current Month Low]])-1</f>
        <v>8.6098654708519629E-3</v>
      </c>
      <c r="AH564" s="2">
        <f>(Table2[[#This Row],[Current Month High]]/Table2[[#This Row],[Close Price]])-1</f>
        <v>4.4193491019029141E-2</v>
      </c>
      <c r="AI564">
        <v>26.160412591143501</v>
      </c>
      <c r="AJ564">
        <v>40.381974784671002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-0.25</v>
      </c>
      <c r="AM564" t="s">
        <v>10199</v>
      </c>
      <c r="AN564">
        <v>-4.3499999999999996</v>
      </c>
      <c r="AO564" t="s">
        <v>10199</v>
      </c>
      <c r="AP564">
        <v>-5.2724547613166001E-2</v>
      </c>
      <c r="AQ564">
        <f>(Table2[[#This Row],[Sharpe Ratio]]-AVERAGE(Table2[Sharpe Ratio]))/_xlfn.STDEV.P(Table2[Sharpe Ratio])</f>
        <v>-1.2086322773522093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433</v>
      </c>
      <c r="AT564">
        <f>_xlfn.RANK.AVG(Table2[[#This Row],[6M Return vs Nifty Z-Score]],Table2[6M Return vs Nifty Z-Score])</f>
        <v>504</v>
      </c>
      <c r="AU564">
        <f>_xlfn.RANK.AVG(Table2[[#This Row],[Sharpe Ratio Z-Score]],Table2[Sharpe Ratio Z-Score])</f>
        <v>636</v>
      </c>
      <c r="AV564">
        <f>(Table2[[#This Row],[Rank 1Y]]+Table2[[#This Row],[Rank 6M]]+Table2[[#This Row],[Rank Sharpe]])/3</f>
        <v>524.33333333333337</v>
      </c>
    </row>
    <row r="565" spans="1:48" x14ac:dyDescent="0.3">
      <c r="A565" t="s">
        <v>357</v>
      </c>
      <c r="B565" t="s">
        <v>358</v>
      </c>
      <c r="C565" t="s">
        <v>10167</v>
      </c>
      <c r="D565" t="s">
        <v>168</v>
      </c>
      <c r="E565">
        <v>70202.291304750004</v>
      </c>
      <c r="F565">
        <v>2392</v>
      </c>
      <c r="G565">
        <v>-18.055840970907798</v>
      </c>
      <c r="H565">
        <f>(Table2[[#This Row],[1Y Return vs Nifty]]-AVERAGE(Table2[1Y Return vs Nifty]))/_xlfn.STDEV.P(Table2[1Y Return vs Nifty])</f>
        <v>-0.75556578524776763</v>
      </c>
      <c r="I565">
        <v>-2.1065518532639498</v>
      </c>
      <c r="J565">
        <f>(Table2[[#This Row],[1M Return vs Nifty]]-AVERAGE(Table2[1M Return vs Nifty]))/_xlfn.STDEV.P(Table2[1M Return vs Nifty])</f>
        <v>-0.48290673619435676</v>
      </c>
      <c r="K565">
        <v>-9.8428856464094707</v>
      </c>
      <c r="L565">
        <f>(Table2[[#This Row],[6M Return vs Nifty]]-AVERAGE(Table2[6M Return vs Nifty]))/_xlfn.STDEV.P(Table2[6M Return vs Nifty])</f>
        <v>-0.59220894621166975</v>
      </c>
      <c r="M565">
        <v>-5.01033068227051</v>
      </c>
      <c r="N565">
        <f>(Table2[[#This Row],[1W Return vs Nifty]]-AVERAGE(Table2[1W Return vs Nifty]))/_xlfn.STDEV.P(Table2[1W Return vs Nifty])</f>
        <v>-0.90332541377558651</v>
      </c>
      <c r="O565">
        <v>2393.2600000000002</v>
      </c>
      <c r="P565">
        <v>2392.4558755943399</v>
      </c>
      <c r="Q565">
        <v>2388.1956429602401</v>
      </c>
      <c r="R565">
        <v>41.667069912382601</v>
      </c>
      <c r="S565" s="2">
        <f>(Table2[[#This Row],[Close Price]]-Table2[[#This Row],[20D EMA]])/Table2[[#This Row],[20D EMA]]</f>
        <v>-5.2647852719730332E-4</v>
      </c>
      <c r="T565" s="2">
        <f>(Table2[[#This Row],[Close Price]]-Table2[[#This Row],[50D EMA]])/Table2[[#This Row],[50D EMA]]</f>
        <v>-1.9054712732231131E-4</v>
      </c>
      <c r="U565" s="2">
        <f>(Table2[[#This Row],[Close Price]]-Table2[[#This Row],[200D EMA]])/Table2[[#This Row],[200D EMA]]</f>
        <v>1.5929838290150687E-3</v>
      </c>
      <c r="V565">
        <v>0.923180635448142</v>
      </c>
      <c r="W565">
        <v>2354.5500000000002</v>
      </c>
      <c r="X565">
        <v>2399</v>
      </c>
      <c r="Y565">
        <v>2357.0500000000002</v>
      </c>
      <c r="Z565">
        <v>2419.6999999999998</v>
      </c>
      <c r="AA565">
        <v>2357.0500000000002</v>
      </c>
      <c r="AB565">
        <v>2471</v>
      </c>
      <c r="AC565" s="2">
        <f>(Table2[[#This Row],[Close Price]]/Table2[[#This Row],[Day Low]])-1</f>
        <v>1.5905374700048824E-2</v>
      </c>
      <c r="AD565" s="2">
        <f>(Table2[[#This Row],[Day High]]/Table2[[#This Row],[Close Price]])-1</f>
        <v>2.9264214046822445E-3</v>
      </c>
      <c r="AE565" s="2">
        <f>(Table2[[#This Row],[Close Price]]/Table2[[#This Row],[Current Week Low]])-1</f>
        <v>1.4827856854966903E-2</v>
      </c>
      <c r="AF565" s="2">
        <f>(Table2[[#This Row],[Current Week High]]/Table2[[#This Row],[Close Price]])-1</f>
        <v>1.1580267558528368E-2</v>
      </c>
      <c r="AG565" s="2">
        <f>(Table2[[#This Row],[Close Price]]/Table2[[#This Row],[Current Month Low]])-1</f>
        <v>1.4827856854966903E-2</v>
      </c>
      <c r="AH565" s="2">
        <f>(Table2[[#This Row],[Current Month High]]/Table2[[#This Row],[Close Price]])-1</f>
        <v>3.302675585284276E-2</v>
      </c>
      <c r="AI565">
        <v>12.6233277591973</v>
      </c>
      <c r="AJ565">
        <v>17.254901960784299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-0.14000000000000001</v>
      </c>
      <c r="AM565" t="s">
        <v>10199</v>
      </c>
      <c r="AN565">
        <v>-2.77</v>
      </c>
      <c r="AO565" t="s">
        <v>10199</v>
      </c>
      <c r="AP565">
        <v>2.1664236140340999E-2</v>
      </c>
      <c r="AQ565">
        <f>(Table2[[#This Row],[Sharpe Ratio]]-AVERAGE(Table2[Sharpe Ratio]))/_xlfn.STDEV.P(Table2[Sharpe Ratio])</f>
        <v>-0.36995125883800956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-3.1039581402673901</v>
      </c>
      <c r="AS565">
        <f>_xlfn.RANK.AVG(Table2[[#This Row],[1Y Return vs Nifty Z-Score]],Table2[1Y Return vs Nifty Z-Score])</f>
        <v>610</v>
      </c>
      <c r="AT565">
        <f>_xlfn.RANK.AVG(Table2[[#This Row],[6M Return vs Nifty Z-Score]],Table2[6M Return vs Nifty Z-Score])</f>
        <v>527</v>
      </c>
      <c r="AU565">
        <f>_xlfn.RANK.AVG(Table2[[#This Row],[Sharpe Ratio Z-Score]],Table2[Sharpe Ratio Z-Score])</f>
        <v>438</v>
      </c>
      <c r="AV565">
        <f>(Table2[[#This Row],[Rank 1Y]]+Table2[[#This Row],[Rank 6M]]+Table2[[#This Row],[Rank Sharpe]])/3</f>
        <v>525</v>
      </c>
    </row>
    <row r="566" spans="1:48" x14ac:dyDescent="0.3">
      <c r="A566" t="s">
        <v>1611</v>
      </c>
      <c r="B566" t="s">
        <v>1612</v>
      </c>
      <c r="C566" t="s">
        <v>10167</v>
      </c>
      <c r="D566" t="s">
        <v>242</v>
      </c>
      <c r="E566">
        <v>5386.2067125000003</v>
      </c>
      <c r="F566">
        <v>556.85</v>
      </c>
      <c r="G566">
        <v>-19.8418966904167</v>
      </c>
      <c r="H566">
        <f>(Table2[[#This Row],[1Y Return vs Nifty]]-AVERAGE(Table2[1Y Return vs Nifty]))/_xlfn.STDEV.P(Table2[1Y Return vs Nifty])</f>
        <v>-0.77619347604586386</v>
      </c>
      <c r="I566">
        <v>7.6493662347086202</v>
      </c>
      <c r="J566">
        <f>(Table2[[#This Row],[1M Return vs Nifty]]-AVERAGE(Table2[1M Return vs Nifty]))/_xlfn.STDEV.P(Table2[1M Return vs Nifty])</f>
        <v>0.32055366245743117</v>
      </c>
      <c r="K566">
        <v>-20.9319561275137</v>
      </c>
      <c r="L566">
        <f>(Table2[[#This Row],[6M Return vs Nifty]]-AVERAGE(Table2[6M Return vs Nifty]))/_xlfn.STDEV.P(Table2[6M Return vs Nifty])</f>
        <v>-0.91367835326421487</v>
      </c>
      <c r="M566">
        <v>-1.5340894830465299</v>
      </c>
      <c r="N566">
        <f>(Table2[[#This Row],[1W Return vs Nifty]]-AVERAGE(Table2[1W Return vs Nifty]))/_xlfn.STDEV.P(Table2[1W Return vs Nifty])</f>
        <v>-0.27568956340717826</v>
      </c>
      <c r="O566">
        <v>548.95000000000005</v>
      </c>
      <c r="P566">
        <v>530.305810638092</v>
      </c>
      <c r="Q566">
        <v>528.97324911658598</v>
      </c>
      <c r="R566">
        <v>59.108421635526497</v>
      </c>
      <c r="S566" s="2">
        <f>(Table2[[#This Row],[Close Price]]-Table2[[#This Row],[20D EMA]])/Table2[[#This Row],[20D EMA]]</f>
        <v>1.439111030148461E-2</v>
      </c>
      <c r="T566" s="2">
        <f>(Table2[[#This Row],[Close Price]]-Table2[[#This Row],[50D EMA]])/Table2[[#This Row],[50D EMA]]</f>
        <v>5.0054494650866928E-2</v>
      </c>
      <c r="U566" s="2">
        <f>(Table2[[#This Row],[Close Price]]-Table2[[#This Row],[200D EMA]])/Table2[[#This Row],[200D EMA]]</f>
        <v>5.2699736574523821E-2</v>
      </c>
      <c r="V566">
        <v>1.2823816635521801</v>
      </c>
      <c r="W566">
        <v>531.54999999999995</v>
      </c>
      <c r="X566">
        <v>558.54999999999995</v>
      </c>
      <c r="Y566">
        <v>553.4</v>
      </c>
      <c r="Z566">
        <v>575.70000000000005</v>
      </c>
      <c r="AA566">
        <v>550.79999999999995</v>
      </c>
      <c r="AB566">
        <v>580</v>
      </c>
      <c r="AC566" s="2">
        <f>(Table2[[#This Row],[Close Price]]/Table2[[#This Row],[Day Low]])-1</f>
        <v>4.7596651302793891E-2</v>
      </c>
      <c r="AD566" s="2">
        <f>(Table2[[#This Row],[Day High]]/Table2[[#This Row],[Close Price]])-1</f>
        <v>3.0528867738168763E-3</v>
      </c>
      <c r="AE566" s="2">
        <f>(Table2[[#This Row],[Close Price]]/Table2[[#This Row],[Current Week Low]])-1</f>
        <v>6.2341886519696743E-3</v>
      </c>
      <c r="AF566" s="2">
        <f>(Table2[[#This Row],[Current Week High]]/Table2[[#This Row],[Close Price]])-1</f>
        <v>3.3851126874382631E-2</v>
      </c>
      <c r="AG566" s="2">
        <f>(Table2[[#This Row],[Close Price]]/Table2[[#This Row],[Current Month Low]])-1</f>
        <v>1.0984023238925333E-2</v>
      </c>
      <c r="AH566" s="2">
        <f>(Table2[[#This Row],[Current Month High]]/Table2[[#This Row],[Close Price]])-1</f>
        <v>4.1573134596390338E-2</v>
      </c>
      <c r="AI566">
        <v>18.505881296578899</v>
      </c>
      <c r="AJ566">
        <v>28.0262099091849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</v>
      </c>
      <c r="AM566" t="s">
        <v>10197</v>
      </c>
      <c r="AN566">
        <v>-0.79</v>
      </c>
      <c r="AO566" t="s">
        <v>10199</v>
      </c>
      <c r="AP566">
        <v>5.5266518900347998E-2</v>
      </c>
      <c r="AQ566">
        <f>(Table2[[#This Row],[Sharpe Ratio]]-AVERAGE(Table2[Sharpe Ratio]))/_xlfn.STDEV.P(Table2[Sharpe Ratio])</f>
        <v>8.8907561483720868E-3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-1.6361169741114538</v>
      </c>
      <c r="AS566">
        <f>_xlfn.RANK.AVG(Table2[[#This Row],[1Y Return vs Nifty Z-Score]],Table2[1Y Return vs Nifty Z-Score])</f>
        <v>622</v>
      </c>
      <c r="AT566">
        <f>_xlfn.RANK.AVG(Table2[[#This Row],[6M Return vs Nifty Z-Score]],Table2[6M Return vs Nifty Z-Score])</f>
        <v>622</v>
      </c>
      <c r="AU566">
        <f>_xlfn.RANK.AVG(Table2[[#This Row],[Sharpe Ratio Z-Score]],Table2[Sharpe Ratio Z-Score])</f>
        <v>333</v>
      </c>
      <c r="AV566">
        <f>(Table2[[#This Row],[Rank 1Y]]+Table2[[#This Row],[Rank 6M]]+Table2[[#This Row],[Rank Sharpe]])/3</f>
        <v>525.66666666666663</v>
      </c>
    </row>
    <row r="567" spans="1:48" x14ac:dyDescent="0.3">
      <c r="A567" t="s">
        <v>1266</v>
      </c>
      <c r="B567" t="s">
        <v>1267</v>
      </c>
      <c r="C567" t="s">
        <v>10167</v>
      </c>
      <c r="D567" t="s">
        <v>393</v>
      </c>
      <c r="E567">
        <v>8599.5797298599991</v>
      </c>
      <c r="F567">
        <v>542.25</v>
      </c>
      <c r="G567">
        <v>-3.2974899164424301</v>
      </c>
      <c r="H567">
        <f>(Table2[[#This Row],[1Y Return vs Nifty]]-AVERAGE(Table2[1Y Return vs Nifty]))/_xlfn.STDEV.P(Table2[1Y Return vs Nifty])</f>
        <v>-0.58511718226410725</v>
      </c>
      <c r="I567">
        <v>4.8178731743372296</v>
      </c>
      <c r="J567">
        <f>(Table2[[#This Row],[1M Return vs Nifty]]-AVERAGE(Table2[1M Return vs Nifty]))/_xlfn.STDEV.P(Table2[1M Return vs Nifty])</f>
        <v>8.7362637015094044E-2</v>
      </c>
      <c r="K567">
        <v>-6.4322377201854204</v>
      </c>
      <c r="L567">
        <f>(Table2[[#This Row],[6M Return vs Nifty]]-AVERAGE(Table2[6M Return vs Nifty]))/_xlfn.STDEV.P(Table2[6M Return vs Nifty])</f>
        <v>-0.49333510747319886</v>
      </c>
      <c r="M567">
        <v>-1.44344893995459</v>
      </c>
      <c r="N567">
        <f>(Table2[[#This Row],[1W Return vs Nifty]]-AVERAGE(Table2[1W Return vs Nifty]))/_xlfn.STDEV.P(Table2[1W Return vs Nifty])</f>
        <v>-0.25932440026658149</v>
      </c>
      <c r="O567">
        <v>543.94000000000005</v>
      </c>
      <c r="P567">
        <v>521.03293041331005</v>
      </c>
      <c r="Q567">
        <v>485.814963950395</v>
      </c>
      <c r="R567">
        <v>46.228559084793503</v>
      </c>
      <c r="S567" s="2">
        <f>(Table2[[#This Row],[Close Price]]-Table2[[#This Row],[20D EMA]])/Table2[[#This Row],[20D EMA]]</f>
        <v>-3.1069603265066999E-3</v>
      </c>
      <c r="T567" s="2">
        <f>(Table2[[#This Row],[Close Price]]-Table2[[#This Row],[50D EMA]])/Table2[[#This Row],[50D EMA]]</f>
        <v>4.0721168180021708E-2</v>
      </c>
      <c r="U567" s="2">
        <f>(Table2[[#This Row],[Close Price]]-Table2[[#This Row],[200D EMA]])/Table2[[#This Row],[200D EMA]]</f>
        <v>0.11616570142406606</v>
      </c>
      <c r="V567">
        <v>0.72571998991011799</v>
      </c>
      <c r="W567">
        <v>528.79999999999995</v>
      </c>
      <c r="X567">
        <v>545.45000000000005</v>
      </c>
      <c r="Y567">
        <v>536.6</v>
      </c>
      <c r="Z567">
        <v>553.95000000000005</v>
      </c>
      <c r="AA567">
        <v>536</v>
      </c>
      <c r="AB567">
        <v>570</v>
      </c>
      <c r="AC567" s="2">
        <f>(Table2[[#This Row],[Close Price]]/Table2[[#This Row],[Day Low]])-1</f>
        <v>2.5434947049924439E-2</v>
      </c>
      <c r="AD567" s="2">
        <f>(Table2[[#This Row],[Day High]]/Table2[[#This Row],[Close Price]])-1</f>
        <v>5.9013370216689509E-3</v>
      </c>
      <c r="AE567" s="2">
        <f>(Table2[[#This Row],[Close Price]]/Table2[[#This Row],[Current Week Low]])-1</f>
        <v>1.0529258292955701E-2</v>
      </c>
      <c r="AF567" s="2">
        <f>(Table2[[#This Row],[Current Week High]]/Table2[[#This Row],[Close Price]])-1</f>
        <v>2.1576763485477324E-2</v>
      </c>
      <c r="AG567" s="2">
        <f>(Table2[[#This Row],[Close Price]]/Table2[[#This Row],[Current Month Low]])-1</f>
        <v>1.1660447761194126E-2</v>
      </c>
      <c r="AH567" s="2">
        <f>(Table2[[#This Row],[Current Month High]]/Table2[[#This Row],[Close Price]])-1</f>
        <v>5.1175656984785656E-2</v>
      </c>
      <c r="AI567">
        <v>16.901798063623701</v>
      </c>
      <c r="AJ567">
        <v>34.620158887785401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0.03</v>
      </c>
      <c r="AM567" t="s">
        <v>10198</v>
      </c>
      <c r="AN567">
        <v>-3.39</v>
      </c>
      <c r="AO567" t="s">
        <v>10199</v>
      </c>
      <c r="AP567">
        <v>-7.9011124676070001E-3</v>
      </c>
      <c r="AQ567">
        <f>(Table2[[#This Row],[Sharpe Ratio]]-AVERAGE(Table2[Sharpe Ratio]))/_xlfn.STDEV.P(Table2[Sharpe Ratio])</f>
        <v>-0.70327969132595458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-1.9536937443147482</v>
      </c>
      <c r="AS567">
        <f>_xlfn.RANK.AVG(Table2[[#This Row],[1Y Return vs Nifty Z-Score]],Table2[1Y Return vs Nifty Z-Score])</f>
        <v>528</v>
      </c>
      <c r="AT567">
        <f>_xlfn.RANK.AVG(Table2[[#This Row],[6M Return vs Nifty Z-Score]],Table2[6M Return vs Nifty Z-Score])</f>
        <v>491</v>
      </c>
      <c r="AU567">
        <f>_xlfn.RANK.AVG(Table2[[#This Row],[Sharpe Ratio Z-Score]],Table2[Sharpe Ratio Z-Score])</f>
        <v>559</v>
      </c>
      <c r="AV567">
        <f>(Table2[[#This Row],[Rank 1Y]]+Table2[[#This Row],[Rank 6M]]+Table2[[#This Row],[Rank Sharpe]])/3</f>
        <v>526</v>
      </c>
    </row>
    <row r="568" spans="1:48" x14ac:dyDescent="0.3">
      <c r="A568" t="s">
        <v>451</v>
      </c>
      <c r="B568" t="s">
        <v>452</v>
      </c>
      <c r="C568" t="s">
        <v>10152</v>
      </c>
      <c r="D568" t="s">
        <v>21</v>
      </c>
      <c r="E568">
        <v>49338.751672754901</v>
      </c>
      <c r="F568">
        <v>2600.5</v>
      </c>
      <c r="G568">
        <v>11.972541752938101</v>
      </c>
      <c r="H568">
        <f>(Table2[[#This Row],[1Y Return vs Nifty]]-AVERAGE(Table2[1Y Return vs Nifty]))/_xlfn.STDEV.P(Table2[1Y Return vs Nifty])</f>
        <v>-0.40875902707747752</v>
      </c>
      <c r="I568">
        <v>3.3083181289470902</v>
      </c>
      <c r="J568">
        <f>(Table2[[#This Row],[1M Return vs Nifty]]-AVERAGE(Table2[1M Return vs Nifty]))/_xlfn.STDEV.P(Table2[1M Return vs Nifty])</f>
        <v>-3.6958589098032534E-2</v>
      </c>
      <c r="K568">
        <v>-11.573271567612601</v>
      </c>
      <c r="L568">
        <f>(Table2[[#This Row],[6M Return vs Nifty]]-AVERAGE(Table2[6M Return vs Nifty]))/_xlfn.STDEV.P(Table2[6M Return vs Nifty])</f>
        <v>-0.64237240553940322</v>
      </c>
      <c r="M568">
        <v>2.68311710522643</v>
      </c>
      <c r="N568">
        <f>(Table2[[#This Row],[1W Return vs Nifty]]-AVERAGE(Table2[1W Return vs Nifty]))/_xlfn.STDEV.P(Table2[1W Return vs Nifty])</f>
        <v>0.48572769492369594</v>
      </c>
      <c r="O568">
        <v>2492.73</v>
      </c>
      <c r="P568">
        <v>2436.8867645400701</v>
      </c>
      <c r="Q568">
        <v>2400.4429172207701</v>
      </c>
      <c r="R568">
        <v>78.2930936054005</v>
      </c>
      <c r="S568" s="2">
        <f>(Table2[[#This Row],[Close Price]]-Table2[[#This Row],[20D EMA]])/Table2[[#This Row],[20D EMA]]</f>
        <v>4.323372366842778E-2</v>
      </c>
      <c r="T568" s="2">
        <f>(Table2[[#This Row],[Close Price]]-Table2[[#This Row],[50D EMA]])/Table2[[#This Row],[50D EMA]]</f>
        <v>6.7140270053052606E-2</v>
      </c>
      <c r="U568" s="2">
        <f>(Table2[[#This Row],[Close Price]]-Table2[[#This Row],[200D EMA]])/Table2[[#This Row],[200D EMA]]</f>
        <v>8.334173720358895E-2</v>
      </c>
      <c r="V568">
        <v>0.72593110206615097</v>
      </c>
      <c r="W568">
        <v>2510.5</v>
      </c>
      <c r="X568">
        <v>2560.75</v>
      </c>
      <c r="Y568">
        <v>2587</v>
      </c>
      <c r="Z568">
        <v>2652</v>
      </c>
      <c r="AA568">
        <v>2457.8000000000002</v>
      </c>
      <c r="AB568">
        <v>2652</v>
      </c>
      <c r="AC568" s="2">
        <f>(Table2[[#This Row],[Close Price]]/Table2[[#This Row],[Day Low]])-1</f>
        <v>3.5849432383987301E-2</v>
      </c>
      <c r="AD568" s="2">
        <f>(Table2[[#This Row],[Day High]]/Table2[[#This Row],[Close Price]])-1</f>
        <v>-1.528552201499711E-2</v>
      </c>
      <c r="AE568" s="2">
        <f>(Table2[[#This Row],[Close Price]]/Table2[[#This Row],[Current Week Low]])-1</f>
        <v>5.2183996907615438E-3</v>
      </c>
      <c r="AF568" s="2">
        <f>(Table2[[#This Row],[Current Week High]]/Table2[[#This Row],[Close Price]])-1</f>
        <v>1.980388386848686E-2</v>
      </c>
      <c r="AG568" s="2">
        <f>(Table2[[#This Row],[Close Price]]/Table2[[#This Row],[Current Month Low]])-1</f>
        <v>5.806005370656675E-2</v>
      </c>
      <c r="AH568" s="2">
        <f>(Table2[[#This Row],[Current Month High]]/Table2[[#This Row],[Close Price]])-1</f>
        <v>1.980388386848686E-2</v>
      </c>
      <c r="AI568">
        <v>9.1174774081907302</v>
      </c>
      <c r="AJ568">
        <v>40.567567567567501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0.01</v>
      </c>
      <c r="AM568" t="s">
        <v>10198</v>
      </c>
      <c r="AN568">
        <v>7.03</v>
      </c>
      <c r="AO568" t="s">
        <v>10198</v>
      </c>
      <c r="AP568">
        <v>-3.2888943013663997E-2</v>
      </c>
      <c r="AQ568">
        <f>(Table2[[#This Row],[Sharpe Ratio]]-AVERAGE(Table2[Sharpe Ratio]))/_xlfn.STDEV.P(Table2[Sharpe Ratio])</f>
        <v>-0.984999839383078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-1.5873621661742956</v>
      </c>
      <c r="AS568">
        <f>_xlfn.RANK.AVG(Table2[[#This Row],[1Y Return vs Nifty Z-Score]],Table2[1Y Return vs Nifty Z-Score])</f>
        <v>443</v>
      </c>
      <c r="AT568">
        <f>_xlfn.RANK.AVG(Table2[[#This Row],[6M Return vs Nifty Z-Score]],Table2[6M Return vs Nifty Z-Score])</f>
        <v>537</v>
      </c>
      <c r="AU568">
        <f>_xlfn.RANK.AVG(Table2[[#This Row],[Sharpe Ratio Z-Score]],Table2[Sharpe Ratio Z-Score])</f>
        <v>599</v>
      </c>
      <c r="AV568">
        <f>(Table2[[#This Row],[Rank 1Y]]+Table2[[#This Row],[Rank 6M]]+Table2[[#This Row],[Rank Sharpe]])/3</f>
        <v>526.33333333333337</v>
      </c>
    </row>
    <row r="569" spans="1:48" x14ac:dyDescent="0.3">
      <c r="A569" t="s">
        <v>1733</v>
      </c>
      <c r="B569" t="s">
        <v>1734</v>
      </c>
      <c r="C569" t="s">
        <v>10159</v>
      </c>
      <c r="D569" t="s">
        <v>542</v>
      </c>
      <c r="E569">
        <v>4367.8483695000004</v>
      </c>
      <c r="F569">
        <v>392.15</v>
      </c>
      <c r="G569">
        <v>12.125579988654399</v>
      </c>
      <c r="H569">
        <f>(Table2[[#This Row],[1Y Return vs Nifty]]-AVERAGE(Table2[1Y Return vs Nifty]))/_xlfn.STDEV.P(Table2[1Y Return vs Nifty])</f>
        <v>-0.4069915427979221</v>
      </c>
      <c r="I569">
        <v>2.4683074175134201</v>
      </c>
      <c r="J569">
        <f>(Table2[[#This Row],[1M Return vs Nifty]]-AVERAGE(Table2[1M Return vs Nifty]))/_xlfn.STDEV.P(Table2[1M Return vs Nifty])</f>
        <v>-0.10613868419460037</v>
      </c>
      <c r="K569">
        <v>-6.3481480583397598</v>
      </c>
      <c r="L569">
        <f>(Table2[[#This Row],[6M Return vs Nifty]]-AVERAGE(Table2[6M Return vs Nifty]))/_xlfn.STDEV.P(Table2[6M Return vs Nifty])</f>
        <v>-0.4908973690009944</v>
      </c>
      <c r="M569">
        <v>2.6828238630985499</v>
      </c>
      <c r="N569">
        <f>(Table2[[#This Row],[1W Return vs Nifty]]-AVERAGE(Table2[1W Return vs Nifty]))/_xlfn.STDEV.P(Table2[1W Return vs Nifty])</f>
        <v>0.48567475001517318</v>
      </c>
      <c r="O569">
        <v>381.72</v>
      </c>
      <c r="P569">
        <v>377.42797239718101</v>
      </c>
      <c r="Q569">
        <v>359.75510112476297</v>
      </c>
      <c r="R569">
        <v>57.423762400892102</v>
      </c>
      <c r="S569" s="2">
        <f>(Table2[[#This Row],[Close Price]]-Table2[[#This Row],[20D EMA]])/Table2[[#This Row],[20D EMA]]</f>
        <v>2.7323692759090301E-2</v>
      </c>
      <c r="T569" s="2">
        <f>(Table2[[#This Row],[Close Price]]-Table2[[#This Row],[50D EMA]])/Table2[[#This Row],[50D EMA]]</f>
        <v>3.9006191060281165E-2</v>
      </c>
      <c r="U569" s="2">
        <f>(Table2[[#This Row],[Close Price]]-Table2[[#This Row],[200D EMA]])/Table2[[#This Row],[200D EMA]]</f>
        <v>9.004708695986624E-2</v>
      </c>
      <c r="V569">
        <v>1.2908510434582401</v>
      </c>
      <c r="W569">
        <v>376.05</v>
      </c>
      <c r="X569">
        <v>392.95</v>
      </c>
      <c r="Y569">
        <v>387.05</v>
      </c>
      <c r="Z569">
        <v>404.4</v>
      </c>
      <c r="AA569">
        <v>367.2</v>
      </c>
      <c r="AB569">
        <v>410</v>
      </c>
      <c r="AC569" s="2">
        <f>(Table2[[#This Row],[Close Price]]/Table2[[#This Row],[Day Low]])-1</f>
        <v>4.2813455657492172E-2</v>
      </c>
      <c r="AD569" s="2">
        <f>(Table2[[#This Row],[Day High]]/Table2[[#This Row],[Close Price]])-1</f>
        <v>2.0400357006247205E-3</v>
      </c>
      <c r="AE569" s="2">
        <f>(Table2[[#This Row],[Close Price]]/Table2[[#This Row],[Current Week Low]])-1</f>
        <v>1.3176592171553869E-2</v>
      </c>
      <c r="AF569" s="2">
        <f>(Table2[[#This Row],[Current Week High]]/Table2[[#This Row],[Close Price]])-1</f>
        <v>3.1238046665816643E-2</v>
      </c>
      <c r="AG569" s="2">
        <f>(Table2[[#This Row],[Close Price]]/Table2[[#This Row],[Current Month Low]])-1</f>
        <v>6.7946623093681824E-2</v>
      </c>
      <c r="AH569" s="2">
        <f>(Table2[[#This Row],[Current Month High]]/Table2[[#This Row],[Close Price]])-1</f>
        <v>4.5518296570190131E-2</v>
      </c>
      <c r="AI569">
        <v>8.4151472650771399</v>
      </c>
      <c r="AJ569">
        <v>40.053571428571402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-0.05</v>
      </c>
      <c r="AM569" t="s">
        <v>10199</v>
      </c>
      <c r="AN569">
        <v>1.46</v>
      </c>
      <c r="AO569" t="s">
        <v>10198</v>
      </c>
      <c r="AP569">
        <v>-5.8418596903405E-2</v>
      </c>
      <c r="AQ569">
        <f>(Table2[[#This Row],[Sharpe Ratio]]-AVERAGE(Table2[Sharpe Ratio]))/_xlfn.STDEV.P(Table2[Sharpe Ratio])</f>
        <v>-1.2728286631142303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-1.791181509092574</v>
      </c>
      <c r="AS569">
        <f>_xlfn.RANK.AVG(Table2[[#This Row],[1Y Return vs Nifty Z-Score]],Table2[1Y Return vs Nifty Z-Score])</f>
        <v>441</v>
      </c>
      <c r="AT569">
        <f>_xlfn.RANK.AVG(Table2[[#This Row],[6M Return vs Nifty Z-Score]],Table2[6M Return vs Nifty Z-Score])</f>
        <v>490</v>
      </c>
      <c r="AU569">
        <f>_xlfn.RANK.AVG(Table2[[#This Row],[Sharpe Ratio Z-Score]],Table2[Sharpe Ratio Z-Score])</f>
        <v>652</v>
      </c>
      <c r="AV569">
        <f>(Table2[[#This Row],[Rank 1Y]]+Table2[[#This Row],[Rank 6M]]+Table2[[#This Row],[Rank Sharpe]])/3</f>
        <v>527.66666666666663</v>
      </c>
    </row>
    <row r="570" spans="1:48" x14ac:dyDescent="0.3">
      <c r="A570" t="s">
        <v>824</v>
      </c>
      <c r="B570" t="s">
        <v>825</v>
      </c>
      <c r="C570" t="s">
        <v>629</v>
      </c>
      <c r="D570" t="s">
        <v>629</v>
      </c>
      <c r="E570">
        <v>19097.052247349999</v>
      </c>
      <c r="F570">
        <v>38.04</v>
      </c>
      <c r="G570">
        <v>-12.5542696126309</v>
      </c>
      <c r="H570">
        <f>(Table2[[#This Row],[1Y Return vs Nifty]]-AVERAGE(Table2[1Y Return vs Nifty]))/_xlfn.STDEV.P(Table2[1Y Return vs Nifty])</f>
        <v>-0.69202649493189661</v>
      </c>
      <c r="I570">
        <v>-2.9875330383270202</v>
      </c>
      <c r="J570">
        <f>(Table2[[#This Row],[1M Return vs Nifty]]-AVERAGE(Table2[1M Return vs Nifty]))/_xlfn.STDEV.P(Table2[1M Return vs Nifty])</f>
        <v>-0.55546100405235987</v>
      </c>
      <c r="K570">
        <v>-36.7158742354274</v>
      </c>
      <c r="L570">
        <f>(Table2[[#This Row],[6M Return vs Nifty]]-AVERAGE(Table2[6M Return vs Nifty]))/_xlfn.STDEV.P(Table2[6M Return vs Nifty])</f>
        <v>-1.3712502303447258</v>
      </c>
      <c r="M570">
        <v>-4.1082636808454298</v>
      </c>
      <c r="N570">
        <f>(Table2[[#This Row],[1W Return vs Nifty]]-AVERAGE(Table2[1W Return vs Nifty]))/_xlfn.STDEV.P(Table2[1W Return vs Nifty])</f>
        <v>-0.74045708644113706</v>
      </c>
      <c r="O570">
        <v>38.32</v>
      </c>
      <c r="P570">
        <v>38.519259157819498</v>
      </c>
      <c r="Q570">
        <v>38.600359938934801</v>
      </c>
      <c r="R570">
        <v>41.142348558439501</v>
      </c>
      <c r="S570" s="2">
        <f>(Table2[[#This Row],[Close Price]]-Table2[[#This Row],[20D EMA]])/Table2[[#This Row],[20D EMA]]</f>
        <v>-7.3068893528184008E-3</v>
      </c>
      <c r="T570" s="2">
        <f>(Table2[[#This Row],[Close Price]]-Table2[[#This Row],[50D EMA]])/Table2[[#This Row],[50D EMA]]</f>
        <v>-1.244206582104547E-2</v>
      </c>
      <c r="U570" s="2">
        <f>(Table2[[#This Row],[Close Price]]-Table2[[#This Row],[200D EMA]])/Table2[[#This Row],[200D EMA]]</f>
        <v>-1.4516961495211006E-2</v>
      </c>
      <c r="V570">
        <v>0.78558242529396505</v>
      </c>
      <c r="W570">
        <v>37.4</v>
      </c>
      <c r="X570">
        <v>38.200000000000003</v>
      </c>
      <c r="Y570">
        <v>37.9</v>
      </c>
      <c r="Z570">
        <v>38.549999999999997</v>
      </c>
      <c r="AA570">
        <v>37.9</v>
      </c>
      <c r="AB570">
        <v>40.19</v>
      </c>
      <c r="AC570" s="2">
        <f>(Table2[[#This Row],[Close Price]]/Table2[[#This Row],[Day Low]])-1</f>
        <v>1.7112299465240621E-2</v>
      </c>
      <c r="AD570" s="2">
        <f>(Table2[[#This Row],[Day High]]/Table2[[#This Row],[Close Price]])-1</f>
        <v>4.206098843323014E-3</v>
      </c>
      <c r="AE570" s="2">
        <f>(Table2[[#This Row],[Close Price]]/Table2[[#This Row],[Current Week Low]])-1</f>
        <v>3.6939313984170052E-3</v>
      </c>
      <c r="AF570" s="2">
        <f>(Table2[[#This Row],[Current Week High]]/Table2[[#This Row],[Close Price]])-1</f>
        <v>1.3406940063091399E-2</v>
      </c>
      <c r="AG570" s="2">
        <f>(Table2[[#This Row],[Close Price]]/Table2[[#This Row],[Current Month Low]])-1</f>
        <v>3.6939313984170052E-3</v>
      </c>
      <c r="AH570" s="2">
        <f>(Table2[[#This Row],[Current Month High]]/Table2[[#This Row],[Close Price]])-1</f>
        <v>5.6519453207150239E-2</v>
      </c>
      <c r="AI570">
        <v>39.064143007360599</v>
      </c>
      <c r="AJ570">
        <v>20.379746835443001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-0.12</v>
      </c>
      <c r="AM570" t="s">
        <v>10199</v>
      </c>
      <c r="AN570">
        <v>-1.48</v>
      </c>
      <c r="AO570" t="s">
        <v>10199</v>
      </c>
      <c r="AP570">
        <v>6.6939930696066005E-2</v>
      </c>
      <c r="AQ570">
        <f>(Table2[[#This Row],[Sharpe Ratio]]-AVERAGE(Table2[Sharpe Ratio]))/_xlfn.STDEV.P(Table2[Sharpe Ratio])</f>
        <v>0.14050023274378554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583</v>
      </c>
      <c r="AT570">
        <f>_xlfn.RANK.AVG(Table2[[#This Row],[6M Return vs Nifty Z-Score]],Table2[6M Return vs Nifty Z-Score])</f>
        <v>708</v>
      </c>
      <c r="AU570">
        <f>_xlfn.RANK.AVG(Table2[[#This Row],[Sharpe Ratio Z-Score]],Table2[Sharpe Ratio Z-Score])</f>
        <v>293</v>
      </c>
      <c r="AV570">
        <f>(Table2[[#This Row],[Rank 1Y]]+Table2[[#This Row],[Rank 6M]]+Table2[[#This Row],[Rank Sharpe]])/3</f>
        <v>528</v>
      </c>
    </row>
    <row r="571" spans="1:48" x14ac:dyDescent="0.3">
      <c r="A571" t="s">
        <v>2125</v>
      </c>
      <c r="B571" t="s">
        <v>2126</v>
      </c>
      <c r="C571" t="s">
        <v>10169</v>
      </c>
      <c r="D571" t="s">
        <v>1788</v>
      </c>
      <c r="E571">
        <v>2630.3175475379999</v>
      </c>
      <c r="F571">
        <v>55.86</v>
      </c>
      <c r="G571">
        <v>32.074543745162202</v>
      </c>
      <c r="H571">
        <f>(Table2[[#This Row],[1Y Return vs Nifty]]-AVERAGE(Table2[1Y Return vs Nifty]))/_xlfn.STDEV.P(Table2[1Y Return vs Nifty])</f>
        <v>-0.1765950038675364</v>
      </c>
      <c r="I571">
        <v>5.0610135161956098</v>
      </c>
      <c r="J571">
        <f>(Table2[[#This Row],[1M Return vs Nifty]]-AVERAGE(Table2[1M Return vs Nifty]))/_xlfn.STDEV.P(Table2[1M Return vs Nifty])</f>
        <v>0.10738675306817005</v>
      </c>
      <c r="K571">
        <v>-24.241279343914002</v>
      </c>
      <c r="L571">
        <f>(Table2[[#This Row],[6M Return vs Nifty]]-AVERAGE(Table2[6M Return vs Nifty]))/_xlfn.STDEV.P(Table2[6M Return vs Nifty])</f>
        <v>-1.0096148137578351</v>
      </c>
      <c r="M571">
        <v>0.49174384240123697</v>
      </c>
      <c r="N571">
        <f>(Table2[[#This Row],[1W Return vs Nifty]]-AVERAGE(Table2[1W Return vs Nifty]))/_xlfn.STDEV.P(Table2[1W Return vs Nifty])</f>
        <v>9.0074935962402361E-2</v>
      </c>
      <c r="O571">
        <v>54.26</v>
      </c>
      <c r="P571">
        <v>53.092702274936201</v>
      </c>
      <c r="Q571">
        <v>51.310001224297501</v>
      </c>
      <c r="R571">
        <v>56.214928960989504</v>
      </c>
      <c r="S571" s="2">
        <f>(Table2[[#This Row],[Close Price]]-Table2[[#This Row],[20D EMA]])/Table2[[#This Row],[20D EMA]]</f>
        <v>2.9487652045705887E-2</v>
      </c>
      <c r="T571" s="2">
        <f>(Table2[[#This Row],[Close Price]]-Table2[[#This Row],[50D EMA]])/Table2[[#This Row],[50D EMA]]</f>
        <v>5.2121998061684154E-2</v>
      </c>
      <c r="U571" s="2">
        <f>(Table2[[#This Row],[Close Price]]-Table2[[#This Row],[200D EMA]])/Table2[[#This Row],[200D EMA]]</f>
        <v>8.8676645237495674E-2</v>
      </c>
      <c r="V571">
        <v>1.0510155401169401</v>
      </c>
      <c r="W571">
        <v>53.14</v>
      </c>
      <c r="X571">
        <v>56.05</v>
      </c>
      <c r="Y571">
        <v>54.85</v>
      </c>
      <c r="Z571">
        <v>56.75</v>
      </c>
      <c r="AA571">
        <v>53.14</v>
      </c>
      <c r="AB571">
        <v>57.45</v>
      </c>
      <c r="AC571" s="2">
        <f>(Table2[[#This Row],[Close Price]]/Table2[[#This Row],[Day Low]])-1</f>
        <v>5.1185547610086646E-2</v>
      </c>
      <c r="AD571" s="2">
        <f>(Table2[[#This Row],[Day High]]/Table2[[#This Row],[Close Price]])-1</f>
        <v>3.4013605442175798E-3</v>
      </c>
      <c r="AE571" s="2">
        <f>(Table2[[#This Row],[Close Price]]/Table2[[#This Row],[Current Week Low]])-1</f>
        <v>1.8413855970829562E-2</v>
      </c>
      <c r="AF571" s="2">
        <f>(Table2[[#This Row],[Current Week High]]/Table2[[#This Row],[Close Price]])-1</f>
        <v>1.5932688865019751E-2</v>
      </c>
      <c r="AG571" s="2">
        <f>(Table2[[#This Row],[Close Price]]/Table2[[#This Row],[Current Month Low]])-1</f>
        <v>5.1185547610086646E-2</v>
      </c>
      <c r="AH571" s="2">
        <f>(Table2[[#This Row],[Current Month High]]/Table2[[#This Row],[Close Price]])-1</f>
        <v>2.8464017185821699E-2</v>
      </c>
      <c r="AI571">
        <v>24.239169351951301</v>
      </c>
      <c r="AJ571">
        <v>69.529590288315603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0.03</v>
      </c>
      <c r="AM571" t="s">
        <v>10198</v>
      </c>
      <c r="AN571">
        <v>-0.18</v>
      </c>
      <c r="AO571" t="s">
        <v>10199</v>
      </c>
      <c r="AP571">
        <v>-3.2215835761848999E-2</v>
      </c>
      <c r="AQ571">
        <f>(Table2[[#This Row],[Sharpe Ratio]]-AVERAGE(Table2[Sharpe Ratio]))/_xlfn.STDEV.P(Table2[Sharpe Ratio])</f>
        <v>-0.97741103033100241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-1.9661591589258014</v>
      </c>
      <c r="AS571">
        <f>_xlfn.RANK.AVG(Table2[[#This Row],[1Y Return vs Nifty Z-Score]],Table2[1Y Return vs Nifty Z-Score])</f>
        <v>336</v>
      </c>
      <c r="AT571">
        <f>_xlfn.RANK.AVG(Table2[[#This Row],[6M Return vs Nifty Z-Score]],Table2[6M Return vs Nifty Z-Score])</f>
        <v>650</v>
      </c>
      <c r="AU571">
        <f>_xlfn.RANK.AVG(Table2[[#This Row],[Sharpe Ratio Z-Score]],Table2[Sharpe Ratio Z-Score])</f>
        <v>598</v>
      </c>
      <c r="AV571">
        <f>(Table2[[#This Row],[Rank 1Y]]+Table2[[#This Row],[Rank 6M]]+Table2[[#This Row],[Rank Sharpe]])/3</f>
        <v>528</v>
      </c>
    </row>
    <row r="572" spans="1:48" x14ac:dyDescent="0.3">
      <c r="A572" t="s">
        <v>312</v>
      </c>
      <c r="B572" t="s">
        <v>313</v>
      </c>
      <c r="C572" t="s">
        <v>10159</v>
      </c>
      <c r="D572" t="s">
        <v>65</v>
      </c>
      <c r="E572">
        <v>82618.978158359998</v>
      </c>
      <c r="F572">
        <v>2102.5</v>
      </c>
      <c r="G572">
        <v>-4.2222017488517096</v>
      </c>
      <c r="H572">
        <f>(Table2[[#This Row],[1Y Return vs Nifty]]-AVERAGE(Table2[1Y Return vs Nifty]))/_xlfn.STDEV.P(Table2[1Y Return vs Nifty])</f>
        <v>-0.59579695532377663</v>
      </c>
      <c r="I572">
        <v>-8.74208532588335</v>
      </c>
      <c r="J572">
        <f>(Table2[[#This Row],[1M Return vs Nifty]]-AVERAGE(Table2[1M Return vs Nifty]))/_xlfn.STDEV.P(Table2[1M Return vs Nifty])</f>
        <v>-1.0293840970232453</v>
      </c>
      <c r="K572">
        <v>-10.831213395821599</v>
      </c>
      <c r="L572">
        <f>(Table2[[#This Row],[6M Return vs Nifty]]-AVERAGE(Table2[6M Return vs Nifty]))/_xlfn.STDEV.P(Table2[6M Return vs Nifty])</f>
        <v>-0.62086032290897575</v>
      </c>
      <c r="M572">
        <v>-6.1041348378571403</v>
      </c>
      <c r="N572">
        <f>(Table2[[#This Row],[1W Return vs Nifty]]-AVERAGE(Table2[1W Return vs Nifty]))/_xlfn.STDEV.P(Table2[1W Return vs Nifty])</f>
        <v>-1.1008119119740909</v>
      </c>
      <c r="O572">
        <v>2144.5700000000002</v>
      </c>
      <c r="P572">
        <v>2167.7703319607499</v>
      </c>
      <c r="Q572">
        <v>2047.05016608252</v>
      </c>
      <c r="R572">
        <v>29.579611070935002</v>
      </c>
      <c r="S572" s="2">
        <f>(Table2[[#This Row],[Close Price]]-Table2[[#This Row],[20D EMA]])/Table2[[#This Row],[20D EMA]]</f>
        <v>-1.9616986155732926E-2</v>
      </c>
      <c r="T572" s="2">
        <f>(Table2[[#This Row],[Close Price]]-Table2[[#This Row],[50D EMA]])/Table2[[#This Row],[50D EMA]]</f>
        <v>-3.010943133524336E-2</v>
      </c>
      <c r="U572" s="2">
        <f>(Table2[[#This Row],[Close Price]]-Table2[[#This Row],[200D EMA]])/Table2[[#This Row],[200D EMA]]</f>
        <v>2.7087677105439675E-2</v>
      </c>
      <c r="V572">
        <v>0.594131695960182</v>
      </c>
      <c r="W572">
        <v>2142.1</v>
      </c>
      <c r="X572">
        <v>2214.25</v>
      </c>
      <c r="Y572">
        <v>2055.5500000000002</v>
      </c>
      <c r="Z572">
        <v>2150</v>
      </c>
      <c r="AA572">
        <v>2055.5500000000002</v>
      </c>
      <c r="AB572">
        <v>2199.65</v>
      </c>
      <c r="AC572" s="2">
        <f>(Table2[[#This Row],[Close Price]]/Table2[[#This Row],[Day Low]])-1</f>
        <v>-1.8486531907940806E-2</v>
      </c>
      <c r="AD572" s="2">
        <f>(Table2[[#This Row],[Day High]]/Table2[[#This Row],[Close Price]])-1</f>
        <v>5.315101070154582E-2</v>
      </c>
      <c r="AE572" s="2">
        <f>(Table2[[#This Row],[Close Price]]/Table2[[#This Row],[Current Week Low]])-1</f>
        <v>2.2840602271897881E-2</v>
      </c>
      <c r="AF572" s="2">
        <f>(Table2[[#This Row],[Current Week High]]/Table2[[#This Row],[Close Price]])-1</f>
        <v>2.2592152199762294E-2</v>
      </c>
      <c r="AG572" s="2">
        <f>(Table2[[#This Row],[Close Price]]/Table2[[#This Row],[Current Month Low]])-1</f>
        <v>2.2840602271897881E-2</v>
      </c>
      <c r="AH572" s="2">
        <f>(Table2[[#This Row],[Current Month High]]/Table2[[#This Row],[Close Price]])-1</f>
        <v>4.6206896551724164E-2</v>
      </c>
      <c r="AI572">
        <v>18.430439952437499</v>
      </c>
      <c r="AJ572">
        <v>24.9220165770476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-0.2</v>
      </c>
      <c r="AM572" t="s">
        <v>10199</v>
      </c>
      <c r="AN572">
        <v>-2.95</v>
      </c>
      <c r="AO572" t="s">
        <v>10199</v>
      </c>
      <c r="AQ572">
        <f>(Table2[[#This Row],[Sharpe Ratio]]-AVERAGE(Table2[Sharpe Ratio]))/_xlfn.STDEV.P(Table2[Sharpe Ratio])</f>
        <v>-0.61420022642052829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534</v>
      </c>
      <c r="AT572">
        <f>_xlfn.RANK.AVG(Table2[[#This Row],[6M Return vs Nifty Z-Score]],Table2[6M Return vs Nifty Z-Score])</f>
        <v>532</v>
      </c>
      <c r="AU572">
        <f>_xlfn.RANK.AVG(Table2[[#This Row],[Sharpe Ratio Z-Score]],Table2[Sharpe Ratio Z-Score])</f>
        <v>520.5</v>
      </c>
      <c r="AV572">
        <f>(Table2[[#This Row],[Rank 1Y]]+Table2[[#This Row],[Rank 6M]]+Table2[[#This Row],[Rank Sharpe]])/3</f>
        <v>528.83333333333337</v>
      </c>
    </row>
    <row r="573" spans="1:48" x14ac:dyDescent="0.3">
      <c r="A573" t="s">
        <v>939</v>
      </c>
      <c r="B573" t="s">
        <v>940</v>
      </c>
      <c r="C573" t="s">
        <v>10153</v>
      </c>
      <c r="D573" t="s">
        <v>24</v>
      </c>
      <c r="E573">
        <v>15381.7931280299</v>
      </c>
      <c r="F573">
        <v>246.45</v>
      </c>
      <c r="G573">
        <v>6.3975856182917896</v>
      </c>
      <c r="H573">
        <f>(Table2[[#This Row],[1Y Return vs Nifty]]-AVERAGE(Table2[1Y Return vs Nifty]))/_xlfn.STDEV.P(Table2[1Y Return vs Nifty])</f>
        <v>-0.47314586008739834</v>
      </c>
      <c r="I573">
        <v>-4.1966042688242799</v>
      </c>
      <c r="J573">
        <f>(Table2[[#This Row],[1M Return vs Nifty]]-AVERAGE(Table2[1M Return vs Nifty]))/_xlfn.STDEV.P(Table2[1M Return vs Nifty])</f>
        <v>-0.65503552324101133</v>
      </c>
      <c r="K573">
        <v>-25.6587626077153</v>
      </c>
      <c r="L573">
        <f>(Table2[[#This Row],[6M Return vs Nifty]]-AVERAGE(Table2[6M Return vs Nifty]))/_xlfn.STDEV.P(Table2[6M Return vs Nifty])</f>
        <v>-1.0507073025374478</v>
      </c>
      <c r="M573">
        <v>-5.47042283724456</v>
      </c>
      <c r="N573">
        <f>(Table2[[#This Row],[1W Return vs Nifty]]-AVERAGE(Table2[1W Return vs Nifty]))/_xlfn.STDEV.P(Table2[1W Return vs Nifty])</f>
        <v>-0.98639511877748198</v>
      </c>
      <c r="O573">
        <v>258.16000000000003</v>
      </c>
      <c r="P573">
        <v>255.905879499051</v>
      </c>
      <c r="Q573">
        <v>245.061442663203</v>
      </c>
      <c r="R573">
        <v>39.920255870460998</v>
      </c>
      <c r="S573" s="2">
        <f>(Table2[[#This Row],[Close Price]]-Table2[[#This Row],[20D EMA]])/Table2[[#This Row],[20D EMA]]</f>
        <v>-4.5359466997211169E-2</v>
      </c>
      <c r="T573" s="2">
        <f>(Table2[[#This Row],[Close Price]]-Table2[[#This Row],[50D EMA]])/Table2[[#This Row],[50D EMA]]</f>
        <v>-3.6950614489832674E-2</v>
      </c>
      <c r="U573" s="2">
        <f>(Table2[[#This Row],[Close Price]]-Table2[[#This Row],[200D EMA]])/Table2[[#This Row],[200D EMA]]</f>
        <v>5.6661599707683854E-3</v>
      </c>
      <c r="V573">
        <v>1.01257730468464</v>
      </c>
      <c r="W573">
        <v>239.1</v>
      </c>
      <c r="X573">
        <v>248.8</v>
      </c>
      <c r="Y573">
        <v>245.3</v>
      </c>
      <c r="Z573">
        <v>263.75</v>
      </c>
      <c r="AA573">
        <v>245.3</v>
      </c>
      <c r="AB573">
        <v>270.3</v>
      </c>
      <c r="AC573" s="2">
        <f>(Table2[[#This Row],[Close Price]]/Table2[[#This Row],[Day Low]])-1</f>
        <v>3.0740276035131631E-2</v>
      </c>
      <c r="AD573" s="2">
        <f>(Table2[[#This Row],[Day High]]/Table2[[#This Row],[Close Price]])-1</f>
        <v>9.5354027186043133E-3</v>
      </c>
      <c r="AE573" s="2">
        <f>(Table2[[#This Row],[Close Price]]/Table2[[#This Row],[Current Week Low]])-1</f>
        <v>4.6881369751323732E-3</v>
      </c>
      <c r="AF573" s="2">
        <f>(Table2[[#This Row],[Current Week High]]/Table2[[#This Row],[Close Price]])-1</f>
        <v>7.0196794481639291E-2</v>
      </c>
      <c r="AG573" s="2">
        <f>(Table2[[#This Row],[Close Price]]/Table2[[#This Row],[Current Month Low]])-1</f>
        <v>4.6881369751323732E-3</v>
      </c>
      <c r="AH573" s="2">
        <f>(Table2[[#This Row],[Current Month High]]/Table2[[#This Row],[Close Price]])-1</f>
        <v>9.6774193548387233E-2</v>
      </c>
      <c r="AI573">
        <v>22.012578616352101</v>
      </c>
      <c r="AJ573">
        <v>34.378407851690199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-0.12</v>
      </c>
      <c r="AM573" t="s">
        <v>10199</v>
      </c>
      <c r="AN573">
        <v>-6.51</v>
      </c>
      <c r="AO573" t="s">
        <v>10199</v>
      </c>
      <c r="AP573">
        <v>1.3610623479951E-2</v>
      </c>
      <c r="AQ573">
        <f>(Table2[[#This Row],[Sharpe Ratio]]-AVERAGE(Table2[Sharpe Ratio]))/_xlfn.STDEV.P(Table2[Sharpe Ratio])</f>
        <v>-0.46075005575228645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-3.6260338603956259</v>
      </c>
      <c r="AS573">
        <f>_xlfn.RANK.AVG(Table2[[#This Row],[1Y Return vs Nifty Z-Score]],Table2[1Y Return vs Nifty Z-Score])</f>
        <v>471</v>
      </c>
      <c r="AT573">
        <f>_xlfn.RANK.AVG(Table2[[#This Row],[6M Return vs Nifty Z-Score]],Table2[6M Return vs Nifty Z-Score])</f>
        <v>659</v>
      </c>
      <c r="AU573">
        <f>_xlfn.RANK.AVG(Table2[[#This Row],[Sharpe Ratio Z-Score]],Table2[Sharpe Ratio Z-Score])</f>
        <v>458</v>
      </c>
      <c r="AV573">
        <f>(Table2[[#This Row],[Rank 1Y]]+Table2[[#This Row],[Rank 6M]]+Table2[[#This Row],[Rank Sharpe]])/3</f>
        <v>529.33333333333337</v>
      </c>
    </row>
    <row r="574" spans="1:48" x14ac:dyDescent="0.3">
      <c r="A574" t="s">
        <v>672</v>
      </c>
      <c r="B574" t="s">
        <v>673</v>
      </c>
      <c r="C574" t="s">
        <v>10159</v>
      </c>
      <c r="D574" t="s">
        <v>65</v>
      </c>
      <c r="E574">
        <v>25578.890336115001</v>
      </c>
      <c r="F574">
        <v>479.9</v>
      </c>
      <c r="G574">
        <v>7.4368786867569501</v>
      </c>
      <c r="H574">
        <f>(Table2[[#This Row],[1Y Return vs Nifty]]-AVERAGE(Table2[1Y Return vs Nifty]))/_xlfn.STDEV.P(Table2[1Y Return vs Nifty])</f>
        <v>-0.46114275412002204</v>
      </c>
      <c r="I574">
        <v>3.2357859526457098</v>
      </c>
      <c r="J574">
        <f>(Table2[[#This Row],[1M Return vs Nifty]]-AVERAGE(Table2[1M Return vs Nifty]))/_xlfn.STDEV.P(Table2[1M Return vs Nifty])</f>
        <v>-4.2932063942807464E-2</v>
      </c>
      <c r="K574">
        <v>-0.37467401797018002</v>
      </c>
      <c r="L574">
        <f>(Table2[[#This Row],[6M Return vs Nifty]]-AVERAGE(Table2[6M Return vs Nifty]))/_xlfn.STDEV.P(Table2[6M Return vs Nifty])</f>
        <v>-0.31772783589417986</v>
      </c>
      <c r="M574">
        <v>8.8268234586794208</v>
      </c>
      <c r="N574">
        <f>(Table2[[#This Row],[1W Return vs Nifty]]-AVERAGE(Table2[1W Return vs Nifty]))/_xlfn.STDEV.P(Table2[1W Return vs Nifty])</f>
        <v>1.594974763977494</v>
      </c>
      <c r="O574">
        <v>445.35</v>
      </c>
      <c r="P574">
        <v>437.29862072465102</v>
      </c>
      <c r="Q574">
        <v>414.66149284320602</v>
      </c>
      <c r="R574">
        <v>81.847360372736006</v>
      </c>
      <c r="S574" s="2">
        <f>(Table2[[#This Row],[Close Price]]-Table2[[#This Row],[20D EMA]])/Table2[[#This Row],[20D EMA]]</f>
        <v>7.757943190748838E-2</v>
      </c>
      <c r="T574" s="2">
        <f>(Table2[[#This Row],[Close Price]]-Table2[[#This Row],[50D EMA]])/Table2[[#This Row],[50D EMA]]</f>
        <v>9.7419422921466978E-2</v>
      </c>
      <c r="U574" s="2">
        <f>(Table2[[#This Row],[Close Price]]-Table2[[#This Row],[200D EMA]])/Table2[[#This Row],[200D EMA]]</f>
        <v>0.15732955261766321</v>
      </c>
      <c r="V574">
        <v>1.47549506856463</v>
      </c>
      <c r="W574">
        <v>464.05</v>
      </c>
      <c r="X574">
        <v>484.3</v>
      </c>
      <c r="Y574">
        <v>464.15</v>
      </c>
      <c r="Z574">
        <v>482.9</v>
      </c>
      <c r="AA574">
        <v>425.1</v>
      </c>
      <c r="AB574">
        <v>482.9</v>
      </c>
      <c r="AC574" s="2">
        <f>(Table2[[#This Row],[Close Price]]/Table2[[#This Row],[Day Low]])-1</f>
        <v>3.4155802176489614E-2</v>
      </c>
      <c r="AD574" s="2">
        <f>(Table2[[#This Row],[Day High]]/Table2[[#This Row],[Close Price]])-1</f>
        <v>9.1685767868305845E-3</v>
      </c>
      <c r="AE574" s="2">
        <f>(Table2[[#This Row],[Close Price]]/Table2[[#This Row],[Current Week Low]])-1</f>
        <v>3.3932995798771959E-2</v>
      </c>
      <c r="AF574" s="2">
        <f>(Table2[[#This Row],[Current Week High]]/Table2[[#This Row],[Close Price]])-1</f>
        <v>6.2513023546573177E-3</v>
      </c>
      <c r="AG574" s="2">
        <f>(Table2[[#This Row],[Close Price]]/Table2[[#This Row],[Current Month Low]])-1</f>
        <v>0.12891084450717472</v>
      </c>
      <c r="AH574" s="2">
        <f>(Table2[[#This Row],[Current Month High]]/Table2[[#This Row],[Close Price]])-1</f>
        <v>6.2513023546573177E-3</v>
      </c>
      <c r="AI574">
        <v>0.62513023546573099</v>
      </c>
      <c r="AJ574">
        <v>46.2440956879475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</v>
      </c>
      <c r="AM574" t="s">
        <v>10197</v>
      </c>
      <c r="AN574">
        <v>11.6</v>
      </c>
      <c r="AO574" t="s">
        <v>10198</v>
      </c>
      <c r="AP574">
        <v>-9.3824662694912006E-2</v>
      </c>
      <c r="AQ574">
        <f>(Table2[[#This Row],[Sharpe Ratio]]-AVERAGE(Table2[Sharpe Ratio]))/_xlfn.STDEV.P(Table2[Sharpe Ratio])</f>
        <v>-1.6720070583141915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-0.8988349482937068</v>
      </c>
      <c r="AS574">
        <f>_xlfn.RANK.AVG(Table2[[#This Row],[1Y Return vs Nifty Z-Score]],Table2[1Y Return vs Nifty Z-Score])</f>
        <v>465</v>
      </c>
      <c r="AT574">
        <f>_xlfn.RANK.AVG(Table2[[#This Row],[6M Return vs Nifty Z-Score]],Table2[6M Return vs Nifty Z-Score])</f>
        <v>429</v>
      </c>
      <c r="AU574">
        <f>_xlfn.RANK.AVG(Table2[[#This Row],[Sharpe Ratio Z-Score]],Table2[Sharpe Ratio Z-Score])</f>
        <v>696</v>
      </c>
      <c r="AV574">
        <f>(Table2[[#This Row],[Rank 1Y]]+Table2[[#This Row],[Rank 6M]]+Table2[[#This Row],[Rank Sharpe]])/3</f>
        <v>530</v>
      </c>
    </row>
    <row r="575" spans="1:48" x14ac:dyDescent="0.3">
      <c r="A575" t="s">
        <v>533</v>
      </c>
      <c r="B575" t="s">
        <v>534</v>
      </c>
      <c r="C575" t="s">
        <v>10151</v>
      </c>
      <c r="D575" t="s">
        <v>179</v>
      </c>
      <c r="E575">
        <v>36750.042000000001</v>
      </c>
      <c r="F575">
        <v>522.4</v>
      </c>
      <c r="G575">
        <v>-18.3686445409901</v>
      </c>
      <c r="H575">
        <f>(Table2[[#This Row],[1Y Return vs Nifty]]-AVERAGE(Table2[1Y Return vs Nifty]))/_xlfn.STDEV.P(Table2[1Y Return vs Nifty])</f>
        <v>-0.7591784470778099</v>
      </c>
      <c r="I575">
        <v>5.2465870116873301</v>
      </c>
      <c r="J575">
        <f>(Table2[[#This Row],[1M Return vs Nifty]]-AVERAGE(Table2[1M Return vs Nifty]))/_xlfn.STDEV.P(Table2[1M Return vs Nifty])</f>
        <v>0.12266988206971427</v>
      </c>
      <c r="K575">
        <v>8.4393733367385906</v>
      </c>
      <c r="L575">
        <f>(Table2[[#This Row],[6M Return vs Nifty]]-AVERAGE(Table2[6M Return vs Nifty]))/_xlfn.STDEV.P(Table2[6M Return vs Nifty])</f>
        <v>-6.221078586915979E-2</v>
      </c>
      <c r="M575">
        <v>-1.7532684266312399</v>
      </c>
      <c r="N575">
        <f>(Table2[[#This Row],[1W Return vs Nifty]]-AVERAGE(Table2[1W Return vs Nifty]))/_xlfn.STDEV.P(Table2[1W Return vs Nifty])</f>
        <v>-0.31526235331322622</v>
      </c>
      <c r="O575">
        <v>497.71</v>
      </c>
      <c r="P575">
        <v>476.13839578177999</v>
      </c>
      <c r="Q575">
        <v>449.49822068457502</v>
      </c>
      <c r="R575">
        <v>77.982788829337494</v>
      </c>
      <c r="S575" s="2">
        <f>(Table2[[#This Row],[Close Price]]-Table2[[#This Row],[20D EMA]])/Table2[[#This Row],[20D EMA]]</f>
        <v>4.9607200980490644E-2</v>
      </c>
      <c r="T575" s="2">
        <f>(Table2[[#This Row],[Close Price]]-Table2[[#This Row],[50D EMA]])/Table2[[#This Row],[50D EMA]]</f>
        <v>9.7159995135998739E-2</v>
      </c>
      <c r="U575" s="2">
        <f>(Table2[[#This Row],[Close Price]]-Table2[[#This Row],[200D EMA]])/Table2[[#This Row],[200D EMA]]</f>
        <v>0.16218480065259724</v>
      </c>
      <c r="V575">
        <v>0.80281176832821</v>
      </c>
      <c r="W575">
        <v>520.04999999999995</v>
      </c>
      <c r="X575">
        <v>540.45000000000005</v>
      </c>
      <c r="Y575">
        <v>516.85</v>
      </c>
      <c r="Z575">
        <v>530.15</v>
      </c>
      <c r="AA575">
        <v>502.85</v>
      </c>
      <c r="AB575">
        <v>537.5</v>
      </c>
      <c r="AC575" s="2">
        <f>(Table2[[#This Row],[Close Price]]/Table2[[#This Row],[Day Low]])-1</f>
        <v>4.518796269589398E-3</v>
      </c>
      <c r="AD575" s="2">
        <f>(Table2[[#This Row],[Day High]]/Table2[[#This Row],[Close Price]])-1</f>
        <v>3.4552067381317109E-2</v>
      </c>
      <c r="AE575" s="2">
        <f>(Table2[[#This Row],[Close Price]]/Table2[[#This Row],[Current Week Low]])-1</f>
        <v>1.073812518138717E-2</v>
      </c>
      <c r="AF575" s="2">
        <f>(Table2[[#This Row],[Current Week High]]/Table2[[#This Row],[Close Price]])-1</f>
        <v>1.4835375191424305E-2</v>
      </c>
      <c r="AG575" s="2">
        <f>(Table2[[#This Row],[Close Price]]/Table2[[#This Row],[Current Month Low]])-1</f>
        <v>3.8878393158993552E-2</v>
      </c>
      <c r="AH575" s="2">
        <f>(Table2[[#This Row],[Current Month High]]/Table2[[#This Row],[Close Price]])-1</f>
        <v>2.8905053598774932E-2</v>
      </c>
      <c r="AI575">
        <v>2.8905053598774901</v>
      </c>
      <c r="AJ575">
        <v>39.047112057492598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0.11</v>
      </c>
      <c r="AM575" t="s">
        <v>10198</v>
      </c>
      <c r="AN575">
        <v>10.89</v>
      </c>
      <c r="AO575" t="s">
        <v>10198</v>
      </c>
      <c r="AP575">
        <v>-5.7542994539107002E-2</v>
      </c>
      <c r="AQ575">
        <f>(Table2[[#This Row],[Sharpe Ratio]]-AVERAGE(Table2[Sharpe Ratio]))/_xlfn.STDEV.P(Table2[Sharpe Ratio])</f>
        <v>-1.2629568646299829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-2.2769385688204649</v>
      </c>
      <c r="AS575">
        <f>_xlfn.RANK.AVG(Table2[[#This Row],[1Y Return vs Nifty Z-Score]],Table2[1Y Return vs Nifty Z-Score])</f>
        <v>616</v>
      </c>
      <c r="AT575">
        <f>_xlfn.RANK.AVG(Table2[[#This Row],[6M Return vs Nifty Z-Score]],Table2[6M Return vs Nifty Z-Score])</f>
        <v>329</v>
      </c>
      <c r="AU575">
        <f>_xlfn.RANK.AVG(Table2[[#This Row],[Sharpe Ratio Z-Score]],Table2[Sharpe Ratio Z-Score])</f>
        <v>649</v>
      </c>
      <c r="AV575">
        <f>(Table2[[#This Row],[Rank 1Y]]+Table2[[#This Row],[Rank 6M]]+Table2[[#This Row],[Rank Sharpe]])/3</f>
        <v>531.33333333333337</v>
      </c>
    </row>
    <row r="576" spans="1:48" x14ac:dyDescent="0.3">
      <c r="A576" t="s">
        <v>1786</v>
      </c>
      <c r="B576" t="s">
        <v>1787</v>
      </c>
      <c r="C576" t="s">
        <v>10169</v>
      </c>
      <c r="D576" t="s">
        <v>1788</v>
      </c>
      <c r="E576">
        <v>4078.320768</v>
      </c>
      <c r="F576">
        <v>23.51</v>
      </c>
      <c r="G576">
        <v>26.551004784123201</v>
      </c>
      <c r="H576">
        <f>(Table2[[#This Row],[1Y Return vs Nifty]]-AVERAGE(Table2[1Y Return vs Nifty]))/_xlfn.STDEV.P(Table2[1Y Return vs Nifty])</f>
        <v>-0.24038800458695336</v>
      </c>
      <c r="I576">
        <v>4.9794902289822103</v>
      </c>
      <c r="J576">
        <f>(Table2[[#This Row],[1M Return vs Nifty]]-AVERAGE(Table2[1M Return vs Nifty]))/_xlfn.STDEV.P(Table2[1M Return vs Nifty])</f>
        <v>0.1006728044419886</v>
      </c>
      <c r="K576">
        <v>-15.780321214906101</v>
      </c>
      <c r="L576">
        <f>(Table2[[#This Row],[6M Return vs Nifty]]-AVERAGE(Table2[6M Return vs Nifty]))/_xlfn.STDEV.P(Table2[6M Return vs Nifty])</f>
        <v>-0.76433373294377083</v>
      </c>
      <c r="M576">
        <v>1.7534686224754199</v>
      </c>
      <c r="N576">
        <f>(Table2[[#This Row],[1W Return vs Nifty]]-AVERAGE(Table2[1W Return vs Nifty]))/_xlfn.STDEV.P(Table2[1W Return vs Nifty])</f>
        <v>0.31787952715404161</v>
      </c>
      <c r="O576">
        <v>22.49</v>
      </c>
      <c r="P576">
        <v>21.976213949702998</v>
      </c>
      <c r="Q576">
        <v>20.958417856256101</v>
      </c>
      <c r="R576">
        <v>59.519169992978703</v>
      </c>
      <c r="S576" s="2">
        <f>(Table2[[#This Row],[Close Price]]-Table2[[#This Row],[20D EMA]])/Table2[[#This Row],[20D EMA]]</f>
        <v>4.5353490440195786E-2</v>
      </c>
      <c r="T576" s="2">
        <f>(Table2[[#This Row],[Close Price]]-Table2[[#This Row],[50D EMA]])/Table2[[#This Row],[50D EMA]]</f>
        <v>6.9793006830356774E-2</v>
      </c>
      <c r="U576" s="2">
        <f>(Table2[[#This Row],[Close Price]]-Table2[[#This Row],[200D EMA]])/Table2[[#This Row],[200D EMA]]</f>
        <v>0.12174497909355554</v>
      </c>
      <c r="V576">
        <v>1.2919081944059601</v>
      </c>
      <c r="W576">
        <v>22.4</v>
      </c>
      <c r="X576">
        <v>23.85</v>
      </c>
      <c r="Y576">
        <v>22.85</v>
      </c>
      <c r="Z576">
        <v>24</v>
      </c>
      <c r="AA576">
        <v>21.7</v>
      </c>
      <c r="AB576">
        <v>24.55</v>
      </c>
      <c r="AC576" s="2">
        <f>(Table2[[#This Row],[Close Price]]/Table2[[#This Row],[Day Low]])-1</f>
        <v>4.955357142857153E-2</v>
      </c>
      <c r="AD576" s="2">
        <f>(Table2[[#This Row],[Day High]]/Table2[[#This Row],[Close Price]])-1</f>
        <v>1.4461931093151748E-2</v>
      </c>
      <c r="AE576" s="2">
        <f>(Table2[[#This Row],[Close Price]]/Table2[[#This Row],[Current Week Low]])-1</f>
        <v>2.8884026258205742E-2</v>
      </c>
      <c r="AF576" s="2">
        <f>(Table2[[#This Row],[Current Week High]]/Table2[[#This Row],[Close Price]])-1</f>
        <v>2.0842194810718695E-2</v>
      </c>
      <c r="AG576" s="2">
        <f>(Table2[[#This Row],[Close Price]]/Table2[[#This Row],[Current Month Low]])-1</f>
        <v>8.3410138248848131E-2</v>
      </c>
      <c r="AH576" s="2">
        <f>(Table2[[#This Row],[Current Month High]]/Table2[[#This Row],[Close Price]])-1</f>
        <v>4.4236495108464391E-2</v>
      </c>
      <c r="AI576">
        <v>18.885580603998299</v>
      </c>
      <c r="AJ576">
        <v>57.785234899328799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-0.04</v>
      </c>
      <c r="AM576" t="s">
        <v>10199</v>
      </c>
      <c r="AN576">
        <v>3.43</v>
      </c>
      <c r="AO576" t="s">
        <v>10198</v>
      </c>
      <c r="AP576">
        <v>-6.3554333963508E-2</v>
      </c>
      <c r="AQ576">
        <f>(Table2[[#This Row],[Sharpe Ratio]]-AVERAGE(Table2[Sharpe Ratio]))/_xlfn.STDEV.P(Table2[Sharpe Ratio])</f>
        <v>-1.3307304726485911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-1.9168998785832849</v>
      </c>
      <c r="AS576">
        <f>_xlfn.RANK.AVG(Table2[[#This Row],[1Y Return vs Nifty Z-Score]],Table2[1Y Return vs Nifty Z-Score])</f>
        <v>354</v>
      </c>
      <c r="AT576">
        <f>_xlfn.RANK.AVG(Table2[[#This Row],[6M Return vs Nifty Z-Score]],Table2[6M Return vs Nifty Z-Score])</f>
        <v>582</v>
      </c>
      <c r="AU576">
        <f>_xlfn.RANK.AVG(Table2[[#This Row],[Sharpe Ratio Z-Score]],Table2[Sharpe Ratio Z-Score])</f>
        <v>660</v>
      </c>
      <c r="AV576">
        <f>(Table2[[#This Row],[Rank 1Y]]+Table2[[#This Row],[Rank 6M]]+Table2[[#This Row],[Rank Sharpe]])/3</f>
        <v>532</v>
      </c>
    </row>
    <row r="577" spans="1:48" x14ac:dyDescent="0.3">
      <c r="A577" t="s">
        <v>807</v>
      </c>
      <c r="B577" t="s">
        <v>808</v>
      </c>
      <c r="C577" t="s">
        <v>10152</v>
      </c>
      <c r="D577" t="s">
        <v>297</v>
      </c>
      <c r="E577">
        <v>19711.444514309998</v>
      </c>
      <c r="F577">
        <v>1796.8</v>
      </c>
      <c r="G577">
        <v>1.6738762024978899</v>
      </c>
      <c r="H577">
        <f>(Table2[[#This Row],[1Y Return vs Nifty]]-AVERAGE(Table2[1Y Return vs Nifty]))/_xlfn.STDEV.P(Table2[1Y Return vs Nifty])</f>
        <v>-0.52770139056986531</v>
      </c>
      <c r="I577">
        <v>-10.785458435790799</v>
      </c>
      <c r="J577">
        <f>(Table2[[#This Row],[1M Return vs Nifty]]-AVERAGE(Table2[1M Return vs Nifty]))/_xlfn.STDEV.P(Table2[1M Return vs Nifty])</f>
        <v>-1.197668553562975</v>
      </c>
      <c r="K577">
        <v>-33.926142827610803</v>
      </c>
      <c r="L577">
        <f>(Table2[[#This Row],[6M Return vs Nifty]]-AVERAGE(Table2[6M Return vs Nifty]))/_xlfn.STDEV.P(Table2[6M Return vs Nifty])</f>
        <v>-1.2903766077056749</v>
      </c>
      <c r="M577">
        <v>-4.8464527872466796</v>
      </c>
      <c r="N577">
        <f>(Table2[[#This Row],[1W Return vs Nifty]]-AVERAGE(Table2[1W Return vs Nifty]))/_xlfn.STDEV.P(Table2[1W Return vs Nifty])</f>
        <v>-0.87373723617075649</v>
      </c>
      <c r="O577">
        <v>1831.05</v>
      </c>
      <c r="P577">
        <v>1848.4204326348399</v>
      </c>
      <c r="Q577">
        <v>1832.9160550539</v>
      </c>
      <c r="R577">
        <v>28.8906908221118</v>
      </c>
      <c r="S577" s="2">
        <f>(Table2[[#This Row],[Close Price]]-Table2[[#This Row],[20D EMA]])/Table2[[#This Row],[20D EMA]]</f>
        <v>-1.8705114551759921E-2</v>
      </c>
      <c r="T577" s="2">
        <f>(Table2[[#This Row],[Close Price]]-Table2[[#This Row],[50D EMA]])/Table2[[#This Row],[50D EMA]]</f>
        <v>-2.7926781009046397E-2</v>
      </c>
      <c r="U577" s="2">
        <f>(Table2[[#This Row],[Close Price]]-Table2[[#This Row],[200D EMA]])/Table2[[#This Row],[200D EMA]]</f>
        <v>-1.9704151182656303E-2</v>
      </c>
      <c r="V577">
        <v>1.20454250400607</v>
      </c>
      <c r="W577">
        <v>1776</v>
      </c>
      <c r="X577">
        <v>1815</v>
      </c>
      <c r="Y577">
        <v>1776.9</v>
      </c>
      <c r="Z577">
        <v>1817.95</v>
      </c>
      <c r="AA577">
        <v>1776.9</v>
      </c>
      <c r="AB577">
        <v>1896</v>
      </c>
      <c r="AC577" s="2">
        <f>(Table2[[#This Row],[Close Price]]/Table2[[#This Row],[Day Low]])-1</f>
        <v>1.1711711711711592E-2</v>
      </c>
      <c r="AD577" s="2">
        <f>(Table2[[#This Row],[Day High]]/Table2[[#This Row],[Close Price]])-1</f>
        <v>1.0129118432769424E-2</v>
      </c>
      <c r="AE577" s="2">
        <f>(Table2[[#This Row],[Close Price]]/Table2[[#This Row],[Current Week Low]])-1</f>
        <v>1.1199279644324323E-2</v>
      </c>
      <c r="AF577" s="2">
        <f>(Table2[[#This Row],[Current Week High]]/Table2[[#This Row],[Close Price]])-1</f>
        <v>1.1770926090828082E-2</v>
      </c>
      <c r="AG577" s="2">
        <f>(Table2[[#This Row],[Close Price]]/Table2[[#This Row],[Current Month Low]])-1</f>
        <v>1.1199279644324323E-2</v>
      </c>
      <c r="AH577" s="2">
        <f>(Table2[[#This Row],[Current Month High]]/Table2[[#This Row],[Close Price]])-1</f>
        <v>5.5209260908281488E-2</v>
      </c>
      <c r="AI577">
        <v>36.851625111308898</v>
      </c>
      <c r="AJ577">
        <v>29.071187414697199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-0.19</v>
      </c>
      <c r="AM577" t="s">
        <v>10199</v>
      </c>
      <c r="AN577">
        <v>-3.96</v>
      </c>
      <c r="AO577" t="s">
        <v>10199</v>
      </c>
      <c r="AP577">
        <v>3.6353350815892999E-2</v>
      </c>
      <c r="AQ577">
        <f>(Table2[[#This Row],[Sharpe Ratio]]-AVERAGE(Table2[Sharpe Ratio]))/_xlfn.STDEV.P(Table2[Sharpe Ratio])</f>
        <v>-0.20434186135161719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504</v>
      </c>
      <c r="AT577">
        <f>_xlfn.RANK.AVG(Table2[[#This Row],[6M Return vs Nifty Z-Score]],Table2[6M Return vs Nifty Z-Score])</f>
        <v>699</v>
      </c>
      <c r="AU577">
        <f>_xlfn.RANK.AVG(Table2[[#This Row],[Sharpe Ratio Z-Score]],Table2[Sharpe Ratio Z-Score])</f>
        <v>396</v>
      </c>
      <c r="AV577">
        <f>(Table2[[#This Row],[Rank 1Y]]+Table2[[#This Row],[Rank 6M]]+Table2[[#This Row],[Rank Sharpe]])/3</f>
        <v>533</v>
      </c>
    </row>
    <row r="578" spans="1:48" x14ac:dyDescent="0.3">
      <c r="A578" t="s">
        <v>234</v>
      </c>
      <c r="B578" t="s">
        <v>235</v>
      </c>
      <c r="C578" t="s">
        <v>10160</v>
      </c>
      <c r="D578" t="s">
        <v>236</v>
      </c>
      <c r="E578">
        <v>111370.789470719</v>
      </c>
      <c r="F578">
        <v>1003.45</v>
      </c>
      <c r="G578">
        <v>8.0540673013886206</v>
      </c>
      <c r="H578">
        <f>(Table2[[#This Row],[1Y Return vs Nifty]]-AVERAGE(Table2[1Y Return vs Nifty]))/_xlfn.STDEV.P(Table2[1Y Return vs Nifty])</f>
        <v>-0.45401465852498202</v>
      </c>
      <c r="I578">
        <v>-10.650705644895799</v>
      </c>
      <c r="J578">
        <f>(Table2[[#This Row],[1M Return vs Nifty]]-AVERAGE(Table2[1M Return vs Nifty]))/_xlfn.STDEV.P(Table2[1M Return vs Nifty])</f>
        <v>-1.1865708249724269</v>
      </c>
      <c r="K578">
        <v>-27.132549228569399</v>
      </c>
      <c r="L578">
        <f>(Table2[[#This Row],[6M Return vs Nifty]]-AVERAGE(Table2[6M Return vs Nifty]))/_xlfn.STDEV.P(Table2[6M Return vs Nifty])</f>
        <v>-1.0934320116945642</v>
      </c>
      <c r="M578">
        <v>-1.70023820518641</v>
      </c>
      <c r="N578">
        <f>(Table2[[#This Row],[1W Return vs Nifty]]-AVERAGE(Table2[1W Return vs Nifty]))/_xlfn.STDEV.P(Table2[1W Return vs Nifty])</f>
        <v>-0.30568773917563963</v>
      </c>
      <c r="O578">
        <v>1017.97</v>
      </c>
      <c r="P578">
        <v>1031.09176345675</v>
      </c>
      <c r="Q578">
        <v>1053.4595453279601</v>
      </c>
      <c r="R578">
        <v>39.602528793857303</v>
      </c>
      <c r="S578" s="2">
        <f>(Table2[[#This Row],[Close Price]]-Table2[[#This Row],[20D EMA]])/Table2[[#This Row],[20D EMA]]</f>
        <v>-1.4263681640912778E-2</v>
      </c>
      <c r="T578" s="2">
        <f>(Table2[[#This Row],[Close Price]]-Table2[[#This Row],[50D EMA]])/Table2[[#This Row],[50D EMA]]</f>
        <v>-2.6808247758745064E-2</v>
      </c>
      <c r="U578" s="2">
        <f>(Table2[[#This Row],[Close Price]]-Table2[[#This Row],[200D EMA]])/Table2[[#This Row],[200D EMA]]</f>
        <v>-4.7471728316241329E-2</v>
      </c>
      <c r="V578">
        <v>0.76613265446665801</v>
      </c>
      <c r="W578">
        <v>985.4</v>
      </c>
      <c r="X578">
        <v>1013.95</v>
      </c>
      <c r="Y578">
        <v>994.7</v>
      </c>
      <c r="Z578">
        <v>1033.2</v>
      </c>
      <c r="AA578">
        <v>994.7</v>
      </c>
      <c r="AB578">
        <v>1063.3499999999999</v>
      </c>
      <c r="AC578" s="2">
        <f>(Table2[[#This Row],[Close Price]]/Table2[[#This Row],[Day Low]])-1</f>
        <v>1.8317434544347533E-2</v>
      </c>
      <c r="AD578" s="2">
        <f>(Table2[[#This Row],[Day High]]/Table2[[#This Row],[Close Price]])-1</f>
        <v>1.0463899546564459E-2</v>
      </c>
      <c r="AE578" s="2">
        <f>(Table2[[#This Row],[Close Price]]/Table2[[#This Row],[Current Week Low]])-1</f>
        <v>8.7966220971147369E-3</v>
      </c>
      <c r="AF578" s="2">
        <f>(Table2[[#This Row],[Current Week High]]/Table2[[#This Row],[Close Price]])-1</f>
        <v>2.9647715381932338E-2</v>
      </c>
      <c r="AG578" s="2">
        <f>(Table2[[#This Row],[Close Price]]/Table2[[#This Row],[Current Month Low]])-1</f>
        <v>8.7966220971147369E-3</v>
      </c>
      <c r="AH578" s="2">
        <f>(Table2[[#This Row],[Current Month High]]/Table2[[#This Row],[Close Price]])-1</f>
        <v>5.9694055508495492E-2</v>
      </c>
      <c r="AI578">
        <v>24.570232697194601</v>
      </c>
      <c r="AJ578">
        <v>46.275510204081598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-0.11</v>
      </c>
      <c r="AM578" t="s">
        <v>10199</v>
      </c>
      <c r="AN578">
        <v>-0.7</v>
      </c>
      <c r="AO578" t="s">
        <v>10199</v>
      </c>
      <c r="AP578">
        <v>1.0727458948725999E-2</v>
      </c>
      <c r="AQ578">
        <f>(Table2[[#This Row],[Sharpe Ratio]]-AVERAGE(Table2[Sharpe Ratio]))/_xlfn.STDEV.P(Table2[Sharpe Ratio])</f>
        <v>-0.49325570033446181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461</v>
      </c>
      <c r="AT578">
        <f>_xlfn.RANK.AVG(Table2[[#This Row],[6M Return vs Nifty Z-Score]],Table2[6M Return vs Nifty Z-Score])</f>
        <v>671</v>
      </c>
      <c r="AU578">
        <f>_xlfn.RANK.AVG(Table2[[#This Row],[Sharpe Ratio Z-Score]],Table2[Sharpe Ratio Z-Score])</f>
        <v>469</v>
      </c>
      <c r="AV578">
        <f>(Table2[[#This Row],[Rank 1Y]]+Table2[[#This Row],[Rank 6M]]+Table2[[#This Row],[Rank Sharpe]])/3</f>
        <v>533.66666666666663</v>
      </c>
    </row>
    <row r="579" spans="1:48" x14ac:dyDescent="0.3">
      <c r="A579" t="s">
        <v>1050</v>
      </c>
      <c r="B579" t="s">
        <v>1051</v>
      </c>
      <c r="C579" t="s">
        <v>10165</v>
      </c>
      <c r="D579" t="s">
        <v>333</v>
      </c>
      <c r="E579">
        <v>12216.7466527</v>
      </c>
      <c r="F579">
        <v>878.1</v>
      </c>
      <c r="G579">
        <v>-9.81416513949166</v>
      </c>
      <c r="H579">
        <f>(Table2[[#This Row],[1Y Return vs Nifty]]-AVERAGE(Table2[1Y Return vs Nifty]))/_xlfn.STDEV.P(Table2[1Y Return vs Nifty])</f>
        <v>-0.6603802102113181</v>
      </c>
      <c r="I579">
        <v>14.7873541664889</v>
      </c>
      <c r="J579">
        <f>(Table2[[#This Row],[1M Return vs Nifty]]-AVERAGE(Table2[1M Return vs Nifty]))/_xlfn.STDEV.P(Table2[1M Return vs Nifty])</f>
        <v>0.90841126617288792</v>
      </c>
      <c r="K579">
        <v>3.8806527852262098</v>
      </c>
      <c r="L579">
        <f>(Table2[[#This Row],[6M Return vs Nifty]]-AVERAGE(Table2[6M Return vs Nifty]))/_xlfn.STDEV.P(Table2[6M Return vs Nifty])</f>
        <v>-0.19436696569596579</v>
      </c>
      <c r="M579">
        <v>5.0732230756273502</v>
      </c>
      <c r="N579">
        <f>(Table2[[#This Row],[1W Return vs Nifty]]-AVERAGE(Table2[1W Return vs Nifty]))/_xlfn.STDEV.P(Table2[1W Return vs Nifty])</f>
        <v>0.91726167292788907</v>
      </c>
      <c r="O579">
        <v>808.8</v>
      </c>
      <c r="P579">
        <v>762.33756727482705</v>
      </c>
      <c r="Q579">
        <v>750.15113961263205</v>
      </c>
      <c r="R579">
        <v>84.283546645040204</v>
      </c>
      <c r="S579" s="2">
        <f>(Table2[[#This Row],[Close Price]]-Table2[[#This Row],[20D EMA]])/Table2[[#This Row],[20D EMA]]</f>
        <v>8.568249258160246E-2</v>
      </c>
      <c r="T579" s="2">
        <f>(Table2[[#This Row],[Close Price]]-Table2[[#This Row],[50D EMA]])/Table2[[#This Row],[50D EMA]]</f>
        <v>0.15185193239131026</v>
      </c>
      <c r="U579" s="2">
        <f>(Table2[[#This Row],[Close Price]]-Table2[[#This Row],[200D EMA]])/Table2[[#This Row],[200D EMA]]</f>
        <v>0.17056410852543535</v>
      </c>
      <c r="V579">
        <v>1.49435927346328</v>
      </c>
      <c r="W579">
        <v>869.95</v>
      </c>
      <c r="X579">
        <v>885.5</v>
      </c>
      <c r="Y579">
        <v>862.75</v>
      </c>
      <c r="Z579">
        <v>896.85</v>
      </c>
      <c r="AA579">
        <v>783.3</v>
      </c>
      <c r="AB579">
        <v>900.95</v>
      </c>
      <c r="AC579" s="2">
        <f>(Table2[[#This Row],[Close Price]]/Table2[[#This Row],[Day Low]])-1</f>
        <v>9.3683545031324478E-3</v>
      </c>
      <c r="AD579" s="2">
        <f>(Table2[[#This Row],[Day High]]/Table2[[#This Row],[Close Price]])-1</f>
        <v>8.4272861860834603E-3</v>
      </c>
      <c r="AE579" s="2">
        <f>(Table2[[#This Row],[Close Price]]/Table2[[#This Row],[Current Week Low]])-1</f>
        <v>1.7791944363952483E-2</v>
      </c>
      <c r="AF579" s="2">
        <f>(Table2[[#This Row],[Current Week High]]/Table2[[#This Row],[Close Price]])-1</f>
        <v>2.1352921079603737E-2</v>
      </c>
      <c r="AG579" s="2">
        <f>(Table2[[#This Row],[Close Price]]/Table2[[#This Row],[Current Month Low]])-1</f>
        <v>0.12102642665645358</v>
      </c>
      <c r="AH579" s="2">
        <f>(Table2[[#This Row],[Current Month High]]/Table2[[#This Row],[Close Price]])-1</f>
        <v>2.6022093155677162E-2</v>
      </c>
      <c r="AI579">
        <v>2.60220931556771</v>
      </c>
      <c r="AJ579">
        <v>35.687244070153703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0.13</v>
      </c>
      <c r="AM579" t="s">
        <v>10198</v>
      </c>
      <c r="AN579">
        <v>11.63</v>
      </c>
      <c r="AO579" t="s">
        <v>10198</v>
      </c>
      <c r="AP579">
        <v>-6.6964316677041003E-2</v>
      </c>
      <c r="AQ579">
        <f>(Table2[[#This Row],[Sharpe Ratio]]-AVERAGE(Table2[Sharpe Ratio]))/_xlfn.STDEV.P(Table2[Sharpe Ratio])</f>
        <v>-1.3691756203038898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-0.39824985711039695</v>
      </c>
      <c r="AS579">
        <f>_xlfn.RANK.AVG(Table2[[#This Row],[1Y Return vs Nifty Z-Score]],Table2[1Y Return vs Nifty Z-Score])</f>
        <v>565</v>
      </c>
      <c r="AT579">
        <f>_xlfn.RANK.AVG(Table2[[#This Row],[6M Return vs Nifty Z-Score]],Table2[6M Return vs Nifty Z-Score])</f>
        <v>372</v>
      </c>
      <c r="AU579">
        <f>_xlfn.RANK.AVG(Table2[[#This Row],[Sharpe Ratio Z-Score]],Table2[Sharpe Ratio Z-Score])</f>
        <v>666</v>
      </c>
      <c r="AV579">
        <f>(Table2[[#This Row],[Rank 1Y]]+Table2[[#This Row],[Rank 6M]]+Table2[[#This Row],[Rank Sharpe]])/3</f>
        <v>534.33333333333337</v>
      </c>
    </row>
    <row r="580" spans="1:48" x14ac:dyDescent="0.3">
      <c r="A580" t="s">
        <v>283</v>
      </c>
      <c r="B580" t="s">
        <v>284</v>
      </c>
      <c r="C580" t="s">
        <v>10153</v>
      </c>
      <c r="D580" t="s">
        <v>37</v>
      </c>
      <c r="E580">
        <v>91756.024366434998</v>
      </c>
      <c r="F580">
        <v>646.5</v>
      </c>
      <c r="G580">
        <v>-17.650675888145599</v>
      </c>
      <c r="H580">
        <f>(Table2[[#This Row],[1Y Return vs Nifty]]-AVERAGE(Table2[1Y Return vs Nifty]))/_xlfn.STDEV.P(Table2[1Y Return vs Nifty])</f>
        <v>-0.75088641272981405</v>
      </c>
      <c r="I580">
        <v>7.0561663670744901</v>
      </c>
      <c r="J580">
        <f>(Table2[[#This Row],[1M Return vs Nifty]]-AVERAGE(Table2[1M Return vs Nifty]))/_xlfn.STDEV.P(Table2[1M Return vs Nifty])</f>
        <v>0.2716999720275074</v>
      </c>
      <c r="K580">
        <v>6.20187831196428</v>
      </c>
      <c r="L580">
        <f>(Table2[[#This Row],[6M Return vs Nifty]]-AVERAGE(Table2[6M Return vs Nifty]))/_xlfn.STDEV.P(Table2[6M Return vs Nifty])</f>
        <v>-0.12707521252447601</v>
      </c>
      <c r="M580">
        <v>1.8778155124485501</v>
      </c>
      <c r="N580">
        <f>(Table2[[#This Row],[1W Return vs Nifty]]-AVERAGE(Table2[1W Return vs Nifty]))/_xlfn.STDEV.P(Table2[1W Return vs Nifty])</f>
        <v>0.34033037609006334</v>
      </c>
      <c r="O580">
        <v>613.84</v>
      </c>
      <c r="P580">
        <v>596.42476781594701</v>
      </c>
      <c r="Q580">
        <v>562.74236903574695</v>
      </c>
      <c r="R580">
        <v>72.346568067430397</v>
      </c>
      <c r="S580" s="2">
        <f>(Table2[[#This Row],[Close Price]]-Table2[[#This Row],[20D EMA]])/Table2[[#This Row],[20D EMA]]</f>
        <v>5.3206047178417773E-2</v>
      </c>
      <c r="T580" s="2">
        <f>(Table2[[#This Row],[Close Price]]-Table2[[#This Row],[50D EMA]])/Table2[[#This Row],[50D EMA]]</f>
        <v>8.3959008555972478E-2</v>
      </c>
      <c r="U580" s="2">
        <f>(Table2[[#This Row],[Close Price]]-Table2[[#This Row],[200D EMA]])/Table2[[#This Row],[200D EMA]]</f>
        <v>0.1488383238457251</v>
      </c>
      <c r="V580">
        <v>1.0797813393464</v>
      </c>
      <c r="W580">
        <v>637.5</v>
      </c>
      <c r="X580">
        <v>673.7</v>
      </c>
      <c r="Y580">
        <v>628.6</v>
      </c>
      <c r="Z580">
        <v>652.4</v>
      </c>
      <c r="AA580">
        <v>601.20000000000005</v>
      </c>
      <c r="AB580">
        <v>652.4</v>
      </c>
      <c r="AC580" s="2">
        <f>(Table2[[#This Row],[Close Price]]/Table2[[#This Row],[Day Low]])-1</f>
        <v>1.4117647058823568E-2</v>
      </c>
      <c r="AD580" s="2">
        <f>(Table2[[#This Row],[Day High]]/Table2[[#This Row],[Close Price]])-1</f>
        <v>4.2072699149265258E-2</v>
      </c>
      <c r="AE580" s="2">
        <f>(Table2[[#This Row],[Close Price]]/Table2[[#This Row],[Current Week Low]])-1</f>
        <v>2.8475978364619792E-2</v>
      </c>
      <c r="AF580" s="2">
        <f>(Table2[[#This Row],[Current Week High]]/Table2[[#This Row],[Close Price]])-1</f>
        <v>9.1260634184067158E-3</v>
      </c>
      <c r="AG580" s="2">
        <f>(Table2[[#This Row],[Close Price]]/Table2[[#This Row],[Current Month Low]])-1</f>
        <v>7.5349301397205526E-2</v>
      </c>
      <c r="AH580" s="2">
        <f>(Table2[[#This Row],[Current Month High]]/Table2[[#This Row],[Close Price]])-1</f>
        <v>9.1260634184067158E-3</v>
      </c>
      <c r="AI580">
        <v>0.91260634184067102</v>
      </c>
      <c r="AJ580">
        <v>39.497248894163299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-0.02</v>
      </c>
      <c r="AM580" t="s">
        <v>10199</v>
      </c>
      <c r="AN580">
        <v>6.97</v>
      </c>
      <c r="AO580" t="s">
        <v>10198</v>
      </c>
      <c r="AP580">
        <v>-5.6788033999834002E-2</v>
      </c>
      <c r="AQ580">
        <f>(Table2[[#This Row],[Sharpe Ratio]]-AVERAGE(Table2[Sharpe Ratio]))/_xlfn.STDEV.P(Table2[Sharpe Ratio])</f>
        <v>-1.2544452175500471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-1.5203764946867666</v>
      </c>
      <c r="AS580">
        <f>_xlfn.RANK.AVG(Table2[[#This Row],[1Y Return vs Nifty Z-Score]],Table2[1Y Return vs Nifty Z-Score])</f>
        <v>607</v>
      </c>
      <c r="AT580">
        <f>_xlfn.RANK.AVG(Table2[[#This Row],[6M Return vs Nifty Z-Score]],Table2[6M Return vs Nifty Z-Score])</f>
        <v>351</v>
      </c>
      <c r="AU580">
        <f>_xlfn.RANK.AVG(Table2[[#This Row],[Sharpe Ratio Z-Score]],Table2[Sharpe Ratio Z-Score])</f>
        <v>647</v>
      </c>
      <c r="AV580">
        <f>(Table2[[#This Row],[Rank 1Y]]+Table2[[#This Row],[Rank 6M]]+Table2[[#This Row],[Rank Sharpe]])/3</f>
        <v>535</v>
      </c>
    </row>
    <row r="581" spans="1:48" x14ac:dyDescent="0.3">
      <c r="A581" t="s">
        <v>914</v>
      </c>
      <c r="B581" t="s">
        <v>915</v>
      </c>
      <c r="C581" t="s">
        <v>10165</v>
      </c>
      <c r="D581" t="s">
        <v>916</v>
      </c>
      <c r="E581">
        <v>16247.5107587</v>
      </c>
      <c r="F581">
        <v>720.1</v>
      </c>
      <c r="G581">
        <v>-20.263310264278001</v>
      </c>
      <c r="H581">
        <f>(Table2[[#This Row],[1Y Return vs Nifty]]-AVERAGE(Table2[1Y Return vs Nifty]))/_xlfn.STDEV.P(Table2[1Y Return vs Nifty])</f>
        <v>-0.78106050723911347</v>
      </c>
      <c r="I581">
        <v>0.52766359335976099</v>
      </c>
      <c r="J581">
        <f>(Table2[[#This Row],[1M Return vs Nifty]]-AVERAGE(Table2[1M Return vs Nifty]))/_xlfn.STDEV.P(Table2[1M Return vs Nifty])</f>
        <v>-0.26596274652635593</v>
      </c>
      <c r="K581">
        <v>-21.500268521541201</v>
      </c>
      <c r="L581">
        <f>(Table2[[#This Row],[6M Return vs Nifty]]-AVERAGE(Table2[6M Return vs Nifty]))/_xlfn.STDEV.P(Table2[6M Return vs Nifty])</f>
        <v>-0.93015358882520671</v>
      </c>
      <c r="M581">
        <v>-4.1943046754061699</v>
      </c>
      <c r="N581">
        <f>(Table2[[#This Row],[1W Return vs Nifty]]-AVERAGE(Table2[1W Return vs Nifty]))/_xlfn.STDEV.P(Table2[1W Return vs Nifty])</f>
        <v>-0.75599180043041059</v>
      </c>
      <c r="O581">
        <v>716.83</v>
      </c>
      <c r="P581">
        <v>695.76654155388201</v>
      </c>
      <c r="Q581">
        <v>677.85531580463703</v>
      </c>
      <c r="R581">
        <v>54.425854971524501</v>
      </c>
      <c r="S581" s="2">
        <f>(Table2[[#This Row],[Close Price]]-Table2[[#This Row],[20D EMA]])/Table2[[#This Row],[20D EMA]]</f>
        <v>4.5617510427855721E-3</v>
      </c>
      <c r="T581" s="2">
        <f>(Table2[[#This Row],[Close Price]]-Table2[[#This Row],[50D EMA]])/Table2[[#This Row],[50D EMA]]</f>
        <v>3.4973596735153684E-2</v>
      </c>
      <c r="U581" s="2">
        <f>(Table2[[#This Row],[Close Price]]-Table2[[#This Row],[200D EMA]])/Table2[[#This Row],[200D EMA]]</f>
        <v>6.2321093027377289E-2</v>
      </c>
      <c r="V581">
        <v>1.2361358503172299</v>
      </c>
      <c r="W581">
        <v>702.95</v>
      </c>
      <c r="X581">
        <v>728</v>
      </c>
      <c r="Y581">
        <v>715.1</v>
      </c>
      <c r="Z581">
        <v>750.5</v>
      </c>
      <c r="AA581">
        <v>707.5</v>
      </c>
      <c r="AB581">
        <v>766.05</v>
      </c>
      <c r="AC581" s="2">
        <f>(Table2[[#This Row],[Close Price]]/Table2[[#This Row],[Day Low]])-1</f>
        <v>2.4397183298954461E-2</v>
      </c>
      <c r="AD581" s="2">
        <f>(Table2[[#This Row],[Day High]]/Table2[[#This Row],[Close Price]])-1</f>
        <v>1.0970698514095156E-2</v>
      </c>
      <c r="AE581" s="2">
        <f>(Table2[[#This Row],[Close Price]]/Table2[[#This Row],[Current Week Low]])-1</f>
        <v>6.9920290868410451E-3</v>
      </c>
      <c r="AF581" s="2">
        <f>(Table2[[#This Row],[Current Week High]]/Table2[[#This Row],[Close Price]])-1</f>
        <v>4.2216358839050061E-2</v>
      </c>
      <c r="AG581" s="2">
        <f>(Table2[[#This Row],[Close Price]]/Table2[[#This Row],[Current Month Low]])-1</f>
        <v>1.7809187279151928E-2</v>
      </c>
      <c r="AH581" s="2">
        <f>(Table2[[#This Row],[Current Month High]]/Table2[[#This Row],[Close Price]])-1</f>
        <v>6.3810581863629867E-2</v>
      </c>
      <c r="AI581">
        <v>17.969726426885099</v>
      </c>
      <c r="AJ581">
        <v>21.2289562289562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0.02</v>
      </c>
      <c r="AM581" t="s">
        <v>10198</v>
      </c>
      <c r="AN581">
        <v>1.98</v>
      </c>
      <c r="AO581" t="s">
        <v>10198</v>
      </c>
      <c r="AP581">
        <v>4.9195970114975E-2</v>
      </c>
      <c r="AQ581">
        <f>(Table2[[#This Row],[Sharpe Ratio]]-AVERAGE(Table2[Sharpe Ratio]))/_xlfn.STDEV.P(Table2[Sharpe Ratio])</f>
        <v>-5.9550395613525625E-2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-2.7927190386346123</v>
      </c>
      <c r="AS581">
        <f>_xlfn.RANK.AVG(Table2[[#This Row],[1Y Return vs Nifty Z-Score]],Table2[1Y Return vs Nifty Z-Score])</f>
        <v>624</v>
      </c>
      <c r="AT581">
        <f>_xlfn.RANK.AVG(Table2[[#This Row],[6M Return vs Nifty Z-Score]],Table2[6M Return vs Nifty Z-Score])</f>
        <v>629</v>
      </c>
      <c r="AU581">
        <f>_xlfn.RANK.AVG(Table2[[#This Row],[Sharpe Ratio Z-Score]],Table2[Sharpe Ratio Z-Score])</f>
        <v>354</v>
      </c>
      <c r="AV581">
        <f>(Table2[[#This Row],[Rank 1Y]]+Table2[[#This Row],[Rank 6M]]+Table2[[#This Row],[Rank Sharpe]])/3</f>
        <v>535.66666666666663</v>
      </c>
    </row>
    <row r="582" spans="1:48" x14ac:dyDescent="0.3">
      <c r="A582" t="s">
        <v>19</v>
      </c>
      <c r="B582" t="s">
        <v>20</v>
      </c>
      <c r="C582" t="s">
        <v>10152</v>
      </c>
      <c r="D582" t="s">
        <v>21</v>
      </c>
      <c r="E582">
        <v>1444774.70768776</v>
      </c>
      <c r="F582">
        <v>3985.5</v>
      </c>
      <c r="G582">
        <v>-4.2627083140073703</v>
      </c>
      <c r="H582">
        <f>(Table2[[#This Row],[1Y Return vs Nifty]]-AVERAGE(Table2[1Y Return vs Nifty]))/_xlfn.STDEV.P(Table2[1Y Return vs Nifty])</f>
        <v>-0.5962647777395037</v>
      </c>
      <c r="I582">
        <v>-2.5296527576158998</v>
      </c>
      <c r="J582">
        <f>(Table2[[#This Row],[1M Return vs Nifty]]-AVERAGE(Table2[1M Return vs Nifty]))/_xlfn.STDEV.P(Table2[1M Return vs Nifty])</f>
        <v>-0.51775172138336178</v>
      </c>
      <c r="K582">
        <v>-5.3211312246006797</v>
      </c>
      <c r="L582">
        <f>(Table2[[#This Row],[6M Return vs Nifty]]-AVERAGE(Table2[6M Return vs Nifty]))/_xlfn.STDEV.P(Table2[6M Return vs Nifty])</f>
        <v>-0.46112440533035426</v>
      </c>
      <c r="M582">
        <v>-1.3116841476393399</v>
      </c>
      <c r="N582">
        <f>(Table2[[#This Row],[1W Return vs Nifty]]-AVERAGE(Table2[1W Return vs Nifty]))/_xlfn.STDEV.P(Table2[1W Return vs Nifty])</f>
        <v>-0.23553424799180256</v>
      </c>
      <c r="O582">
        <v>3920.04</v>
      </c>
      <c r="P582">
        <v>3891.70906361576</v>
      </c>
      <c r="Q582">
        <v>3787.2536250844701</v>
      </c>
      <c r="R582">
        <v>62.885588544964897</v>
      </c>
      <c r="S582" s="2">
        <f>(Table2[[#This Row],[Close Price]]-Table2[[#This Row],[20D EMA]])/Table2[[#This Row],[20D EMA]]</f>
        <v>1.6698809195824543E-2</v>
      </c>
      <c r="T582" s="2">
        <f>(Table2[[#This Row],[Close Price]]-Table2[[#This Row],[50D EMA]])/Table2[[#This Row],[50D EMA]]</f>
        <v>2.4100192190908407E-2</v>
      </c>
      <c r="U582" s="2">
        <f>(Table2[[#This Row],[Close Price]]-Table2[[#This Row],[200D EMA]])/Table2[[#This Row],[200D EMA]]</f>
        <v>5.2345682264970647E-2</v>
      </c>
      <c r="V582">
        <v>0.93344925639671195</v>
      </c>
      <c r="W582">
        <v>3905.6</v>
      </c>
      <c r="X582">
        <v>4003.3</v>
      </c>
      <c r="Y582">
        <v>3975.1</v>
      </c>
      <c r="Z582">
        <v>4031.25</v>
      </c>
      <c r="AA582">
        <v>3884</v>
      </c>
      <c r="AB582">
        <v>4047.35</v>
      </c>
      <c r="AC582" s="2">
        <f>(Table2[[#This Row],[Close Price]]/Table2[[#This Row],[Day Low]])-1</f>
        <v>2.0457804178615424E-2</v>
      </c>
      <c r="AD582" s="2">
        <f>(Table2[[#This Row],[Day High]]/Table2[[#This Row],[Close Price]])-1</f>
        <v>4.4661899385272097E-3</v>
      </c>
      <c r="AE582" s="2">
        <f>(Table2[[#This Row],[Close Price]]/Table2[[#This Row],[Current Week Low]])-1</f>
        <v>2.6162863827325911E-3</v>
      </c>
      <c r="AF582" s="2">
        <f>(Table2[[#This Row],[Current Week High]]/Table2[[#This Row],[Close Price]])-1</f>
        <v>1.1479111780203333E-2</v>
      </c>
      <c r="AG582" s="2">
        <f>(Table2[[#This Row],[Close Price]]/Table2[[#This Row],[Current Month Low]])-1</f>
        <v>2.6132852729145117E-2</v>
      </c>
      <c r="AH582" s="2">
        <f>(Table2[[#This Row],[Current Month High]]/Table2[[#This Row],[Close Price]])-1</f>
        <v>1.551875548864623E-2</v>
      </c>
      <c r="AI582">
        <v>6.7557395558901003</v>
      </c>
      <c r="AJ582">
        <v>22.626996092427898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-0.08</v>
      </c>
      <c r="AM582" t="s">
        <v>10199</v>
      </c>
      <c r="AN582">
        <v>4.59</v>
      </c>
      <c r="AO582" t="s">
        <v>10198</v>
      </c>
      <c r="AP582">
        <v>-3.0110953849365001E-2</v>
      </c>
      <c r="AQ582">
        <f>(Table2[[#This Row],[Sharpe Ratio]]-AVERAGE(Table2[Sharpe Ratio]))/_xlfn.STDEV.P(Table2[Sharpe Ratio])</f>
        <v>-0.95367997280943129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-2.7643551252544531</v>
      </c>
      <c r="AS582">
        <f>_xlfn.RANK.AVG(Table2[[#This Row],[1Y Return vs Nifty Z-Score]],Table2[1Y Return vs Nifty Z-Score])</f>
        <v>535</v>
      </c>
      <c r="AT582">
        <f>_xlfn.RANK.AVG(Table2[[#This Row],[6M Return vs Nifty Z-Score]],Table2[6M Return vs Nifty Z-Score])</f>
        <v>483</v>
      </c>
      <c r="AU582">
        <f>_xlfn.RANK.AVG(Table2[[#This Row],[Sharpe Ratio Z-Score]],Table2[Sharpe Ratio Z-Score])</f>
        <v>593</v>
      </c>
      <c r="AV582">
        <f>(Table2[[#This Row],[Rank 1Y]]+Table2[[#This Row],[Rank 6M]]+Table2[[#This Row],[Rank Sharpe]])/3</f>
        <v>537</v>
      </c>
    </row>
    <row r="583" spans="1:48" x14ac:dyDescent="0.3">
      <c r="A583" t="s">
        <v>1011</v>
      </c>
      <c r="B583" t="s">
        <v>1012</v>
      </c>
      <c r="C583" t="s">
        <v>10164</v>
      </c>
      <c r="D583" t="s">
        <v>526</v>
      </c>
      <c r="E583">
        <v>13078.536544725001</v>
      </c>
      <c r="F583">
        <v>836.15</v>
      </c>
      <c r="G583">
        <v>-28.784805281471399</v>
      </c>
      <c r="H583">
        <f>(Table2[[#This Row],[1Y Return vs Nifty]]-AVERAGE(Table2[1Y Return vs Nifty]))/_xlfn.STDEV.P(Table2[1Y Return vs Nifty])</f>
        <v>-0.87947779760254929</v>
      </c>
      <c r="I583">
        <v>-3.1292084338095401</v>
      </c>
      <c r="J583">
        <f>(Table2[[#This Row],[1M Return vs Nifty]]-AVERAGE(Table2[1M Return vs Nifty]))/_xlfn.STDEV.P(Table2[1M Return vs Nifty])</f>
        <v>-0.56712885209157926</v>
      </c>
      <c r="K583">
        <v>-11.0195546018467</v>
      </c>
      <c r="L583">
        <f>(Table2[[#This Row],[6M Return vs Nifty]]-AVERAGE(Table2[6M Return vs Nifty]))/_xlfn.STDEV.P(Table2[6M Return vs Nifty])</f>
        <v>-0.62632028782917537</v>
      </c>
      <c r="M583">
        <v>0.35804788065842802</v>
      </c>
      <c r="N583">
        <f>(Table2[[#This Row],[1W Return vs Nifty]]-AVERAGE(Table2[1W Return vs Nifty]))/_xlfn.STDEV.P(Table2[1W Return vs Nifty])</f>
        <v>6.5936110768683845E-2</v>
      </c>
      <c r="O583">
        <v>834.24</v>
      </c>
      <c r="P583">
        <v>830.50694641888003</v>
      </c>
      <c r="Q583">
        <v>824.95728593056401</v>
      </c>
      <c r="R583">
        <v>53.546479299726499</v>
      </c>
      <c r="S583" s="2">
        <f>(Table2[[#This Row],[Close Price]]-Table2[[#This Row],[20D EMA]])/Table2[[#This Row],[20D EMA]]</f>
        <v>2.2895090141925203E-3</v>
      </c>
      <c r="T583" s="2">
        <f>(Table2[[#This Row],[Close Price]]-Table2[[#This Row],[50D EMA]])/Table2[[#This Row],[50D EMA]]</f>
        <v>6.7947096715477379E-3</v>
      </c>
      <c r="U583" s="2">
        <f>(Table2[[#This Row],[Close Price]]-Table2[[#This Row],[200D EMA]])/Table2[[#This Row],[200D EMA]]</f>
        <v>1.3567628603716637E-2</v>
      </c>
      <c r="V583">
        <v>1.3506214426934799</v>
      </c>
      <c r="W583">
        <v>836.15</v>
      </c>
      <c r="X583">
        <v>849.9</v>
      </c>
      <c r="Y583">
        <v>833</v>
      </c>
      <c r="Z583">
        <v>878.4</v>
      </c>
      <c r="AA583">
        <v>816</v>
      </c>
      <c r="AB583">
        <v>878.4</v>
      </c>
      <c r="AC583" s="2">
        <f>(Table2[[#This Row],[Close Price]]/Table2[[#This Row],[Day Low]])-1</f>
        <v>0</v>
      </c>
      <c r="AD583" s="2">
        <f>(Table2[[#This Row],[Day High]]/Table2[[#This Row],[Close Price]])-1</f>
        <v>1.644441786760753E-2</v>
      </c>
      <c r="AE583" s="2">
        <f>(Table2[[#This Row],[Close Price]]/Table2[[#This Row],[Current Week Low]])-1</f>
        <v>3.7815126050420034E-3</v>
      </c>
      <c r="AF583" s="2">
        <f>(Table2[[#This Row],[Current Week High]]/Table2[[#This Row],[Close Price]])-1</f>
        <v>5.0529211265921248E-2</v>
      </c>
      <c r="AG583" s="2">
        <f>(Table2[[#This Row],[Close Price]]/Table2[[#This Row],[Current Month Low]])-1</f>
        <v>2.469362745098036E-2</v>
      </c>
      <c r="AH583" s="2">
        <f>(Table2[[#This Row],[Current Month High]]/Table2[[#This Row],[Close Price]])-1</f>
        <v>5.0529211265921248E-2</v>
      </c>
      <c r="AI583">
        <v>22.579680679303902</v>
      </c>
      <c r="AJ583">
        <v>17.9420269412511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-7.0000000000000007E-2</v>
      </c>
      <c r="AM583" t="s">
        <v>10199</v>
      </c>
      <c r="AN583">
        <v>1.96</v>
      </c>
      <c r="AO583" t="s">
        <v>10198</v>
      </c>
      <c r="AP583">
        <v>2.5333109012735E-2</v>
      </c>
      <c r="AQ583">
        <f>(Table2[[#This Row],[Sharpe Ratio]]-AVERAGE(Table2[Sharpe Ratio]))/_xlfn.STDEV.P(Table2[Sharpe Ratio])</f>
        <v>-0.328587307417397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-2.335578134172017</v>
      </c>
      <c r="AS583">
        <f>_xlfn.RANK.AVG(Table2[[#This Row],[1Y Return vs Nifty Z-Score]],Table2[1Y Return vs Nifty Z-Score])</f>
        <v>655</v>
      </c>
      <c r="AT583">
        <f>_xlfn.RANK.AVG(Table2[[#This Row],[6M Return vs Nifty Z-Score]],Table2[6M Return vs Nifty Z-Score])</f>
        <v>534</v>
      </c>
      <c r="AU583">
        <f>_xlfn.RANK.AVG(Table2[[#This Row],[Sharpe Ratio Z-Score]],Table2[Sharpe Ratio Z-Score])</f>
        <v>426</v>
      </c>
      <c r="AV583">
        <f>(Table2[[#This Row],[Rank 1Y]]+Table2[[#This Row],[Rank 6M]]+Table2[[#This Row],[Rank Sharpe]])/3</f>
        <v>538.33333333333337</v>
      </c>
    </row>
    <row r="584" spans="1:48" x14ac:dyDescent="0.3">
      <c r="A584" t="s">
        <v>1282</v>
      </c>
      <c r="B584" t="s">
        <v>1283</v>
      </c>
      <c r="C584" t="s">
        <v>10155</v>
      </c>
      <c r="D584" t="s">
        <v>986</v>
      </c>
      <c r="E584">
        <v>8549.1242568750004</v>
      </c>
      <c r="F584">
        <v>431.25</v>
      </c>
      <c r="G584">
        <v>-13.5577071106764</v>
      </c>
      <c r="H584">
        <f>(Table2[[#This Row],[1Y Return vs Nifty]]-AVERAGE(Table2[1Y Return vs Nifty]))/_xlfn.STDEV.P(Table2[1Y Return vs Nifty])</f>
        <v>-0.70361549421047975</v>
      </c>
      <c r="I584">
        <v>1.230702719333</v>
      </c>
      <c r="J584">
        <f>(Table2[[#This Row],[1M Return vs Nifty]]-AVERAGE(Table2[1M Return vs Nifty]))/_xlfn.STDEV.P(Table2[1M Return vs Nifty])</f>
        <v>-0.2080631115223836</v>
      </c>
      <c r="K584">
        <v>-4.8006671060198602</v>
      </c>
      <c r="L584">
        <f>(Table2[[#This Row],[6M Return vs Nifty]]-AVERAGE(Table2[6M Return vs Nifty]))/_xlfn.STDEV.P(Table2[6M Return vs Nifty])</f>
        <v>-0.44603627942499519</v>
      </c>
      <c r="M584">
        <v>-4.0512471050921999</v>
      </c>
      <c r="N584">
        <f>(Table2[[#This Row],[1W Return vs Nifty]]-AVERAGE(Table2[1W Return vs Nifty]))/_xlfn.STDEV.P(Table2[1W Return vs Nifty])</f>
        <v>-0.73016273545767774</v>
      </c>
      <c r="O584">
        <v>424.75</v>
      </c>
      <c r="P584">
        <v>409.293170312565</v>
      </c>
      <c r="Q584">
        <v>397.40628997407902</v>
      </c>
      <c r="R584">
        <v>42.420722837231203</v>
      </c>
      <c r="S584" s="2">
        <f>(Table2[[#This Row],[Close Price]]-Table2[[#This Row],[20D EMA]])/Table2[[#This Row],[20D EMA]]</f>
        <v>1.5303119482048263E-2</v>
      </c>
      <c r="T584" s="2">
        <f>(Table2[[#This Row],[Close Price]]-Table2[[#This Row],[50D EMA]])/Table2[[#This Row],[50D EMA]]</f>
        <v>5.364572702414562E-2</v>
      </c>
      <c r="U584" s="2">
        <f>(Table2[[#This Row],[Close Price]]-Table2[[#This Row],[200D EMA]])/Table2[[#This Row],[200D EMA]]</f>
        <v>8.516148556211442E-2</v>
      </c>
      <c r="V584">
        <v>0.85498591550872904</v>
      </c>
      <c r="W584">
        <v>424.4</v>
      </c>
      <c r="X584">
        <v>435.9</v>
      </c>
      <c r="Y584">
        <v>422</v>
      </c>
      <c r="Z584">
        <v>441.6</v>
      </c>
      <c r="AA584">
        <v>422</v>
      </c>
      <c r="AB584">
        <v>443.9</v>
      </c>
      <c r="AC584" s="2">
        <f>(Table2[[#This Row],[Close Price]]/Table2[[#This Row],[Day Low]])-1</f>
        <v>1.6140433553251787E-2</v>
      </c>
      <c r="AD584" s="2">
        <f>(Table2[[#This Row],[Day High]]/Table2[[#This Row],[Close Price]])-1</f>
        <v>1.0782608695652174E-2</v>
      </c>
      <c r="AE584" s="2">
        <f>(Table2[[#This Row],[Close Price]]/Table2[[#This Row],[Current Week Low]])-1</f>
        <v>2.1919431279620927E-2</v>
      </c>
      <c r="AF584" s="2">
        <f>(Table2[[#This Row],[Current Week High]]/Table2[[#This Row],[Close Price]])-1</f>
        <v>2.4000000000000021E-2</v>
      </c>
      <c r="AG584" s="2">
        <f>(Table2[[#This Row],[Close Price]]/Table2[[#This Row],[Current Month Low]])-1</f>
        <v>2.1919431279620927E-2</v>
      </c>
      <c r="AH584" s="2">
        <f>(Table2[[#This Row],[Current Month High]]/Table2[[#This Row],[Close Price]])-1</f>
        <v>2.9333333333333211E-2</v>
      </c>
      <c r="AI584">
        <v>12.6724637681159</v>
      </c>
      <c r="AJ584">
        <v>25.545851528384201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0.06</v>
      </c>
      <c r="AM584" t="s">
        <v>10198</v>
      </c>
      <c r="AN584">
        <v>-2.74</v>
      </c>
      <c r="AO584" t="s">
        <v>10199</v>
      </c>
      <c r="AP584">
        <v>-4.5000604351419999E-3</v>
      </c>
      <c r="AQ584">
        <f>(Table2[[#This Row],[Sharpe Ratio]]-AVERAGE(Table2[Sharpe Ratio]))/_xlfn.STDEV.P(Table2[Sharpe Ratio])</f>
        <v>-0.66493523079465766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-2.7528128514101939</v>
      </c>
      <c r="AS584">
        <f>_xlfn.RANK.AVG(Table2[[#This Row],[1Y Return vs Nifty Z-Score]],Table2[1Y Return vs Nifty Z-Score])</f>
        <v>589</v>
      </c>
      <c r="AT584">
        <f>_xlfn.RANK.AVG(Table2[[#This Row],[6M Return vs Nifty Z-Score]],Table2[6M Return vs Nifty Z-Score])</f>
        <v>478</v>
      </c>
      <c r="AU584">
        <f>_xlfn.RANK.AVG(Table2[[#This Row],[Sharpe Ratio Z-Score]],Table2[Sharpe Ratio Z-Score])</f>
        <v>548</v>
      </c>
      <c r="AV584">
        <f>(Table2[[#This Row],[Rank 1Y]]+Table2[[#This Row],[Rank 6M]]+Table2[[#This Row],[Rank Sharpe]])/3</f>
        <v>538.33333333333337</v>
      </c>
    </row>
    <row r="585" spans="1:48" x14ac:dyDescent="0.3">
      <c r="A585" t="s">
        <v>1552</v>
      </c>
      <c r="B585" t="s">
        <v>1553</v>
      </c>
      <c r="C585" t="s">
        <v>10153</v>
      </c>
      <c r="D585" t="s">
        <v>403</v>
      </c>
      <c r="E585">
        <v>6046.9787600379996</v>
      </c>
      <c r="F585">
        <v>64.959999999999994</v>
      </c>
      <c r="G585">
        <v>4.4708548634082597</v>
      </c>
      <c r="H585">
        <f>(Table2[[#This Row],[1Y Return vs Nifty]]-AVERAGE(Table2[1Y Return vs Nifty]))/_xlfn.STDEV.P(Table2[1Y Return vs Nifty])</f>
        <v>-0.49539824887280987</v>
      </c>
      <c r="I585">
        <v>-14.1413812090235</v>
      </c>
      <c r="J585">
        <f>(Table2[[#This Row],[1M Return vs Nifty]]-AVERAGE(Table2[1M Return vs Nifty]))/_xlfn.STDEV.P(Table2[1M Return vs Nifty])</f>
        <v>-1.4740496204100118</v>
      </c>
      <c r="K585">
        <v>-29.4587216820794</v>
      </c>
      <c r="L585">
        <f>(Table2[[#This Row],[6M Return vs Nifty]]-AVERAGE(Table2[6M Return vs Nifty]))/_xlfn.STDEV.P(Table2[6M Return vs Nifty])</f>
        <v>-1.1608671750480717</v>
      </c>
      <c r="M585">
        <v>-4.4742424763608</v>
      </c>
      <c r="N585">
        <f>(Table2[[#This Row],[1W Return vs Nifty]]-AVERAGE(Table2[1W Return vs Nifty]))/_xlfn.STDEV.P(Table2[1W Return vs Nifty])</f>
        <v>-0.80653461080606681</v>
      </c>
      <c r="O585">
        <v>67.37</v>
      </c>
      <c r="P585">
        <v>70.450338095603996</v>
      </c>
      <c r="Q585">
        <v>67.827916699289901</v>
      </c>
      <c r="R585">
        <v>21.9565133056029</v>
      </c>
      <c r="S585" s="2">
        <f>(Table2[[#This Row],[Close Price]]-Table2[[#This Row],[20D EMA]])/Table2[[#This Row],[20D EMA]]</f>
        <v>-3.5772599079709227E-2</v>
      </c>
      <c r="T585" s="2">
        <f>(Table2[[#This Row],[Close Price]]-Table2[[#This Row],[50D EMA]])/Table2[[#This Row],[50D EMA]]</f>
        <v>-7.7932033316197691E-2</v>
      </c>
      <c r="U585" s="2">
        <f>(Table2[[#This Row],[Close Price]]-Table2[[#This Row],[200D EMA]])/Table2[[#This Row],[200D EMA]]</f>
        <v>-4.2282246585939022E-2</v>
      </c>
      <c r="V585">
        <v>0.490799914239337</v>
      </c>
      <c r="W585">
        <v>64.53</v>
      </c>
      <c r="X585">
        <v>67.989999999999995</v>
      </c>
      <c r="Y585">
        <v>63.7</v>
      </c>
      <c r="Z585">
        <v>65.5</v>
      </c>
      <c r="AA585">
        <v>63.7</v>
      </c>
      <c r="AB585">
        <v>67.58</v>
      </c>
      <c r="AC585" s="2">
        <f>(Table2[[#This Row],[Close Price]]/Table2[[#This Row],[Day Low]])-1</f>
        <v>6.6635673330233125E-3</v>
      </c>
      <c r="AD585" s="2">
        <f>(Table2[[#This Row],[Day High]]/Table2[[#This Row],[Close Price]])-1</f>
        <v>4.6644088669950845E-2</v>
      </c>
      <c r="AE585" s="2">
        <f>(Table2[[#This Row],[Close Price]]/Table2[[#This Row],[Current Week Low]])-1</f>
        <v>1.978021978021971E-2</v>
      </c>
      <c r="AF585" s="2">
        <f>(Table2[[#This Row],[Current Week High]]/Table2[[#This Row],[Close Price]])-1</f>
        <v>8.3128078817735762E-3</v>
      </c>
      <c r="AG585" s="2">
        <f>(Table2[[#This Row],[Close Price]]/Table2[[#This Row],[Current Month Low]])-1</f>
        <v>1.978021978021971E-2</v>
      </c>
      <c r="AH585" s="2">
        <f>(Table2[[#This Row],[Current Month High]]/Table2[[#This Row],[Close Price]])-1</f>
        <v>4.0332512315270908E-2</v>
      </c>
      <c r="AI585">
        <v>35.160098522167502</v>
      </c>
      <c r="AJ585">
        <v>48.649885583523997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-0.23</v>
      </c>
      <c r="AM585" t="s">
        <v>10199</v>
      </c>
      <c r="AN585">
        <v>-5.92</v>
      </c>
      <c r="AO585" t="s">
        <v>10199</v>
      </c>
      <c r="AP585">
        <v>1.5008707974197E-2</v>
      </c>
      <c r="AQ585">
        <f>(Table2[[#This Row],[Sharpe Ratio]]-AVERAGE(Table2[Sharpe Ratio]))/_xlfn.STDEV.P(Table2[Sharpe Ratio])</f>
        <v>-0.44498764012403164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484</v>
      </c>
      <c r="AT585">
        <f>_xlfn.RANK.AVG(Table2[[#This Row],[6M Return vs Nifty Z-Score]],Table2[6M Return vs Nifty Z-Score])</f>
        <v>678</v>
      </c>
      <c r="AU585">
        <f>_xlfn.RANK.AVG(Table2[[#This Row],[Sharpe Ratio Z-Score]],Table2[Sharpe Ratio Z-Score])</f>
        <v>453</v>
      </c>
      <c r="AV585">
        <f>(Table2[[#This Row],[Rank 1Y]]+Table2[[#This Row],[Rank 6M]]+Table2[[#This Row],[Rank Sharpe]])/3</f>
        <v>538.33333333333337</v>
      </c>
    </row>
    <row r="586" spans="1:48" x14ac:dyDescent="0.3">
      <c r="A586" t="s">
        <v>516</v>
      </c>
      <c r="B586" t="s">
        <v>517</v>
      </c>
      <c r="C586" t="s">
        <v>10152</v>
      </c>
      <c r="D586" t="s">
        <v>21</v>
      </c>
      <c r="E586">
        <v>39052.208239009997</v>
      </c>
      <c r="F586">
        <v>5760.65</v>
      </c>
      <c r="G586">
        <v>-1.35330481558676</v>
      </c>
      <c r="H586">
        <f>(Table2[[#This Row],[1Y Return vs Nifty]]-AVERAGE(Table2[1Y Return vs Nifty]))/_xlfn.STDEV.P(Table2[1Y Return vs Nifty])</f>
        <v>-0.56266320802541814</v>
      </c>
      <c r="I586">
        <v>2.5133945172719798</v>
      </c>
      <c r="J586">
        <f>(Table2[[#This Row],[1M Return vs Nifty]]-AVERAGE(Table2[1M Return vs Nifty]))/_xlfn.STDEV.P(Table2[1M Return vs Nifty])</f>
        <v>-0.10242548172411985</v>
      </c>
      <c r="K586">
        <v>-18.394937184380201</v>
      </c>
      <c r="L586">
        <f>(Table2[[#This Row],[6M Return vs Nifty]]-AVERAGE(Table2[6M Return vs Nifty]))/_xlfn.STDEV.P(Table2[6M Return vs Nifty])</f>
        <v>-0.8401308023923959</v>
      </c>
      <c r="M586">
        <v>4.1632318325689797</v>
      </c>
      <c r="N586">
        <f>(Table2[[#This Row],[1W Return vs Nifty]]-AVERAGE(Table2[1W Return vs Nifty]))/_xlfn.STDEV.P(Table2[1W Return vs Nifty])</f>
        <v>0.75296262262256364</v>
      </c>
      <c r="O586">
        <v>5517.83</v>
      </c>
      <c r="P586">
        <v>5366.6559400075803</v>
      </c>
      <c r="Q586">
        <v>5409.64105615269</v>
      </c>
      <c r="R586">
        <v>80.058095498771905</v>
      </c>
      <c r="S586" s="2">
        <f>(Table2[[#This Row],[Close Price]]-Table2[[#This Row],[20D EMA]])/Table2[[#This Row],[20D EMA]]</f>
        <v>4.4006430063992498E-2</v>
      </c>
      <c r="T586" s="2">
        <f>(Table2[[#This Row],[Close Price]]-Table2[[#This Row],[50D EMA]])/Table2[[#This Row],[50D EMA]]</f>
        <v>7.3415188973687553E-2</v>
      </c>
      <c r="U586" s="2">
        <f>(Table2[[#This Row],[Close Price]]-Table2[[#This Row],[200D EMA]])/Table2[[#This Row],[200D EMA]]</f>
        <v>6.4885810389967991E-2</v>
      </c>
      <c r="V586">
        <v>0.81931243547678201</v>
      </c>
      <c r="W586">
        <v>5625.05</v>
      </c>
      <c r="X586">
        <v>5795</v>
      </c>
      <c r="Y586">
        <v>5725.1</v>
      </c>
      <c r="Z586">
        <v>5975.35</v>
      </c>
      <c r="AA586">
        <v>5425.75</v>
      </c>
      <c r="AB586">
        <v>5975.35</v>
      </c>
      <c r="AC586" s="2">
        <f>(Table2[[#This Row],[Close Price]]/Table2[[#This Row],[Day Low]])-1</f>
        <v>2.410645238708975E-2</v>
      </c>
      <c r="AD586" s="2">
        <f>(Table2[[#This Row],[Day High]]/Table2[[#This Row],[Close Price]])-1</f>
        <v>5.9628687734891717E-3</v>
      </c>
      <c r="AE586" s="2">
        <f>(Table2[[#This Row],[Close Price]]/Table2[[#This Row],[Current Week Low]])-1</f>
        <v>6.2094985240430667E-3</v>
      </c>
      <c r="AF586" s="2">
        <f>(Table2[[#This Row],[Current Week High]]/Table2[[#This Row],[Close Price]])-1</f>
        <v>3.7270099728329287E-2</v>
      </c>
      <c r="AG586" s="2">
        <f>(Table2[[#This Row],[Close Price]]/Table2[[#This Row],[Current Month Low]])-1</f>
        <v>6.1724185596461201E-2</v>
      </c>
      <c r="AH586" s="2">
        <f>(Table2[[#This Row],[Current Month High]]/Table2[[#This Row],[Close Price]])-1</f>
        <v>3.7270099728329287E-2</v>
      </c>
      <c r="AI586">
        <v>18.865926588145399</v>
      </c>
      <c r="AJ586">
        <v>34.367018485042799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0</v>
      </c>
      <c r="AM586" t="s">
        <v>10197</v>
      </c>
      <c r="AN586">
        <v>7.01</v>
      </c>
      <c r="AO586" t="s">
        <v>10198</v>
      </c>
      <c r="AP586">
        <v>2.8842700894E-5</v>
      </c>
      <c r="AQ586">
        <f>(Table2[[#This Row],[Sharpe Ratio]]-AVERAGE(Table2[Sharpe Ratio]))/_xlfn.STDEV.P(Table2[Sharpe Ratio])</f>
        <v>-0.61387504533082748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523</v>
      </c>
      <c r="AT586">
        <f>_xlfn.RANK.AVG(Table2[[#This Row],[6M Return vs Nifty Z-Score]],Table2[6M Return vs Nifty Z-Score])</f>
        <v>607</v>
      </c>
      <c r="AU586">
        <f>_xlfn.RANK.AVG(Table2[[#This Row],[Sharpe Ratio Z-Score]],Table2[Sharpe Ratio Z-Score])</f>
        <v>501</v>
      </c>
      <c r="AV586">
        <f>(Table2[[#This Row],[Rank 1Y]]+Table2[[#This Row],[Rank 6M]]+Table2[[#This Row],[Rank Sharpe]])/3</f>
        <v>543.66666666666663</v>
      </c>
    </row>
    <row r="587" spans="1:48" x14ac:dyDescent="0.3">
      <c r="A587" t="s">
        <v>1178</v>
      </c>
      <c r="B587" t="s">
        <v>1179</v>
      </c>
      <c r="C587" t="s">
        <v>10153</v>
      </c>
      <c r="D587" t="s">
        <v>494</v>
      </c>
      <c r="E587">
        <v>9914.4364075320009</v>
      </c>
      <c r="F587">
        <v>170.99</v>
      </c>
      <c r="G587">
        <v>25.9962961996176</v>
      </c>
      <c r="H587">
        <f>(Table2[[#This Row],[1Y Return vs Nifty]]-AVERAGE(Table2[1Y Return vs Nifty]))/_xlfn.STDEV.P(Table2[1Y Return vs Nifty])</f>
        <v>-0.24679449965832626</v>
      </c>
      <c r="I587">
        <v>-1.36943111514037</v>
      </c>
      <c r="J587">
        <f>(Table2[[#This Row],[1M Return vs Nifty]]-AVERAGE(Table2[1M Return vs Nifty]))/_xlfn.STDEV.P(Table2[1M Return vs Nifty])</f>
        <v>-0.42220026892323304</v>
      </c>
      <c r="K587">
        <v>-22.548981635775998</v>
      </c>
      <c r="L587">
        <f>(Table2[[#This Row],[6M Return vs Nifty]]-AVERAGE(Table2[6M Return vs Nifty]))/_xlfn.STDEV.P(Table2[6M Return vs Nifty])</f>
        <v>-0.96055552229436059</v>
      </c>
      <c r="M587">
        <v>-2.5467287160172298</v>
      </c>
      <c r="N587">
        <f>(Table2[[#This Row],[1W Return vs Nifty]]-AVERAGE(Table2[1W Return vs Nifty]))/_xlfn.STDEV.P(Table2[1W Return vs Nifty])</f>
        <v>-0.45852172310997996</v>
      </c>
      <c r="O587">
        <v>169.16</v>
      </c>
      <c r="P587">
        <v>168.385101658368</v>
      </c>
      <c r="Q587">
        <v>165.04867462234799</v>
      </c>
      <c r="R587">
        <v>44.296698995231601</v>
      </c>
      <c r="S587" s="2">
        <f>(Table2[[#This Row],[Close Price]]-Table2[[#This Row],[20D EMA]])/Table2[[#This Row],[20D EMA]]</f>
        <v>1.0818160321589103E-2</v>
      </c>
      <c r="T587" s="2">
        <f>(Table2[[#This Row],[Close Price]]-Table2[[#This Row],[50D EMA]])/Table2[[#This Row],[50D EMA]]</f>
        <v>1.5469886088360814E-2</v>
      </c>
      <c r="U587" s="2">
        <f>(Table2[[#This Row],[Close Price]]-Table2[[#This Row],[200D EMA]])/Table2[[#This Row],[200D EMA]]</f>
        <v>3.599741343725732E-2</v>
      </c>
      <c r="V587">
        <v>1.08941375932158</v>
      </c>
      <c r="W587">
        <v>165.1</v>
      </c>
      <c r="X587">
        <v>172.14</v>
      </c>
      <c r="Y587">
        <v>167.5</v>
      </c>
      <c r="Z587">
        <v>175.18</v>
      </c>
      <c r="AA587">
        <v>166.13</v>
      </c>
      <c r="AB587">
        <v>176.5</v>
      </c>
      <c r="AC587" s="2">
        <f>(Table2[[#This Row],[Close Price]]/Table2[[#This Row],[Day Low]])-1</f>
        <v>3.5675348273773499E-2</v>
      </c>
      <c r="AD587" s="2">
        <f>(Table2[[#This Row],[Day High]]/Table2[[#This Row],[Close Price]])-1</f>
        <v>6.7255395052341349E-3</v>
      </c>
      <c r="AE587" s="2">
        <f>(Table2[[#This Row],[Close Price]]/Table2[[#This Row],[Current Week Low]])-1</f>
        <v>2.0835820895522383E-2</v>
      </c>
      <c r="AF587" s="2">
        <f>(Table2[[#This Row],[Current Week High]]/Table2[[#This Row],[Close Price]])-1</f>
        <v>2.4504356979940356E-2</v>
      </c>
      <c r="AG587" s="2">
        <f>(Table2[[#This Row],[Close Price]]/Table2[[#This Row],[Current Month Low]])-1</f>
        <v>2.9254198519232055E-2</v>
      </c>
      <c r="AH587" s="2">
        <f>(Table2[[#This Row],[Current Month High]]/Table2[[#This Row],[Close Price]])-1</f>
        <v>3.2224106672904762E-2</v>
      </c>
      <c r="AI587">
        <v>22.4032857343432</v>
      </c>
      <c r="AJ587">
        <v>61.062062104438702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-7.0000000000000007E-2</v>
      </c>
      <c r="AM587" t="s">
        <v>10199</v>
      </c>
      <c r="AN587">
        <v>-3.69</v>
      </c>
      <c r="AO587" t="s">
        <v>10199</v>
      </c>
      <c r="AP587">
        <v>-5.1521151513139997E-2</v>
      </c>
      <c r="AQ587">
        <f>(Table2[[#This Row],[Sharpe Ratio]]-AVERAGE(Table2[Sharpe Ratio]))/_xlfn.STDEV.P(Table2[Sharpe Ratio])</f>
        <v>-1.195064835919236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-3.2831368499051359</v>
      </c>
      <c r="AS587">
        <f>_xlfn.RANK.AVG(Table2[[#This Row],[1Y Return vs Nifty Z-Score]],Table2[1Y Return vs Nifty Z-Score])</f>
        <v>357</v>
      </c>
      <c r="AT587">
        <f>_xlfn.RANK.AVG(Table2[[#This Row],[6M Return vs Nifty Z-Score]],Table2[6M Return vs Nifty Z-Score])</f>
        <v>641</v>
      </c>
      <c r="AU587">
        <f>_xlfn.RANK.AVG(Table2[[#This Row],[Sharpe Ratio Z-Score]],Table2[Sharpe Ratio Z-Score])</f>
        <v>634</v>
      </c>
      <c r="AV587">
        <f>(Table2[[#This Row],[Rank 1Y]]+Table2[[#This Row],[Rank 6M]]+Table2[[#This Row],[Rank Sharpe]])/3</f>
        <v>544</v>
      </c>
    </row>
    <row r="588" spans="1:48" x14ac:dyDescent="0.3">
      <c r="A588" t="s">
        <v>656</v>
      </c>
      <c r="B588" t="s">
        <v>657</v>
      </c>
      <c r="C588" t="s">
        <v>10167</v>
      </c>
      <c r="D588" t="s">
        <v>168</v>
      </c>
      <c r="E588">
        <v>27512.404242609999</v>
      </c>
      <c r="F588">
        <v>1082.75</v>
      </c>
      <c r="G588">
        <v>-17.910072630883601</v>
      </c>
      <c r="H588">
        <f>(Table2[[#This Row],[1Y Return vs Nifty]]-AVERAGE(Table2[1Y Return vs Nifty]))/_xlfn.STDEV.P(Table2[1Y Return vs Nifty])</f>
        <v>-0.75388226316425866</v>
      </c>
      <c r="I588">
        <v>-3.8056118524765798</v>
      </c>
      <c r="J588">
        <f>(Table2[[#This Row],[1M Return vs Nifty]]-AVERAGE(Table2[1M Return vs Nifty]))/_xlfn.STDEV.P(Table2[1M Return vs Nifty])</f>
        <v>-0.62283487130074544</v>
      </c>
      <c r="K588">
        <v>-15.270330897350901</v>
      </c>
      <c r="L588">
        <f>(Table2[[#This Row],[6M Return vs Nifty]]-AVERAGE(Table2[6M Return vs Nifty]))/_xlfn.STDEV.P(Table2[6M Return vs Nifty])</f>
        <v>-0.7495492399363205</v>
      </c>
      <c r="M588">
        <v>-4.0276434231449301</v>
      </c>
      <c r="N588">
        <f>(Table2[[#This Row],[1W Return vs Nifty]]-AVERAGE(Table2[1W Return vs Nifty]))/_xlfn.STDEV.P(Table2[1W Return vs Nifty])</f>
        <v>-0.72590108727454616</v>
      </c>
      <c r="O588">
        <v>1096.02</v>
      </c>
      <c r="P588">
        <v>1090.3120739574599</v>
      </c>
      <c r="Q588">
        <v>1057.73037478675</v>
      </c>
      <c r="R588">
        <v>37.613824763359297</v>
      </c>
      <c r="S588" s="2">
        <f>(Table2[[#This Row],[Close Price]]-Table2[[#This Row],[20D EMA]])/Table2[[#This Row],[20D EMA]]</f>
        <v>-1.2107443294830369E-2</v>
      </c>
      <c r="T588" s="2">
        <f>(Table2[[#This Row],[Close Price]]-Table2[[#This Row],[50D EMA]])/Table2[[#This Row],[50D EMA]]</f>
        <v>-6.9356967955166941E-3</v>
      </c>
      <c r="U588" s="2">
        <f>(Table2[[#This Row],[Close Price]]-Table2[[#This Row],[200D EMA]])/Table2[[#This Row],[200D EMA]]</f>
        <v>2.3654067056828418E-2</v>
      </c>
      <c r="V588">
        <v>0.67630439583175805</v>
      </c>
      <c r="W588">
        <v>1043.25</v>
      </c>
      <c r="X588">
        <v>1089.8499999999999</v>
      </c>
      <c r="Y588">
        <v>1078.6500000000001</v>
      </c>
      <c r="Z588">
        <v>1111.1500000000001</v>
      </c>
      <c r="AA588">
        <v>1078.6500000000001</v>
      </c>
      <c r="AB588">
        <v>1120</v>
      </c>
      <c r="AC588" s="2">
        <f>(Table2[[#This Row],[Close Price]]/Table2[[#This Row],[Day Low]])-1</f>
        <v>3.7862449077402438E-2</v>
      </c>
      <c r="AD588" s="2">
        <f>(Table2[[#This Row],[Day High]]/Table2[[#This Row],[Close Price]])-1</f>
        <v>6.5573770491802463E-3</v>
      </c>
      <c r="AE588" s="2">
        <f>(Table2[[#This Row],[Close Price]]/Table2[[#This Row],[Current Week Low]])-1</f>
        <v>3.8010476058034648E-3</v>
      </c>
      <c r="AF588" s="2">
        <f>(Table2[[#This Row],[Current Week High]]/Table2[[#This Row],[Close Price]])-1</f>
        <v>2.6229508196721429E-2</v>
      </c>
      <c r="AG588" s="2">
        <f>(Table2[[#This Row],[Close Price]]/Table2[[#This Row],[Current Month Low]])-1</f>
        <v>3.8010476058034648E-3</v>
      </c>
      <c r="AH588" s="2">
        <f>(Table2[[#This Row],[Current Month High]]/Table2[[#This Row],[Close Price]])-1</f>
        <v>3.4403140152389655E-2</v>
      </c>
      <c r="AI588">
        <v>24.590163934426201</v>
      </c>
      <c r="AJ588">
        <v>16.050375133976399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-0.11</v>
      </c>
      <c r="AM588" t="s">
        <v>10199</v>
      </c>
      <c r="AN588">
        <v>-3.87</v>
      </c>
      <c r="AO588" t="s">
        <v>10199</v>
      </c>
      <c r="AP588">
        <v>1.5438253053218E-2</v>
      </c>
      <c r="AQ588">
        <f>(Table2[[#This Row],[Sharpe Ratio]]-AVERAGE(Table2[Sharpe Ratio]))/_xlfn.STDEV.P(Table2[Sharpe Ratio])</f>
        <v>-0.44014482261588667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-3.2923122842917576</v>
      </c>
      <c r="AS588">
        <f>_xlfn.RANK.AVG(Table2[[#This Row],[1Y Return vs Nifty Z-Score]],Table2[1Y Return vs Nifty Z-Score])</f>
        <v>608</v>
      </c>
      <c r="AT588">
        <f>_xlfn.RANK.AVG(Table2[[#This Row],[6M Return vs Nifty Z-Score]],Table2[6M Return vs Nifty Z-Score])</f>
        <v>578</v>
      </c>
      <c r="AU588">
        <f>_xlfn.RANK.AVG(Table2[[#This Row],[Sharpe Ratio Z-Score]],Table2[Sharpe Ratio Z-Score])</f>
        <v>451</v>
      </c>
      <c r="AV588">
        <f>(Table2[[#This Row],[Rank 1Y]]+Table2[[#This Row],[Rank 6M]]+Table2[[#This Row],[Rank Sharpe]])/3</f>
        <v>545.66666666666663</v>
      </c>
    </row>
    <row r="589" spans="1:48" x14ac:dyDescent="0.3">
      <c r="A589" t="s">
        <v>417</v>
      </c>
      <c r="B589" t="s">
        <v>418</v>
      </c>
      <c r="C589" t="s">
        <v>10167</v>
      </c>
      <c r="D589" t="s">
        <v>168</v>
      </c>
      <c r="E589">
        <v>56987.062656449998</v>
      </c>
      <c r="F589">
        <v>3863.2</v>
      </c>
      <c r="G589">
        <v>-21.403031503835201</v>
      </c>
      <c r="H589">
        <f>(Table2[[#This Row],[1Y Return vs Nifty]]-AVERAGE(Table2[1Y Return vs Nifty]))/_xlfn.STDEV.P(Table2[1Y Return vs Nifty])</f>
        <v>-0.79422348814100452</v>
      </c>
      <c r="I589">
        <v>-0.214938403421427</v>
      </c>
      <c r="J589">
        <f>(Table2[[#This Row],[1M Return vs Nifty]]-AVERAGE(Table2[1M Return vs Nifty]))/_xlfn.STDEV.P(Table2[1M Return vs Nifty])</f>
        <v>-0.3271206294639955</v>
      </c>
      <c r="K589">
        <v>-1.0608680145903899</v>
      </c>
      <c r="L589">
        <f>(Table2[[#This Row],[6M Return vs Nifty]]-AVERAGE(Table2[6M Return vs Nifty]))/_xlfn.STDEV.P(Table2[6M Return vs Nifty])</f>
        <v>-0.33762042992110036</v>
      </c>
      <c r="M589">
        <v>-2.9462635974415798</v>
      </c>
      <c r="N589">
        <f>(Table2[[#This Row],[1W Return vs Nifty]]-AVERAGE(Table2[1W Return vs Nifty]))/_xlfn.STDEV.P(Table2[1W Return vs Nifty])</f>
        <v>-0.53065780363010961</v>
      </c>
      <c r="O589">
        <v>3755.28</v>
      </c>
      <c r="P589">
        <v>3707.3869438146999</v>
      </c>
      <c r="Q589">
        <v>3614.0418216733401</v>
      </c>
      <c r="R589">
        <v>48.710407463943802</v>
      </c>
      <c r="S589" s="2">
        <f>(Table2[[#This Row],[Close Price]]-Table2[[#This Row],[20D EMA]])/Table2[[#This Row],[20D EMA]]</f>
        <v>2.8738203276453315E-2</v>
      </c>
      <c r="T589" s="2">
        <f>(Table2[[#This Row],[Close Price]]-Table2[[#This Row],[50D EMA]])/Table2[[#This Row],[50D EMA]]</f>
        <v>4.2027729650732593E-2</v>
      </c>
      <c r="U589" s="2">
        <f>(Table2[[#This Row],[Close Price]]-Table2[[#This Row],[200D EMA]])/Table2[[#This Row],[200D EMA]]</f>
        <v>6.8941697584256736E-2</v>
      </c>
      <c r="V589">
        <v>0.99886122068134597</v>
      </c>
      <c r="W589">
        <v>3780</v>
      </c>
      <c r="X589">
        <v>3863.2</v>
      </c>
      <c r="Y589">
        <v>3730.1</v>
      </c>
      <c r="Z589">
        <v>3913.3</v>
      </c>
      <c r="AA589">
        <v>3728</v>
      </c>
      <c r="AB589">
        <v>3913.3</v>
      </c>
      <c r="AC589" s="2">
        <f>(Table2[[#This Row],[Close Price]]/Table2[[#This Row],[Day Low]])-1</f>
        <v>2.2010582010582036E-2</v>
      </c>
      <c r="AD589" s="2">
        <f>(Table2[[#This Row],[Day High]]/Table2[[#This Row],[Close Price]])-1</f>
        <v>0</v>
      </c>
      <c r="AE589" s="2">
        <f>(Table2[[#This Row],[Close Price]]/Table2[[#This Row],[Current Week Low]])-1</f>
        <v>3.5682689472132045E-2</v>
      </c>
      <c r="AF589" s="2">
        <f>(Table2[[#This Row],[Current Week High]]/Table2[[#This Row],[Close Price]])-1</f>
        <v>1.2968523503831042E-2</v>
      </c>
      <c r="AG589" s="2">
        <f>(Table2[[#This Row],[Close Price]]/Table2[[#This Row],[Current Month Low]])-1</f>
        <v>3.6266094420600803E-2</v>
      </c>
      <c r="AH589" s="2">
        <f>(Table2[[#This Row],[Current Month High]]/Table2[[#This Row],[Close Price]])-1</f>
        <v>1.2968523503831042E-2</v>
      </c>
      <c r="AI589">
        <v>4.5765168772002403</v>
      </c>
      <c r="AJ589">
        <v>19.975155279503099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-0.05</v>
      </c>
      <c r="AM589" t="s">
        <v>10199</v>
      </c>
      <c r="AN589">
        <v>2.92</v>
      </c>
      <c r="AO589" t="s">
        <v>10198</v>
      </c>
      <c r="AP589">
        <v>-1.542470241506E-2</v>
      </c>
      <c r="AQ589">
        <f>(Table2[[#This Row],[Sharpe Ratio]]-AVERAGE(Table2[Sharpe Ratio]))/_xlfn.STDEV.P(Table2[Sharpe Ratio])</f>
        <v>-0.78810285634665711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-2.7777252075028671</v>
      </c>
      <c r="AS589">
        <f>_xlfn.RANK.AVG(Table2[[#This Row],[1Y Return vs Nifty Z-Score]],Table2[1Y Return vs Nifty Z-Score])</f>
        <v>635</v>
      </c>
      <c r="AT589">
        <f>_xlfn.RANK.AVG(Table2[[#This Row],[6M Return vs Nifty Z-Score]],Table2[6M Return vs Nifty Z-Score])</f>
        <v>434</v>
      </c>
      <c r="AU589">
        <f>_xlfn.RANK.AVG(Table2[[#This Row],[Sharpe Ratio Z-Score]],Table2[Sharpe Ratio Z-Score])</f>
        <v>572</v>
      </c>
      <c r="AV589">
        <f>(Table2[[#This Row],[Rank 1Y]]+Table2[[#This Row],[Rank 6M]]+Table2[[#This Row],[Rank Sharpe]])/3</f>
        <v>547</v>
      </c>
    </row>
    <row r="590" spans="1:48" x14ac:dyDescent="0.3">
      <c r="A590" t="s">
        <v>1405</v>
      </c>
      <c r="B590" t="s">
        <v>1406</v>
      </c>
      <c r="C590" t="s">
        <v>10158</v>
      </c>
      <c r="D590" t="s">
        <v>1407</v>
      </c>
      <c r="E590">
        <v>7340.2251245099997</v>
      </c>
      <c r="F590">
        <v>234.06</v>
      </c>
      <c r="G590">
        <v>-21.008816239156602</v>
      </c>
      <c r="H590">
        <f>(Table2[[#This Row],[1Y Return vs Nifty]]-AVERAGE(Table2[1Y Return vs Nifty]))/_xlfn.STDEV.P(Table2[1Y Return vs Nifty])</f>
        <v>-0.7896705783415745</v>
      </c>
      <c r="I590">
        <v>21.054788647744999</v>
      </c>
      <c r="J590">
        <f>(Table2[[#This Row],[1M Return vs Nifty]]-AVERAGE(Table2[1M Return vs Nifty]))/_xlfn.STDEV.P(Table2[1M Return vs Nifty])</f>
        <v>1.4245733906829421</v>
      </c>
      <c r="K590">
        <v>4.61187808067191</v>
      </c>
      <c r="L590">
        <f>(Table2[[#This Row],[6M Return vs Nifty]]-AVERAGE(Table2[6M Return vs Nifty]))/_xlfn.STDEV.P(Table2[6M Return vs Nifty])</f>
        <v>-0.17316892546804002</v>
      </c>
      <c r="M590">
        <v>11.221800556577</v>
      </c>
      <c r="N590">
        <f>(Table2[[#This Row],[1W Return vs Nifty]]-AVERAGE(Table2[1W Return vs Nifty]))/_xlfn.STDEV.P(Table2[1W Return vs Nifty])</f>
        <v>2.0273882247544308</v>
      </c>
      <c r="O590">
        <v>208.72</v>
      </c>
      <c r="P590">
        <v>197.976293280346</v>
      </c>
      <c r="Q590">
        <v>192.49711639584501</v>
      </c>
      <c r="R590">
        <v>81.637657031310098</v>
      </c>
      <c r="S590" s="2">
        <f>(Table2[[#This Row],[Close Price]]-Table2[[#This Row],[20D EMA]])/Table2[[#This Row],[20D EMA]]</f>
        <v>0.12140666922192413</v>
      </c>
      <c r="T590" s="2">
        <f>(Table2[[#This Row],[Close Price]]-Table2[[#This Row],[50D EMA]])/Table2[[#This Row],[50D EMA]]</f>
        <v>0.18226276551484558</v>
      </c>
      <c r="U590" s="2">
        <f>(Table2[[#This Row],[Close Price]]-Table2[[#This Row],[200D EMA]])/Table2[[#This Row],[200D EMA]]</f>
        <v>0.21591431800301042</v>
      </c>
      <c r="V590">
        <v>2.9690851225064399</v>
      </c>
      <c r="W590">
        <v>225.01</v>
      </c>
      <c r="X590">
        <v>234.68</v>
      </c>
      <c r="Y590">
        <v>226.9</v>
      </c>
      <c r="Z590">
        <v>240</v>
      </c>
      <c r="AA590">
        <v>198.05</v>
      </c>
      <c r="AB590">
        <v>240</v>
      </c>
      <c r="AC590" s="2">
        <f>(Table2[[#This Row],[Close Price]]/Table2[[#This Row],[Day Low]])-1</f>
        <v>4.0220434647349146E-2</v>
      </c>
      <c r="AD590" s="2">
        <f>(Table2[[#This Row],[Day High]]/Table2[[#This Row],[Close Price]])-1</f>
        <v>2.6488934461248448E-3</v>
      </c>
      <c r="AE590" s="2">
        <f>(Table2[[#This Row],[Close Price]]/Table2[[#This Row],[Current Week Low]])-1</f>
        <v>3.1555751432349011E-2</v>
      </c>
      <c r="AF590" s="2">
        <f>(Table2[[#This Row],[Current Week High]]/Table2[[#This Row],[Close Price]])-1</f>
        <v>2.5378108177390502E-2</v>
      </c>
      <c r="AG590" s="2">
        <f>(Table2[[#This Row],[Close Price]]/Table2[[#This Row],[Current Month Low]])-1</f>
        <v>0.18182277202726582</v>
      </c>
      <c r="AH590" s="2">
        <f>(Table2[[#This Row],[Current Month High]]/Table2[[#This Row],[Close Price]])-1</f>
        <v>2.5378108177390502E-2</v>
      </c>
      <c r="AI590">
        <v>2.5378108177390502</v>
      </c>
      <c r="AJ590">
        <v>38.007075471698101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0.18</v>
      </c>
      <c r="AM590" t="s">
        <v>10198</v>
      </c>
      <c r="AN590">
        <v>20.61</v>
      </c>
      <c r="AO590" t="s">
        <v>10198</v>
      </c>
      <c r="AP590">
        <v>-5.7465737939994002E-2</v>
      </c>
      <c r="AQ590">
        <f>(Table2[[#This Row],[Sharpe Ratio]]-AVERAGE(Table2[Sharpe Ratio]))/_xlfn.STDEV.P(Table2[Sharpe Ratio])</f>
        <v>-1.2620858510179613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1.2270362606097973</v>
      </c>
      <c r="AS590">
        <f>_xlfn.RANK.AVG(Table2[[#This Row],[1Y Return vs Nifty Z-Score]],Table2[1Y Return vs Nifty Z-Score])</f>
        <v>631</v>
      </c>
      <c r="AT590">
        <f>_xlfn.RANK.AVG(Table2[[#This Row],[6M Return vs Nifty Z-Score]],Table2[6M Return vs Nifty Z-Score])</f>
        <v>364</v>
      </c>
      <c r="AU590">
        <f>_xlfn.RANK.AVG(Table2[[#This Row],[Sharpe Ratio Z-Score]],Table2[Sharpe Ratio Z-Score])</f>
        <v>648</v>
      </c>
      <c r="AV590">
        <f>(Table2[[#This Row],[Rank 1Y]]+Table2[[#This Row],[Rank 6M]]+Table2[[#This Row],[Rank Sharpe]])/3</f>
        <v>547.66666666666663</v>
      </c>
    </row>
    <row r="591" spans="1:48" x14ac:dyDescent="0.3">
      <c r="A591" t="s">
        <v>1877</v>
      </c>
      <c r="B591" t="s">
        <v>1878</v>
      </c>
      <c r="C591" t="s">
        <v>10161</v>
      </c>
      <c r="D591" t="s">
        <v>130</v>
      </c>
      <c r="E591">
        <v>3605.3199097500001</v>
      </c>
      <c r="F591">
        <v>1236.25</v>
      </c>
      <c r="G591">
        <v>-11.8402042109538</v>
      </c>
      <c r="H591">
        <f>(Table2[[#This Row],[1Y Return vs Nifty]]-AVERAGE(Table2[1Y Return vs Nifty]))/_xlfn.STDEV.P(Table2[1Y Return vs Nifty])</f>
        <v>-0.68377954039709421</v>
      </c>
      <c r="I591">
        <v>1.1922931920128901</v>
      </c>
      <c r="J591">
        <f>(Table2[[#This Row],[1M Return vs Nifty]]-AVERAGE(Table2[1M Return vs Nifty]))/_xlfn.STDEV.P(Table2[1M Return vs Nifty])</f>
        <v>-0.2112263744623101</v>
      </c>
      <c r="K591">
        <v>-9.7893265059316796</v>
      </c>
      <c r="L591">
        <f>(Table2[[#This Row],[6M Return vs Nifty]]-AVERAGE(Table2[6M Return vs Nifty]))/_xlfn.STDEV.P(Table2[6M Return vs Nifty])</f>
        <v>-0.59065627999307391</v>
      </c>
      <c r="M591">
        <v>0.72619292914104405</v>
      </c>
      <c r="N591">
        <f>(Table2[[#This Row],[1W Return vs Nifty]]-AVERAGE(Table2[1W Return vs Nifty]))/_xlfn.STDEV.P(Table2[1W Return vs Nifty])</f>
        <v>0.13240475241958152</v>
      </c>
      <c r="O591">
        <v>1226.97</v>
      </c>
      <c r="P591">
        <v>1206.85636617256</v>
      </c>
      <c r="Q591">
        <v>1133.5323945571599</v>
      </c>
      <c r="R591">
        <v>53.681463167908198</v>
      </c>
      <c r="S591" s="2">
        <f>(Table2[[#This Row],[Close Price]]-Table2[[#This Row],[20D EMA]])/Table2[[#This Row],[20D EMA]]</f>
        <v>7.5633471071012105E-3</v>
      </c>
      <c r="T591" s="2">
        <f>(Table2[[#This Row],[Close Price]]-Table2[[#This Row],[50D EMA]])/Table2[[#This Row],[50D EMA]]</f>
        <v>2.4355536127848711E-2</v>
      </c>
      <c r="U591" s="2">
        <f>(Table2[[#This Row],[Close Price]]-Table2[[#This Row],[200D EMA]])/Table2[[#This Row],[200D EMA]]</f>
        <v>9.0617265052199081E-2</v>
      </c>
      <c r="V591">
        <v>0.57311430780001305</v>
      </c>
      <c r="W591">
        <v>1205.5</v>
      </c>
      <c r="X591">
        <v>1259.6500000000001</v>
      </c>
      <c r="Y591">
        <v>1230.0999999999999</v>
      </c>
      <c r="Z591">
        <v>1273.7</v>
      </c>
      <c r="AA591">
        <v>1177.0999999999999</v>
      </c>
      <c r="AB591">
        <v>1288.8</v>
      </c>
      <c r="AC591" s="2">
        <f>(Table2[[#This Row],[Close Price]]/Table2[[#This Row],[Day Low]])-1</f>
        <v>2.5508087930319334E-2</v>
      </c>
      <c r="AD591" s="2">
        <f>(Table2[[#This Row],[Day High]]/Table2[[#This Row],[Close Price]])-1</f>
        <v>1.8928210313448046E-2</v>
      </c>
      <c r="AE591" s="2">
        <f>(Table2[[#This Row],[Close Price]]/Table2[[#This Row],[Current Week Low]])-1</f>
        <v>4.9995935289814941E-3</v>
      </c>
      <c r="AF591" s="2">
        <f>(Table2[[#This Row],[Current Week High]]/Table2[[#This Row],[Close Price]])-1</f>
        <v>3.0293225480283237E-2</v>
      </c>
      <c r="AG591" s="2">
        <f>(Table2[[#This Row],[Close Price]]/Table2[[#This Row],[Current Month Low]])-1</f>
        <v>5.0250615920482522E-2</v>
      </c>
      <c r="AH591" s="2">
        <f>(Table2[[#This Row],[Current Month High]]/Table2[[#This Row],[Close Price]])-1</f>
        <v>4.250758341759342E-2</v>
      </c>
      <c r="AI591">
        <v>9.9292214357937301</v>
      </c>
      <c r="AJ591">
        <v>29.4502617801047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-0.02</v>
      </c>
      <c r="AM591" t="s">
        <v>10199</v>
      </c>
      <c r="AN591">
        <v>-0.4</v>
      </c>
      <c r="AO591" t="s">
        <v>10199</v>
      </c>
      <c r="AP591">
        <v>-2.6073420780000001E-4</v>
      </c>
      <c r="AQ591">
        <f>(Table2[[#This Row],[Sharpe Ratio]]-AVERAGE(Table2[Sharpe Ratio]))/_xlfn.STDEV.P(Table2[Sharpe Ratio])</f>
        <v>-0.61713982053573502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-1.9703972629686319</v>
      </c>
      <c r="AS591">
        <f>_xlfn.RANK.AVG(Table2[[#This Row],[1Y Return vs Nifty Z-Score]],Table2[1Y Return vs Nifty Z-Score])</f>
        <v>577</v>
      </c>
      <c r="AT591">
        <f>_xlfn.RANK.AVG(Table2[[#This Row],[6M Return vs Nifty Z-Score]],Table2[6M Return vs Nifty Z-Score])</f>
        <v>526</v>
      </c>
      <c r="AU591">
        <f>_xlfn.RANK.AVG(Table2[[#This Row],[Sharpe Ratio Z-Score]],Table2[Sharpe Ratio Z-Score])</f>
        <v>540</v>
      </c>
      <c r="AV591">
        <f>(Table2[[#This Row],[Rank 1Y]]+Table2[[#This Row],[Rank 6M]]+Table2[[#This Row],[Rank Sharpe]])/3</f>
        <v>547.66666666666663</v>
      </c>
    </row>
    <row r="592" spans="1:48" x14ac:dyDescent="0.3">
      <c r="A592" t="s">
        <v>893</v>
      </c>
      <c r="B592" t="s">
        <v>894</v>
      </c>
      <c r="C592" t="s">
        <v>10153</v>
      </c>
      <c r="D592" t="s">
        <v>494</v>
      </c>
      <c r="E592">
        <v>16695.670073460002</v>
      </c>
      <c r="F592">
        <v>328.6</v>
      </c>
      <c r="G592">
        <v>5.3742473917465103</v>
      </c>
      <c r="H592">
        <f>(Table2[[#This Row],[1Y Return vs Nifty]]-AVERAGE(Table2[1Y Return vs Nifty]))/_xlfn.STDEV.P(Table2[1Y Return vs Nifty])</f>
        <v>-0.48496469882152948</v>
      </c>
      <c r="I592">
        <v>-1.0230646916061199</v>
      </c>
      <c r="J592">
        <f>(Table2[[#This Row],[1M Return vs Nifty]]-AVERAGE(Table2[1M Return vs Nifty]))/_xlfn.STDEV.P(Table2[1M Return vs Nifty])</f>
        <v>-0.39367484443494111</v>
      </c>
      <c r="K592">
        <v>-12.3953123789177</v>
      </c>
      <c r="L592">
        <f>(Table2[[#This Row],[6M Return vs Nifty]]-AVERAGE(Table2[6M Return vs Nifty]))/_xlfn.STDEV.P(Table2[6M Return vs Nifty])</f>
        <v>-0.66620316508174215</v>
      </c>
      <c r="M592">
        <v>-4.4804804743303901</v>
      </c>
      <c r="N592">
        <f>(Table2[[#This Row],[1W Return vs Nifty]]-AVERAGE(Table2[1W Return vs Nifty]))/_xlfn.STDEV.P(Table2[1W Return vs Nifty])</f>
        <v>-0.80766088224002663</v>
      </c>
      <c r="O592">
        <v>333.74</v>
      </c>
      <c r="P592">
        <v>328.62900962392098</v>
      </c>
      <c r="Q592">
        <v>318.66142130990301</v>
      </c>
      <c r="R592">
        <v>47.508215175911197</v>
      </c>
      <c r="S592" s="2">
        <f>(Table2[[#This Row],[Close Price]]-Table2[[#This Row],[20D EMA]])/Table2[[#This Row],[20D EMA]]</f>
        <v>-1.5401210523161702E-2</v>
      </c>
      <c r="T592" s="2">
        <f>(Table2[[#This Row],[Close Price]]-Table2[[#This Row],[50D EMA]])/Table2[[#This Row],[50D EMA]]</f>
        <v>-8.8274689912963959E-5</v>
      </c>
      <c r="U592" s="2">
        <f>(Table2[[#This Row],[Close Price]]-Table2[[#This Row],[200D EMA]])/Table2[[#This Row],[200D EMA]]</f>
        <v>3.1188521814919042E-2</v>
      </c>
      <c r="V592">
        <v>0.31702784596892403</v>
      </c>
      <c r="W592">
        <v>318.60000000000002</v>
      </c>
      <c r="X592">
        <v>330.05</v>
      </c>
      <c r="Y592">
        <v>327</v>
      </c>
      <c r="Z592">
        <v>342.2</v>
      </c>
      <c r="AA592">
        <v>327</v>
      </c>
      <c r="AB592">
        <v>350</v>
      </c>
      <c r="AC592" s="2">
        <f>(Table2[[#This Row],[Close Price]]/Table2[[#This Row],[Day Low]])-1</f>
        <v>3.1387319522912849E-2</v>
      </c>
      <c r="AD592" s="2">
        <f>(Table2[[#This Row],[Day High]]/Table2[[#This Row],[Close Price]])-1</f>
        <v>4.4126597687157432E-3</v>
      </c>
      <c r="AE592" s="2">
        <f>(Table2[[#This Row],[Close Price]]/Table2[[#This Row],[Current Week Low]])-1</f>
        <v>4.8929663608563434E-3</v>
      </c>
      <c r="AF592" s="2">
        <f>(Table2[[#This Row],[Current Week High]]/Table2[[#This Row],[Close Price]])-1</f>
        <v>4.1387705416920051E-2</v>
      </c>
      <c r="AG592" s="2">
        <f>(Table2[[#This Row],[Close Price]]/Table2[[#This Row],[Current Month Low]])-1</f>
        <v>4.8929663608563434E-3</v>
      </c>
      <c r="AH592" s="2">
        <f>(Table2[[#This Row],[Current Month High]]/Table2[[#This Row],[Close Price]])-1</f>
        <v>6.5124771758977351E-2</v>
      </c>
      <c r="AI592">
        <v>19.293974437005399</v>
      </c>
      <c r="AJ592">
        <v>32.233400402414397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-7.0000000000000007E-2</v>
      </c>
      <c r="AM592" t="s">
        <v>10199</v>
      </c>
      <c r="AN592">
        <v>-2.81</v>
      </c>
      <c r="AO592" t="s">
        <v>10199</v>
      </c>
      <c r="AP592">
        <v>-3.8700144010364E-2</v>
      </c>
      <c r="AQ592">
        <f>(Table2[[#This Row],[Sharpe Ratio]]-AVERAGE(Table2[Sharpe Ratio]))/_xlfn.STDEV.P(Table2[Sharpe Ratio])</f>
        <v>-1.0505170279266172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-3.4030206185048564</v>
      </c>
      <c r="AS592">
        <f>_xlfn.RANK.AVG(Table2[[#This Row],[1Y Return vs Nifty Z-Score]],Table2[1Y Return vs Nifty Z-Score])</f>
        <v>478</v>
      </c>
      <c r="AT592">
        <f>_xlfn.RANK.AVG(Table2[[#This Row],[6M Return vs Nifty Z-Score]],Table2[6M Return vs Nifty Z-Score])</f>
        <v>550</v>
      </c>
      <c r="AU592">
        <f>_xlfn.RANK.AVG(Table2[[#This Row],[Sharpe Ratio Z-Score]],Table2[Sharpe Ratio Z-Score])</f>
        <v>617</v>
      </c>
      <c r="AV592">
        <f>(Table2[[#This Row],[Rank 1Y]]+Table2[[#This Row],[Rank 6M]]+Table2[[#This Row],[Rank Sharpe]])/3</f>
        <v>548.33333333333337</v>
      </c>
    </row>
    <row r="593" spans="1:48" x14ac:dyDescent="0.3">
      <c r="A593" t="s">
        <v>118</v>
      </c>
      <c r="B593" t="s">
        <v>119</v>
      </c>
      <c r="C593" t="s">
        <v>10155</v>
      </c>
      <c r="D593" t="s">
        <v>120</v>
      </c>
      <c r="E593">
        <v>251008.67503439999</v>
      </c>
      <c r="F593">
        <v>2633.1</v>
      </c>
      <c r="G593">
        <v>-9.6112387694246308</v>
      </c>
      <c r="H593">
        <f>(Table2[[#This Row],[1Y Return vs Nifty]]-AVERAGE(Table2[1Y Return vs Nifty]))/_xlfn.STDEV.P(Table2[1Y Return vs Nifty])</f>
        <v>-0.65803655297218455</v>
      </c>
      <c r="I593">
        <v>-1.3656170046462901</v>
      </c>
      <c r="J593">
        <f>(Table2[[#This Row],[1M Return vs Nifty]]-AVERAGE(Table2[1M Return vs Nifty]))/_xlfn.STDEV.P(Table2[1M Return vs Nifty])</f>
        <v>-0.42188615325411383</v>
      </c>
      <c r="K593">
        <v>-11.7700500409328</v>
      </c>
      <c r="L593">
        <f>(Table2[[#This Row],[6M Return vs Nifty]]-AVERAGE(Table2[6M Return vs Nifty]))/_xlfn.STDEV.P(Table2[6M Return vs Nifty])</f>
        <v>-0.648076964749009</v>
      </c>
      <c r="M593">
        <v>-0.20932596828643901</v>
      </c>
      <c r="N593">
        <f>(Table2[[#This Row],[1W Return vs Nifty]]-AVERAGE(Table2[1W Return vs Nifty]))/_xlfn.STDEV.P(Table2[1W Return vs Nifty])</f>
        <v>-3.6503319567393958E-2</v>
      </c>
      <c r="O593">
        <v>2548.17</v>
      </c>
      <c r="P593">
        <v>2524.2147522652099</v>
      </c>
      <c r="Q593">
        <v>2454.5812623391498</v>
      </c>
      <c r="R593">
        <v>70.996663714668799</v>
      </c>
      <c r="S593" s="2">
        <f>(Table2[[#This Row],[Close Price]]-Table2[[#This Row],[20D EMA]])/Table2[[#This Row],[20D EMA]]</f>
        <v>3.3329801386877578E-2</v>
      </c>
      <c r="T593" s="2">
        <f>(Table2[[#This Row],[Close Price]]-Table2[[#This Row],[50D EMA]])/Table2[[#This Row],[50D EMA]]</f>
        <v>4.3136285308956891E-2</v>
      </c>
      <c r="U593" s="2">
        <f>(Table2[[#This Row],[Close Price]]-Table2[[#This Row],[200D EMA]])/Table2[[#This Row],[200D EMA]]</f>
        <v>7.2728795090176213E-2</v>
      </c>
      <c r="V593">
        <v>0.71752978370821197</v>
      </c>
      <c r="W593">
        <v>2598.0500000000002</v>
      </c>
      <c r="X593">
        <v>2649.95</v>
      </c>
      <c r="Y593">
        <v>2561.4499999999998</v>
      </c>
      <c r="Z593">
        <v>2640.1</v>
      </c>
      <c r="AA593">
        <v>2532.5</v>
      </c>
      <c r="AB593">
        <v>2640.1</v>
      </c>
      <c r="AC593" s="2">
        <f>(Table2[[#This Row],[Close Price]]/Table2[[#This Row],[Day Low]])-1</f>
        <v>1.3490887396316431E-2</v>
      </c>
      <c r="AD593" s="2">
        <f>(Table2[[#This Row],[Day High]]/Table2[[#This Row],[Close Price]])-1</f>
        <v>6.3993012039040842E-3</v>
      </c>
      <c r="AE593" s="2">
        <f>(Table2[[#This Row],[Close Price]]/Table2[[#This Row],[Current Week Low]])-1</f>
        <v>2.797243748657996E-2</v>
      </c>
      <c r="AF593" s="2">
        <f>(Table2[[#This Row],[Current Week High]]/Table2[[#This Row],[Close Price]])-1</f>
        <v>2.6584634081501246E-3</v>
      </c>
      <c r="AG593" s="2">
        <f>(Table2[[#This Row],[Close Price]]/Table2[[#This Row],[Current Month Low]])-1</f>
        <v>3.9723593287265491E-2</v>
      </c>
      <c r="AH593" s="2">
        <f>(Table2[[#This Row],[Current Month High]]/Table2[[#This Row],[Close Price]])-1</f>
        <v>2.6584634081501246E-3</v>
      </c>
      <c r="AI593">
        <v>5.1726102312863196</v>
      </c>
      <c r="AJ593">
        <v>22.7552447552447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-0.03</v>
      </c>
      <c r="AM593" t="s">
        <v>10199</v>
      </c>
      <c r="AN593">
        <v>5.39</v>
      </c>
      <c r="AO593" t="s">
        <v>10198</v>
      </c>
      <c r="AP593">
        <v>-3.1623853954829998E-3</v>
      </c>
      <c r="AQ593">
        <f>(Table2[[#This Row],[Sharpe Ratio]]-AVERAGE(Table2[Sharpe Ratio]))/_xlfn.STDEV.P(Table2[Sharpe Ratio])</f>
        <v>-0.64985388911793829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-2.4143568796606396</v>
      </c>
      <c r="AS593">
        <f>_xlfn.RANK.AVG(Table2[[#This Row],[1Y Return vs Nifty Z-Score]],Table2[1Y Return vs Nifty Z-Score])</f>
        <v>562</v>
      </c>
      <c r="AT593">
        <f>_xlfn.RANK.AVG(Table2[[#This Row],[6M Return vs Nifty Z-Score]],Table2[6M Return vs Nifty Z-Score])</f>
        <v>541</v>
      </c>
      <c r="AU593">
        <f>_xlfn.RANK.AVG(Table2[[#This Row],[Sharpe Ratio Z-Score]],Table2[Sharpe Ratio Z-Score])</f>
        <v>544</v>
      </c>
      <c r="AV593">
        <f>(Table2[[#This Row],[Rank 1Y]]+Table2[[#This Row],[Rank 6M]]+Table2[[#This Row],[Rank Sharpe]])/3</f>
        <v>549</v>
      </c>
    </row>
    <row r="594" spans="1:48" x14ac:dyDescent="0.3">
      <c r="A594" t="s">
        <v>678</v>
      </c>
      <c r="B594" t="s">
        <v>679</v>
      </c>
      <c r="C594" t="s">
        <v>10153</v>
      </c>
      <c r="D594" t="s">
        <v>539</v>
      </c>
      <c r="E594">
        <v>25281.823900829899</v>
      </c>
      <c r="F594">
        <v>784.65</v>
      </c>
      <c r="G594">
        <v>2.02296132876686</v>
      </c>
      <c r="H594">
        <f>(Table2[[#This Row],[1Y Return vs Nifty]]-AVERAGE(Table2[1Y Return vs Nifty]))/_xlfn.STDEV.P(Table2[1Y Return vs Nifty])</f>
        <v>-0.52366970221421272</v>
      </c>
      <c r="I594">
        <v>3.5060885749615802</v>
      </c>
      <c r="J594">
        <f>(Table2[[#This Row],[1M Return vs Nifty]]-AVERAGE(Table2[1M Return vs Nifty]))/_xlfn.STDEV.P(Table2[1M Return vs Nifty])</f>
        <v>-2.0670965528064033E-2</v>
      </c>
      <c r="K594">
        <v>-8.7052133031477403</v>
      </c>
      <c r="L594">
        <f>(Table2[[#This Row],[6M Return vs Nifty]]-AVERAGE(Table2[6M Return vs Nifty]))/_xlfn.STDEV.P(Table2[6M Return vs Nifty])</f>
        <v>-0.55922810672366885</v>
      </c>
      <c r="M594">
        <v>0.97042780724748301</v>
      </c>
      <c r="N594">
        <f>(Table2[[#This Row],[1W Return vs Nifty]]-AVERAGE(Table2[1W Return vs Nifty]))/_xlfn.STDEV.P(Table2[1W Return vs Nifty])</f>
        <v>0.17650139492073455</v>
      </c>
      <c r="O594">
        <v>757.49</v>
      </c>
      <c r="P594">
        <v>744.94924548715505</v>
      </c>
      <c r="Q594">
        <v>712.89325360543205</v>
      </c>
      <c r="R594">
        <v>73.488561456880703</v>
      </c>
      <c r="S594" s="2">
        <f>(Table2[[#This Row],[Close Price]]-Table2[[#This Row],[20D EMA]])/Table2[[#This Row],[20D EMA]]</f>
        <v>3.5855258815297851E-2</v>
      </c>
      <c r="T594" s="2">
        <f>(Table2[[#This Row],[Close Price]]-Table2[[#This Row],[50D EMA]])/Table2[[#This Row],[50D EMA]]</f>
        <v>5.3293234073796339E-2</v>
      </c>
      <c r="U594" s="2">
        <f>(Table2[[#This Row],[Close Price]]-Table2[[#This Row],[200D EMA]])/Table2[[#This Row],[200D EMA]]</f>
        <v>0.10065566763559727</v>
      </c>
      <c r="V594">
        <v>0.77802334144658303</v>
      </c>
      <c r="W594">
        <v>778</v>
      </c>
      <c r="X594">
        <v>788.55</v>
      </c>
      <c r="Y594">
        <v>773.55</v>
      </c>
      <c r="Z594">
        <v>785.85</v>
      </c>
      <c r="AA594">
        <v>749.1</v>
      </c>
      <c r="AB594">
        <v>786</v>
      </c>
      <c r="AC594" s="2">
        <f>(Table2[[#This Row],[Close Price]]/Table2[[#This Row],[Day Low]])-1</f>
        <v>8.5475578406168928E-3</v>
      </c>
      <c r="AD594" s="2">
        <f>(Table2[[#This Row],[Day High]]/Table2[[#This Row],[Close Price]])-1</f>
        <v>4.9703689543107998E-3</v>
      </c>
      <c r="AE594" s="2">
        <f>(Table2[[#This Row],[Close Price]]/Table2[[#This Row],[Current Week Low]])-1</f>
        <v>1.4349427961993344E-2</v>
      </c>
      <c r="AF594" s="2">
        <f>(Table2[[#This Row],[Current Week High]]/Table2[[#This Row],[Close Price]])-1</f>
        <v>1.5293442936341606E-3</v>
      </c>
      <c r="AG594" s="2">
        <f>(Table2[[#This Row],[Close Price]]/Table2[[#This Row],[Current Month Low]])-1</f>
        <v>4.7456948338005622E-2</v>
      </c>
      <c r="AH594" s="2">
        <f>(Table2[[#This Row],[Current Month High]]/Table2[[#This Row],[Close Price]])-1</f>
        <v>1.7205123303383196E-3</v>
      </c>
      <c r="AI594">
        <v>10.425030268272399</v>
      </c>
      <c r="AJ594">
        <v>30.568266910724599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-0.01</v>
      </c>
      <c r="AM594" t="s">
        <v>10199</v>
      </c>
      <c r="AN594">
        <v>5.81</v>
      </c>
      <c r="AO594" t="s">
        <v>10198</v>
      </c>
      <c r="AP594">
        <v>-5.3879476601398003E-2</v>
      </c>
      <c r="AQ594">
        <f>(Table2[[#This Row],[Sharpe Ratio]]-AVERAGE(Table2[Sharpe Ratio]))/_xlfn.STDEV.P(Table2[Sharpe Ratio])</f>
        <v>-1.2216532863173724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-2.1487206658625837</v>
      </c>
      <c r="AS594">
        <f>_xlfn.RANK.AVG(Table2[[#This Row],[1Y Return vs Nifty Z-Score]],Table2[1Y Return vs Nifty Z-Score])</f>
        <v>500</v>
      </c>
      <c r="AT594">
        <f>_xlfn.RANK.AVG(Table2[[#This Row],[6M Return vs Nifty Z-Score]],Table2[6M Return vs Nifty Z-Score])</f>
        <v>510</v>
      </c>
      <c r="AU594">
        <f>_xlfn.RANK.AVG(Table2[[#This Row],[Sharpe Ratio Z-Score]],Table2[Sharpe Ratio Z-Score])</f>
        <v>640</v>
      </c>
      <c r="AV594">
        <f>(Table2[[#This Row],[Rank 1Y]]+Table2[[#This Row],[Rank 6M]]+Table2[[#This Row],[Rank Sharpe]])/3</f>
        <v>550</v>
      </c>
    </row>
    <row r="595" spans="1:48" x14ac:dyDescent="0.3">
      <c r="A595" t="s">
        <v>731</v>
      </c>
      <c r="B595" t="s">
        <v>732</v>
      </c>
      <c r="C595" t="s">
        <v>10153</v>
      </c>
      <c r="D595" t="s">
        <v>539</v>
      </c>
      <c r="E595">
        <v>21701.610076360001</v>
      </c>
      <c r="F595">
        <v>501.3</v>
      </c>
      <c r="G595">
        <v>-31.238322145314601</v>
      </c>
      <c r="H595">
        <f>(Table2[[#This Row],[1Y Return vs Nifty]]-AVERAGE(Table2[1Y Return vs Nifty]))/_xlfn.STDEV.P(Table2[1Y Return vs Nifty])</f>
        <v>-0.90781419645195816</v>
      </c>
      <c r="I595">
        <v>1.4119131368200699</v>
      </c>
      <c r="J595">
        <f>(Table2[[#This Row],[1M Return vs Nifty]]-AVERAGE(Table2[1M Return vs Nifty]))/_xlfn.STDEV.P(Table2[1M Return vs Nifty])</f>
        <v>-0.19313930907128338</v>
      </c>
      <c r="K595">
        <v>-31.248212092715601</v>
      </c>
      <c r="L595">
        <f>(Table2[[#This Row],[6M Return vs Nifty]]-AVERAGE(Table2[6M Return vs Nifty]))/_xlfn.STDEV.P(Table2[6M Return vs Nifty])</f>
        <v>-1.212744058887316</v>
      </c>
      <c r="M595">
        <v>-2.0462674949226298</v>
      </c>
      <c r="N595">
        <f>(Table2[[#This Row],[1W Return vs Nifty]]-AVERAGE(Table2[1W Return vs Nifty]))/_xlfn.STDEV.P(Table2[1W Return vs Nifty])</f>
        <v>-0.36816337739212784</v>
      </c>
      <c r="O595">
        <v>489.26</v>
      </c>
      <c r="P595">
        <v>460.16265905759298</v>
      </c>
      <c r="Q595">
        <v>484.22853369836099</v>
      </c>
      <c r="R595">
        <v>59.499875201594897</v>
      </c>
      <c r="S595" s="2">
        <f>(Table2[[#This Row],[Close Price]]-Table2[[#This Row],[20D EMA]])/Table2[[#This Row],[20D EMA]]</f>
        <v>2.4608592568368597E-2</v>
      </c>
      <c r="T595" s="2">
        <f>(Table2[[#This Row],[Close Price]]-Table2[[#This Row],[50D EMA]])/Table2[[#This Row],[50D EMA]]</f>
        <v>8.9397390537197793E-2</v>
      </c>
      <c r="U595" s="2">
        <f>(Table2[[#This Row],[Close Price]]-Table2[[#This Row],[200D EMA]])/Table2[[#This Row],[200D EMA]]</f>
        <v>3.5254977998205483E-2</v>
      </c>
      <c r="V595">
        <v>1.5756311131055301</v>
      </c>
      <c r="W595">
        <v>475</v>
      </c>
      <c r="X595">
        <v>504</v>
      </c>
      <c r="Y595">
        <v>498.1</v>
      </c>
      <c r="Z595">
        <v>526</v>
      </c>
      <c r="AA595">
        <v>498.1</v>
      </c>
      <c r="AB595">
        <v>535.6</v>
      </c>
      <c r="AC595" s="2">
        <f>(Table2[[#This Row],[Close Price]]/Table2[[#This Row],[Day Low]])-1</f>
        <v>5.5368421052631511E-2</v>
      </c>
      <c r="AD595" s="2">
        <f>(Table2[[#This Row],[Day High]]/Table2[[#This Row],[Close Price]])-1</f>
        <v>5.3859964093356805E-3</v>
      </c>
      <c r="AE595" s="2">
        <f>(Table2[[#This Row],[Close Price]]/Table2[[#This Row],[Current Week Low]])-1</f>
        <v>6.4244127685204599E-3</v>
      </c>
      <c r="AF595" s="2">
        <f>(Table2[[#This Row],[Current Week High]]/Table2[[#This Row],[Close Price]])-1</f>
        <v>4.9271893077997175E-2</v>
      </c>
      <c r="AG595" s="2">
        <f>(Table2[[#This Row],[Close Price]]/Table2[[#This Row],[Current Month Low]])-1</f>
        <v>6.4244127685204599E-3</v>
      </c>
      <c r="AH595" s="2">
        <f>(Table2[[#This Row],[Current Month High]]/Table2[[#This Row],[Close Price]])-1</f>
        <v>6.8422102533413076E-2</v>
      </c>
      <c r="AI595">
        <v>36.649226171029397</v>
      </c>
      <c r="AJ595">
        <v>64.749572761929798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0.14000000000000001</v>
      </c>
      <c r="AM595" t="s">
        <v>10198</v>
      </c>
      <c r="AN595">
        <v>5.41</v>
      </c>
      <c r="AO595" t="s">
        <v>10198</v>
      </c>
      <c r="AP595">
        <v>6.1609359821230003E-2</v>
      </c>
      <c r="AQ595">
        <f>(Table2[[#This Row],[Sharpe Ratio]]-AVERAGE(Table2[Sharpe Ratio]))/_xlfn.STDEV.P(Table2[Sharpe Ratio])</f>
        <v>8.0401809500525806E-2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665</v>
      </c>
      <c r="AT595">
        <f>_xlfn.RANK.AVG(Table2[[#This Row],[6M Return vs Nifty Z-Score]],Table2[6M Return vs Nifty Z-Score])</f>
        <v>687</v>
      </c>
      <c r="AU595">
        <f>_xlfn.RANK.AVG(Table2[[#This Row],[Sharpe Ratio Z-Score]],Table2[Sharpe Ratio Z-Score])</f>
        <v>311</v>
      </c>
      <c r="AV595">
        <f>(Table2[[#This Row],[Rank 1Y]]+Table2[[#This Row],[Rank 6M]]+Table2[[#This Row],[Rank Sharpe]])/3</f>
        <v>554.33333333333337</v>
      </c>
    </row>
    <row r="596" spans="1:48" x14ac:dyDescent="0.3">
      <c r="A596" t="s">
        <v>33</v>
      </c>
      <c r="B596" t="s">
        <v>34</v>
      </c>
      <c r="C596" t="s">
        <v>10152</v>
      </c>
      <c r="D596" t="s">
        <v>21</v>
      </c>
      <c r="E596">
        <v>688052.54419665004</v>
      </c>
      <c r="F596">
        <v>1657.15</v>
      </c>
      <c r="G596">
        <v>-1.7001869012180599</v>
      </c>
      <c r="H596">
        <f>(Table2[[#This Row],[1Y Return vs Nifty]]-AVERAGE(Table2[1Y Return vs Nifty]))/_xlfn.STDEV.P(Table2[1Y Return vs Nifty])</f>
        <v>-0.56666945280694636</v>
      </c>
      <c r="I596">
        <v>3.9643081428226798</v>
      </c>
      <c r="J596">
        <f>(Table2[[#This Row],[1M Return vs Nifty]]-AVERAGE(Table2[1M Return vs Nifty]))/_xlfn.STDEV.P(Table2[1M Return vs Nifty])</f>
        <v>1.7066259543311972E-2</v>
      </c>
      <c r="K596">
        <v>-4.9721544323383702</v>
      </c>
      <c r="L596">
        <f>(Table2[[#This Row],[6M Return vs Nifty]]-AVERAGE(Table2[6M Return vs Nifty]))/_xlfn.STDEV.P(Table2[6M Return vs Nifty])</f>
        <v>-0.45100765454634334</v>
      </c>
      <c r="M596">
        <v>3.1530582853131799</v>
      </c>
      <c r="N596">
        <f>(Table2[[#This Row],[1W Return vs Nifty]]-AVERAGE(Table2[1W Return vs Nifty]))/_xlfn.STDEV.P(Table2[1W Return vs Nifty])</f>
        <v>0.5705756428315466</v>
      </c>
      <c r="O596">
        <v>1575.7</v>
      </c>
      <c r="P596">
        <v>1527.78537964779</v>
      </c>
      <c r="Q596">
        <v>1507.03670837817</v>
      </c>
      <c r="R596">
        <v>87.719484939872402</v>
      </c>
      <c r="S596" s="2">
        <f>(Table2[[#This Row],[Close Price]]-Table2[[#This Row],[20D EMA]])/Table2[[#This Row],[20D EMA]]</f>
        <v>5.1691311797931107E-2</v>
      </c>
      <c r="T596" s="2">
        <f>(Table2[[#This Row],[Close Price]]-Table2[[#This Row],[50D EMA]])/Table2[[#This Row],[50D EMA]]</f>
        <v>8.4674602909234092E-2</v>
      </c>
      <c r="U596" s="2">
        <f>(Table2[[#This Row],[Close Price]]-Table2[[#This Row],[200D EMA]])/Table2[[#This Row],[200D EMA]]</f>
        <v>9.9608251602164161E-2</v>
      </c>
      <c r="V596">
        <v>0.86230162931591003</v>
      </c>
      <c r="W596">
        <v>1637.55</v>
      </c>
      <c r="X596">
        <v>1674</v>
      </c>
      <c r="Y596">
        <v>1640</v>
      </c>
      <c r="Z596">
        <v>1666.75</v>
      </c>
      <c r="AA596">
        <v>1559.5</v>
      </c>
      <c r="AB596">
        <v>1666.75</v>
      </c>
      <c r="AC596" s="2">
        <f>(Table2[[#This Row],[Close Price]]/Table2[[#This Row],[Day Low]])-1</f>
        <v>1.1969100180147185E-2</v>
      </c>
      <c r="AD596" s="2">
        <f>(Table2[[#This Row],[Day High]]/Table2[[#This Row],[Close Price]])-1</f>
        <v>1.0168059620432546E-2</v>
      </c>
      <c r="AE596" s="2">
        <f>(Table2[[#This Row],[Close Price]]/Table2[[#This Row],[Current Week Low]])-1</f>
        <v>1.0457317073170769E-2</v>
      </c>
      <c r="AF596" s="2">
        <f>(Table2[[#This Row],[Current Week High]]/Table2[[#This Row],[Close Price]])-1</f>
        <v>5.7930784781099476E-3</v>
      </c>
      <c r="AG596" s="2">
        <f>(Table2[[#This Row],[Close Price]]/Table2[[#This Row],[Current Month Low]])-1</f>
        <v>6.261622314844506E-2</v>
      </c>
      <c r="AH596" s="2">
        <f>(Table2[[#This Row],[Current Month High]]/Table2[[#This Row],[Close Price]])-1</f>
        <v>5.7930784781099476E-3</v>
      </c>
      <c r="AI596">
        <v>4.5771354433816898</v>
      </c>
      <c r="AJ596">
        <v>26.9846743295019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0.04</v>
      </c>
      <c r="AM596" t="s">
        <v>10198</v>
      </c>
      <c r="AN596">
        <v>8.1199999999999992</v>
      </c>
      <c r="AO596" t="s">
        <v>10198</v>
      </c>
      <c r="AP596">
        <v>-6.4480041224361004E-2</v>
      </c>
      <c r="AQ596">
        <f>(Table2[[#This Row],[Sharpe Ratio]]-AVERAGE(Table2[Sharpe Ratio]))/_xlfn.STDEV.P(Table2[Sharpe Ratio])</f>
        <v>-1.341167168467557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-1.7712023734459885</v>
      </c>
      <c r="AS596">
        <f>_xlfn.RANK.AVG(Table2[[#This Row],[1Y Return vs Nifty Z-Score]],Table2[1Y Return vs Nifty Z-Score])</f>
        <v>525</v>
      </c>
      <c r="AT596">
        <f>_xlfn.RANK.AVG(Table2[[#This Row],[6M Return vs Nifty Z-Score]],Table2[6M Return vs Nifty Z-Score])</f>
        <v>479</v>
      </c>
      <c r="AU596">
        <f>_xlfn.RANK.AVG(Table2[[#This Row],[Sharpe Ratio Z-Score]],Table2[Sharpe Ratio Z-Score])</f>
        <v>661</v>
      </c>
      <c r="AV596">
        <f>(Table2[[#This Row],[Rank 1Y]]+Table2[[#This Row],[Rank 6M]]+Table2[[#This Row],[Rank Sharpe]])/3</f>
        <v>555</v>
      </c>
    </row>
    <row r="597" spans="1:48" x14ac:dyDescent="0.3">
      <c r="A597" t="s">
        <v>974</v>
      </c>
      <c r="B597" t="s">
        <v>975</v>
      </c>
      <c r="C597" t="s">
        <v>10153</v>
      </c>
      <c r="D597" t="s">
        <v>494</v>
      </c>
      <c r="E597">
        <v>14222.592084075</v>
      </c>
      <c r="F597">
        <v>1800.4</v>
      </c>
      <c r="G597">
        <v>-9.6545690015216898</v>
      </c>
      <c r="H597">
        <f>(Table2[[#This Row],[1Y Return vs Nifty]]-AVERAGE(Table2[1Y Return vs Nifty]))/_xlfn.STDEV.P(Table2[1Y Return vs Nifty])</f>
        <v>-0.65853698676052896</v>
      </c>
      <c r="I597">
        <v>1.3720154821505399</v>
      </c>
      <c r="J597">
        <f>(Table2[[#This Row],[1M Return vs Nifty]]-AVERAGE(Table2[1M Return vs Nifty]))/_xlfn.STDEV.P(Table2[1M Return vs Nifty])</f>
        <v>-0.19642512853358204</v>
      </c>
      <c r="K597">
        <v>2.6169340897300302</v>
      </c>
      <c r="L597">
        <f>(Table2[[#This Row],[6M Return vs Nifty]]-AVERAGE(Table2[6M Return vs Nifty]))/_xlfn.STDEV.P(Table2[6M Return vs Nifty])</f>
        <v>-0.2310018577200193</v>
      </c>
      <c r="M597">
        <v>-4.8693489553041296</v>
      </c>
      <c r="N597">
        <f>(Table2[[#This Row],[1W Return vs Nifty]]-AVERAGE(Table2[1W Return vs Nifty]))/_xlfn.STDEV.P(Table2[1W Return vs Nifty])</f>
        <v>-0.87787114261894073</v>
      </c>
      <c r="O597">
        <v>1809.71</v>
      </c>
      <c r="P597">
        <v>1724.58893088288</v>
      </c>
      <c r="Q597">
        <v>1608.18246079906</v>
      </c>
      <c r="R597">
        <v>41.102477366834798</v>
      </c>
      <c r="S597" s="2">
        <f>(Table2[[#This Row],[Close Price]]-Table2[[#This Row],[20D EMA]])/Table2[[#This Row],[20D EMA]]</f>
        <v>-5.1444706610451092E-3</v>
      </c>
      <c r="T597" s="2">
        <f>(Table2[[#This Row],[Close Price]]-Table2[[#This Row],[50D EMA]])/Table2[[#This Row],[50D EMA]]</f>
        <v>4.3958921317156771E-2</v>
      </c>
      <c r="U597" s="2">
        <f>(Table2[[#This Row],[Close Price]]-Table2[[#This Row],[200D EMA]])/Table2[[#This Row],[200D EMA]]</f>
        <v>0.11952470810148787</v>
      </c>
      <c r="V597">
        <v>1.0000236467210999</v>
      </c>
      <c r="W597">
        <v>1783.15</v>
      </c>
      <c r="X597">
        <v>1827</v>
      </c>
      <c r="Y597">
        <v>1760</v>
      </c>
      <c r="Z597">
        <v>1808</v>
      </c>
      <c r="AA597">
        <v>1760</v>
      </c>
      <c r="AB597">
        <v>1917.75</v>
      </c>
      <c r="AC597" s="2">
        <f>(Table2[[#This Row],[Close Price]]/Table2[[#This Row],[Day Low]])-1</f>
        <v>9.6738917084933096E-3</v>
      </c>
      <c r="AD597" s="2">
        <f>(Table2[[#This Row],[Day High]]/Table2[[#This Row],[Close Price]])-1</f>
        <v>1.4774494556765161E-2</v>
      </c>
      <c r="AE597" s="2">
        <f>(Table2[[#This Row],[Close Price]]/Table2[[#This Row],[Current Week Low]])-1</f>
        <v>2.295454545454545E-2</v>
      </c>
      <c r="AF597" s="2">
        <f>(Table2[[#This Row],[Current Week High]]/Table2[[#This Row],[Close Price]])-1</f>
        <v>4.2212841590756334E-3</v>
      </c>
      <c r="AG597" s="2">
        <f>(Table2[[#This Row],[Close Price]]/Table2[[#This Row],[Current Month Low]])-1</f>
        <v>2.295454545454545E-2</v>
      </c>
      <c r="AH597" s="2">
        <f>(Table2[[#This Row],[Current Month High]]/Table2[[#This Row],[Close Price]])-1</f>
        <v>6.5179960008886928E-2</v>
      </c>
      <c r="AI597">
        <v>9.9172406131970501</v>
      </c>
      <c r="AJ597">
        <v>37.750573833205799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0.04</v>
      </c>
      <c r="AM597" t="s">
        <v>10198</v>
      </c>
      <c r="AN597">
        <v>-5.97</v>
      </c>
      <c r="AO597" t="s">
        <v>10199</v>
      </c>
      <c r="AP597">
        <v>-0.107849619213585</v>
      </c>
      <c r="AQ597">
        <f>(Table2[[#This Row],[Sharpe Ratio]]-AVERAGE(Table2[Sharpe Ratio]))/_xlfn.STDEV.P(Table2[Sharpe Ratio])</f>
        <v>-1.8301285414758717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-3.793963657108943</v>
      </c>
      <c r="AS597">
        <f>_xlfn.RANK.AVG(Table2[[#This Row],[1Y Return vs Nifty Z-Score]],Table2[1Y Return vs Nifty Z-Score])</f>
        <v>563</v>
      </c>
      <c r="AT597">
        <f>_xlfn.RANK.AVG(Table2[[#This Row],[6M Return vs Nifty Z-Score]],Table2[6M Return vs Nifty Z-Score])</f>
        <v>394</v>
      </c>
      <c r="AU597">
        <f>_xlfn.RANK.AVG(Table2[[#This Row],[Sharpe Ratio Z-Score]],Table2[Sharpe Ratio Z-Score])</f>
        <v>711</v>
      </c>
      <c r="AV597">
        <f>(Table2[[#This Row],[Rank 1Y]]+Table2[[#This Row],[Rank 6M]]+Table2[[#This Row],[Rank Sharpe]])/3</f>
        <v>556</v>
      </c>
    </row>
    <row r="598" spans="1:48" x14ac:dyDescent="0.3">
      <c r="A598" t="s">
        <v>961</v>
      </c>
      <c r="B598" t="s">
        <v>962</v>
      </c>
      <c r="C598" t="s">
        <v>10154</v>
      </c>
      <c r="D598" t="s">
        <v>29</v>
      </c>
      <c r="E598">
        <v>14781.208543847</v>
      </c>
      <c r="F598">
        <v>75.569999999999993</v>
      </c>
      <c r="G598">
        <v>-25.169014327200198</v>
      </c>
      <c r="H598">
        <f>(Table2[[#This Row],[1Y Return vs Nifty]]-AVERAGE(Table2[1Y Return vs Nifty]))/_xlfn.STDEV.P(Table2[1Y Return vs Nifty])</f>
        <v>-0.83771794824254853</v>
      </c>
      <c r="I598">
        <v>-4.3609795745642703</v>
      </c>
      <c r="J598">
        <f>(Table2[[#This Row],[1M Return vs Nifty]]-AVERAGE(Table2[1M Return vs Nifty]))/_xlfn.STDEV.P(Table2[1M Return vs Nifty])</f>
        <v>-0.66857284976296938</v>
      </c>
      <c r="K598">
        <v>-34.118351956835703</v>
      </c>
      <c r="L598">
        <f>(Table2[[#This Row],[6M Return vs Nifty]]-AVERAGE(Table2[6M Return vs Nifty]))/_xlfn.STDEV.P(Table2[6M Return vs Nifty])</f>
        <v>-1.2959487027615502</v>
      </c>
      <c r="M598">
        <v>-4.3802254021913498</v>
      </c>
      <c r="N598">
        <f>(Table2[[#This Row],[1W Return vs Nifty]]-AVERAGE(Table2[1W Return vs Nifty]))/_xlfn.STDEV.P(Table2[1W Return vs Nifty])</f>
        <v>-0.78955981449197177</v>
      </c>
      <c r="O598">
        <v>76.98</v>
      </c>
      <c r="P598">
        <v>77.736733749886895</v>
      </c>
      <c r="Q598">
        <v>82.470373163187901</v>
      </c>
      <c r="R598">
        <v>37.511744745871802</v>
      </c>
      <c r="S598" s="2">
        <f>(Table2[[#This Row],[Close Price]]-Table2[[#This Row],[20D EMA]])/Table2[[#This Row],[20D EMA]]</f>
        <v>-1.8316445830085876E-2</v>
      </c>
      <c r="T598" s="2">
        <f>(Table2[[#This Row],[Close Price]]-Table2[[#This Row],[50D EMA]])/Table2[[#This Row],[50D EMA]]</f>
        <v>-2.7872714035789472E-2</v>
      </c>
      <c r="U598" s="2">
        <f>(Table2[[#This Row],[Close Price]]-Table2[[#This Row],[200D EMA]])/Table2[[#This Row],[200D EMA]]</f>
        <v>-8.3670934161214766E-2</v>
      </c>
      <c r="V598">
        <v>0.88510848372324402</v>
      </c>
      <c r="W598">
        <v>74.349999999999994</v>
      </c>
      <c r="X598">
        <v>76.900000000000006</v>
      </c>
      <c r="Y598">
        <v>75.36</v>
      </c>
      <c r="Z598">
        <v>77.430000000000007</v>
      </c>
      <c r="AA598">
        <v>75.36</v>
      </c>
      <c r="AB598">
        <v>79</v>
      </c>
      <c r="AC598" s="2">
        <f>(Table2[[#This Row],[Close Price]]/Table2[[#This Row],[Day Low]])-1</f>
        <v>1.6408876933422967E-2</v>
      </c>
      <c r="AD598" s="2">
        <f>(Table2[[#This Row],[Day High]]/Table2[[#This Row],[Close Price]])-1</f>
        <v>1.7599576551541762E-2</v>
      </c>
      <c r="AE598" s="2">
        <f>(Table2[[#This Row],[Close Price]]/Table2[[#This Row],[Current Week Low]])-1</f>
        <v>2.786624203821475E-3</v>
      </c>
      <c r="AF598" s="2">
        <f>(Table2[[#This Row],[Current Week High]]/Table2[[#This Row],[Close Price]])-1</f>
        <v>2.4612941643509467E-2</v>
      </c>
      <c r="AG598" s="2">
        <f>(Table2[[#This Row],[Close Price]]/Table2[[#This Row],[Current Month Low]])-1</f>
        <v>2.786624203821475E-3</v>
      </c>
      <c r="AH598" s="2">
        <f>(Table2[[#This Row],[Current Month High]]/Table2[[#This Row],[Close Price]])-1</f>
        <v>4.5388381632923247E-2</v>
      </c>
      <c r="AI598">
        <v>44.369458779939102</v>
      </c>
      <c r="AJ598">
        <v>16.1721752498078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-0.09</v>
      </c>
      <c r="AM598" t="s">
        <v>10199</v>
      </c>
      <c r="AN598">
        <v>-3.7</v>
      </c>
      <c r="AO598" t="s">
        <v>10199</v>
      </c>
      <c r="AP598">
        <v>5.7256442687137997E-2</v>
      </c>
      <c r="AQ598">
        <f>(Table2[[#This Row],[Sharpe Ratio]]-AVERAGE(Table2[Sharpe Ratio]))/_xlfn.STDEV.P(Table2[Sharpe Ratio])</f>
        <v>3.1325741962910152E-2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643</v>
      </c>
      <c r="AT598">
        <f>_xlfn.RANK.AVG(Table2[[#This Row],[6M Return vs Nifty Z-Score]],Table2[6M Return vs Nifty Z-Score])</f>
        <v>700</v>
      </c>
      <c r="AU598">
        <f>_xlfn.RANK.AVG(Table2[[#This Row],[Sharpe Ratio Z-Score]],Table2[Sharpe Ratio Z-Score])</f>
        <v>328</v>
      </c>
      <c r="AV598">
        <f>(Table2[[#This Row],[Rank 1Y]]+Table2[[#This Row],[Rank 6M]]+Table2[[#This Row],[Rank Sharpe]])/3</f>
        <v>557</v>
      </c>
    </row>
    <row r="599" spans="1:48" x14ac:dyDescent="0.3">
      <c r="A599" t="s">
        <v>524</v>
      </c>
      <c r="B599" t="s">
        <v>525</v>
      </c>
      <c r="C599" t="s">
        <v>10164</v>
      </c>
      <c r="D599" t="s">
        <v>526</v>
      </c>
      <c r="E599">
        <v>37750.3971786599</v>
      </c>
      <c r="F599">
        <v>573.4</v>
      </c>
      <c r="G599">
        <v>-7.5107071280559303</v>
      </c>
      <c r="H599">
        <f>(Table2[[#This Row],[1Y Return vs Nifty]]-AVERAGE(Table2[1Y Return vs Nifty]))/_xlfn.STDEV.P(Table2[1Y Return vs Nifty])</f>
        <v>-0.63377688585402492</v>
      </c>
      <c r="I599">
        <v>5.1194392025147799</v>
      </c>
      <c r="J599">
        <f>(Table2[[#This Row],[1M Return vs Nifty]]-AVERAGE(Table2[1M Return vs Nifty]))/_xlfn.STDEV.P(Table2[1M Return vs Nifty])</f>
        <v>0.11219847091965317</v>
      </c>
      <c r="K599">
        <v>-4.0298628534278302</v>
      </c>
      <c r="L599">
        <f>(Table2[[#This Row],[6M Return vs Nifty]]-AVERAGE(Table2[6M Return vs Nifty]))/_xlfn.STDEV.P(Table2[6M Return vs Nifty])</f>
        <v>-0.42369085503107745</v>
      </c>
      <c r="M599">
        <v>-0.91835704454462497</v>
      </c>
      <c r="N599">
        <f>(Table2[[#This Row],[1W Return vs Nifty]]-AVERAGE(Table2[1W Return vs Nifty]))/_xlfn.STDEV.P(Table2[1W Return vs Nifty])</f>
        <v>-0.16451898274527615</v>
      </c>
      <c r="O599">
        <v>554.26</v>
      </c>
      <c r="P599">
        <v>524.12057363265296</v>
      </c>
      <c r="Q599">
        <v>503.83264331023003</v>
      </c>
      <c r="R599">
        <v>67.476003727409207</v>
      </c>
      <c r="S599" s="2">
        <f>(Table2[[#This Row],[Close Price]]-Table2[[#This Row],[20D EMA]])/Table2[[#This Row],[20D EMA]]</f>
        <v>3.4532529859632642E-2</v>
      </c>
      <c r="T599" s="2">
        <f>(Table2[[#This Row],[Close Price]]-Table2[[#This Row],[50D EMA]])/Table2[[#This Row],[50D EMA]]</f>
        <v>9.4023071877896006E-2</v>
      </c>
      <c r="U599" s="2">
        <f>(Table2[[#This Row],[Close Price]]-Table2[[#This Row],[200D EMA]])/Table2[[#This Row],[200D EMA]]</f>
        <v>0.1380763188202844</v>
      </c>
      <c r="V599">
        <v>0.61972793712059504</v>
      </c>
      <c r="W599">
        <v>566.15</v>
      </c>
      <c r="X599">
        <v>585.95000000000005</v>
      </c>
      <c r="Y599">
        <v>564.1</v>
      </c>
      <c r="Z599">
        <v>580.35</v>
      </c>
      <c r="AA599">
        <v>559.85</v>
      </c>
      <c r="AB599">
        <v>580.35</v>
      </c>
      <c r="AC599" s="2">
        <f>(Table2[[#This Row],[Close Price]]/Table2[[#This Row],[Day Low]])-1</f>
        <v>1.2805793517618902E-2</v>
      </c>
      <c r="AD599" s="2">
        <f>(Table2[[#This Row],[Day High]]/Table2[[#This Row],[Close Price]])-1</f>
        <v>2.1886989884897234E-2</v>
      </c>
      <c r="AE599" s="2">
        <f>(Table2[[#This Row],[Close Price]]/Table2[[#This Row],[Current Week Low]])-1</f>
        <v>1.6486438574720763E-2</v>
      </c>
      <c r="AF599" s="2">
        <f>(Table2[[#This Row],[Current Week High]]/Table2[[#This Row],[Close Price]])-1</f>
        <v>1.2120683641437147E-2</v>
      </c>
      <c r="AG599" s="2">
        <f>(Table2[[#This Row],[Close Price]]/Table2[[#This Row],[Current Month Low]])-1</f>
        <v>2.4202911494150214E-2</v>
      </c>
      <c r="AH599" s="2">
        <f>(Table2[[#This Row],[Current Month High]]/Table2[[#This Row],[Close Price]])-1</f>
        <v>1.2120683641437147E-2</v>
      </c>
      <c r="AI599">
        <v>2.3630973142657998</v>
      </c>
      <c r="AJ599">
        <v>36.183351145944599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0.18</v>
      </c>
      <c r="AM599" t="s">
        <v>10198</v>
      </c>
      <c r="AN599">
        <v>3.89</v>
      </c>
      <c r="AO599" t="s">
        <v>10198</v>
      </c>
      <c r="AP599">
        <v>-6.2054604488379003E-2</v>
      </c>
      <c r="AQ599">
        <f>(Table2[[#This Row],[Sharpe Ratio]]-AVERAGE(Table2[Sharpe Ratio]))/_xlfn.STDEV.P(Table2[Sharpe Ratio])</f>
        <v>-1.3138220816219981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-2.4236103343327233</v>
      </c>
      <c r="AS599">
        <f>_xlfn.RANK.AVG(Table2[[#This Row],[1Y Return vs Nifty Z-Score]],Table2[1Y Return vs Nifty Z-Score])</f>
        <v>551</v>
      </c>
      <c r="AT599">
        <f>_xlfn.RANK.AVG(Table2[[#This Row],[6M Return vs Nifty Z-Score]],Table2[6M Return vs Nifty Z-Score])</f>
        <v>467</v>
      </c>
      <c r="AU599">
        <f>_xlfn.RANK.AVG(Table2[[#This Row],[Sharpe Ratio Z-Score]],Table2[Sharpe Ratio Z-Score])</f>
        <v>655</v>
      </c>
      <c r="AV599">
        <f>(Table2[[#This Row],[Rank 1Y]]+Table2[[#This Row],[Rank 6M]]+Table2[[#This Row],[Rank Sharpe]])/3</f>
        <v>557.66666666666663</v>
      </c>
    </row>
    <row r="600" spans="1:48" x14ac:dyDescent="0.3">
      <c r="A600" t="s">
        <v>556</v>
      </c>
      <c r="B600" t="s">
        <v>557</v>
      </c>
      <c r="C600" t="s">
        <v>10153</v>
      </c>
      <c r="D600" t="s">
        <v>37</v>
      </c>
      <c r="E600">
        <v>34264.7200387349</v>
      </c>
      <c r="F600">
        <v>1013.4</v>
      </c>
      <c r="G600">
        <v>-0.89685902192921296</v>
      </c>
      <c r="H600">
        <f>(Table2[[#This Row],[1Y Return vs Nifty]]-AVERAGE(Table2[1Y Return vs Nifty]))/_xlfn.STDEV.P(Table2[1Y Return vs Nifty])</f>
        <v>-0.55739157926556704</v>
      </c>
      <c r="I600">
        <v>0.86166908618649796</v>
      </c>
      <c r="J600">
        <f>(Table2[[#This Row],[1M Return vs Nifty]]-AVERAGE(Table2[1M Return vs Nifty]))/_xlfn.STDEV.P(Table2[1M Return vs Nifty])</f>
        <v>-0.2384553213923441</v>
      </c>
      <c r="K600">
        <v>-6.2810079562936201</v>
      </c>
      <c r="L600">
        <f>(Table2[[#This Row],[6M Return vs Nifty]]-AVERAGE(Table2[6M Return vs Nifty]))/_xlfn.STDEV.P(Table2[6M Return vs Nifty])</f>
        <v>-0.48895099406984055</v>
      </c>
      <c r="M600">
        <v>-1.1761030918808999</v>
      </c>
      <c r="N600">
        <f>(Table2[[#This Row],[1W Return vs Nifty]]-AVERAGE(Table2[1W Return vs Nifty]))/_xlfn.STDEV.P(Table2[1W Return vs Nifty])</f>
        <v>-0.21105506880141975</v>
      </c>
      <c r="O600">
        <v>985.56</v>
      </c>
      <c r="P600">
        <v>980.54293883774903</v>
      </c>
      <c r="Q600">
        <v>944.33396451806595</v>
      </c>
      <c r="R600">
        <v>56.377863389989301</v>
      </c>
      <c r="S600" s="2">
        <f>(Table2[[#This Row],[Close Price]]-Table2[[#This Row],[20D EMA]])/Table2[[#This Row],[20D EMA]]</f>
        <v>2.8247899671252925E-2</v>
      </c>
      <c r="T600" s="2">
        <f>(Table2[[#This Row],[Close Price]]-Table2[[#This Row],[50D EMA]])/Table2[[#This Row],[50D EMA]]</f>
        <v>3.3509048773730267E-2</v>
      </c>
      <c r="U600" s="2">
        <f>(Table2[[#This Row],[Close Price]]-Table2[[#This Row],[200D EMA]])/Table2[[#This Row],[200D EMA]]</f>
        <v>7.3137298960946909E-2</v>
      </c>
      <c r="V600">
        <v>0.77788306682511799</v>
      </c>
      <c r="W600">
        <v>989</v>
      </c>
      <c r="X600">
        <v>1044</v>
      </c>
      <c r="Y600">
        <v>988.15</v>
      </c>
      <c r="Z600">
        <v>1017.85</v>
      </c>
      <c r="AA600">
        <v>967.7</v>
      </c>
      <c r="AB600">
        <v>1023.75</v>
      </c>
      <c r="AC600" s="2">
        <f>(Table2[[#This Row],[Close Price]]/Table2[[#This Row],[Day Low]])-1</f>
        <v>2.4671385237613697E-2</v>
      </c>
      <c r="AD600" s="2">
        <f>(Table2[[#This Row],[Day High]]/Table2[[#This Row],[Close Price]])-1</f>
        <v>3.0195381882770933E-2</v>
      </c>
      <c r="AE600" s="2">
        <f>(Table2[[#This Row],[Close Price]]/Table2[[#This Row],[Current Week Low]])-1</f>
        <v>2.5552800688154687E-2</v>
      </c>
      <c r="AF600" s="2">
        <f>(Table2[[#This Row],[Current Week High]]/Table2[[#This Row],[Close Price]])-1</f>
        <v>4.3911584764160239E-3</v>
      </c>
      <c r="AG600" s="2">
        <f>(Table2[[#This Row],[Close Price]]/Table2[[#This Row],[Current Month Low]])-1</f>
        <v>4.7225379766456577E-2</v>
      </c>
      <c r="AH600" s="2">
        <f>(Table2[[#This Row],[Current Month High]]/Table2[[#This Row],[Close Price]])-1</f>
        <v>1.0213143872113806E-2</v>
      </c>
      <c r="AI600">
        <v>7.7560686796921097</v>
      </c>
      <c r="AJ600">
        <v>32.817824377457299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-0.11</v>
      </c>
      <c r="AM600" t="s">
        <v>10199</v>
      </c>
      <c r="AN600">
        <v>2.44</v>
      </c>
      <c r="AO600" t="s">
        <v>10198</v>
      </c>
      <c r="AP600">
        <v>-6.7761710100188E-2</v>
      </c>
      <c r="AQ600">
        <f>(Table2[[#This Row],[Sharpe Ratio]]-AVERAGE(Table2[Sharpe Ratio]))/_xlfn.STDEV.P(Table2[Sharpe Ratio])</f>
        <v>-1.3781656681919885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-2.8740186317211598</v>
      </c>
      <c r="AS600">
        <f>_xlfn.RANK.AVG(Table2[[#This Row],[1Y Return vs Nifty Z-Score]],Table2[1Y Return vs Nifty Z-Score])</f>
        <v>520</v>
      </c>
      <c r="AT600">
        <f>_xlfn.RANK.AVG(Table2[[#This Row],[6M Return vs Nifty Z-Score]],Table2[6M Return vs Nifty Z-Score])</f>
        <v>489</v>
      </c>
      <c r="AU600">
        <f>_xlfn.RANK.AVG(Table2[[#This Row],[Sharpe Ratio Z-Score]],Table2[Sharpe Ratio Z-Score])</f>
        <v>668</v>
      </c>
      <c r="AV600">
        <f>(Table2[[#This Row],[Rank 1Y]]+Table2[[#This Row],[Rank 6M]]+Table2[[#This Row],[Rank Sharpe]])/3</f>
        <v>559</v>
      </c>
    </row>
    <row r="601" spans="1:48" x14ac:dyDescent="0.3">
      <c r="A601" t="s">
        <v>1521</v>
      </c>
      <c r="B601" t="s">
        <v>1522</v>
      </c>
      <c r="C601" t="s">
        <v>10163</v>
      </c>
      <c r="D601" t="s">
        <v>388</v>
      </c>
      <c r="E601">
        <v>6298.6504532640001</v>
      </c>
      <c r="F601">
        <v>64.56</v>
      </c>
      <c r="G601">
        <v>-36.544274697389397</v>
      </c>
      <c r="H601">
        <f>(Table2[[#This Row],[1Y Return vs Nifty]]-AVERAGE(Table2[1Y Return vs Nifty]))/_xlfn.STDEV.P(Table2[1Y Return vs Nifty])</f>
        <v>-0.96909422676571733</v>
      </c>
      <c r="I601">
        <v>-8.7524283684397499</v>
      </c>
      <c r="J601">
        <f>(Table2[[#This Row],[1M Return vs Nifty]]-AVERAGE(Table2[1M Return vs Nifty]))/_xlfn.STDEV.P(Table2[1M Return vs Nifty])</f>
        <v>-1.030235910765499</v>
      </c>
      <c r="K601">
        <v>-35.408229472843601</v>
      </c>
      <c r="L601">
        <f>(Table2[[#This Row],[6M Return vs Nifty]]-AVERAGE(Table2[6M Return vs Nifty]))/_xlfn.STDEV.P(Table2[6M Return vs Nifty])</f>
        <v>-1.3333419325140388</v>
      </c>
      <c r="M601">
        <v>0.84503772236702102</v>
      </c>
      <c r="N601">
        <f>(Table2[[#This Row],[1W Return vs Nifty]]-AVERAGE(Table2[1W Return vs Nifty]))/_xlfn.STDEV.P(Table2[1W Return vs Nifty])</f>
        <v>0.15386219699359299</v>
      </c>
      <c r="O601">
        <v>63.45</v>
      </c>
      <c r="P601">
        <v>66.154124508239704</v>
      </c>
      <c r="Q601">
        <v>70.707478507904</v>
      </c>
      <c r="R601">
        <v>63.409767893895904</v>
      </c>
      <c r="S601" s="2">
        <f>(Table2[[#This Row],[Close Price]]-Table2[[#This Row],[20D EMA]])/Table2[[#This Row],[20D EMA]]</f>
        <v>1.7494089834515357E-2</v>
      </c>
      <c r="T601" s="2">
        <f>(Table2[[#This Row],[Close Price]]-Table2[[#This Row],[50D EMA]])/Table2[[#This Row],[50D EMA]]</f>
        <v>-2.4097129545432177E-2</v>
      </c>
      <c r="U601" s="2">
        <f>(Table2[[#This Row],[Close Price]]-Table2[[#This Row],[200D EMA]])/Table2[[#This Row],[200D EMA]]</f>
        <v>-8.6942408888429037E-2</v>
      </c>
      <c r="V601">
        <v>1.5575190616499699</v>
      </c>
      <c r="W601">
        <v>62.59</v>
      </c>
      <c r="X601">
        <v>64.88</v>
      </c>
      <c r="Y601">
        <v>63.54</v>
      </c>
      <c r="Z601">
        <v>65.3</v>
      </c>
      <c r="AA601">
        <v>60.55</v>
      </c>
      <c r="AB601">
        <v>66</v>
      </c>
      <c r="AC601" s="2">
        <f>(Table2[[#This Row],[Close Price]]/Table2[[#This Row],[Day Low]])-1</f>
        <v>3.1474676465889084E-2</v>
      </c>
      <c r="AD601" s="2">
        <f>(Table2[[#This Row],[Day High]]/Table2[[#This Row],[Close Price]])-1</f>
        <v>4.956629491945419E-3</v>
      </c>
      <c r="AE601" s="2">
        <f>(Table2[[#This Row],[Close Price]]/Table2[[#This Row],[Current Week Low]])-1</f>
        <v>1.6052880075543063E-2</v>
      </c>
      <c r="AF601" s="2">
        <f>(Table2[[#This Row],[Current Week High]]/Table2[[#This Row],[Close Price]])-1</f>
        <v>1.1462205700123906E-2</v>
      </c>
      <c r="AG601" s="2">
        <f>(Table2[[#This Row],[Close Price]]/Table2[[#This Row],[Current Month Low]])-1</f>
        <v>6.622625928984327E-2</v>
      </c>
      <c r="AH601" s="2">
        <f>(Table2[[#This Row],[Current Month High]]/Table2[[#This Row],[Close Price]])-1</f>
        <v>2.2304832713754719E-2</v>
      </c>
      <c r="AI601">
        <v>51.796778190830203</v>
      </c>
      <c r="AJ601">
        <v>8.8701517706576798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-0.18</v>
      </c>
      <c r="AM601" t="s">
        <v>10199</v>
      </c>
      <c r="AN601">
        <v>5.34</v>
      </c>
      <c r="AO601" t="s">
        <v>10198</v>
      </c>
      <c r="AP601">
        <v>6.7094261703745994E-2</v>
      </c>
      <c r="AQ601">
        <f>(Table2[[#This Row],[Sharpe Ratio]]-AVERAGE(Table2[Sharpe Ratio]))/_xlfn.STDEV.P(Table2[Sharpe Ratio])</f>
        <v>0.14224020589804851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685</v>
      </c>
      <c r="AT601">
        <f>_xlfn.RANK.AVG(Table2[[#This Row],[6M Return vs Nifty Z-Score]],Table2[6M Return vs Nifty Z-Score])</f>
        <v>705</v>
      </c>
      <c r="AU601">
        <f>_xlfn.RANK.AVG(Table2[[#This Row],[Sharpe Ratio Z-Score]],Table2[Sharpe Ratio Z-Score])</f>
        <v>292</v>
      </c>
      <c r="AV601">
        <f>(Table2[[#This Row],[Rank 1Y]]+Table2[[#This Row],[Rank 6M]]+Table2[[#This Row],[Rank Sharpe]])/3</f>
        <v>560.66666666666663</v>
      </c>
    </row>
    <row r="602" spans="1:48" x14ac:dyDescent="0.3">
      <c r="A602" t="s">
        <v>1515</v>
      </c>
      <c r="B602" t="s">
        <v>1516</v>
      </c>
      <c r="C602" t="s">
        <v>10155</v>
      </c>
      <c r="D602" t="s">
        <v>934</v>
      </c>
      <c r="E602">
        <v>6327.3617547000003</v>
      </c>
      <c r="F602">
        <v>138.09</v>
      </c>
      <c r="G602">
        <v>-10.6556038178341</v>
      </c>
      <c r="H602">
        <f>(Table2[[#This Row],[1Y Return vs Nifty]]-AVERAGE(Table2[1Y Return vs Nifty]))/_xlfn.STDEV.P(Table2[1Y Return vs Nifty])</f>
        <v>-0.67009823675036628</v>
      </c>
      <c r="I602">
        <v>-15.2614628122568</v>
      </c>
      <c r="J602">
        <f>(Table2[[#This Row],[1M Return vs Nifty]]-AVERAGE(Table2[1M Return vs Nifty]))/_xlfn.STDEV.P(Table2[1M Return vs Nifty])</f>
        <v>-1.5662952915340691</v>
      </c>
      <c r="K602">
        <v>-34.220186143216097</v>
      </c>
      <c r="L602">
        <f>(Table2[[#This Row],[6M Return vs Nifty]]-AVERAGE(Table2[6M Return vs Nifty]))/_xlfn.STDEV.P(Table2[6M Return vs Nifty])</f>
        <v>-1.2989008506056068</v>
      </c>
      <c r="M602">
        <v>-0.62162866546132001</v>
      </c>
      <c r="N602">
        <f>(Table2[[#This Row],[1W Return vs Nifty]]-AVERAGE(Table2[1W Return vs Nifty]))/_xlfn.STDEV.P(Table2[1W Return vs Nifty])</f>
        <v>-0.11094463106451122</v>
      </c>
      <c r="O602">
        <v>140.55000000000001</v>
      </c>
      <c r="P602">
        <v>147.93378479223901</v>
      </c>
      <c r="Q602">
        <v>159.139282766999</v>
      </c>
      <c r="R602">
        <v>42.504750121178297</v>
      </c>
      <c r="S602" s="2">
        <f>(Table2[[#This Row],[Close Price]]-Table2[[#This Row],[20D EMA]])/Table2[[#This Row],[20D EMA]]</f>
        <v>-1.7502668089647868E-2</v>
      </c>
      <c r="T602" s="2">
        <f>(Table2[[#This Row],[Close Price]]-Table2[[#This Row],[50D EMA]])/Table2[[#This Row],[50D EMA]]</f>
        <v>-6.6541830225352525E-2</v>
      </c>
      <c r="U602" s="2">
        <f>(Table2[[#This Row],[Close Price]]-Table2[[#This Row],[200D EMA]])/Table2[[#This Row],[200D EMA]]</f>
        <v>-0.13226955909948354</v>
      </c>
      <c r="V602">
        <v>1.52761050064058</v>
      </c>
      <c r="W602">
        <v>132.15</v>
      </c>
      <c r="X602">
        <v>139.54</v>
      </c>
      <c r="Y602">
        <v>136.5</v>
      </c>
      <c r="Z602">
        <v>141.79</v>
      </c>
      <c r="AA602">
        <v>134.80000000000001</v>
      </c>
      <c r="AB602">
        <v>141.79</v>
      </c>
      <c r="AC602" s="2">
        <f>(Table2[[#This Row],[Close Price]]/Table2[[#This Row],[Day Low]])-1</f>
        <v>4.4948921679909271E-2</v>
      </c>
      <c r="AD602" s="2">
        <f>(Table2[[#This Row],[Day High]]/Table2[[#This Row],[Close Price]])-1</f>
        <v>1.0500398290969493E-2</v>
      </c>
      <c r="AE602" s="2">
        <f>(Table2[[#This Row],[Close Price]]/Table2[[#This Row],[Current Week Low]])-1</f>
        <v>1.1648351648351651E-2</v>
      </c>
      <c r="AF602" s="2">
        <f>(Table2[[#This Row],[Current Week High]]/Table2[[#This Row],[Close Price]])-1</f>
        <v>2.6794119776957004E-2</v>
      </c>
      <c r="AG602" s="2">
        <f>(Table2[[#This Row],[Close Price]]/Table2[[#This Row],[Current Month Low]])-1</f>
        <v>2.4406528189910848E-2</v>
      </c>
      <c r="AH602" s="2">
        <f>(Table2[[#This Row],[Current Month High]]/Table2[[#This Row],[Close Price]])-1</f>
        <v>2.6794119776957004E-2</v>
      </c>
      <c r="AI602">
        <v>52.509233108841997</v>
      </c>
      <c r="AJ602">
        <v>17.174374204497202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-0.23</v>
      </c>
      <c r="AM602" t="s">
        <v>10199</v>
      </c>
      <c r="AN602">
        <v>-2.21</v>
      </c>
      <c r="AO602" t="s">
        <v>10199</v>
      </c>
      <c r="AP602">
        <v>2.8335825656577E-2</v>
      </c>
      <c r="AQ602">
        <f>(Table2[[#This Row],[Sharpe Ratio]]-AVERAGE(Table2[Sharpe Ratio]))/_xlfn.STDEV.P(Table2[Sharpe Ratio])</f>
        <v>-0.29473379716897569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570</v>
      </c>
      <c r="AT602">
        <f>_xlfn.RANK.AVG(Table2[[#This Row],[6M Return vs Nifty Z-Score]],Table2[6M Return vs Nifty Z-Score])</f>
        <v>701</v>
      </c>
      <c r="AU602">
        <f>_xlfn.RANK.AVG(Table2[[#This Row],[Sharpe Ratio Z-Score]],Table2[Sharpe Ratio Z-Score])</f>
        <v>419</v>
      </c>
      <c r="AV602">
        <f>(Table2[[#This Row],[Rank 1Y]]+Table2[[#This Row],[Rank 6M]]+Table2[[#This Row],[Rank Sharpe]])/3</f>
        <v>563.33333333333337</v>
      </c>
    </row>
    <row r="603" spans="1:48" x14ac:dyDescent="0.3">
      <c r="A603" t="s">
        <v>1966</v>
      </c>
      <c r="B603" t="s">
        <v>1967</v>
      </c>
      <c r="C603" t="s">
        <v>10166</v>
      </c>
      <c r="D603" t="s">
        <v>140</v>
      </c>
      <c r="E603">
        <v>3230.1873824999998</v>
      </c>
      <c r="F603">
        <v>408.6</v>
      </c>
      <c r="G603">
        <v>-19.017470185032099</v>
      </c>
      <c r="H603">
        <f>(Table2[[#This Row],[1Y Return vs Nifty]]-AVERAGE(Table2[1Y Return vs Nifty]))/_xlfn.STDEV.P(Table2[1Y Return vs Nifty])</f>
        <v>-0.76667192817192364</v>
      </c>
      <c r="I603">
        <v>-10.7503877681952</v>
      </c>
      <c r="J603">
        <f>(Table2[[#This Row],[1M Return vs Nifty]]-AVERAGE(Table2[1M Return vs Nifty]))/_xlfn.STDEV.P(Table2[1M Return vs Nifty])</f>
        <v>-1.194780266441942</v>
      </c>
      <c r="K603">
        <v>-40.099819943022801</v>
      </c>
      <c r="L603">
        <f>(Table2[[#This Row],[6M Return vs Nifty]]-AVERAGE(Table2[6M Return vs Nifty]))/_xlfn.STDEV.P(Table2[6M Return vs Nifty])</f>
        <v>-1.4693499783779238</v>
      </c>
      <c r="M603">
        <v>-2.5191982819827299</v>
      </c>
      <c r="N603">
        <f>(Table2[[#This Row],[1W Return vs Nifty]]-AVERAGE(Table2[1W Return vs Nifty]))/_xlfn.STDEV.P(Table2[1W Return vs Nifty])</f>
        <v>-0.45355109927061232</v>
      </c>
      <c r="O603">
        <v>437.54</v>
      </c>
      <c r="P603">
        <v>459.78721211252002</v>
      </c>
      <c r="Q603">
        <v>465.66965239641797</v>
      </c>
      <c r="R603">
        <v>28.325745126623001</v>
      </c>
      <c r="S603" s="2">
        <f>(Table2[[#This Row],[Close Price]]-Table2[[#This Row],[20D EMA]])/Table2[[#This Row],[20D EMA]]</f>
        <v>-6.6142524112081172E-2</v>
      </c>
      <c r="T603" s="2">
        <f>(Table2[[#This Row],[Close Price]]-Table2[[#This Row],[50D EMA]])/Table2[[#This Row],[50D EMA]]</f>
        <v>-0.11132804646161705</v>
      </c>
      <c r="U603" s="2">
        <f>(Table2[[#This Row],[Close Price]]-Table2[[#This Row],[200D EMA]])/Table2[[#This Row],[200D EMA]]</f>
        <v>-0.12255394377264543</v>
      </c>
      <c r="V603">
        <v>0.53275463098459597</v>
      </c>
      <c r="W603">
        <v>410.6</v>
      </c>
      <c r="X603">
        <v>423.55</v>
      </c>
      <c r="Y603">
        <v>406.1</v>
      </c>
      <c r="Z603">
        <v>430.05</v>
      </c>
      <c r="AA603">
        <v>406.1</v>
      </c>
      <c r="AB603">
        <v>438.25</v>
      </c>
      <c r="AC603" s="2">
        <f>(Table2[[#This Row],[Close Price]]/Table2[[#This Row],[Day Low]])-1</f>
        <v>-4.8709206039941888E-3</v>
      </c>
      <c r="AD603" s="2">
        <f>(Table2[[#This Row],[Day High]]/Table2[[#This Row],[Close Price]])-1</f>
        <v>3.6588350465002417E-2</v>
      </c>
      <c r="AE603" s="2">
        <f>(Table2[[#This Row],[Close Price]]/Table2[[#This Row],[Current Week Low]])-1</f>
        <v>6.156119182467279E-3</v>
      </c>
      <c r="AF603" s="2">
        <f>(Table2[[#This Row],[Current Week High]]/Table2[[#This Row],[Close Price]])-1</f>
        <v>5.2496328928046898E-2</v>
      </c>
      <c r="AG603" s="2">
        <f>(Table2[[#This Row],[Close Price]]/Table2[[#This Row],[Current Month Low]])-1</f>
        <v>6.156119182467279E-3</v>
      </c>
      <c r="AH603" s="2">
        <f>(Table2[[#This Row],[Current Month High]]/Table2[[#This Row],[Close Price]])-1</f>
        <v>7.2564855604503098E-2</v>
      </c>
      <c r="AI603">
        <v>43.171806167400803</v>
      </c>
      <c r="AJ603">
        <v>12.9353233830845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-0.37</v>
      </c>
      <c r="AM603" t="s">
        <v>10199</v>
      </c>
      <c r="AN603">
        <v>-7.28</v>
      </c>
      <c r="AO603" t="s">
        <v>10199</v>
      </c>
      <c r="AP603">
        <v>4.7238943433913001E-2</v>
      </c>
      <c r="AQ603">
        <f>(Table2[[#This Row],[Sharpe Ratio]]-AVERAGE(Table2[Sharpe Ratio]))/_xlfn.STDEV.P(Table2[Sharpe Ratio])</f>
        <v>-8.1614489786259861E-2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619</v>
      </c>
      <c r="AT603">
        <f>_xlfn.RANK.AVG(Table2[[#This Row],[6M Return vs Nifty Z-Score]],Table2[6M Return vs Nifty Z-Score])</f>
        <v>713</v>
      </c>
      <c r="AU603">
        <f>_xlfn.RANK.AVG(Table2[[#This Row],[Sharpe Ratio Z-Score]],Table2[Sharpe Ratio Z-Score])</f>
        <v>358</v>
      </c>
      <c r="AV603">
        <f>(Table2[[#This Row],[Rank 1Y]]+Table2[[#This Row],[Rank 6M]]+Table2[[#This Row],[Rank Sharpe]])/3</f>
        <v>563.33333333333337</v>
      </c>
    </row>
    <row r="604" spans="1:48" x14ac:dyDescent="0.3">
      <c r="A604" t="s">
        <v>1607</v>
      </c>
      <c r="B604" t="s">
        <v>1608</v>
      </c>
      <c r="C604" t="s">
        <v>10167</v>
      </c>
      <c r="D604" t="s">
        <v>242</v>
      </c>
      <c r="E604">
        <v>5500.9335800449999</v>
      </c>
      <c r="F604">
        <v>171.79</v>
      </c>
      <c r="G604">
        <v>-21.381084539829001</v>
      </c>
      <c r="H604">
        <f>(Table2[[#This Row],[1Y Return vs Nifty]]-AVERAGE(Table2[1Y Return vs Nifty]))/_xlfn.STDEV.P(Table2[1Y Return vs Nifty])</f>
        <v>-0.79397001610061291</v>
      </c>
      <c r="I604">
        <v>-4.2613146607957004</v>
      </c>
      <c r="J604">
        <f>(Table2[[#This Row],[1M Return vs Nifty]]-AVERAGE(Table2[1M Return vs Nifty]))/_xlfn.STDEV.P(Table2[1M Return vs Nifty])</f>
        <v>-0.66036482560511878</v>
      </c>
      <c r="K604">
        <v>2.6637602484989</v>
      </c>
      <c r="L604">
        <f>(Table2[[#This Row],[6M Return vs Nifty]]-AVERAGE(Table2[6M Return vs Nifty]))/_xlfn.STDEV.P(Table2[6M Return vs Nifty])</f>
        <v>-0.2296443789737504</v>
      </c>
      <c r="M604">
        <v>-0.71918015009537495</v>
      </c>
      <c r="N604">
        <f>(Table2[[#This Row],[1W Return vs Nifty]]-AVERAGE(Table2[1W Return vs Nifty]))/_xlfn.STDEV.P(Table2[1W Return vs Nifty])</f>
        <v>-0.12855756569823681</v>
      </c>
      <c r="O604">
        <v>165.57</v>
      </c>
      <c r="P604">
        <v>166.34067196447299</v>
      </c>
      <c r="Q604">
        <v>165.98218590424</v>
      </c>
      <c r="R604">
        <v>45.864741368191197</v>
      </c>
      <c r="S604" s="2">
        <f>(Table2[[#This Row],[Close Price]]-Table2[[#This Row],[20D EMA]])/Table2[[#This Row],[20D EMA]]</f>
        <v>3.7567192124177078E-2</v>
      </c>
      <c r="T604" s="2">
        <f>(Table2[[#This Row],[Close Price]]-Table2[[#This Row],[50D EMA]])/Table2[[#This Row],[50D EMA]]</f>
        <v>3.2760045821450506E-2</v>
      </c>
      <c r="U604" s="2">
        <f>(Table2[[#This Row],[Close Price]]-Table2[[#This Row],[200D EMA]])/Table2[[#This Row],[200D EMA]]</f>
        <v>3.4990586876056044E-2</v>
      </c>
      <c r="V604">
        <v>1.0622872932757501</v>
      </c>
      <c r="W604">
        <v>166.81</v>
      </c>
      <c r="X604">
        <v>175.49</v>
      </c>
      <c r="Y604">
        <v>163.25</v>
      </c>
      <c r="Z604">
        <v>175</v>
      </c>
      <c r="AA604">
        <v>160</v>
      </c>
      <c r="AB604">
        <v>175</v>
      </c>
      <c r="AC604" s="2">
        <f>(Table2[[#This Row],[Close Price]]/Table2[[#This Row],[Day Low]])-1</f>
        <v>2.9854325280258998E-2</v>
      </c>
      <c r="AD604" s="2">
        <f>(Table2[[#This Row],[Day High]]/Table2[[#This Row],[Close Price]])-1</f>
        <v>2.1537924209791059E-2</v>
      </c>
      <c r="AE604" s="2">
        <f>(Table2[[#This Row],[Close Price]]/Table2[[#This Row],[Current Week Low]])-1</f>
        <v>5.2312404287901959E-2</v>
      </c>
      <c r="AF604" s="2">
        <f>(Table2[[#This Row],[Current Week High]]/Table2[[#This Row],[Close Price]])-1</f>
        <v>1.8685604517143073E-2</v>
      </c>
      <c r="AG604" s="2">
        <f>(Table2[[#This Row],[Close Price]]/Table2[[#This Row],[Current Month Low]])-1</f>
        <v>7.3687499999999906E-2</v>
      </c>
      <c r="AH604" s="2">
        <f>(Table2[[#This Row],[Current Month High]]/Table2[[#This Row],[Close Price]])-1</f>
        <v>1.8685604517143073E-2</v>
      </c>
      <c r="AI604">
        <v>27.830490715408299</v>
      </c>
      <c r="AJ604">
        <v>32.095347943098702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-0.08</v>
      </c>
      <c r="AM604" t="s">
        <v>10199</v>
      </c>
      <c r="AN604">
        <v>1.52</v>
      </c>
      <c r="AO604" t="s">
        <v>10198</v>
      </c>
      <c r="AP604">
        <v>-6.8457301792164998E-2</v>
      </c>
      <c r="AQ604">
        <f>(Table2[[#This Row],[Sharpe Ratio]]-AVERAGE(Table2[Sharpe Ratio]))/_xlfn.STDEV.P(Table2[Sharpe Ratio])</f>
        <v>-1.3860079734329287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633</v>
      </c>
      <c r="AT604">
        <f>_xlfn.RANK.AVG(Table2[[#This Row],[6M Return vs Nifty Z-Score]],Table2[6M Return vs Nifty Z-Score])</f>
        <v>393</v>
      </c>
      <c r="AU604">
        <f>_xlfn.RANK.AVG(Table2[[#This Row],[Sharpe Ratio Z-Score]],Table2[Sharpe Ratio Z-Score])</f>
        <v>669</v>
      </c>
      <c r="AV604">
        <f>(Table2[[#This Row],[Rank 1Y]]+Table2[[#This Row],[Rank 6M]]+Table2[[#This Row],[Rank Sharpe]])/3</f>
        <v>565</v>
      </c>
    </row>
    <row r="605" spans="1:48" x14ac:dyDescent="0.3">
      <c r="A605" t="s">
        <v>243</v>
      </c>
      <c r="B605" t="s">
        <v>244</v>
      </c>
      <c r="C605" t="s">
        <v>10155</v>
      </c>
      <c r="D605" t="s">
        <v>182</v>
      </c>
      <c r="E605">
        <v>110494.753048445</v>
      </c>
      <c r="F605">
        <v>630.20000000000005</v>
      </c>
      <c r="G605">
        <v>-16.257246855977499</v>
      </c>
      <c r="H605">
        <f>(Table2[[#This Row],[1Y Return vs Nifty]]-AVERAGE(Table2[1Y Return vs Nifty]))/_xlfn.STDEV.P(Table2[1Y Return vs Nifty])</f>
        <v>-0.73479328477714456</v>
      </c>
      <c r="I605">
        <v>-2.5002516006188098</v>
      </c>
      <c r="J605">
        <f>(Table2[[#This Row],[1M Return vs Nifty]]-AVERAGE(Table2[1M Return vs Nifty]))/_xlfn.STDEV.P(Table2[1M Return vs Nifty])</f>
        <v>-0.51533035364444757</v>
      </c>
      <c r="K605">
        <v>1.69929828599456</v>
      </c>
      <c r="L605">
        <f>(Table2[[#This Row],[6M Return vs Nifty]]-AVERAGE(Table2[6M Return vs Nifty]))/_xlfn.STDEV.P(Table2[6M Return vs Nifty])</f>
        <v>-0.25760389241893233</v>
      </c>
      <c r="M605">
        <v>0.148855917551901</v>
      </c>
      <c r="N605">
        <f>(Table2[[#This Row],[1W Return vs Nifty]]-AVERAGE(Table2[1W Return vs Nifty]))/_xlfn.STDEV.P(Table2[1W Return vs Nifty])</f>
        <v>2.8166471629744987E-2</v>
      </c>
      <c r="O605">
        <v>603.39</v>
      </c>
      <c r="P605">
        <v>581.185920198134</v>
      </c>
      <c r="Q605">
        <v>553.91175211308905</v>
      </c>
      <c r="R605">
        <v>69.811688022826701</v>
      </c>
      <c r="S605" s="2">
        <f>(Table2[[#This Row],[Close Price]]-Table2[[#This Row],[20D EMA]])/Table2[[#This Row],[20D EMA]]</f>
        <v>4.4432290889806027E-2</v>
      </c>
      <c r="T605" s="2">
        <f>(Table2[[#This Row],[Close Price]]-Table2[[#This Row],[50D EMA]])/Table2[[#This Row],[50D EMA]]</f>
        <v>8.433459603625032E-2</v>
      </c>
      <c r="U605" s="2">
        <f>(Table2[[#This Row],[Close Price]]-Table2[[#This Row],[200D EMA]])/Table2[[#This Row],[200D EMA]]</f>
        <v>0.1377263573049009</v>
      </c>
      <c r="V605">
        <v>0.67644643181395503</v>
      </c>
      <c r="W605">
        <v>619.54999999999995</v>
      </c>
      <c r="X605">
        <v>637.25</v>
      </c>
      <c r="Y605">
        <v>610.4</v>
      </c>
      <c r="Z605">
        <v>633.4</v>
      </c>
      <c r="AA605">
        <v>600.70000000000005</v>
      </c>
      <c r="AB605">
        <v>633.4</v>
      </c>
      <c r="AC605" s="2">
        <f>(Table2[[#This Row],[Close Price]]/Table2[[#This Row],[Day Low]])-1</f>
        <v>1.7189895892179896E-2</v>
      </c>
      <c r="AD605" s="2">
        <f>(Table2[[#This Row],[Day High]]/Table2[[#This Row],[Close Price]])-1</f>
        <v>1.1186924785782315E-2</v>
      </c>
      <c r="AE605" s="2">
        <f>(Table2[[#This Row],[Close Price]]/Table2[[#This Row],[Current Week Low]])-1</f>
        <v>3.243774574049807E-2</v>
      </c>
      <c r="AF605" s="2">
        <f>(Table2[[#This Row],[Current Week High]]/Table2[[#This Row],[Close Price]])-1</f>
        <v>5.0777530942556215E-3</v>
      </c>
      <c r="AG605" s="2">
        <f>(Table2[[#This Row],[Close Price]]/Table2[[#This Row],[Current Month Low]])-1</f>
        <v>4.9109372398868034E-2</v>
      </c>
      <c r="AH605" s="2">
        <f>(Table2[[#This Row],[Current Month High]]/Table2[[#This Row],[Close Price]])-1</f>
        <v>5.0777530942556215E-3</v>
      </c>
      <c r="AI605">
        <v>0.50777530942556204</v>
      </c>
      <c r="AJ605">
        <v>28.822567457072701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0.12</v>
      </c>
      <c r="AM605" t="s">
        <v>10198</v>
      </c>
      <c r="AN605">
        <v>6.82</v>
      </c>
      <c r="AO605" t="s">
        <v>10198</v>
      </c>
      <c r="AP605">
        <v>-8.4224582142941998E-2</v>
      </c>
      <c r="AQ605">
        <f>(Table2[[#This Row],[Sharpe Ratio]]-AVERAGE(Table2[Sharpe Ratio]))/_xlfn.STDEV.P(Table2[Sharpe Ratio])</f>
        <v>-1.5637729277250487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-3.0433339869358282</v>
      </c>
      <c r="AS605">
        <f>_xlfn.RANK.AVG(Table2[[#This Row],[1Y Return vs Nifty Z-Score]],Table2[1Y Return vs Nifty Z-Score])</f>
        <v>602</v>
      </c>
      <c r="AT605">
        <f>_xlfn.RANK.AVG(Table2[[#This Row],[6M Return vs Nifty Z-Score]],Table2[6M Return vs Nifty Z-Score])</f>
        <v>408</v>
      </c>
      <c r="AU605">
        <f>_xlfn.RANK.AVG(Table2[[#This Row],[Sharpe Ratio Z-Score]],Table2[Sharpe Ratio Z-Score])</f>
        <v>690</v>
      </c>
      <c r="AV605">
        <f>(Table2[[#This Row],[Rank 1Y]]+Table2[[#This Row],[Rank 6M]]+Table2[[#This Row],[Rank Sharpe]])/3</f>
        <v>566.66666666666663</v>
      </c>
    </row>
    <row r="606" spans="1:48" x14ac:dyDescent="0.3">
      <c r="A606" t="s">
        <v>1410</v>
      </c>
      <c r="B606" t="s">
        <v>1411</v>
      </c>
      <c r="C606" t="s">
        <v>10164</v>
      </c>
      <c r="D606" t="s">
        <v>806</v>
      </c>
      <c r="E606">
        <v>7306.1234680139996</v>
      </c>
      <c r="F606">
        <v>41.36</v>
      </c>
      <c r="G606">
        <v>-30.634841776723299</v>
      </c>
      <c r="H606">
        <f>(Table2[[#This Row],[1Y Return vs Nifty]]-AVERAGE(Table2[1Y Return vs Nifty]))/_xlfn.STDEV.P(Table2[1Y Return vs Nifty])</f>
        <v>-0.90084442148354593</v>
      </c>
      <c r="I606">
        <v>-7.5529290147659696</v>
      </c>
      <c r="J606">
        <f>(Table2[[#This Row],[1M Return vs Nifty]]-AVERAGE(Table2[1M Return vs Nifty]))/_xlfn.STDEV.P(Table2[1M Return vs Nifty])</f>
        <v>-0.93144969503522956</v>
      </c>
      <c r="K606">
        <v>-23.026511578927899</v>
      </c>
      <c r="L606">
        <f>(Table2[[#This Row],[6M Return vs Nifty]]-AVERAGE(Table2[6M Return vs Nifty]))/_xlfn.STDEV.P(Table2[6M Return vs Nifty])</f>
        <v>-0.97439899708663102</v>
      </c>
      <c r="M606">
        <v>-1.74837083432602</v>
      </c>
      <c r="N606">
        <f>(Table2[[#This Row],[1W Return vs Nifty]]-AVERAGE(Table2[1W Return vs Nifty]))/_xlfn.STDEV.P(Table2[1W Return vs Nifty])</f>
        <v>-0.31437809231547653</v>
      </c>
      <c r="O606">
        <v>41.99</v>
      </c>
      <c r="P606">
        <v>42.891858034532497</v>
      </c>
      <c r="Q606">
        <v>43.855835489028799</v>
      </c>
      <c r="R606">
        <v>34.634207587883402</v>
      </c>
      <c r="S606" s="2">
        <f>(Table2[[#This Row],[Close Price]]-Table2[[#This Row],[20D EMA]])/Table2[[#This Row],[20D EMA]]</f>
        <v>-1.5003572279114134E-2</v>
      </c>
      <c r="T606" s="2">
        <f>(Table2[[#This Row],[Close Price]]-Table2[[#This Row],[50D EMA]])/Table2[[#This Row],[50D EMA]]</f>
        <v>-3.5714424712009196E-2</v>
      </c>
      <c r="U606" s="2">
        <f>(Table2[[#This Row],[Close Price]]-Table2[[#This Row],[200D EMA]])/Table2[[#This Row],[200D EMA]]</f>
        <v>-5.6909997522522862E-2</v>
      </c>
      <c r="V606">
        <v>0.57119311867186795</v>
      </c>
      <c r="W606">
        <v>40.700000000000003</v>
      </c>
      <c r="X606">
        <v>41.58</v>
      </c>
      <c r="Y606">
        <v>41.14</v>
      </c>
      <c r="Z606">
        <v>42.2</v>
      </c>
      <c r="AA606">
        <v>41.14</v>
      </c>
      <c r="AB606">
        <v>42.65</v>
      </c>
      <c r="AC606" s="2">
        <f>(Table2[[#This Row],[Close Price]]/Table2[[#This Row],[Day Low]])-1</f>
        <v>1.6216216216216051E-2</v>
      </c>
      <c r="AD606" s="2">
        <f>(Table2[[#This Row],[Day High]]/Table2[[#This Row],[Close Price]])-1</f>
        <v>5.3191489361701372E-3</v>
      </c>
      <c r="AE606" s="2">
        <f>(Table2[[#This Row],[Close Price]]/Table2[[#This Row],[Current Week Low]])-1</f>
        <v>5.3475935828877219E-3</v>
      </c>
      <c r="AF606" s="2">
        <f>(Table2[[#This Row],[Current Week High]]/Table2[[#This Row],[Close Price]])-1</f>
        <v>2.0309477756286443E-2</v>
      </c>
      <c r="AG606" s="2">
        <f>(Table2[[#This Row],[Close Price]]/Table2[[#This Row],[Current Month Low]])-1</f>
        <v>5.3475935828877219E-3</v>
      </c>
      <c r="AH606" s="2">
        <f>(Table2[[#This Row],[Current Month High]]/Table2[[#This Row],[Close Price]])-1</f>
        <v>3.1189555125725299E-2</v>
      </c>
      <c r="AI606">
        <v>30.560928433268799</v>
      </c>
      <c r="AJ606">
        <v>11.783783783783701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-0.15</v>
      </c>
      <c r="AM606" t="s">
        <v>10199</v>
      </c>
      <c r="AN606">
        <v>-3.45</v>
      </c>
      <c r="AO606" t="s">
        <v>10199</v>
      </c>
      <c r="AP606">
        <v>3.6641766582179998E-2</v>
      </c>
      <c r="AQ606">
        <f>(Table2[[#This Row],[Sharpe Ratio]]-AVERAGE(Table2[Sharpe Ratio]))/_xlfn.STDEV.P(Table2[Sharpe Ratio])</f>
        <v>-0.20109017720758479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663</v>
      </c>
      <c r="AT606">
        <f>_xlfn.RANK.AVG(Table2[[#This Row],[6M Return vs Nifty Z-Score]],Table2[6M Return vs Nifty Z-Score])</f>
        <v>644</v>
      </c>
      <c r="AU606">
        <f>_xlfn.RANK.AVG(Table2[[#This Row],[Sharpe Ratio Z-Score]],Table2[Sharpe Ratio Z-Score])</f>
        <v>393</v>
      </c>
      <c r="AV606">
        <f>(Table2[[#This Row],[Rank 1Y]]+Table2[[#This Row],[Rank 6M]]+Table2[[#This Row],[Rank Sharpe]])/3</f>
        <v>566.66666666666663</v>
      </c>
    </row>
    <row r="607" spans="1:48" x14ac:dyDescent="0.3">
      <c r="A607" t="s">
        <v>1032</v>
      </c>
      <c r="B607" t="s">
        <v>1033</v>
      </c>
      <c r="C607" t="s">
        <v>10158</v>
      </c>
      <c r="D607" t="s">
        <v>80</v>
      </c>
      <c r="E607">
        <v>12696.74017761</v>
      </c>
      <c r="F607">
        <v>612.45000000000005</v>
      </c>
      <c r="G607">
        <v>-27.6297861763287</v>
      </c>
      <c r="H607">
        <f>(Table2[[#This Row],[1Y Return vs Nifty]]-AVERAGE(Table2[1Y Return vs Nifty]))/_xlfn.STDEV.P(Table2[1Y Return vs Nifty])</f>
        <v>-0.86613813708326348</v>
      </c>
      <c r="I607">
        <v>-14.287102121401199</v>
      </c>
      <c r="J607">
        <f>(Table2[[#This Row],[1M Return vs Nifty]]-AVERAGE(Table2[1M Return vs Nifty]))/_xlfn.STDEV.P(Table2[1M Return vs Nifty])</f>
        <v>-1.4860506418715622</v>
      </c>
      <c r="K607">
        <v>-34.8582311025148</v>
      </c>
      <c r="L607">
        <f>(Table2[[#This Row],[6M Return vs Nifty]]-AVERAGE(Table2[6M Return vs Nifty]))/_xlfn.STDEV.P(Table2[6M Return vs Nifty])</f>
        <v>-1.3173976159646268</v>
      </c>
      <c r="M607">
        <v>-5.6864038825269203</v>
      </c>
      <c r="N607">
        <f>(Table2[[#This Row],[1W Return vs Nifty]]-AVERAGE(Table2[1W Return vs Nifty]))/_xlfn.STDEV.P(Table2[1W Return vs Nifty])</f>
        <v>-1.0253905276833752</v>
      </c>
      <c r="O607">
        <v>642.96</v>
      </c>
      <c r="P607">
        <v>647.99396969883503</v>
      </c>
      <c r="Q607">
        <v>662.37966648823794</v>
      </c>
      <c r="R607">
        <v>24.605947684794302</v>
      </c>
      <c r="S607" s="2">
        <f>(Table2[[#This Row],[Close Price]]-Table2[[#This Row],[20D EMA]])/Table2[[#This Row],[20D EMA]]</f>
        <v>-4.7452407614781617E-2</v>
      </c>
      <c r="T607" s="2">
        <f>(Table2[[#This Row],[Close Price]]-Table2[[#This Row],[50D EMA]])/Table2[[#This Row],[50D EMA]]</f>
        <v>-5.4852315547557609E-2</v>
      </c>
      <c r="U607" s="2">
        <f>(Table2[[#This Row],[Close Price]]-Table2[[#This Row],[200D EMA]])/Table2[[#This Row],[200D EMA]]</f>
        <v>-7.5379225864452948E-2</v>
      </c>
      <c r="V607">
        <v>0.65619243219902601</v>
      </c>
      <c r="W607">
        <v>603</v>
      </c>
      <c r="X607">
        <v>623</v>
      </c>
      <c r="Y607">
        <v>607.04999999999995</v>
      </c>
      <c r="Z607">
        <v>633.54999999999995</v>
      </c>
      <c r="AA607">
        <v>607.04999999999995</v>
      </c>
      <c r="AB607">
        <v>657.25</v>
      </c>
      <c r="AC607" s="2">
        <f>(Table2[[#This Row],[Close Price]]/Table2[[#This Row],[Day Low]])-1</f>
        <v>1.5671641791044744E-2</v>
      </c>
      <c r="AD607" s="2">
        <f>(Table2[[#This Row],[Day High]]/Table2[[#This Row],[Close Price]])-1</f>
        <v>1.7225895991509477E-2</v>
      </c>
      <c r="AE607" s="2">
        <f>(Table2[[#This Row],[Close Price]]/Table2[[#This Row],[Current Week Low]])-1</f>
        <v>8.8954781319496856E-3</v>
      </c>
      <c r="AF607" s="2">
        <f>(Table2[[#This Row],[Current Week High]]/Table2[[#This Row],[Close Price]])-1</f>
        <v>3.4451791983018953E-2</v>
      </c>
      <c r="AG607" s="2">
        <f>(Table2[[#This Row],[Close Price]]/Table2[[#This Row],[Current Month Low]])-1</f>
        <v>8.8954781319496856E-3</v>
      </c>
      <c r="AH607" s="2">
        <f>(Table2[[#This Row],[Current Month High]]/Table2[[#This Row],[Close Price]])-1</f>
        <v>7.3148828475793959E-2</v>
      </c>
      <c r="AI607">
        <v>34.541595232263802</v>
      </c>
      <c r="AJ607">
        <v>21.457610312345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-0.14000000000000001</v>
      </c>
      <c r="AM607" t="s">
        <v>10199</v>
      </c>
      <c r="AN607">
        <v>-9.09</v>
      </c>
      <c r="AO607" t="s">
        <v>10199</v>
      </c>
      <c r="AP607">
        <v>5.2619503669608998E-2</v>
      </c>
      <c r="AQ607">
        <f>(Table2[[#This Row],[Sharpe Ratio]]-AVERAGE(Table2[Sharpe Ratio]))/_xlfn.STDEV.P(Table2[Sharpe Ratio])</f>
        <v>-2.0952471791675038E-2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653</v>
      </c>
      <c r="AT607">
        <f>_xlfn.RANK.AVG(Table2[[#This Row],[6M Return vs Nifty Z-Score]],Table2[6M Return vs Nifty Z-Score])</f>
        <v>702</v>
      </c>
      <c r="AU607">
        <f>_xlfn.RANK.AVG(Table2[[#This Row],[Sharpe Ratio Z-Score]],Table2[Sharpe Ratio Z-Score])</f>
        <v>346</v>
      </c>
      <c r="AV607">
        <f>(Table2[[#This Row],[Rank 1Y]]+Table2[[#This Row],[Rank 6M]]+Table2[[#This Row],[Rank Sharpe]])/3</f>
        <v>567</v>
      </c>
    </row>
    <row r="608" spans="1:48" x14ac:dyDescent="0.3">
      <c r="A608" t="s">
        <v>1589</v>
      </c>
      <c r="B608" t="s">
        <v>1590</v>
      </c>
      <c r="C608" t="s">
        <v>10165</v>
      </c>
      <c r="D608" t="s">
        <v>333</v>
      </c>
      <c r="E608">
        <v>5683.0007198650001</v>
      </c>
      <c r="F608">
        <v>271.05</v>
      </c>
      <c r="G608">
        <v>-20.777525075929301</v>
      </c>
      <c r="H608">
        <f>(Table2[[#This Row],[1Y Return vs Nifty]]-AVERAGE(Table2[1Y Return vs Nifty]))/_xlfn.STDEV.P(Table2[1Y Return vs Nifty])</f>
        <v>-0.7869993276368672</v>
      </c>
      <c r="I608">
        <v>7.4924442186735396</v>
      </c>
      <c r="J608">
        <f>(Table2[[#This Row],[1M Return vs Nifty]]-AVERAGE(Table2[1M Return vs Nifty]))/_xlfn.STDEV.P(Table2[1M Return vs Nifty])</f>
        <v>0.30763016059693232</v>
      </c>
      <c r="K608">
        <v>3.62574036776582</v>
      </c>
      <c r="L608">
        <f>(Table2[[#This Row],[6M Return vs Nifty]]-AVERAGE(Table2[6M Return vs Nifty]))/_xlfn.STDEV.P(Table2[6M Return vs Nifty])</f>
        <v>-0.20175681354939581</v>
      </c>
      <c r="M608">
        <v>-7.1582513082298096</v>
      </c>
      <c r="N608">
        <f>(Table2[[#This Row],[1W Return vs Nifty]]-AVERAGE(Table2[1W Return vs Nifty]))/_xlfn.STDEV.P(Table2[1W Return vs Nifty])</f>
        <v>-1.2911327928776912</v>
      </c>
      <c r="O608">
        <v>261.7</v>
      </c>
      <c r="P608">
        <v>244.43263329023</v>
      </c>
      <c r="Q608">
        <v>229.23115445249201</v>
      </c>
      <c r="R608">
        <v>50.738104253775099</v>
      </c>
      <c r="S608" s="2">
        <f>(Table2[[#This Row],[Close Price]]-Table2[[#This Row],[20D EMA]])/Table2[[#This Row],[20D EMA]]</f>
        <v>3.5727932747420796E-2</v>
      </c>
      <c r="T608" s="2">
        <f>(Table2[[#This Row],[Close Price]]-Table2[[#This Row],[50D EMA]])/Table2[[#This Row],[50D EMA]]</f>
        <v>0.10889448905198171</v>
      </c>
      <c r="U608" s="2">
        <f>(Table2[[#This Row],[Close Price]]-Table2[[#This Row],[200D EMA]])/Table2[[#This Row],[200D EMA]]</f>
        <v>0.18243089883393199</v>
      </c>
      <c r="V608">
        <v>1.09925965282666</v>
      </c>
      <c r="W608">
        <v>262.35000000000002</v>
      </c>
      <c r="X608">
        <v>273.89999999999998</v>
      </c>
      <c r="Y608">
        <v>265.10000000000002</v>
      </c>
      <c r="Z608">
        <v>278.7</v>
      </c>
      <c r="AA608">
        <v>265.10000000000002</v>
      </c>
      <c r="AB608">
        <v>287.05</v>
      </c>
      <c r="AC608" s="2">
        <f>(Table2[[#This Row],[Close Price]]/Table2[[#This Row],[Day Low]])-1</f>
        <v>3.3161806746712319E-2</v>
      </c>
      <c r="AD608" s="2">
        <f>(Table2[[#This Row],[Day High]]/Table2[[#This Row],[Close Price]])-1</f>
        <v>1.0514665190924033E-2</v>
      </c>
      <c r="AE608" s="2">
        <f>(Table2[[#This Row],[Close Price]]/Table2[[#This Row],[Current Week Low]])-1</f>
        <v>2.2444360618634418E-2</v>
      </c>
      <c r="AF608" s="2">
        <f>(Table2[[#This Row],[Current Week High]]/Table2[[#This Row],[Close Price]])-1</f>
        <v>2.822357498616479E-2</v>
      </c>
      <c r="AG608" s="2">
        <f>(Table2[[#This Row],[Close Price]]/Table2[[#This Row],[Current Month Low]])-1</f>
        <v>2.2444360618634418E-2</v>
      </c>
      <c r="AH608" s="2">
        <f>(Table2[[#This Row],[Current Month High]]/Table2[[#This Row],[Close Price]])-1</f>
        <v>5.9029699317469042E-2</v>
      </c>
      <c r="AI608">
        <v>5.9029699317468998</v>
      </c>
      <c r="AJ608">
        <v>43.412698412698397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0.16</v>
      </c>
      <c r="AM608" t="s">
        <v>10198</v>
      </c>
      <c r="AN608">
        <v>8.02</v>
      </c>
      <c r="AO608" t="s">
        <v>10198</v>
      </c>
      <c r="AP608">
        <v>-9.2771290061169007E-2</v>
      </c>
      <c r="AQ608">
        <f>(Table2[[#This Row],[Sharpe Ratio]]-AVERAGE(Table2[Sharpe Ratio]))/_xlfn.STDEV.P(Table2[Sharpe Ratio])</f>
        <v>-1.6601310255473443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-3.6323897990143661</v>
      </c>
      <c r="AS608">
        <f>_xlfn.RANK.AVG(Table2[[#This Row],[1Y Return vs Nifty Z-Score]],Table2[1Y Return vs Nifty Z-Score])</f>
        <v>630</v>
      </c>
      <c r="AT608">
        <f>_xlfn.RANK.AVG(Table2[[#This Row],[6M Return vs Nifty Z-Score]],Table2[6M Return vs Nifty Z-Score])</f>
        <v>378</v>
      </c>
      <c r="AU608">
        <f>_xlfn.RANK.AVG(Table2[[#This Row],[Sharpe Ratio Z-Score]],Table2[Sharpe Ratio Z-Score])</f>
        <v>695</v>
      </c>
      <c r="AV608">
        <f>(Table2[[#This Row],[Rank 1Y]]+Table2[[#This Row],[Rank 6M]]+Table2[[#This Row],[Rank Sharpe]])/3</f>
        <v>567.66666666666663</v>
      </c>
    </row>
    <row r="609" spans="1:48" x14ac:dyDescent="0.3">
      <c r="A609" t="s">
        <v>406</v>
      </c>
      <c r="B609" t="s">
        <v>407</v>
      </c>
      <c r="C609" t="s">
        <v>10153</v>
      </c>
      <c r="D609" t="s">
        <v>24</v>
      </c>
      <c r="E609">
        <v>59644.496407063998</v>
      </c>
      <c r="F609">
        <v>79.19</v>
      </c>
      <c r="G609">
        <v>-26.369229555669399</v>
      </c>
      <c r="H609">
        <f>(Table2[[#This Row],[1Y Return vs Nifty]]-AVERAGE(Table2[1Y Return vs Nifty]))/_xlfn.STDEV.P(Table2[1Y Return vs Nifty])</f>
        <v>-0.85157959228511881</v>
      </c>
      <c r="I609">
        <v>-2.9357180957493298</v>
      </c>
      <c r="J609">
        <f>(Table2[[#This Row],[1M Return vs Nifty]]-AVERAGE(Table2[1M Return vs Nifty]))/_xlfn.STDEV.P(Table2[1M Return vs Nifty])</f>
        <v>-0.55119372197350402</v>
      </c>
      <c r="K609">
        <v>-19.338123152923998</v>
      </c>
      <c r="L609">
        <f>(Table2[[#This Row],[6M Return vs Nifty]]-AVERAGE(Table2[6M Return vs Nifty]))/_xlfn.STDEV.P(Table2[6M Return vs Nifty])</f>
        <v>-0.8674735300416353</v>
      </c>
      <c r="M609">
        <v>-3.1358330197586701</v>
      </c>
      <c r="N609">
        <f>(Table2[[#This Row],[1W Return vs Nifty]]-AVERAGE(Table2[1W Return vs Nifty]))/_xlfn.STDEV.P(Table2[1W Return vs Nifty])</f>
        <v>-0.56488459019670223</v>
      </c>
      <c r="O609">
        <v>80.42</v>
      </c>
      <c r="P609">
        <v>79.956274004201802</v>
      </c>
      <c r="Q609">
        <v>80.316413718490907</v>
      </c>
      <c r="R609">
        <v>41.278300505575302</v>
      </c>
      <c r="S609" s="2">
        <f>(Table2[[#This Row],[Close Price]]-Table2[[#This Row],[20D EMA]])/Table2[[#This Row],[20D EMA]]</f>
        <v>-1.5294702810246256E-2</v>
      </c>
      <c r="T609" s="2">
        <f>(Table2[[#This Row],[Close Price]]-Table2[[#This Row],[50D EMA]])/Table2[[#This Row],[50D EMA]]</f>
        <v>-9.5836632427561061E-3</v>
      </c>
      <c r="U609" s="2">
        <f>(Table2[[#This Row],[Close Price]]-Table2[[#This Row],[200D EMA]])/Table2[[#This Row],[200D EMA]]</f>
        <v>-1.4024701382198038E-2</v>
      </c>
      <c r="V609">
        <v>0.76822260955460797</v>
      </c>
      <c r="W609">
        <v>77.61</v>
      </c>
      <c r="X609">
        <v>79.34</v>
      </c>
      <c r="Y609">
        <v>79.05</v>
      </c>
      <c r="Z609">
        <v>81.349999999999994</v>
      </c>
      <c r="AA609">
        <v>77.849999999999994</v>
      </c>
      <c r="AB609">
        <v>82.2</v>
      </c>
      <c r="AC609" s="2">
        <f>(Table2[[#This Row],[Close Price]]/Table2[[#This Row],[Day Low]])-1</f>
        <v>2.0358201262723918E-2</v>
      </c>
      <c r="AD609" s="2">
        <f>(Table2[[#This Row],[Day High]]/Table2[[#This Row],[Close Price]])-1</f>
        <v>1.8941785578987513E-3</v>
      </c>
      <c r="AE609" s="2">
        <f>(Table2[[#This Row],[Close Price]]/Table2[[#This Row],[Current Week Low]])-1</f>
        <v>1.7710309930423218E-3</v>
      </c>
      <c r="AF609" s="2">
        <f>(Table2[[#This Row],[Current Week High]]/Table2[[#This Row],[Close Price]])-1</f>
        <v>2.7276171233741486E-2</v>
      </c>
      <c r="AG609" s="2">
        <f>(Table2[[#This Row],[Close Price]]/Table2[[#This Row],[Current Month Low]])-1</f>
        <v>1.721258831085426E-2</v>
      </c>
      <c r="AH609" s="2">
        <f>(Table2[[#This Row],[Current Month High]]/Table2[[#This Row],[Close Price]])-1</f>
        <v>3.8009849728501077E-2</v>
      </c>
      <c r="AI609">
        <v>27.162520520267702</v>
      </c>
      <c r="AJ609">
        <v>11.850282485875701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-0.12</v>
      </c>
      <c r="AM609" t="s">
        <v>10199</v>
      </c>
      <c r="AN609">
        <v>-5.13</v>
      </c>
      <c r="AO609" t="s">
        <v>10199</v>
      </c>
      <c r="AP609">
        <v>1.9851650835388999E-2</v>
      </c>
      <c r="AQ609">
        <f>(Table2[[#This Row],[Sharpe Ratio]]-AVERAGE(Table2[Sharpe Ratio]))/_xlfn.STDEV.P(Table2[Sharpe Ratio])</f>
        <v>-0.39038687847037584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648</v>
      </c>
      <c r="AT609">
        <f>_xlfn.RANK.AVG(Table2[[#This Row],[6M Return vs Nifty Z-Score]],Table2[6M Return vs Nifty Z-Score])</f>
        <v>613</v>
      </c>
      <c r="AU609">
        <f>_xlfn.RANK.AVG(Table2[[#This Row],[Sharpe Ratio Z-Score]],Table2[Sharpe Ratio Z-Score])</f>
        <v>444</v>
      </c>
      <c r="AV609">
        <f>(Table2[[#This Row],[Rank 1Y]]+Table2[[#This Row],[Rank 6M]]+Table2[[#This Row],[Rank Sharpe]])/3</f>
        <v>568.33333333333337</v>
      </c>
    </row>
    <row r="610" spans="1:48" x14ac:dyDescent="0.3">
      <c r="A610" t="s">
        <v>482</v>
      </c>
      <c r="B610" t="s">
        <v>483</v>
      </c>
      <c r="C610" t="s">
        <v>629</v>
      </c>
      <c r="D610" t="s">
        <v>484</v>
      </c>
      <c r="E610">
        <v>44013.465650849997</v>
      </c>
      <c r="F610">
        <v>39417.599999999999</v>
      </c>
      <c r="G610">
        <v>-18.149917704456001</v>
      </c>
      <c r="H610">
        <f>(Table2[[#This Row],[1Y Return vs Nifty]]-AVERAGE(Table2[1Y Return vs Nifty]))/_xlfn.STDEV.P(Table2[1Y Return vs Nifty])</f>
        <v>-0.75665230553363017</v>
      </c>
      <c r="I610">
        <v>-2.4202477386898398</v>
      </c>
      <c r="J610">
        <f>(Table2[[#This Row],[1M Return vs Nifty]]-AVERAGE(Table2[1M Return vs Nifty]))/_xlfn.STDEV.P(Table2[1M Return vs Nifty])</f>
        <v>-0.50874153911981768</v>
      </c>
      <c r="K610">
        <v>-5.1984862211295297</v>
      </c>
      <c r="L610">
        <f>(Table2[[#This Row],[6M Return vs Nifty]]-AVERAGE(Table2[6M Return vs Nifty]))/_xlfn.STDEV.P(Table2[6M Return vs Nifty])</f>
        <v>-0.45756895705260991</v>
      </c>
      <c r="M610">
        <v>-0.37675321958435698</v>
      </c>
      <c r="N610">
        <f>(Table2[[#This Row],[1W Return vs Nifty]]-AVERAGE(Table2[1W Return vs Nifty]))/_xlfn.STDEV.P(Table2[1W Return vs Nifty])</f>
        <v>-6.6732333959914319E-2</v>
      </c>
      <c r="O610">
        <v>38923.39</v>
      </c>
      <c r="P610">
        <v>37833.508389019298</v>
      </c>
      <c r="Q610">
        <v>37387.306894560199</v>
      </c>
      <c r="R610">
        <v>57.088821827406498</v>
      </c>
      <c r="S610" s="2">
        <f>(Table2[[#This Row],[Close Price]]-Table2[[#This Row],[20D EMA]])/Table2[[#This Row],[20D EMA]]</f>
        <v>1.2696992733675026E-2</v>
      </c>
      <c r="T610" s="2">
        <f>(Table2[[#This Row],[Close Price]]-Table2[[#This Row],[50D EMA]])/Table2[[#This Row],[50D EMA]]</f>
        <v>4.1870069111551472E-2</v>
      </c>
      <c r="U610" s="2">
        <f>(Table2[[#This Row],[Close Price]]-Table2[[#This Row],[200D EMA]])/Table2[[#This Row],[200D EMA]]</f>
        <v>5.4304342143862851E-2</v>
      </c>
      <c r="V610">
        <v>0.61290798185662598</v>
      </c>
      <c r="W610">
        <v>39010</v>
      </c>
      <c r="X610">
        <v>39749.599999999999</v>
      </c>
      <c r="Y610">
        <v>38850</v>
      </c>
      <c r="Z610">
        <v>39960</v>
      </c>
      <c r="AA610">
        <v>38300</v>
      </c>
      <c r="AB610">
        <v>39960</v>
      </c>
      <c r="AC610" s="2">
        <f>(Table2[[#This Row],[Close Price]]/Table2[[#This Row],[Day Low]])-1</f>
        <v>1.0448602922327632E-2</v>
      </c>
      <c r="AD610" s="2">
        <f>(Table2[[#This Row],[Day High]]/Table2[[#This Row],[Close Price]])-1</f>
        <v>8.4226335444066436E-3</v>
      </c>
      <c r="AE610" s="2">
        <f>(Table2[[#This Row],[Close Price]]/Table2[[#This Row],[Current Week Low]])-1</f>
        <v>1.4610038610038512E-2</v>
      </c>
      <c r="AF610" s="2">
        <f>(Table2[[#This Row],[Current Week High]]/Table2[[#This Row],[Close Price]])-1</f>
        <v>1.3760350706283564E-2</v>
      </c>
      <c r="AG610" s="2">
        <f>(Table2[[#This Row],[Close Price]]/Table2[[#This Row],[Current Month Low]])-1</f>
        <v>2.9180156657963474E-2</v>
      </c>
      <c r="AH610" s="2">
        <f>(Table2[[#This Row],[Current Month High]]/Table2[[#This Row],[Close Price]])-1</f>
        <v>1.3760350706283564E-2</v>
      </c>
      <c r="AI610">
        <v>8.7965781782757002</v>
      </c>
      <c r="AJ610">
        <v>19.194255829670599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-0.01</v>
      </c>
      <c r="AM610" t="s">
        <v>10199</v>
      </c>
      <c r="AN610">
        <v>-0.98</v>
      </c>
      <c r="AO610" t="s">
        <v>10199</v>
      </c>
      <c r="AP610">
        <v>-3.6319999893083002E-2</v>
      </c>
      <c r="AQ610">
        <f>(Table2[[#This Row],[Sharpe Ratio]]-AVERAGE(Table2[Sharpe Ratio]))/_xlfn.STDEV.P(Table2[Sharpe Ratio])</f>
        <v>-1.0236825833804297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-2.813377719046402</v>
      </c>
      <c r="AS610">
        <f>_xlfn.RANK.AVG(Table2[[#This Row],[1Y Return vs Nifty Z-Score]],Table2[1Y Return vs Nifty Z-Score])</f>
        <v>613</v>
      </c>
      <c r="AT610">
        <f>_xlfn.RANK.AVG(Table2[[#This Row],[6M Return vs Nifty Z-Score]],Table2[6M Return vs Nifty Z-Score])</f>
        <v>482</v>
      </c>
      <c r="AU610">
        <f>_xlfn.RANK.AVG(Table2[[#This Row],[Sharpe Ratio Z-Score]],Table2[Sharpe Ratio Z-Score])</f>
        <v>610</v>
      </c>
      <c r="AV610">
        <f>(Table2[[#This Row],[Rank 1Y]]+Table2[[#This Row],[Rank 6M]]+Table2[[#This Row],[Rank Sharpe]])/3</f>
        <v>568.33333333333337</v>
      </c>
    </row>
    <row r="611" spans="1:48" x14ac:dyDescent="0.3">
      <c r="A611" t="s">
        <v>1317</v>
      </c>
      <c r="B611" t="s">
        <v>1318</v>
      </c>
      <c r="C611" t="s">
        <v>10162</v>
      </c>
      <c r="D611" t="s">
        <v>80</v>
      </c>
      <c r="E611">
        <v>8275.1821751999996</v>
      </c>
      <c r="F611">
        <v>164.43</v>
      </c>
      <c r="G611">
        <v>5.2905005824425899</v>
      </c>
      <c r="H611">
        <f>(Table2[[#This Row],[1Y Return vs Nifty]]-AVERAGE(Table2[1Y Return vs Nifty]))/_xlfn.STDEV.P(Table2[1Y Return vs Nifty])</f>
        <v>-0.48593191572791095</v>
      </c>
      <c r="I611">
        <v>-4.4730845238785202</v>
      </c>
      <c r="J611">
        <f>(Table2[[#This Row],[1M Return vs Nifty]]-AVERAGE(Table2[1M Return vs Nifty]))/_xlfn.STDEV.P(Table2[1M Return vs Nifty])</f>
        <v>-0.6778053880494388</v>
      </c>
      <c r="K611">
        <v>-22.8617620249194</v>
      </c>
      <c r="L611">
        <f>(Table2[[#This Row],[6M Return vs Nifty]]-AVERAGE(Table2[6M Return vs Nifty]))/_xlfn.STDEV.P(Table2[6M Return vs Nifty])</f>
        <v>-0.96962294831594897</v>
      </c>
      <c r="M611">
        <v>-8.3602581453658704</v>
      </c>
      <c r="N611">
        <f>(Table2[[#This Row],[1W Return vs Nifty]]-AVERAGE(Table2[1W Return vs Nifty]))/_xlfn.STDEV.P(Table2[1W Return vs Nifty])</f>
        <v>-1.5081553008506552</v>
      </c>
      <c r="O611">
        <v>166.22</v>
      </c>
      <c r="P611">
        <v>163.88958830298401</v>
      </c>
      <c r="Q611">
        <v>159.32925791257799</v>
      </c>
      <c r="R611">
        <v>40.393698226466</v>
      </c>
      <c r="S611" s="2">
        <f>(Table2[[#This Row],[Close Price]]-Table2[[#This Row],[20D EMA]])/Table2[[#This Row],[20D EMA]]</f>
        <v>-1.076886054626394E-2</v>
      </c>
      <c r="T611" s="2">
        <f>(Table2[[#This Row],[Close Price]]-Table2[[#This Row],[50D EMA]])/Table2[[#This Row],[50D EMA]]</f>
        <v>3.2974132317480356E-3</v>
      </c>
      <c r="U611" s="2">
        <f>(Table2[[#This Row],[Close Price]]-Table2[[#This Row],[200D EMA]])/Table2[[#This Row],[200D EMA]]</f>
        <v>3.2013844501935326E-2</v>
      </c>
      <c r="V611">
        <v>1.9327000917666399</v>
      </c>
      <c r="W611">
        <v>162.27000000000001</v>
      </c>
      <c r="X611">
        <v>176.8</v>
      </c>
      <c r="Y611">
        <v>163.32</v>
      </c>
      <c r="Z611">
        <v>167.28</v>
      </c>
      <c r="AA611">
        <v>163.32</v>
      </c>
      <c r="AB611">
        <v>180.83</v>
      </c>
      <c r="AC611" s="2">
        <f>(Table2[[#This Row],[Close Price]]/Table2[[#This Row],[Day Low]])-1</f>
        <v>1.3311148086522451E-2</v>
      </c>
      <c r="AD611" s="2">
        <f>(Table2[[#This Row],[Day High]]/Table2[[#This Row],[Close Price]])-1</f>
        <v>7.52295809767074E-2</v>
      </c>
      <c r="AE611" s="2">
        <f>(Table2[[#This Row],[Close Price]]/Table2[[#This Row],[Current Week Low]])-1</f>
        <v>6.7964731814842416E-3</v>
      </c>
      <c r="AF611" s="2">
        <f>(Table2[[#This Row],[Current Week High]]/Table2[[#This Row],[Close Price]])-1</f>
        <v>1.7332603539500058E-2</v>
      </c>
      <c r="AG611" s="2">
        <f>(Table2[[#This Row],[Close Price]]/Table2[[#This Row],[Current Month Low]])-1</f>
        <v>6.7964731814842416E-3</v>
      </c>
      <c r="AH611" s="2">
        <f>(Table2[[#This Row],[Current Month High]]/Table2[[#This Row],[Close Price]])-1</f>
        <v>9.9738490543088254E-2</v>
      </c>
      <c r="AI611">
        <v>21.0241440126497</v>
      </c>
      <c r="AJ611">
        <v>37.082117548978701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-0.11</v>
      </c>
      <c r="AM611" t="s">
        <v>10199</v>
      </c>
      <c r="AN611">
        <v>-3.7</v>
      </c>
      <c r="AO611" t="s">
        <v>10199</v>
      </c>
      <c r="AP611">
        <v>-1.9359961573511001E-2</v>
      </c>
      <c r="AQ611">
        <f>(Table2[[#This Row],[Sharpe Ratio]]-AVERAGE(Table2[Sharpe Ratio]))/_xlfn.STDEV.P(Table2[Sharpe Ratio])</f>
        <v>-0.83247012507447016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-4.4739856780184244</v>
      </c>
      <c r="AS611">
        <f>_xlfn.RANK.AVG(Table2[[#This Row],[1Y Return vs Nifty Z-Score]],Table2[1Y Return vs Nifty Z-Score])</f>
        <v>481</v>
      </c>
      <c r="AT611">
        <f>_xlfn.RANK.AVG(Table2[[#This Row],[6M Return vs Nifty Z-Score]],Table2[6M Return vs Nifty Z-Score])</f>
        <v>643</v>
      </c>
      <c r="AU611">
        <f>_xlfn.RANK.AVG(Table2[[#This Row],[Sharpe Ratio Z-Score]],Table2[Sharpe Ratio Z-Score])</f>
        <v>581</v>
      </c>
      <c r="AV611">
        <f>(Table2[[#This Row],[Rank 1Y]]+Table2[[#This Row],[Rank 6M]]+Table2[[#This Row],[Rank Sharpe]])/3</f>
        <v>568.33333333333337</v>
      </c>
    </row>
    <row r="612" spans="1:48" x14ac:dyDescent="0.3">
      <c r="A612" t="s">
        <v>1382</v>
      </c>
      <c r="B612" t="s">
        <v>1383</v>
      </c>
      <c r="C612" t="s">
        <v>10153</v>
      </c>
      <c r="D612" t="s">
        <v>24</v>
      </c>
      <c r="E612">
        <v>7665.7938881399996</v>
      </c>
      <c r="F612">
        <v>480.7</v>
      </c>
      <c r="G612">
        <v>-14.064079181296799</v>
      </c>
      <c r="H612">
        <f>(Table2[[#This Row],[1Y Return vs Nifty]]-AVERAGE(Table2[1Y Return vs Nifty]))/_xlfn.STDEV.P(Table2[1Y Return vs Nifty])</f>
        <v>-0.70946373645032501</v>
      </c>
      <c r="I612">
        <v>-2.8054508613033402</v>
      </c>
      <c r="J612">
        <f>(Table2[[#This Row],[1M Return vs Nifty]]-AVERAGE(Table2[1M Return vs Nifty]))/_xlfn.STDEV.P(Table2[1M Return vs Nifty])</f>
        <v>-0.54046540679338018</v>
      </c>
      <c r="K612">
        <v>-16.757602799463999</v>
      </c>
      <c r="L612">
        <f>(Table2[[#This Row],[6M Return vs Nifty]]-AVERAGE(Table2[6M Return vs Nifty]))/_xlfn.STDEV.P(Table2[6M Return vs Nifty])</f>
        <v>-0.79266488405752189</v>
      </c>
      <c r="M612">
        <v>0.70636949619086697</v>
      </c>
      <c r="N612">
        <f>(Table2[[#This Row],[1W Return vs Nifty]]-AVERAGE(Table2[1W Return vs Nifty]))/_xlfn.STDEV.P(Table2[1W Return vs Nifty])</f>
        <v>0.1288256287386117</v>
      </c>
      <c r="O612">
        <v>477.43</v>
      </c>
      <c r="P612">
        <v>476.411372074013</v>
      </c>
      <c r="Q612">
        <v>486.267904828121</v>
      </c>
      <c r="R612">
        <v>66.660361835688207</v>
      </c>
      <c r="S612" s="2">
        <f>(Table2[[#This Row],[Close Price]]-Table2[[#This Row],[20D EMA]])/Table2[[#This Row],[20D EMA]]</f>
        <v>6.8491716063087404E-3</v>
      </c>
      <c r="T612" s="2">
        <f>(Table2[[#This Row],[Close Price]]-Table2[[#This Row],[50D EMA]])/Table2[[#This Row],[50D EMA]]</f>
        <v>9.0019428111399614E-3</v>
      </c>
      <c r="U612" s="2">
        <f>(Table2[[#This Row],[Close Price]]-Table2[[#This Row],[200D EMA]])/Table2[[#This Row],[200D EMA]]</f>
        <v>-1.1450282391327223E-2</v>
      </c>
      <c r="V612">
        <v>1.08946632978277</v>
      </c>
      <c r="W612">
        <v>475</v>
      </c>
      <c r="X612">
        <v>486.75</v>
      </c>
      <c r="Y612">
        <v>478</v>
      </c>
      <c r="Z612">
        <v>489</v>
      </c>
      <c r="AA612">
        <v>469</v>
      </c>
      <c r="AB612">
        <v>489</v>
      </c>
      <c r="AC612" s="2">
        <f>(Table2[[#This Row],[Close Price]]/Table2[[#This Row],[Day Low]])-1</f>
        <v>1.2000000000000011E-2</v>
      </c>
      <c r="AD612" s="2">
        <f>(Table2[[#This Row],[Day High]]/Table2[[#This Row],[Close Price]])-1</f>
        <v>1.2585812356979531E-2</v>
      </c>
      <c r="AE612" s="2">
        <f>(Table2[[#This Row],[Close Price]]/Table2[[#This Row],[Current Week Low]])-1</f>
        <v>5.6485355648534519E-3</v>
      </c>
      <c r="AF612" s="2">
        <f>(Table2[[#This Row],[Current Week High]]/Table2[[#This Row],[Close Price]])-1</f>
        <v>1.7266486374037937E-2</v>
      </c>
      <c r="AG612" s="2">
        <f>(Table2[[#This Row],[Close Price]]/Table2[[#This Row],[Current Month Low]])-1</f>
        <v>2.4946695095948712E-2</v>
      </c>
      <c r="AH612" s="2">
        <f>(Table2[[#This Row],[Current Month High]]/Table2[[#This Row],[Close Price]])-1</f>
        <v>1.7266486374037937E-2</v>
      </c>
      <c r="AI612">
        <v>27.179113792386101</v>
      </c>
      <c r="AJ612">
        <v>15.5389977166205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</v>
      </c>
      <c r="AM612" t="s">
        <v>10199</v>
      </c>
      <c r="AN612">
        <v>-0.57999999999999996</v>
      </c>
      <c r="AO612" t="s">
        <v>10199</v>
      </c>
      <c r="AQ612">
        <f>(Table2[[#This Row],[Sharpe Ratio]]-AVERAGE(Table2[Sharpe Ratio]))/_xlfn.STDEV.P(Table2[Sharpe Ratio])</f>
        <v>-0.61420022642052829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593</v>
      </c>
      <c r="AT612">
        <f>_xlfn.RANK.AVG(Table2[[#This Row],[6M Return vs Nifty Z-Score]],Table2[6M Return vs Nifty Z-Score])</f>
        <v>595</v>
      </c>
      <c r="AU612">
        <f>_xlfn.RANK.AVG(Table2[[#This Row],[Sharpe Ratio Z-Score]],Table2[Sharpe Ratio Z-Score])</f>
        <v>520.5</v>
      </c>
      <c r="AV612">
        <f>(Table2[[#This Row],[Rank 1Y]]+Table2[[#This Row],[Rank 6M]]+Table2[[#This Row],[Rank Sharpe]])/3</f>
        <v>569.5</v>
      </c>
    </row>
    <row r="613" spans="1:48" x14ac:dyDescent="0.3">
      <c r="A613" t="s">
        <v>1099</v>
      </c>
      <c r="B613" t="s">
        <v>1100</v>
      </c>
      <c r="C613" t="s">
        <v>10154</v>
      </c>
      <c r="D613" t="s">
        <v>21</v>
      </c>
      <c r="E613">
        <v>11283.72708572</v>
      </c>
      <c r="F613">
        <v>1803.75</v>
      </c>
      <c r="G613">
        <v>-10.20015989963</v>
      </c>
      <c r="H613">
        <f>(Table2[[#This Row],[1Y Return vs Nifty]]-AVERAGE(Table2[1Y Return vs Nifty]))/_xlfn.STDEV.P(Table2[1Y Return vs Nifty])</f>
        <v>-0.66483817894927444</v>
      </c>
      <c r="I613">
        <v>13.0805626163827</v>
      </c>
      <c r="J613">
        <f>(Table2[[#This Row],[1M Return vs Nifty]]-AVERAGE(Table2[1M Return vs Nifty]))/_xlfn.STDEV.P(Table2[1M Return vs Nifty])</f>
        <v>0.76784638986929687</v>
      </c>
      <c r="K613">
        <v>-3.3206002425811598</v>
      </c>
      <c r="L613">
        <f>(Table2[[#This Row],[6M Return vs Nifty]]-AVERAGE(Table2[6M Return vs Nifty]))/_xlfn.STDEV.P(Table2[6M Return vs Nifty])</f>
        <v>-0.4031295075906457</v>
      </c>
      <c r="M613">
        <v>-3.2001519935539902</v>
      </c>
      <c r="N613">
        <f>(Table2[[#This Row],[1W Return vs Nifty]]-AVERAGE(Table2[1W Return vs Nifty]))/_xlfn.STDEV.P(Table2[1W Return vs Nifty])</f>
        <v>-0.57649739020087354</v>
      </c>
      <c r="O613">
        <v>1700.73</v>
      </c>
      <c r="P613">
        <v>1611.44103313036</v>
      </c>
      <c r="Q613">
        <v>1558.64143052448</v>
      </c>
      <c r="R613">
        <v>62.963189108981602</v>
      </c>
      <c r="S613" s="2">
        <f>(Table2[[#This Row],[Close Price]]-Table2[[#This Row],[20D EMA]])/Table2[[#This Row],[20D EMA]]</f>
        <v>6.057398881656699E-2</v>
      </c>
      <c r="T613" s="2">
        <f>(Table2[[#This Row],[Close Price]]-Table2[[#This Row],[50D EMA]])/Table2[[#This Row],[50D EMA]]</f>
        <v>0.11933974803661518</v>
      </c>
      <c r="U613" s="2">
        <f>(Table2[[#This Row],[Close Price]]-Table2[[#This Row],[200D EMA]])/Table2[[#This Row],[200D EMA]]</f>
        <v>0.15725783023298784</v>
      </c>
      <c r="V613">
        <v>3.0548478665627998</v>
      </c>
      <c r="W613">
        <v>1755</v>
      </c>
      <c r="X613">
        <v>1846.65</v>
      </c>
      <c r="Y613">
        <v>1751.25</v>
      </c>
      <c r="Z613">
        <v>1819</v>
      </c>
      <c r="AA613">
        <v>1751.25</v>
      </c>
      <c r="AB613">
        <v>1910.7</v>
      </c>
      <c r="AC613" s="2">
        <f>(Table2[[#This Row],[Close Price]]/Table2[[#This Row],[Day Low]])-1</f>
        <v>2.7777777777777679E-2</v>
      </c>
      <c r="AD613" s="2">
        <f>(Table2[[#This Row],[Day High]]/Table2[[#This Row],[Close Price]])-1</f>
        <v>2.3783783783783763E-2</v>
      </c>
      <c r="AE613" s="2">
        <f>(Table2[[#This Row],[Close Price]]/Table2[[#This Row],[Current Week Low]])-1</f>
        <v>2.9978586723768741E-2</v>
      </c>
      <c r="AF613" s="2">
        <f>(Table2[[#This Row],[Current Week High]]/Table2[[#This Row],[Close Price]])-1</f>
        <v>8.4546084546084366E-3</v>
      </c>
      <c r="AG613" s="2">
        <f>(Table2[[#This Row],[Close Price]]/Table2[[#This Row],[Current Month Low]])-1</f>
        <v>2.9978586723768741E-2</v>
      </c>
      <c r="AH613" s="2">
        <f>(Table2[[#This Row],[Current Month High]]/Table2[[#This Row],[Close Price]])-1</f>
        <v>5.9293139293139285E-2</v>
      </c>
      <c r="AI613">
        <v>6.9993069993069899</v>
      </c>
      <c r="AJ613">
        <v>30.135997979870801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0.04</v>
      </c>
      <c r="AM613" t="s">
        <v>10198</v>
      </c>
      <c r="AN613">
        <v>17.91</v>
      </c>
      <c r="AO613" t="s">
        <v>10198</v>
      </c>
      <c r="AP613">
        <v>-7.3497416763413995E-2</v>
      </c>
      <c r="AQ613">
        <f>(Table2[[#This Row],[Sharpe Ratio]]-AVERAGE(Table2[Sharpe Ratio]))/_xlfn.STDEV.P(Table2[Sharpe Ratio])</f>
        <v>-1.4428317114244305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-2.3194503982959276</v>
      </c>
      <c r="AS613">
        <f>_xlfn.RANK.AVG(Table2[[#This Row],[1Y Return vs Nifty Z-Score]],Table2[1Y Return vs Nifty Z-Score])</f>
        <v>567</v>
      </c>
      <c r="AT613">
        <f>_xlfn.RANK.AVG(Table2[[#This Row],[6M Return vs Nifty Z-Score]],Table2[6M Return vs Nifty Z-Score])</f>
        <v>464</v>
      </c>
      <c r="AU613">
        <f>_xlfn.RANK.AVG(Table2[[#This Row],[Sharpe Ratio Z-Score]],Table2[Sharpe Ratio Z-Score])</f>
        <v>679</v>
      </c>
      <c r="AV613">
        <f>(Table2[[#This Row],[Rank 1Y]]+Table2[[#This Row],[Rank 6M]]+Table2[[#This Row],[Rank Sharpe]])/3</f>
        <v>570</v>
      </c>
    </row>
    <row r="614" spans="1:48" x14ac:dyDescent="0.3">
      <c r="A614" t="s">
        <v>1538</v>
      </c>
      <c r="B614" t="s">
        <v>1539</v>
      </c>
      <c r="C614" t="s">
        <v>10153</v>
      </c>
      <c r="D614" t="s">
        <v>24</v>
      </c>
      <c r="E614">
        <v>6215.2559870699997</v>
      </c>
      <c r="F614">
        <v>373.75</v>
      </c>
      <c r="G614">
        <v>3.0409409647810901</v>
      </c>
      <c r="H614">
        <f>(Table2[[#This Row],[1Y Return vs Nifty]]-AVERAGE(Table2[1Y Return vs Nifty]))/_xlfn.STDEV.P(Table2[1Y Return vs Nifty])</f>
        <v>-0.51191275144213155</v>
      </c>
      <c r="I614">
        <v>1.6439725627878099</v>
      </c>
      <c r="J614">
        <f>(Table2[[#This Row],[1M Return vs Nifty]]-AVERAGE(Table2[1M Return vs Nifty]))/_xlfn.STDEV.P(Table2[1M Return vs Nifty])</f>
        <v>-0.174027775208693</v>
      </c>
      <c r="K614">
        <v>-19.566508555244599</v>
      </c>
      <c r="L614">
        <f>(Table2[[#This Row],[6M Return vs Nifty]]-AVERAGE(Table2[6M Return vs Nifty]))/_xlfn.STDEV.P(Table2[6M Return vs Nifty])</f>
        <v>-0.87409436629554571</v>
      </c>
      <c r="M614">
        <v>-5.3594144424376502</v>
      </c>
      <c r="N614">
        <f>(Table2[[#This Row],[1W Return vs Nifty]]-AVERAGE(Table2[1W Return vs Nifty]))/_xlfn.STDEV.P(Table2[1W Return vs Nifty])</f>
        <v>-0.96635253706933688</v>
      </c>
      <c r="O614">
        <v>363.75</v>
      </c>
      <c r="P614">
        <v>359.09128209478598</v>
      </c>
      <c r="Q614">
        <v>352.69461369408799</v>
      </c>
      <c r="R614">
        <v>51.926681605175702</v>
      </c>
      <c r="S614" s="2">
        <f>(Table2[[#This Row],[Close Price]]-Table2[[#This Row],[20D EMA]])/Table2[[#This Row],[20D EMA]]</f>
        <v>2.7491408934707903E-2</v>
      </c>
      <c r="T614" s="2">
        <f>(Table2[[#This Row],[Close Price]]-Table2[[#This Row],[50D EMA]])/Table2[[#This Row],[50D EMA]]</f>
        <v>4.0821703661813473E-2</v>
      </c>
      <c r="U614" s="2">
        <f>(Table2[[#This Row],[Close Price]]-Table2[[#This Row],[200D EMA]])/Table2[[#This Row],[200D EMA]]</f>
        <v>5.9698633005420769E-2</v>
      </c>
      <c r="V614">
        <v>1.9786494957426599</v>
      </c>
      <c r="W614">
        <v>368.4</v>
      </c>
      <c r="X614">
        <v>377.4</v>
      </c>
      <c r="Y614">
        <v>365</v>
      </c>
      <c r="Z614">
        <v>378.8</v>
      </c>
      <c r="AA614">
        <v>365</v>
      </c>
      <c r="AB614">
        <v>403.2</v>
      </c>
      <c r="AC614" s="2">
        <f>(Table2[[#This Row],[Close Price]]/Table2[[#This Row],[Day Low]])-1</f>
        <v>1.452225841476662E-2</v>
      </c>
      <c r="AD614" s="2">
        <f>(Table2[[#This Row],[Day High]]/Table2[[#This Row],[Close Price]])-1</f>
        <v>9.7658862876253139E-3</v>
      </c>
      <c r="AE614" s="2">
        <f>(Table2[[#This Row],[Close Price]]/Table2[[#This Row],[Current Week Low]])-1</f>
        <v>2.3972602739726012E-2</v>
      </c>
      <c r="AF614" s="2">
        <f>(Table2[[#This Row],[Current Week High]]/Table2[[#This Row],[Close Price]])-1</f>
        <v>1.3511705685618658E-2</v>
      </c>
      <c r="AG614" s="2">
        <f>(Table2[[#This Row],[Close Price]]/Table2[[#This Row],[Current Month Low]])-1</f>
        <v>2.3972602739726012E-2</v>
      </c>
      <c r="AH614" s="2">
        <f>(Table2[[#This Row],[Current Month High]]/Table2[[#This Row],[Close Price]])-1</f>
        <v>7.8795986622073544E-2</v>
      </c>
      <c r="AI614">
        <v>12.976588628762499</v>
      </c>
      <c r="AJ614">
        <v>32.300884955752203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-0.16</v>
      </c>
      <c r="AM614" t="s">
        <v>10199</v>
      </c>
      <c r="AN614">
        <v>6.68</v>
      </c>
      <c r="AO614" t="s">
        <v>10198</v>
      </c>
      <c r="AP614">
        <v>-3.6761597307691997E-2</v>
      </c>
      <c r="AQ614">
        <f>(Table2[[#This Row],[Sharpe Ratio]]-AVERAGE(Table2[Sharpe Ratio]))/_xlfn.STDEV.P(Table2[Sharpe Ratio])</f>
        <v>-1.0286612824634089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-3.5550487124791159</v>
      </c>
      <c r="AS614">
        <f>_xlfn.RANK.AVG(Table2[[#This Row],[1Y Return vs Nifty Z-Score]],Table2[1Y Return vs Nifty Z-Score])</f>
        <v>493</v>
      </c>
      <c r="AT614">
        <f>_xlfn.RANK.AVG(Table2[[#This Row],[6M Return vs Nifty Z-Score]],Table2[6M Return vs Nifty Z-Score])</f>
        <v>614</v>
      </c>
      <c r="AU614">
        <f>_xlfn.RANK.AVG(Table2[[#This Row],[Sharpe Ratio Z-Score]],Table2[Sharpe Ratio Z-Score])</f>
        <v>611</v>
      </c>
      <c r="AV614">
        <f>(Table2[[#This Row],[Rank 1Y]]+Table2[[#This Row],[Rank 6M]]+Table2[[#This Row],[Rank Sharpe]])/3</f>
        <v>572.66666666666663</v>
      </c>
    </row>
    <row r="615" spans="1:48" x14ac:dyDescent="0.3">
      <c r="A615" t="s">
        <v>1636</v>
      </c>
      <c r="B615" t="s">
        <v>1637</v>
      </c>
      <c r="C615" t="s">
        <v>10159</v>
      </c>
      <c r="D615" t="s">
        <v>65</v>
      </c>
      <c r="E615">
        <v>5075.271675</v>
      </c>
      <c r="F615">
        <v>546.29999999999995</v>
      </c>
      <c r="G615">
        <v>-8.8550312602106498</v>
      </c>
      <c r="H615">
        <f>(Table2[[#This Row],[1Y Return vs Nifty]]-AVERAGE(Table2[1Y Return vs Nifty]))/_xlfn.STDEV.P(Table2[1Y Return vs Nifty])</f>
        <v>-0.64930288665434233</v>
      </c>
      <c r="I615">
        <v>0.32301152852763598</v>
      </c>
      <c r="J615">
        <f>(Table2[[#This Row],[1M Return vs Nifty]]-AVERAGE(Table2[1M Return vs Nifty]))/_xlfn.STDEV.P(Table2[1M Return vs Nifty])</f>
        <v>-0.28281711411249272</v>
      </c>
      <c r="K615">
        <v>-6.2145413759996497</v>
      </c>
      <c r="L615">
        <f>(Table2[[#This Row],[6M Return vs Nifty]]-AVERAGE(Table2[6M Return vs Nifty]))/_xlfn.STDEV.P(Table2[6M Return vs Nifty])</f>
        <v>-0.4870241443674852</v>
      </c>
      <c r="M615">
        <v>1.6568015794670701</v>
      </c>
      <c r="N615">
        <f>(Table2[[#This Row],[1W Return vs Nifty]]-AVERAGE(Table2[1W Return vs Nifty]))/_xlfn.STDEV.P(Table2[1W Return vs Nifty])</f>
        <v>0.30042627858351978</v>
      </c>
      <c r="O615">
        <v>525.4</v>
      </c>
      <c r="P615">
        <v>509.88390108531303</v>
      </c>
      <c r="Q615">
        <v>499.18317987246502</v>
      </c>
      <c r="R615">
        <v>70.784333641841997</v>
      </c>
      <c r="S615" s="2">
        <f>(Table2[[#This Row],[Close Price]]-Table2[[#This Row],[20D EMA]])/Table2[[#This Row],[20D EMA]]</f>
        <v>3.977921583555382E-2</v>
      </c>
      <c r="T615" s="2">
        <f>(Table2[[#This Row],[Close Price]]-Table2[[#This Row],[50D EMA]])/Table2[[#This Row],[50D EMA]]</f>
        <v>7.1420374005089132E-2</v>
      </c>
      <c r="U615" s="2">
        <f>(Table2[[#This Row],[Close Price]]-Table2[[#This Row],[200D EMA]])/Table2[[#This Row],[200D EMA]]</f>
        <v>9.4387836023586941E-2</v>
      </c>
      <c r="V615">
        <v>1.3391283751184699</v>
      </c>
      <c r="W615">
        <v>530.5</v>
      </c>
      <c r="X615">
        <v>553.9</v>
      </c>
      <c r="Y615">
        <v>543.4</v>
      </c>
      <c r="Z615">
        <v>563.20000000000005</v>
      </c>
      <c r="AA615">
        <v>505</v>
      </c>
      <c r="AB615">
        <v>563.20000000000005</v>
      </c>
      <c r="AC615" s="2">
        <f>(Table2[[#This Row],[Close Price]]/Table2[[#This Row],[Day Low]])-1</f>
        <v>2.9783223374175272E-2</v>
      </c>
      <c r="AD615" s="2">
        <f>(Table2[[#This Row],[Day High]]/Table2[[#This Row],[Close Price]])-1</f>
        <v>1.3911770089694242E-2</v>
      </c>
      <c r="AE615" s="2">
        <f>(Table2[[#This Row],[Close Price]]/Table2[[#This Row],[Current Week Low]])-1</f>
        <v>5.3367684946632465E-3</v>
      </c>
      <c r="AF615" s="2">
        <f>(Table2[[#This Row],[Current Week High]]/Table2[[#This Row],[Close Price]])-1</f>
        <v>3.0935383488925661E-2</v>
      </c>
      <c r="AG615" s="2">
        <f>(Table2[[#This Row],[Close Price]]/Table2[[#This Row],[Current Month Low]])-1</f>
        <v>8.1782178217821633E-2</v>
      </c>
      <c r="AH615" s="2">
        <f>(Table2[[#This Row],[Current Month High]]/Table2[[#This Row],[Close Price]])-1</f>
        <v>3.0935383488925661E-2</v>
      </c>
      <c r="AI615">
        <v>18.204283360790701</v>
      </c>
      <c r="AJ615">
        <v>26.737037466651099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-0.02</v>
      </c>
      <c r="AM615" t="s">
        <v>10199</v>
      </c>
      <c r="AN615">
        <v>7.19</v>
      </c>
      <c r="AO615" t="s">
        <v>10198</v>
      </c>
      <c r="AP615">
        <v>-7.1803159884359993E-2</v>
      </c>
      <c r="AQ615">
        <f>(Table2[[#This Row],[Sharpe Ratio]]-AVERAGE(Table2[Sharpe Ratio]))/_xlfn.STDEV.P(Table2[Sharpe Ratio])</f>
        <v>-1.4237301612544735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-2.5424480278052739</v>
      </c>
      <c r="AS615">
        <f>_xlfn.RANK.AVG(Table2[[#This Row],[1Y Return vs Nifty Z-Score]],Table2[1Y Return vs Nifty Z-Score])</f>
        <v>559</v>
      </c>
      <c r="AT615">
        <f>_xlfn.RANK.AVG(Table2[[#This Row],[6M Return vs Nifty Z-Score]],Table2[6M Return vs Nifty Z-Score])</f>
        <v>487</v>
      </c>
      <c r="AU615">
        <f>_xlfn.RANK.AVG(Table2[[#This Row],[Sharpe Ratio Z-Score]],Table2[Sharpe Ratio Z-Score])</f>
        <v>674</v>
      </c>
      <c r="AV615">
        <f>(Table2[[#This Row],[Rank 1Y]]+Table2[[#This Row],[Rank 6M]]+Table2[[#This Row],[Rank Sharpe]])/3</f>
        <v>573.33333333333337</v>
      </c>
    </row>
    <row r="616" spans="1:48" x14ac:dyDescent="0.3">
      <c r="A616" t="s">
        <v>1958</v>
      </c>
      <c r="B616" t="s">
        <v>1959</v>
      </c>
      <c r="C616" t="s">
        <v>10155</v>
      </c>
      <c r="D616" t="s">
        <v>986</v>
      </c>
      <c r="E616">
        <v>3270.3525377149999</v>
      </c>
      <c r="F616">
        <v>421</v>
      </c>
      <c r="G616">
        <v>-13.539323735524601</v>
      </c>
      <c r="H616">
        <f>(Table2[[#This Row],[1Y Return vs Nifty]]-AVERAGE(Table2[1Y Return vs Nifty]))/_xlfn.STDEV.P(Table2[1Y Return vs Nifty])</f>
        <v>-0.70340317912180994</v>
      </c>
      <c r="I616">
        <v>-0.1767764197735</v>
      </c>
      <c r="J616">
        <f>(Table2[[#This Row],[1M Return vs Nifty]]-AVERAGE(Table2[1M Return vs Nifty]))/_xlfn.STDEV.P(Table2[1M Return vs Nifty])</f>
        <v>-0.32397775328170086</v>
      </c>
      <c r="K616">
        <v>-8.8008414453756192</v>
      </c>
      <c r="L616">
        <f>(Table2[[#This Row],[6M Return vs Nifty]]-AVERAGE(Table2[6M Return vs Nifty]))/_xlfn.STDEV.P(Table2[6M Return vs Nifty])</f>
        <v>-0.56200034288466327</v>
      </c>
      <c r="M616">
        <v>-3.8801682944367299</v>
      </c>
      <c r="N616">
        <f>(Table2[[#This Row],[1W Return vs Nifty]]-AVERAGE(Table2[1W Return vs Nifty]))/_xlfn.STDEV.P(Table2[1W Return vs Nifty])</f>
        <v>-0.69927443149599289</v>
      </c>
      <c r="O616">
        <v>410.25</v>
      </c>
      <c r="P616">
        <v>400.34310813750801</v>
      </c>
      <c r="Q616">
        <v>395.02216564207203</v>
      </c>
      <c r="R616">
        <v>40.4245425714902</v>
      </c>
      <c r="S616" s="2">
        <f>(Table2[[#This Row],[Close Price]]-Table2[[#This Row],[20D EMA]])/Table2[[#This Row],[20D EMA]]</f>
        <v>2.6203534430225474E-2</v>
      </c>
      <c r="T616" s="2">
        <f>(Table2[[#This Row],[Close Price]]-Table2[[#This Row],[50D EMA]])/Table2[[#This Row],[50D EMA]]</f>
        <v>5.1597970447381486E-2</v>
      </c>
      <c r="U616" s="2">
        <f>(Table2[[#This Row],[Close Price]]-Table2[[#This Row],[200D EMA]])/Table2[[#This Row],[200D EMA]]</f>
        <v>6.5762978934874219E-2</v>
      </c>
      <c r="V616">
        <v>0.99128646640998097</v>
      </c>
      <c r="W616">
        <v>408.2</v>
      </c>
      <c r="X616">
        <v>424.6</v>
      </c>
      <c r="Y616">
        <v>400.7</v>
      </c>
      <c r="Z616">
        <v>429.8</v>
      </c>
      <c r="AA616">
        <v>396.2</v>
      </c>
      <c r="AB616">
        <v>429.8</v>
      </c>
      <c r="AC616" s="2">
        <f>(Table2[[#This Row],[Close Price]]/Table2[[#This Row],[Day Low]])-1</f>
        <v>3.1357177853993168E-2</v>
      </c>
      <c r="AD616" s="2">
        <f>(Table2[[#This Row],[Day High]]/Table2[[#This Row],[Close Price]])-1</f>
        <v>8.5510688836105686E-3</v>
      </c>
      <c r="AE616" s="2">
        <f>(Table2[[#This Row],[Close Price]]/Table2[[#This Row],[Current Week Low]])-1</f>
        <v>5.0661342650361929E-2</v>
      </c>
      <c r="AF616" s="2">
        <f>(Table2[[#This Row],[Current Week High]]/Table2[[#This Row],[Close Price]])-1</f>
        <v>2.0902612826603439E-2</v>
      </c>
      <c r="AG616" s="2">
        <f>(Table2[[#This Row],[Close Price]]/Table2[[#This Row],[Current Month Low]])-1</f>
        <v>6.2594649167087457E-2</v>
      </c>
      <c r="AH616" s="2">
        <f>(Table2[[#This Row],[Current Month High]]/Table2[[#This Row],[Close Price]])-1</f>
        <v>2.0902612826603439E-2</v>
      </c>
      <c r="AI616">
        <v>16.389548693586701</v>
      </c>
      <c r="AJ616">
        <v>24.537790267711799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0.04</v>
      </c>
      <c r="AM616" t="s">
        <v>10198</v>
      </c>
      <c r="AN616">
        <v>-2.82</v>
      </c>
      <c r="AO616" t="s">
        <v>10199</v>
      </c>
      <c r="AP616">
        <v>-4.0655983762068998E-2</v>
      </c>
      <c r="AQ616">
        <f>(Table2[[#This Row],[Sharpe Ratio]]-AVERAGE(Table2[Sharpe Ratio]))/_xlfn.STDEV.P(Table2[Sharpe Ratio])</f>
        <v>-1.0725677403088205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-3.3612234470929874</v>
      </c>
      <c r="AS616">
        <f>_xlfn.RANK.AVG(Table2[[#This Row],[1Y Return vs Nifty Z-Score]],Table2[1Y Return vs Nifty Z-Score])</f>
        <v>588</v>
      </c>
      <c r="AT616">
        <f>_xlfn.RANK.AVG(Table2[[#This Row],[6M Return vs Nifty Z-Score]],Table2[6M Return vs Nifty Z-Score])</f>
        <v>512</v>
      </c>
      <c r="AU616">
        <f>_xlfn.RANK.AVG(Table2[[#This Row],[Sharpe Ratio Z-Score]],Table2[Sharpe Ratio Z-Score])</f>
        <v>620</v>
      </c>
      <c r="AV616">
        <f>(Table2[[#This Row],[Rank 1Y]]+Table2[[#This Row],[Rank 6M]]+Table2[[#This Row],[Rank Sharpe]])/3</f>
        <v>573.33333333333337</v>
      </c>
    </row>
    <row r="617" spans="1:48" x14ac:dyDescent="0.3">
      <c r="A617" t="s">
        <v>1970</v>
      </c>
      <c r="B617" t="s">
        <v>1971</v>
      </c>
      <c r="C617" t="s">
        <v>10159</v>
      </c>
      <c r="D617" t="s">
        <v>65</v>
      </c>
      <c r="E617">
        <v>3225.9383852400001</v>
      </c>
      <c r="F617">
        <v>128.33000000000001</v>
      </c>
      <c r="G617">
        <v>20.429139228295401</v>
      </c>
      <c r="H617">
        <f>(Table2[[#This Row],[1Y Return vs Nifty]]-AVERAGE(Table2[1Y Return vs Nifty]))/_xlfn.STDEV.P(Table2[1Y Return vs Nifty])</f>
        <v>-0.31109125780228614</v>
      </c>
      <c r="I617">
        <v>2.82478801090175</v>
      </c>
      <c r="J617">
        <f>(Table2[[#This Row],[1M Return vs Nifty]]-AVERAGE(Table2[1M Return vs Nifty]))/_xlfn.STDEV.P(Table2[1M Return vs Nifty])</f>
        <v>-7.6780295051448427E-2</v>
      </c>
      <c r="K617">
        <v>-22.479091089690399</v>
      </c>
      <c r="L617">
        <f>(Table2[[#This Row],[6M Return vs Nifty]]-AVERAGE(Table2[6M Return vs Nifty]))/_xlfn.STDEV.P(Table2[6M Return vs Nifty])</f>
        <v>-0.95852941267164671</v>
      </c>
      <c r="M617">
        <v>4.0591989305608198</v>
      </c>
      <c r="N617">
        <f>(Table2[[#This Row],[1W Return vs Nifty]]-AVERAGE(Table2[1W Return vs Nifty]))/_xlfn.STDEV.P(Table2[1W Return vs Nifty])</f>
        <v>0.73417946714625182</v>
      </c>
      <c r="O617">
        <v>123.36</v>
      </c>
      <c r="P617">
        <v>120.6366849928</v>
      </c>
      <c r="Q617">
        <v>116.483259945509</v>
      </c>
      <c r="R617">
        <v>64.486222709556301</v>
      </c>
      <c r="S617" s="2">
        <f>(Table2[[#This Row],[Close Price]]-Table2[[#This Row],[20D EMA]])/Table2[[#This Row],[20D EMA]]</f>
        <v>4.0288586251621378E-2</v>
      </c>
      <c r="T617" s="2">
        <f>(Table2[[#This Row],[Close Price]]-Table2[[#This Row],[50D EMA]])/Table2[[#This Row],[50D EMA]]</f>
        <v>6.3772599584108067E-2</v>
      </c>
      <c r="U617" s="2">
        <f>(Table2[[#This Row],[Close Price]]-Table2[[#This Row],[200D EMA]])/Table2[[#This Row],[200D EMA]]</f>
        <v>0.10170336973770244</v>
      </c>
      <c r="V617">
        <v>1.4503795711154399</v>
      </c>
      <c r="W617">
        <v>123.62</v>
      </c>
      <c r="X617">
        <v>129.1</v>
      </c>
      <c r="Y617">
        <v>127.92</v>
      </c>
      <c r="Z617">
        <v>132.5</v>
      </c>
      <c r="AA617">
        <v>116.8</v>
      </c>
      <c r="AB617">
        <v>136.15</v>
      </c>
      <c r="AC617" s="2">
        <f>(Table2[[#This Row],[Close Price]]/Table2[[#This Row],[Day Low]])-1</f>
        <v>3.8100630965863136E-2</v>
      </c>
      <c r="AD617" s="2">
        <f>(Table2[[#This Row],[Day High]]/Table2[[#This Row],[Close Price]])-1</f>
        <v>6.000155848203681E-3</v>
      </c>
      <c r="AE617" s="2">
        <f>(Table2[[#This Row],[Close Price]]/Table2[[#This Row],[Current Week Low]])-1</f>
        <v>3.2051282051281937E-3</v>
      </c>
      <c r="AF617" s="2">
        <f>(Table2[[#This Row],[Current Week High]]/Table2[[#This Row],[Close Price]])-1</f>
        <v>3.2494350502610292E-2</v>
      </c>
      <c r="AG617" s="2">
        <f>(Table2[[#This Row],[Close Price]]/Table2[[#This Row],[Current Month Low]])-1</f>
        <v>9.871575342465766E-2</v>
      </c>
      <c r="AH617" s="2">
        <f>(Table2[[#This Row],[Current Month High]]/Table2[[#This Row],[Close Price]])-1</f>
        <v>6.0936647705135183E-2</v>
      </c>
      <c r="AI617">
        <v>21.171978492947801</v>
      </c>
      <c r="AJ617">
        <v>48.530092592592602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-0.04</v>
      </c>
      <c r="AM617" t="s">
        <v>10199</v>
      </c>
      <c r="AN617">
        <v>5.25</v>
      </c>
      <c r="AO617" t="s">
        <v>10198</v>
      </c>
      <c r="AP617">
        <v>-9.1950514463765995E-2</v>
      </c>
      <c r="AQ617">
        <f>(Table2[[#This Row],[Sharpe Ratio]]-AVERAGE(Table2[Sharpe Ratio]))/_xlfn.STDEV.P(Table2[Sharpe Ratio])</f>
        <v>-1.650877360152269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-2.2630988585313982</v>
      </c>
      <c r="AS617">
        <f>_xlfn.RANK.AVG(Table2[[#This Row],[1Y Return vs Nifty Z-Score]],Table2[1Y Return vs Nifty Z-Score])</f>
        <v>391</v>
      </c>
      <c r="AT617">
        <f>_xlfn.RANK.AVG(Table2[[#This Row],[6M Return vs Nifty Z-Score]],Table2[6M Return vs Nifty Z-Score])</f>
        <v>640</v>
      </c>
      <c r="AU617">
        <f>_xlfn.RANK.AVG(Table2[[#This Row],[Sharpe Ratio Z-Score]],Table2[Sharpe Ratio Z-Score])</f>
        <v>693</v>
      </c>
      <c r="AV617">
        <f>(Table2[[#This Row],[Rank 1Y]]+Table2[[#This Row],[Rank 6M]]+Table2[[#This Row],[Rank Sharpe]])/3</f>
        <v>574.66666666666663</v>
      </c>
    </row>
    <row r="618" spans="1:48" x14ac:dyDescent="0.3">
      <c r="A618" t="s">
        <v>1609</v>
      </c>
      <c r="B618" t="s">
        <v>1610</v>
      </c>
      <c r="C618" t="s">
        <v>10153</v>
      </c>
      <c r="D618" t="s">
        <v>403</v>
      </c>
      <c r="E618">
        <v>5429.9923067250002</v>
      </c>
      <c r="F618">
        <v>293.7</v>
      </c>
      <c r="G618">
        <v>-8.1249268825275003</v>
      </c>
      <c r="H618">
        <f>(Table2[[#This Row],[1Y Return vs Nifty]]-AVERAGE(Table2[1Y Return vs Nifty]))/_xlfn.STDEV.P(Table2[1Y Return vs Nifty])</f>
        <v>-0.64087069319661216</v>
      </c>
      <c r="I618">
        <v>-4.3524809277880196</v>
      </c>
      <c r="J618">
        <f>(Table2[[#This Row],[1M Return vs Nifty]]-AVERAGE(Table2[1M Return vs Nifty]))/_xlfn.STDEV.P(Table2[1M Return vs Nifty])</f>
        <v>-0.66787293345931942</v>
      </c>
      <c r="K618">
        <v>-15.854591355500199</v>
      </c>
      <c r="L618">
        <f>(Table2[[#This Row],[6M Return vs Nifty]]-AVERAGE(Table2[6M Return vs Nifty]))/_xlfn.STDEV.P(Table2[6M Return vs Nifty])</f>
        <v>-0.76648680592668472</v>
      </c>
      <c r="M618">
        <v>-0.34815487325369798</v>
      </c>
      <c r="N618">
        <f>(Table2[[#This Row],[1W Return vs Nifty]]-AVERAGE(Table2[1W Return vs Nifty]))/_xlfn.STDEV.P(Table2[1W Return vs Nifty])</f>
        <v>-6.1568898401305687E-2</v>
      </c>
      <c r="O618">
        <v>298.77</v>
      </c>
      <c r="P618">
        <v>298.17486161923301</v>
      </c>
      <c r="Q618">
        <v>295.07875473915499</v>
      </c>
      <c r="R618">
        <v>50.1188654481656</v>
      </c>
      <c r="S618" s="2">
        <f>(Table2[[#This Row],[Close Price]]-Table2[[#This Row],[20D EMA]])/Table2[[#This Row],[20D EMA]]</f>
        <v>-1.6969575258560073E-2</v>
      </c>
      <c r="T618" s="2">
        <f>(Table2[[#This Row],[Close Price]]-Table2[[#This Row],[50D EMA]])/Table2[[#This Row],[50D EMA]]</f>
        <v>-1.5007507993572537E-2</v>
      </c>
      <c r="U618" s="2">
        <f>(Table2[[#This Row],[Close Price]]-Table2[[#This Row],[200D EMA]])/Table2[[#This Row],[200D EMA]]</f>
        <v>-4.6724974841845087E-3</v>
      </c>
      <c r="V618">
        <v>1.5523535212472499</v>
      </c>
      <c r="W618">
        <v>288</v>
      </c>
      <c r="X618">
        <v>298.5</v>
      </c>
      <c r="Y618">
        <v>293.05</v>
      </c>
      <c r="Z618">
        <v>304.7</v>
      </c>
      <c r="AA618">
        <v>288.8</v>
      </c>
      <c r="AB618">
        <v>304.7</v>
      </c>
      <c r="AC618" s="2">
        <f>(Table2[[#This Row],[Close Price]]/Table2[[#This Row],[Day Low]])-1</f>
        <v>1.9791666666666652E-2</v>
      </c>
      <c r="AD618" s="2">
        <f>(Table2[[#This Row],[Day High]]/Table2[[#This Row],[Close Price]])-1</f>
        <v>1.634320735444339E-2</v>
      </c>
      <c r="AE618" s="2">
        <f>(Table2[[#This Row],[Close Price]]/Table2[[#This Row],[Current Week Low]])-1</f>
        <v>2.21805152704313E-3</v>
      </c>
      <c r="AF618" s="2">
        <f>(Table2[[#This Row],[Current Week High]]/Table2[[#This Row],[Close Price]])-1</f>
        <v>3.7453183520599342E-2</v>
      </c>
      <c r="AG618" s="2">
        <f>(Table2[[#This Row],[Close Price]]/Table2[[#This Row],[Current Month Low]])-1</f>
        <v>1.6966759002770004E-2</v>
      </c>
      <c r="AH618" s="2">
        <f>(Table2[[#This Row],[Current Month High]]/Table2[[#This Row],[Close Price]])-1</f>
        <v>3.7453183520599342E-2</v>
      </c>
      <c r="AI618">
        <v>32.090568607422497</v>
      </c>
      <c r="AJ618">
        <v>19.067567567567501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-0.09</v>
      </c>
      <c r="AM618" t="s">
        <v>10199</v>
      </c>
      <c r="AN618">
        <v>-5.81</v>
      </c>
      <c r="AO618" t="s">
        <v>10199</v>
      </c>
      <c r="AP618">
        <v>-2.5268813101842001E-2</v>
      </c>
      <c r="AQ618">
        <f>(Table2[[#This Row],[Sharpe Ratio]]-AVERAGE(Table2[Sharpe Ratio]))/_xlfn.STDEV.P(Table2[Sharpe Ratio])</f>
        <v>-0.89908825442110296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-3.0358875854050247</v>
      </c>
      <c r="AS618">
        <f>_xlfn.RANK.AVG(Table2[[#This Row],[1Y Return vs Nifty Z-Score]],Table2[1Y Return vs Nifty Z-Score])</f>
        <v>552</v>
      </c>
      <c r="AT618">
        <f>_xlfn.RANK.AVG(Table2[[#This Row],[6M Return vs Nifty Z-Score]],Table2[6M Return vs Nifty Z-Score])</f>
        <v>584</v>
      </c>
      <c r="AU618">
        <f>_xlfn.RANK.AVG(Table2[[#This Row],[Sharpe Ratio Z-Score]],Table2[Sharpe Ratio Z-Score])</f>
        <v>590</v>
      </c>
      <c r="AV618">
        <f>(Table2[[#This Row],[Rank 1Y]]+Table2[[#This Row],[Rank 6M]]+Table2[[#This Row],[Rank Sharpe]])/3</f>
        <v>575.33333333333337</v>
      </c>
    </row>
    <row r="619" spans="1:48" x14ac:dyDescent="0.3">
      <c r="A619" t="s">
        <v>755</v>
      </c>
      <c r="B619" t="s">
        <v>756</v>
      </c>
      <c r="C619" t="s">
        <v>10153</v>
      </c>
      <c r="D619" t="s">
        <v>49</v>
      </c>
      <c r="E619">
        <v>20888.529013014999</v>
      </c>
      <c r="F619">
        <v>1282.95</v>
      </c>
      <c r="G619">
        <v>-25.762509946173001</v>
      </c>
      <c r="H619">
        <f>(Table2[[#This Row],[1Y Return vs Nifty]]-AVERAGE(Table2[1Y Return vs Nifty]))/_xlfn.STDEV.P(Table2[1Y Return vs Nifty])</f>
        <v>-0.84457240635629749</v>
      </c>
      <c r="I619">
        <v>-17.859630492568499</v>
      </c>
      <c r="J619">
        <f>(Table2[[#This Row],[1M Return vs Nifty]]-AVERAGE(Table2[1M Return vs Nifty]))/_xlfn.STDEV.P(Table2[1M Return vs Nifty])</f>
        <v>-1.7802705239379779</v>
      </c>
      <c r="K619">
        <v>-40.333610909929803</v>
      </c>
      <c r="L619">
        <f>(Table2[[#This Row],[6M Return vs Nifty]]-AVERAGE(Table2[6M Return vs Nifty]))/_xlfn.STDEV.P(Table2[6M Return vs Nifty])</f>
        <v>-1.4761275206105124</v>
      </c>
      <c r="M619">
        <v>-7.5749354972054297</v>
      </c>
      <c r="N619">
        <f>(Table2[[#This Row],[1W Return vs Nifty]]-AVERAGE(Table2[1W Return vs Nifty]))/_xlfn.STDEV.P(Table2[1W Return vs Nifty])</f>
        <v>-1.3663651833519672</v>
      </c>
      <c r="O619">
        <v>1366.14</v>
      </c>
      <c r="P619">
        <v>1400.5588836511099</v>
      </c>
      <c r="Q619">
        <v>1429.9866852998</v>
      </c>
      <c r="R619">
        <v>30.2878299207451</v>
      </c>
      <c r="S619" s="2">
        <f>(Table2[[#This Row],[Close Price]]-Table2[[#This Row],[20D EMA]])/Table2[[#This Row],[20D EMA]]</f>
        <v>-6.0894198252009347E-2</v>
      </c>
      <c r="T619" s="2">
        <f>(Table2[[#This Row],[Close Price]]-Table2[[#This Row],[50D EMA]])/Table2[[#This Row],[50D EMA]]</f>
        <v>-8.3972823295023383E-2</v>
      </c>
      <c r="U619" s="2">
        <f>(Table2[[#This Row],[Close Price]]-Table2[[#This Row],[200D EMA]])/Table2[[#This Row],[200D EMA]]</f>
        <v>-0.10282381424339862</v>
      </c>
      <c r="V619">
        <v>1.3259734639930001</v>
      </c>
      <c r="W619">
        <v>1257.0999999999999</v>
      </c>
      <c r="X619">
        <v>1310</v>
      </c>
      <c r="Y619">
        <v>1275</v>
      </c>
      <c r="Z619">
        <v>1336.8</v>
      </c>
      <c r="AA619">
        <v>1275</v>
      </c>
      <c r="AB619">
        <v>1407.95</v>
      </c>
      <c r="AC619" s="2">
        <f>(Table2[[#This Row],[Close Price]]/Table2[[#This Row],[Day Low]])-1</f>
        <v>2.0563201018216626E-2</v>
      </c>
      <c r="AD619" s="2">
        <f>(Table2[[#This Row],[Day High]]/Table2[[#This Row],[Close Price]])-1</f>
        <v>2.1084219961806649E-2</v>
      </c>
      <c r="AE619" s="2">
        <f>(Table2[[#This Row],[Close Price]]/Table2[[#This Row],[Current Week Low]])-1</f>
        <v>6.2352941176471166E-3</v>
      </c>
      <c r="AF619" s="2">
        <f>(Table2[[#This Row],[Current Week High]]/Table2[[#This Row],[Close Price]])-1</f>
        <v>4.1973576522857492E-2</v>
      </c>
      <c r="AG619" s="2">
        <f>(Table2[[#This Row],[Close Price]]/Table2[[#This Row],[Current Month Low]])-1</f>
        <v>6.2352941176471166E-3</v>
      </c>
      <c r="AH619" s="2">
        <f>(Table2[[#This Row],[Current Month High]]/Table2[[#This Row],[Close Price]])-1</f>
        <v>9.7431700378034947E-2</v>
      </c>
      <c r="AI619">
        <v>39.989867103160599</v>
      </c>
      <c r="AJ619">
        <v>7.8018653894630798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-0.2</v>
      </c>
      <c r="AM619" t="s">
        <v>10199</v>
      </c>
      <c r="AN619">
        <v>-12.88</v>
      </c>
      <c r="AO619" t="s">
        <v>10199</v>
      </c>
      <c r="AP619">
        <v>4.3847976890100997E-2</v>
      </c>
      <c r="AQ619">
        <f>(Table2[[#This Row],[Sharpe Ratio]]-AVERAGE(Table2[Sharpe Ratio]))/_xlfn.STDEV.P(Table2[Sharpe Ratio])</f>
        <v>-0.11984524355332563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645</v>
      </c>
      <c r="AT619">
        <f>_xlfn.RANK.AVG(Table2[[#This Row],[6M Return vs Nifty Z-Score]],Table2[6M Return vs Nifty Z-Score])</f>
        <v>715</v>
      </c>
      <c r="AU619">
        <f>_xlfn.RANK.AVG(Table2[[#This Row],[Sharpe Ratio Z-Score]],Table2[Sharpe Ratio Z-Score])</f>
        <v>370</v>
      </c>
      <c r="AV619">
        <f>(Table2[[#This Row],[Rank 1Y]]+Table2[[#This Row],[Rank 6M]]+Table2[[#This Row],[Rank Sharpe]])/3</f>
        <v>576.66666666666663</v>
      </c>
    </row>
    <row r="620" spans="1:48" x14ac:dyDescent="0.3">
      <c r="A620" t="s">
        <v>1632</v>
      </c>
      <c r="B620" t="s">
        <v>1633</v>
      </c>
      <c r="C620" t="s">
        <v>10162</v>
      </c>
      <c r="D620" t="s">
        <v>80</v>
      </c>
      <c r="E620">
        <v>5155.901615232</v>
      </c>
      <c r="F620">
        <v>231.91</v>
      </c>
      <c r="G620">
        <v>2.5518006456433602</v>
      </c>
      <c r="H620">
        <f>(Table2[[#This Row],[1Y Return vs Nifty]]-AVERAGE(Table2[1Y Return vs Nifty]))/_xlfn.STDEV.P(Table2[1Y Return vs Nifty])</f>
        <v>-0.51756197903892209</v>
      </c>
      <c r="I620">
        <v>0.68937206714950405</v>
      </c>
      <c r="J620">
        <f>(Table2[[#This Row],[1M Return vs Nifty]]-AVERAGE(Table2[1M Return vs Nifty]))/_xlfn.STDEV.P(Table2[1M Return vs Nifty])</f>
        <v>-0.25264505016555344</v>
      </c>
      <c r="K620">
        <v>-11.2591250545414</v>
      </c>
      <c r="L620">
        <f>(Table2[[#This Row],[6M Return vs Nifty]]-AVERAGE(Table2[6M Return vs Nifty]))/_xlfn.STDEV.P(Table2[6M Return vs Nifty])</f>
        <v>-0.63326537592346677</v>
      </c>
      <c r="M620">
        <v>-2.4916140775692601</v>
      </c>
      <c r="N620">
        <f>(Table2[[#This Row],[1W Return vs Nifty]]-AVERAGE(Table2[1W Return vs Nifty]))/_xlfn.STDEV.P(Table2[1W Return vs Nifty])</f>
        <v>-0.44857076718155908</v>
      </c>
      <c r="O620">
        <v>221.99</v>
      </c>
      <c r="P620">
        <v>213.82194744800199</v>
      </c>
      <c r="Q620">
        <v>204.936097171954</v>
      </c>
      <c r="R620">
        <v>59.143385575300698</v>
      </c>
      <c r="S620" s="2">
        <f>(Table2[[#This Row],[Close Price]]-Table2[[#This Row],[20D EMA]])/Table2[[#This Row],[20D EMA]]</f>
        <v>4.4686697598990889E-2</v>
      </c>
      <c r="T620" s="2">
        <f>(Table2[[#This Row],[Close Price]]-Table2[[#This Row],[50D EMA]])/Table2[[#This Row],[50D EMA]]</f>
        <v>8.4593994058522567E-2</v>
      </c>
      <c r="U620" s="2">
        <f>(Table2[[#This Row],[Close Price]]-Table2[[#This Row],[200D EMA]])/Table2[[#This Row],[200D EMA]]</f>
        <v>0.13162104285324233</v>
      </c>
      <c r="V620">
        <v>1.99026562905697</v>
      </c>
      <c r="W620">
        <v>224.7</v>
      </c>
      <c r="X620">
        <v>233.1</v>
      </c>
      <c r="Y620">
        <v>226.01</v>
      </c>
      <c r="Z620">
        <v>235</v>
      </c>
      <c r="AA620">
        <v>219.25</v>
      </c>
      <c r="AB620">
        <v>235</v>
      </c>
      <c r="AC620" s="2">
        <f>(Table2[[#This Row],[Close Price]]/Table2[[#This Row],[Day Low]])-1</f>
        <v>3.2087227414330233E-2</v>
      </c>
      <c r="AD620" s="2">
        <f>(Table2[[#This Row],[Day High]]/Table2[[#This Row],[Close Price]])-1</f>
        <v>5.1313009357079054E-3</v>
      </c>
      <c r="AE620" s="2">
        <f>(Table2[[#This Row],[Close Price]]/Table2[[#This Row],[Current Week Low]])-1</f>
        <v>2.6105039600017754E-2</v>
      </c>
      <c r="AF620" s="2">
        <f>(Table2[[#This Row],[Current Week High]]/Table2[[#This Row],[Close Price]])-1</f>
        <v>1.3324134362468154E-2</v>
      </c>
      <c r="AG620" s="2">
        <f>(Table2[[#This Row],[Close Price]]/Table2[[#This Row],[Current Month Low]])-1</f>
        <v>5.7742303306727472E-2</v>
      </c>
      <c r="AH620" s="2">
        <f>(Table2[[#This Row],[Current Month High]]/Table2[[#This Row],[Close Price]])-1</f>
        <v>1.3324134362468154E-2</v>
      </c>
      <c r="AI620">
        <v>6.5068345478849601</v>
      </c>
      <c r="AJ620">
        <v>33.858585858585798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7.0000000000000007E-2</v>
      </c>
      <c r="AM620" t="s">
        <v>10198</v>
      </c>
      <c r="AN620">
        <v>8.19</v>
      </c>
      <c r="AO620" t="s">
        <v>10198</v>
      </c>
      <c r="AP620">
        <v>-9.6871294591530002E-2</v>
      </c>
      <c r="AQ620">
        <f>(Table2[[#This Row],[Sharpe Ratio]]-AVERAGE(Table2[Sharpe Ratio]))/_xlfn.STDEV.P(Table2[Sharpe Ratio])</f>
        <v>-1.7063556820335968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-3.558398854343098</v>
      </c>
      <c r="AS620">
        <f>_xlfn.RANK.AVG(Table2[[#This Row],[1Y Return vs Nifty Z-Score]],Table2[1Y Return vs Nifty Z-Score])</f>
        <v>495</v>
      </c>
      <c r="AT620">
        <f>_xlfn.RANK.AVG(Table2[[#This Row],[6M Return vs Nifty Z-Score]],Table2[6M Return vs Nifty Z-Score])</f>
        <v>536</v>
      </c>
      <c r="AU620">
        <f>_xlfn.RANK.AVG(Table2[[#This Row],[Sharpe Ratio Z-Score]],Table2[Sharpe Ratio Z-Score])</f>
        <v>701</v>
      </c>
      <c r="AV620">
        <f>(Table2[[#This Row],[Rank 1Y]]+Table2[[#This Row],[Rank 6M]]+Table2[[#This Row],[Rank Sharpe]])/3</f>
        <v>577.33333333333337</v>
      </c>
    </row>
    <row r="621" spans="1:48" x14ac:dyDescent="0.3">
      <c r="A621" t="s">
        <v>1222</v>
      </c>
      <c r="B621" t="s">
        <v>1223</v>
      </c>
      <c r="C621" t="s">
        <v>10153</v>
      </c>
      <c r="D621" t="s">
        <v>539</v>
      </c>
      <c r="E621">
        <v>9184.6541156200001</v>
      </c>
      <c r="F621">
        <v>94.84</v>
      </c>
      <c r="G621">
        <v>2.4982097530673699</v>
      </c>
      <c r="H621">
        <f>(Table2[[#This Row],[1Y Return vs Nifty]]-AVERAGE(Table2[1Y Return vs Nifty]))/_xlfn.STDEV.P(Table2[1Y Return vs Nifty])</f>
        <v>-0.51818091625884011</v>
      </c>
      <c r="I621">
        <v>15.2255826260629</v>
      </c>
      <c r="J621">
        <f>(Table2[[#This Row],[1M Return vs Nifty]]-AVERAGE(Table2[1M Return vs Nifty]))/_xlfn.STDEV.P(Table2[1M Return vs Nifty])</f>
        <v>0.94450209941429919</v>
      </c>
      <c r="K621">
        <v>-17.096774939135699</v>
      </c>
      <c r="L621">
        <f>(Table2[[#This Row],[6M Return vs Nifty]]-AVERAGE(Table2[6M Return vs Nifty]))/_xlfn.STDEV.P(Table2[6M Return vs Nifty])</f>
        <v>-0.80249740039104112</v>
      </c>
      <c r="M621">
        <v>7.3705016547996198</v>
      </c>
      <c r="N621">
        <f>(Table2[[#This Row],[1W Return vs Nifty]]-AVERAGE(Table2[1W Return vs Nifty]))/_xlfn.STDEV.P(Table2[1W Return vs Nifty])</f>
        <v>1.3320356520446974</v>
      </c>
      <c r="O621">
        <v>88.28</v>
      </c>
      <c r="P621">
        <v>85.239960563319102</v>
      </c>
      <c r="Q621">
        <v>85.275032576773199</v>
      </c>
      <c r="R621">
        <v>74.947531932453103</v>
      </c>
      <c r="S621" s="2">
        <f>(Table2[[#This Row],[Close Price]]-Table2[[#This Row],[20D EMA]])/Table2[[#This Row],[20D EMA]]</f>
        <v>7.430901676483917E-2</v>
      </c>
      <c r="T621" s="2">
        <f>(Table2[[#This Row],[Close Price]]-Table2[[#This Row],[50D EMA]])/Table2[[#This Row],[50D EMA]]</f>
        <v>0.11262369636538805</v>
      </c>
      <c r="U621" s="2">
        <f>(Table2[[#This Row],[Close Price]]-Table2[[#This Row],[200D EMA]])/Table2[[#This Row],[200D EMA]]</f>
        <v>0.11216609521216488</v>
      </c>
      <c r="V621">
        <v>1.0850060148763001</v>
      </c>
      <c r="W621">
        <v>92.1</v>
      </c>
      <c r="X621">
        <v>97.94</v>
      </c>
      <c r="Y621">
        <v>94.16</v>
      </c>
      <c r="Z621">
        <v>101.25</v>
      </c>
      <c r="AA621">
        <v>87.11</v>
      </c>
      <c r="AB621">
        <v>101.25</v>
      </c>
      <c r="AC621" s="2">
        <f>(Table2[[#This Row],[Close Price]]/Table2[[#This Row],[Day Low]])-1</f>
        <v>2.975027144408271E-2</v>
      </c>
      <c r="AD621" s="2">
        <f>(Table2[[#This Row],[Day High]]/Table2[[#This Row],[Close Price]])-1</f>
        <v>3.2686630113875959E-2</v>
      </c>
      <c r="AE621" s="2">
        <f>(Table2[[#This Row],[Close Price]]/Table2[[#This Row],[Current Week Low]])-1</f>
        <v>7.2217502124045652E-3</v>
      </c>
      <c r="AF621" s="2">
        <f>(Table2[[#This Row],[Current Week High]]/Table2[[#This Row],[Close Price]])-1</f>
        <v>6.7587515816111221E-2</v>
      </c>
      <c r="AG621" s="2">
        <f>(Table2[[#This Row],[Close Price]]/Table2[[#This Row],[Current Month Low]])-1</f>
        <v>8.8738376765009841E-2</v>
      </c>
      <c r="AH621" s="2">
        <f>(Table2[[#This Row],[Current Month High]]/Table2[[#This Row],[Close Price]])-1</f>
        <v>6.7587515816111221E-2</v>
      </c>
      <c r="AI621">
        <v>21.098692534795401</v>
      </c>
      <c r="AJ621">
        <v>37.449275362318801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0.05</v>
      </c>
      <c r="AM621" t="s">
        <v>10198</v>
      </c>
      <c r="AN621">
        <v>13.87</v>
      </c>
      <c r="AO621" t="s">
        <v>10198</v>
      </c>
      <c r="AP621">
        <v>-5.2936561064767997E-2</v>
      </c>
      <c r="AQ621">
        <f>(Table2[[#This Row],[Sharpe Ratio]]-AVERAGE(Table2[Sharpe Ratio]))/_xlfn.STDEV.P(Table2[Sharpe Ratio])</f>
        <v>-1.2110225793380232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496</v>
      </c>
      <c r="AT621">
        <f>_xlfn.RANK.AVG(Table2[[#This Row],[6M Return vs Nifty Z-Score]],Table2[6M Return vs Nifty Z-Score])</f>
        <v>599</v>
      </c>
      <c r="AU621">
        <f>_xlfn.RANK.AVG(Table2[[#This Row],[Sharpe Ratio Z-Score]],Table2[Sharpe Ratio Z-Score])</f>
        <v>638</v>
      </c>
      <c r="AV621">
        <f>(Table2[[#This Row],[Rank 1Y]]+Table2[[#This Row],[Rank 6M]]+Table2[[#This Row],[Rank Sharpe]])/3</f>
        <v>577.66666666666663</v>
      </c>
    </row>
    <row r="622" spans="1:48" x14ac:dyDescent="0.3">
      <c r="A622" t="s">
        <v>1634</v>
      </c>
      <c r="B622" t="s">
        <v>1635</v>
      </c>
      <c r="C622" t="s">
        <v>10163</v>
      </c>
      <c r="D622" t="s">
        <v>388</v>
      </c>
      <c r="E622">
        <v>5089.3543815749999</v>
      </c>
      <c r="F622">
        <v>584.9</v>
      </c>
      <c r="G622">
        <v>-43.0564384476043</v>
      </c>
      <c r="H622">
        <f>(Table2[[#This Row],[1Y Return vs Nifty]]-AVERAGE(Table2[1Y Return vs Nifty]))/_xlfn.STDEV.P(Table2[1Y Return vs Nifty])</f>
        <v>-1.0443051503660961</v>
      </c>
      <c r="I622">
        <v>-4.5204193729375</v>
      </c>
      <c r="J622">
        <f>(Table2[[#This Row],[1M Return vs Nifty]]-AVERAGE(Table2[1M Return vs Nifty]))/_xlfn.STDEV.P(Table2[1M Return vs Nifty])</f>
        <v>-0.68170370662408286</v>
      </c>
      <c r="K622">
        <v>-31.038836341963499</v>
      </c>
      <c r="L622">
        <f>(Table2[[#This Row],[6M Return vs Nifty]]-AVERAGE(Table2[6M Return vs Nifty]))/_xlfn.STDEV.P(Table2[6M Return vs Nifty])</f>
        <v>-1.2066743077246598</v>
      </c>
      <c r="M622">
        <v>-5.9108208514390498E-2</v>
      </c>
      <c r="N622">
        <f>(Table2[[#This Row],[1W Return vs Nifty]]-AVERAGE(Table2[1W Return vs Nifty]))/_xlfn.STDEV.P(Table2[1W Return vs Nifty])</f>
        <v>-9.3814813543223134E-3</v>
      </c>
      <c r="O622">
        <v>575.80999999999995</v>
      </c>
      <c r="P622">
        <v>573.33463050406795</v>
      </c>
      <c r="Q622">
        <v>612.21422445728899</v>
      </c>
      <c r="R622">
        <v>55.640502672907502</v>
      </c>
      <c r="S622" s="2">
        <f>(Table2[[#This Row],[Close Price]]-Table2[[#This Row],[20D EMA]])/Table2[[#This Row],[20D EMA]]</f>
        <v>1.5786457338358196E-2</v>
      </c>
      <c r="T622" s="2">
        <f>(Table2[[#This Row],[Close Price]]-Table2[[#This Row],[50D EMA]])/Table2[[#This Row],[50D EMA]]</f>
        <v>2.0172110458012833E-2</v>
      </c>
      <c r="U622" s="2">
        <f>(Table2[[#This Row],[Close Price]]-Table2[[#This Row],[200D EMA]])/Table2[[#This Row],[200D EMA]]</f>
        <v>-4.4615468517580296E-2</v>
      </c>
      <c r="V622">
        <v>1.7062138433312399</v>
      </c>
      <c r="W622">
        <v>577.25</v>
      </c>
      <c r="X622">
        <v>594.35</v>
      </c>
      <c r="Y622">
        <v>574.20000000000005</v>
      </c>
      <c r="Z622">
        <v>591.20000000000005</v>
      </c>
      <c r="AA622">
        <v>563.54999999999995</v>
      </c>
      <c r="AB622">
        <v>603</v>
      </c>
      <c r="AC622" s="2">
        <f>(Table2[[#This Row],[Close Price]]/Table2[[#This Row],[Day Low]])-1</f>
        <v>1.3252490255521776E-2</v>
      </c>
      <c r="AD622" s="2">
        <f>(Table2[[#This Row],[Day High]]/Table2[[#This Row],[Close Price]])-1</f>
        <v>1.6156607967173997E-2</v>
      </c>
      <c r="AE622" s="2">
        <f>(Table2[[#This Row],[Close Price]]/Table2[[#This Row],[Current Week Low]])-1</f>
        <v>1.86346220828979E-2</v>
      </c>
      <c r="AF622" s="2">
        <f>(Table2[[#This Row],[Current Week High]]/Table2[[#This Row],[Close Price]])-1</f>
        <v>1.0771071978115998E-2</v>
      </c>
      <c r="AG622" s="2">
        <f>(Table2[[#This Row],[Close Price]]/Table2[[#This Row],[Current Month Low]])-1</f>
        <v>3.7884837192795784E-2</v>
      </c>
      <c r="AH622" s="2">
        <f>(Table2[[#This Row],[Current Month High]]/Table2[[#This Row],[Close Price]])-1</f>
        <v>3.0945460762523469E-2</v>
      </c>
      <c r="AI622">
        <v>36.604547785946302</v>
      </c>
      <c r="AJ622">
        <v>14.4058679706601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-0.05</v>
      </c>
      <c r="AM622" t="s">
        <v>10199</v>
      </c>
      <c r="AN622">
        <v>3.7</v>
      </c>
      <c r="AO622" t="s">
        <v>10198</v>
      </c>
      <c r="AP622">
        <v>5.1821211658401999E-2</v>
      </c>
      <c r="AQ622">
        <f>(Table2[[#This Row],[Sharpe Ratio]]-AVERAGE(Table2[Sharpe Ratio]))/_xlfn.STDEV.P(Table2[Sharpe Ratio])</f>
        <v>-2.9952650625749224E-2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706</v>
      </c>
      <c r="AT622">
        <f>_xlfn.RANK.AVG(Table2[[#This Row],[6M Return vs Nifty Z-Score]],Table2[6M Return vs Nifty Z-Score])</f>
        <v>684</v>
      </c>
      <c r="AU622">
        <f>_xlfn.RANK.AVG(Table2[[#This Row],[Sharpe Ratio Z-Score]],Table2[Sharpe Ratio Z-Score])</f>
        <v>348</v>
      </c>
      <c r="AV622">
        <f>(Table2[[#This Row],[Rank 1Y]]+Table2[[#This Row],[Rank 6M]]+Table2[[#This Row],[Rank Sharpe]])/3</f>
        <v>579.33333333333337</v>
      </c>
    </row>
    <row r="623" spans="1:48" x14ac:dyDescent="0.3">
      <c r="A623" t="s">
        <v>1546</v>
      </c>
      <c r="B623" t="s">
        <v>1547</v>
      </c>
      <c r="C623" t="s">
        <v>10158</v>
      </c>
      <c r="D623" t="s">
        <v>239</v>
      </c>
      <c r="E623">
        <v>6079.7869591050003</v>
      </c>
      <c r="F623">
        <v>1964.2</v>
      </c>
      <c r="G623">
        <v>-24.335006612519798</v>
      </c>
      <c r="H623">
        <f>(Table2[[#This Row],[1Y Return vs Nifty]]-AVERAGE(Table2[1Y Return vs Nifty]))/_xlfn.STDEV.P(Table2[1Y Return vs Nifty])</f>
        <v>-0.82808574412162406</v>
      </c>
      <c r="I623">
        <v>9.7000640131328897</v>
      </c>
      <c r="J623">
        <f>(Table2[[#This Row],[1M Return vs Nifty]]-AVERAGE(Table2[1M Return vs Nifty]))/_xlfn.STDEV.P(Table2[1M Return vs Nifty])</f>
        <v>0.48944135090557273</v>
      </c>
      <c r="K623">
        <v>-22.319052183867498</v>
      </c>
      <c r="L623">
        <f>(Table2[[#This Row],[6M Return vs Nifty]]-AVERAGE(Table2[6M Return vs Nifty]))/_xlfn.STDEV.P(Table2[6M Return vs Nifty])</f>
        <v>-0.95388992442527909</v>
      </c>
      <c r="M623">
        <v>5.0559470292096096</v>
      </c>
      <c r="N623">
        <f>(Table2[[#This Row],[1W Return vs Nifty]]-AVERAGE(Table2[1W Return vs Nifty]))/_xlfn.STDEV.P(Table2[1W Return vs Nifty])</f>
        <v>0.91414248025310474</v>
      </c>
      <c r="O623">
        <v>1896.89</v>
      </c>
      <c r="P623">
        <v>1882.3890081688501</v>
      </c>
      <c r="Q623">
        <v>1971.1590285853099</v>
      </c>
      <c r="R623">
        <v>68.749019412763502</v>
      </c>
      <c r="S623" s="2">
        <f>(Table2[[#This Row],[Close Price]]-Table2[[#This Row],[20D EMA]])/Table2[[#This Row],[20D EMA]]</f>
        <v>3.5484398146439666E-2</v>
      </c>
      <c r="T623" s="2">
        <f>(Table2[[#This Row],[Close Price]]-Table2[[#This Row],[50D EMA]])/Table2[[#This Row],[50D EMA]]</f>
        <v>4.3461256666991514E-2</v>
      </c>
      <c r="U623" s="2">
        <f>(Table2[[#This Row],[Close Price]]-Table2[[#This Row],[200D EMA]])/Table2[[#This Row],[200D EMA]]</f>
        <v>-3.5304247320442272E-3</v>
      </c>
      <c r="V623">
        <v>1.1951565858870801</v>
      </c>
      <c r="W623">
        <v>1905</v>
      </c>
      <c r="X623">
        <v>1980</v>
      </c>
      <c r="Y623">
        <v>1921.9</v>
      </c>
      <c r="Z623">
        <v>2054</v>
      </c>
      <c r="AA623">
        <v>1840</v>
      </c>
      <c r="AB623">
        <v>2075.65</v>
      </c>
      <c r="AC623" s="2">
        <f>(Table2[[#This Row],[Close Price]]/Table2[[#This Row],[Day Low]])-1</f>
        <v>3.1076115485564326E-2</v>
      </c>
      <c r="AD623" s="2">
        <f>(Table2[[#This Row],[Day High]]/Table2[[#This Row],[Close Price]])-1</f>
        <v>8.0439873739945877E-3</v>
      </c>
      <c r="AE623" s="2">
        <f>(Table2[[#This Row],[Close Price]]/Table2[[#This Row],[Current Week Low]])-1</f>
        <v>2.200946979551488E-2</v>
      </c>
      <c r="AF623" s="2">
        <f>(Table2[[#This Row],[Current Week High]]/Table2[[#This Row],[Close Price]])-1</f>
        <v>4.5718358619285082E-2</v>
      </c>
      <c r="AG623" s="2">
        <f>(Table2[[#This Row],[Close Price]]/Table2[[#This Row],[Current Month Low]])-1</f>
        <v>6.7500000000000115E-2</v>
      </c>
      <c r="AH623" s="2">
        <f>(Table2[[#This Row],[Current Month High]]/Table2[[#This Row],[Close Price]])-1</f>
        <v>5.6740657774157377E-2</v>
      </c>
      <c r="AI623">
        <v>48.678851440790098</v>
      </c>
      <c r="AJ623">
        <v>22.7624999999999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0</v>
      </c>
      <c r="AM623" t="s">
        <v>10197</v>
      </c>
      <c r="AN623">
        <v>3.95</v>
      </c>
      <c r="AO623" t="s">
        <v>10198</v>
      </c>
      <c r="AP623">
        <v>1.2698046193415E-2</v>
      </c>
      <c r="AQ623">
        <f>(Table2[[#This Row],[Sharpe Ratio]]-AVERAGE(Table2[Sharpe Ratio]))/_xlfn.STDEV.P(Table2[Sharpe Ratio])</f>
        <v>-0.47103872038055916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642</v>
      </c>
      <c r="AT623">
        <f>_xlfn.RANK.AVG(Table2[[#This Row],[6M Return vs Nifty Z-Score]],Table2[6M Return vs Nifty Z-Score])</f>
        <v>636</v>
      </c>
      <c r="AU623">
        <f>_xlfn.RANK.AVG(Table2[[#This Row],[Sharpe Ratio Z-Score]],Table2[Sharpe Ratio Z-Score])</f>
        <v>463</v>
      </c>
      <c r="AV623">
        <f>(Table2[[#This Row],[Rank 1Y]]+Table2[[#This Row],[Rank 6M]]+Table2[[#This Row],[Rank Sharpe]])/3</f>
        <v>580.33333333333337</v>
      </c>
    </row>
    <row r="624" spans="1:48" x14ac:dyDescent="0.3">
      <c r="A624" t="s">
        <v>1258</v>
      </c>
      <c r="B624" t="s">
        <v>1259</v>
      </c>
      <c r="C624" t="s">
        <v>10153</v>
      </c>
      <c r="D624" t="s">
        <v>24</v>
      </c>
      <c r="E624">
        <v>8679.1659598440001</v>
      </c>
      <c r="F624">
        <v>45.27</v>
      </c>
      <c r="G624">
        <v>-18.219495473741599</v>
      </c>
      <c r="H624">
        <f>(Table2[[#This Row],[1Y Return vs Nifty]]-AVERAGE(Table2[1Y Return vs Nifty]))/_xlfn.STDEV.P(Table2[1Y Return vs Nifty])</f>
        <v>-0.75745587996614527</v>
      </c>
      <c r="I624">
        <v>-15.484032721456201</v>
      </c>
      <c r="J624">
        <f>(Table2[[#This Row],[1M Return vs Nifty]]-AVERAGE(Table2[1M Return vs Nifty]))/_xlfn.STDEV.P(Table2[1M Return vs Nifty])</f>
        <v>-1.5846253047999352</v>
      </c>
      <c r="K624">
        <v>-35.347692310792098</v>
      </c>
      <c r="L624">
        <f>(Table2[[#This Row],[6M Return vs Nifty]]-AVERAGE(Table2[6M Return vs Nifty]))/_xlfn.STDEV.P(Table2[6M Return vs Nifty])</f>
        <v>-1.3315869751781193</v>
      </c>
      <c r="M624">
        <v>-0.90649343413763495</v>
      </c>
      <c r="N624">
        <f>(Table2[[#This Row],[1W Return vs Nifty]]-AVERAGE(Table2[1W Return vs Nifty]))/_xlfn.STDEV.P(Table2[1W Return vs Nifty])</f>
        <v>-0.16237700617360071</v>
      </c>
      <c r="O624">
        <v>46.3</v>
      </c>
      <c r="P624">
        <v>48.7186200747635</v>
      </c>
      <c r="Q624">
        <v>49.8299551943308</v>
      </c>
      <c r="R624">
        <v>39.626999220529498</v>
      </c>
      <c r="S624" s="2">
        <f>(Table2[[#This Row],[Close Price]]-Table2[[#This Row],[20D EMA]])/Table2[[#This Row],[20D EMA]]</f>
        <v>-2.2246220302375684E-2</v>
      </c>
      <c r="T624" s="2">
        <f>(Table2[[#This Row],[Close Price]]-Table2[[#This Row],[50D EMA]])/Table2[[#This Row],[50D EMA]]</f>
        <v>-7.0786489220574206E-2</v>
      </c>
      <c r="U624" s="2">
        <f>(Table2[[#This Row],[Close Price]]-Table2[[#This Row],[200D EMA]])/Table2[[#This Row],[200D EMA]]</f>
        <v>-9.1510320981576715E-2</v>
      </c>
      <c r="V624">
        <v>1.9369465779225401</v>
      </c>
      <c r="W624">
        <v>44.2</v>
      </c>
      <c r="X624">
        <v>45.84</v>
      </c>
      <c r="Y624">
        <v>44.6</v>
      </c>
      <c r="Z624">
        <v>45.9</v>
      </c>
      <c r="AA624">
        <v>43.78</v>
      </c>
      <c r="AB624">
        <v>45.9</v>
      </c>
      <c r="AC624" s="2">
        <f>(Table2[[#This Row],[Close Price]]/Table2[[#This Row],[Day Low]])-1</f>
        <v>2.4208144796380004E-2</v>
      </c>
      <c r="AD624" s="2">
        <f>(Table2[[#This Row],[Day High]]/Table2[[#This Row],[Close Price]])-1</f>
        <v>1.2591119946984808E-2</v>
      </c>
      <c r="AE624" s="2">
        <f>(Table2[[#This Row],[Close Price]]/Table2[[#This Row],[Current Week Low]])-1</f>
        <v>1.5022421524663709E-2</v>
      </c>
      <c r="AF624" s="2">
        <f>(Table2[[#This Row],[Current Week High]]/Table2[[#This Row],[Close Price]])-1</f>
        <v>1.391650099403563E-2</v>
      </c>
      <c r="AG624" s="2">
        <f>(Table2[[#This Row],[Close Price]]/Table2[[#This Row],[Current Month Low]])-1</f>
        <v>3.4033805390589311E-2</v>
      </c>
      <c r="AH624" s="2">
        <f>(Table2[[#This Row],[Current Month High]]/Table2[[#This Row],[Close Price]])-1</f>
        <v>1.391650099403563E-2</v>
      </c>
      <c r="AI624">
        <v>39.165009940357798</v>
      </c>
      <c r="AJ624">
        <v>13.175000000000001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-0.23</v>
      </c>
      <c r="AM624" t="s">
        <v>10199</v>
      </c>
      <c r="AN624">
        <v>-6.39</v>
      </c>
      <c r="AO624" t="s">
        <v>10199</v>
      </c>
      <c r="AP624">
        <v>2.4938107707023999E-2</v>
      </c>
      <c r="AQ624">
        <f>(Table2[[#This Row],[Sharpe Ratio]]-AVERAGE(Table2[Sharpe Ratio]))/_xlfn.STDEV.P(Table2[Sharpe Ratio])</f>
        <v>-0.33304066826929457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614</v>
      </c>
      <c r="AT624">
        <f>_xlfn.RANK.AVG(Table2[[#This Row],[6M Return vs Nifty Z-Score]],Table2[6M Return vs Nifty Z-Score])</f>
        <v>704</v>
      </c>
      <c r="AU624">
        <f>_xlfn.RANK.AVG(Table2[[#This Row],[Sharpe Ratio Z-Score]],Table2[Sharpe Ratio Z-Score])</f>
        <v>427</v>
      </c>
      <c r="AV624">
        <f>(Table2[[#This Row],[Rank 1Y]]+Table2[[#This Row],[Rank 6M]]+Table2[[#This Row],[Rank Sharpe]])/3</f>
        <v>581.66666666666663</v>
      </c>
    </row>
    <row r="625" spans="1:48" x14ac:dyDescent="0.3">
      <c r="A625" t="s">
        <v>2105</v>
      </c>
      <c r="B625" t="s">
        <v>2106</v>
      </c>
      <c r="C625" t="s">
        <v>10151</v>
      </c>
      <c r="D625" t="s">
        <v>445</v>
      </c>
      <c r="E625">
        <v>2687.1655557839999</v>
      </c>
      <c r="F625">
        <v>81.17</v>
      </c>
      <c r="G625">
        <v>-19.683187253347398</v>
      </c>
      <c r="H625">
        <f>(Table2[[#This Row],[1Y Return vs Nifty]]-AVERAGE(Table2[1Y Return vs Nifty]))/_xlfn.STDEV.P(Table2[1Y Return vs Nifty])</f>
        <v>-0.77436049336853408</v>
      </c>
      <c r="I625">
        <v>-1.5575562603742701</v>
      </c>
      <c r="J625">
        <f>(Table2[[#This Row],[1M Return vs Nifty]]-AVERAGE(Table2[1M Return vs Nifty]))/_xlfn.STDEV.P(Table2[1M Return vs Nifty])</f>
        <v>-0.43769354211629097</v>
      </c>
      <c r="K625">
        <v>-21.924530777165501</v>
      </c>
      <c r="L625">
        <f>(Table2[[#This Row],[6M Return vs Nifty]]-AVERAGE(Table2[6M Return vs Nifty]))/_xlfn.STDEV.P(Table2[6M Return vs Nifty])</f>
        <v>-0.94245284654772932</v>
      </c>
      <c r="M625">
        <v>-1.5497614952939001</v>
      </c>
      <c r="N625">
        <f>(Table2[[#This Row],[1W Return vs Nifty]]-AVERAGE(Table2[1W Return vs Nifty]))/_xlfn.STDEV.P(Table2[1W Return vs Nifty])</f>
        <v>-0.27851914748093531</v>
      </c>
      <c r="O625">
        <v>81.93</v>
      </c>
      <c r="P625">
        <v>83.888395902949199</v>
      </c>
      <c r="Q625">
        <v>86.170321510819605</v>
      </c>
      <c r="R625">
        <v>42.802160554746102</v>
      </c>
      <c r="S625" s="2">
        <f>(Table2[[#This Row],[Close Price]]-Table2[[#This Row],[20D EMA]])/Table2[[#This Row],[20D EMA]]</f>
        <v>-9.276211399975651E-3</v>
      </c>
      <c r="T625" s="2">
        <f>(Table2[[#This Row],[Close Price]]-Table2[[#This Row],[50D EMA]])/Table2[[#This Row],[50D EMA]]</f>
        <v>-3.240490980533374E-2</v>
      </c>
      <c r="U625" s="2">
        <f>(Table2[[#This Row],[Close Price]]-Table2[[#This Row],[200D EMA]])/Table2[[#This Row],[200D EMA]]</f>
        <v>-5.8028349240773804E-2</v>
      </c>
      <c r="V625">
        <v>0.63707898227890702</v>
      </c>
      <c r="W625">
        <v>79.180000000000007</v>
      </c>
      <c r="X625">
        <v>81.75</v>
      </c>
      <c r="Y625">
        <v>80.5</v>
      </c>
      <c r="Z625">
        <v>84.55</v>
      </c>
      <c r="AA625">
        <v>80.239999999999995</v>
      </c>
      <c r="AB625">
        <v>84.69</v>
      </c>
      <c r="AC625" s="2">
        <f>(Table2[[#This Row],[Close Price]]/Table2[[#This Row],[Day Low]])-1</f>
        <v>2.5132609244758797E-2</v>
      </c>
      <c r="AD625" s="2">
        <f>(Table2[[#This Row],[Day High]]/Table2[[#This Row],[Close Price]])-1</f>
        <v>7.1454971048416915E-3</v>
      </c>
      <c r="AE625" s="2">
        <f>(Table2[[#This Row],[Close Price]]/Table2[[#This Row],[Current Week Low]])-1</f>
        <v>8.322981366459592E-3</v>
      </c>
      <c r="AF625" s="2">
        <f>(Table2[[#This Row],[Current Week High]]/Table2[[#This Row],[Close Price]])-1</f>
        <v>4.1641000369594616E-2</v>
      </c>
      <c r="AG625" s="2">
        <f>(Table2[[#This Row],[Close Price]]/Table2[[#This Row],[Current Month Low]])-1</f>
        <v>1.1590229312063993E-2</v>
      </c>
      <c r="AH625" s="2">
        <f>(Table2[[#This Row],[Current Month High]]/Table2[[#This Row],[Close Price]])-1</f>
        <v>4.3365775532832274E-2</v>
      </c>
      <c r="AI625">
        <v>47.8378711346556</v>
      </c>
      <c r="AJ625">
        <v>29.768185451638701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-0.16</v>
      </c>
      <c r="AM625" t="s">
        <v>10199</v>
      </c>
      <c r="AN625">
        <v>-3.71</v>
      </c>
      <c r="AO625" t="s">
        <v>10199</v>
      </c>
      <c r="AP625">
        <v>4.119585535225E-3</v>
      </c>
      <c r="AQ625">
        <f>(Table2[[#This Row],[Sharpe Ratio]]-AVERAGE(Table2[Sharpe Ratio]))/_xlfn.STDEV.P(Table2[Sharpe Ratio])</f>
        <v>-0.56775480792857747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621</v>
      </c>
      <c r="AT625">
        <f>_xlfn.RANK.AVG(Table2[[#This Row],[6M Return vs Nifty Z-Score]],Table2[6M Return vs Nifty Z-Score])</f>
        <v>634</v>
      </c>
      <c r="AU625">
        <f>_xlfn.RANK.AVG(Table2[[#This Row],[Sharpe Ratio Z-Score]],Table2[Sharpe Ratio Z-Score])</f>
        <v>491</v>
      </c>
      <c r="AV625">
        <f>(Table2[[#This Row],[Rank 1Y]]+Table2[[#This Row],[Rank 6M]]+Table2[[#This Row],[Rank Sharpe]])/3</f>
        <v>582</v>
      </c>
    </row>
    <row r="626" spans="1:48" x14ac:dyDescent="0.3">
      <c r="A626" t="s">
        <v>2081</v>
      </c>
      <c r="B626" t="s">
        <v>2082</v>
      </c>
      <c r="C626" t="s">
        <v>10156</v>
      </c>
      <c r="D626" t="s">
        <v>46</v>
      </c>
      <c r="E626">
        <v>2772.745071495</v>
      </c>
      <c r="F626">
        <v>700.8</v>
      </c>
      <c r="G626">
        <v>-29.250974240584899</v>
      </c>
      <c r="H626">
        <f>(Table2[[#This Row],[1Y Return vs Nifty]]-AVERAGE(Table2[1Y Return vs Nifty]))/_xlfn.STDEV.P(Table2[1Y Return vs Nifty])</f>
        <v>-0.88486172210346437</v>
      </c>
      <c r="I626">
        <v>1.7822215735225001E-2</v>
      </c>
      <c r="J626">
        <f>(Table2[[#This Row],[1M Return vs Nifty]]-AVERAGE(Table2[1M Return vs Nifty]))/_xlfn.STDEV.P(Table2[1M Return vs Nifty])</f>
        <v>-0.30795134799077384</v>
      </c>
      <c r="K626">
        <v>-19.7736809920623</v>
      </c>
      <c r="L626">
        <f>(Table2[[#This Row],[6M Return vs Nifty]]-AVERAGE(Table2[6M Return vs Nifty]))/_xlfn.STDEV.P(Table2[6M Return vs Nifty])</f>
        <v>-0.88010024393289166</v>
      </c>
      <c r="M626">
        <v>-0.45631148390931803</v>
      </c>
      <c r="N626">
        <f>(Table2[[#This Row],[1W Return vs Nifty]]-AVERAGE(Table2[1W Return vs Nifty]))/_xlfn.STDEV.P(Table2[1W Return vs Nifty])</f>
        <v>-8.1096590069236779E-2</v>
      </c>
      <c r="O626">
        <v>677.02</v>
      </c>
      <c r="P626">
        <v>672.11775345839305</v>
      </c>
      <c r="Q626">
        <v>699.54994025631595</v>
      </c>
      <c r="R626">
        <v>70.863747843705497</v>
      </c>
      <c r="S626" s="2">
        <f>(Table2[[#This Row],[Close Price]]-Table2[[#This Row],[20D EMA]])/Table2[[#This Row],[20D EMA]]</f>
        <v>3.51245162624442E-2</v>
      </c>
      <c r="T626" s="2">
        <f>(Table2[[#This Row],[Close Price]]-Table2[[#This Row],[50D EMA]])/Table2[[#This Row],[50D EMA]]</f>
        <v>4.2674436724847581E-2</v>
      </c>
      <c r="U626" s="2">
        <f>(Table2[[#This Row],[Close Price]]-Table2[[#This Row],[200D EMA]])/Table2[[#This Row],[200D EMA]]</f>
        <v>1.7869485389791927E-3</v>
      </c>
      <c r="V626">
        <v>1.03033151902918</v>
      </c>
      <c r="W626">
        <v>678.35</v>
      </c>
      <c r="X626">
        <v>700.35</v>
      </c>
      <c r="Y626">
        <v>679.95</v>
      </c>
      <c r="Z626">
        <v>709.65</v>
      </c>
      <c r="AA626">
        <v>659.95</v>
      </c>
      <c r="AB626">
        <v>709.65</v>
      </c>
      <c r="AC626" s="2">
        <f>(Table2[[#This Row],[Close Price]]/Table2[[#This Row],[Day Low]])-1</f>
        <v>3.3095009950615317E-2</v>
      </c>
      <c r="AD626" s="2">
        <f>(Table2[[#This Row],[Day High]]/Table2[[#This Row],[Close Price]])-1</f>
        <v>-6.421232876711036E-4</v>
      </c>
      <c r="AE626" s="2">
        <f>(Table2[[#This Row],[Close Price]]/Table2[[#This Row],[Current Week Low]])-1</f>
        <v>3.0664019413191967E-2</v>
      </c>
      <c r="AF626" s="2">
        <f>(Table2[[#This Row],[Current Week High]]/Table2[[#This Row],[Close Price]])-1</f>
        <v>1.2628424657534332E-2</v>
      </c>
      <c r="AG626" s="2">
        <f>(Table2[[#This Row],[Close Price]]/Table2[[#This Row],[Current Month Low]])-1</f>
        <v>6.1898628683991097E-2</v>
      </c>
      <c r="AH626" s="2">
        <f>(Table2[[#This Row],[Current Month High]]/Table2[[#This Row],[Close Price]])-1</f>
        <v>1.2628424657534332E-2</v>
      </c>
      <c r="AI626">
        <v>20.7191780821917</v>
      </c>
      <c r="AJ626">
        <v>16.8194699116519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-0.15</v>
      </c>
      <c r="AM626" t="s">
        <v>10199</v>
      </c>
      <c r="AN626">
        <v>8.3699999999999992</v>
      </c>
      <c r="AO626" t="s">
        <v>10198</v>
      </c>
      <c r="AP626">
        <v>1.0408318597349E-2</v>
      </c>
      <c r="AQ626">
        <f>(Table2[[#This Row],[Sharpe Ratio]]-AVERAGE(Table2[Sharpe Ratio]))/_xlfn.STDEV.P(Table2[Sharpe Ratio])</f>
        <v>-0.496853782483899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658</v>
      </c>
      <c r="AT626">
        <f>_xlfn.RANK.AVG(Table2[[#This Row],[6M Return vs Nifty Z-Score]],Table2[6M Return vs Nifty Z-Score])</f>
        <v>617</v>
      </c>
      <c r="AU626">
        <f>_xlfn.RANK.AVG(Table2[[#This Row],[Sharpe Ratio Z-Score]],Table2[Sharpe Ratio Z-Score])</f>
        <v>472</v>
      </c>
      <c r="AV626">
        <f>(Table2[[#This Row],[Rank 1Y]]+Table2[[#This Row],[Rank 6M]]+Table2[[#This Row],[Rank Sharpe]])/3</f>
        <v>582.33333333333337</v>
      </c>
    </row>
    <row r="627" spans="1:48" x14ac:dyDescent="0.3">
      <c r="A627" t="s">
        <v>2211</v>
      </c>
      <c r="B627" t="s">
        <v>2212</v>
      </c>
      <c r="C627" t="s">
        <v>10155</v>
      </c>
      <c r="D627" t="s">
        <v>280</v>
      </c>
      <c r="E627">
        <v>2421.273375795</v>
      </c>
      <c r="F627">
        <v>859.95</v>
      </c>
      <c r="G627">
        <v>-56.668933300679598</v>
      </c>
      <c r="H627">
        <f>(Table2[[#This Row],[1Y Return vs Nifty]]-AVERAGE(Table2[1Y Return vs Nifty]))/_xlfn.STDEV.P(Table2[1Y Return vs Nifty])</f>
        <v>-1.2015199179418363</v>
      </c>
      <c r="I627">
        <v>5.5601412073660299</v>
      </c>
      <c r="J627">
        <f>(Table2[[#This Row],[1M Return vs Nifty]]-AVERAGE(Table2[1M Return vs Nifty]))/_xlfn.STDEV.P(Table2[1M Return vs Nifty])</f>
        <v>0.1484930159651838</v>
      </c>
      <c r="K627">
        <v>-13.326373805215001</v>
      </c>
      <c r="L627">
        <f>(Table2[[#This Row],[6M Return vs Nifty]]-AVERAGE(Table2[6M Return vs Nifty]))/_xlfn.STDEV.P(Table2[6M Return vs Nifty])</f>
        <v>-0.69319440525388376</v>
      </c>
      <c r="M627">
        <v>6.2087382606754398</v>
      </c>
      <c r="N627">
        <f>(Table2[[#This Row],[1W Return vs Nifty]]-AVERAGE(Table2[1W Return vs Nifty]))/_xlfn.STDEV.P(Table2[1W Return vs Nifty])</f>
        <v>1.1222791035172841</v>
      </c>
      <c r="O627">
        <v>801.81</v>
      </c>
      <c r="P627">
        <v>784.35097620253896</v>
      </c>
      <c r="Q627">
        <v>817.49173251562001</v>
      </c>
      <c r="R627">
        <v>67.073536317218597</v>
      </c>
      <c r="S627" s="2">
        <f>(Table2[[#This Row],[Close Price]]-Table2[[#This Row],[20D EMA]])/Table2[[#This Row],[20D EMA]]</f>
        <v>7.2510943989224516E-2</v>
      </c>
      <c r="T627" s="2">
        <f>(Table2[[#This Row],[Close Price]]-Table2[[#This Row],[50D EMA]])/Table2[[#This Row],[50D EMA]]</f>
        <v>9.6384177608187918E-2</v>
      </c>
      <c r="U627" s="2">
        <f>(Table2[[#This Row],[Close Price]]-Table2[[#This Row],[200D EMA]])/Table2[[#This Row],[200D EMA]]</f>
        <v>5.1937243883464927E-2</v>
      </c>
      <c r="V627">
        <v>1.99542274217913</v>
      </c>
      <c r="W627">
        <v>834.6</v>
      </c>
      <c r="X627">
        <v>879</v>
      </c>
      <c r="Y627">
        <v>814.85</v>
      </c>
      <c r="Z627">
        <v>866.45</v>
      </c>
      <c r="AA627">
        <v>769.05</v>
      </c>
      <c r="AB627">
        <v>866.45</v>
      </c>
      <c r="AC627" s="2">
        <f>(Table2[[#This Row],[Close Price]]/Table2[[#This Row],[Day Low]])-1</f>
        <v>3.0373831775700966E-2</v>
      </c>
      <c r="AD627" s="2">
        <f>(Table2[[#This Row],[Day High]]/Table2[[#This Row],[Close Price]])-1</f>
        <v>2.215245072387928E-2</v>
      </c>
      <c r="AE627" s="2">
        <f>(Table2[[#This Row],[Close Price]]/Table2[[#This Row],[Current Week Low]])-1</f>
        <v>5.5347609989568669E-2</v>
      </c>
      <c r="AF627" s="2">
        <f>(Table2[[#This Row],[Current Week High]]/Table2[[#This Row],[Close Price]])-1</f>
        <v>7.5585789871503994E-3</v>
      </c>
      <c r="AG627" s="2">
        <f>(Table2[[#This Row],[Close Price]]/Table2[[#This Row],[Current Month Low]])-1</f>
        <v>0.11819777647747243</v>
      </c>
      <c r="AH627" s="2">
        <f>(Table2[[#This Row],[Current Month High]]/Table2[[#This Row],[Close Price]])-1</f>
        <v>7.5585789871503994E-3</v>
      </c>
      <c r="AI627">
        <v>49.311006453863499</v>
      </c>
      <c r="AJ627">
        <v>30.039316497807299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0</v>
      </c>
      <c r="AM627" t="s">
        <v>10197</v>
      </c>
      <c r="AN627">
        <v>9.52</v>
      </c>
      <c r="AO627" t="s">
        <v>10198</v>
      </c>
      <c r="AP627">
        <v>1.1038706773601E-2</v>
      </c>
      <c r="AQ627">
        <f>(Table2[[#This Row],[Sharpe Ratio]]-AVERAGE(Table2[Sharpe Ratio]))/_xlfn.STDEV.P(Table2[Sharpe Ratio])</f>
        <v>-0.48974660084922939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721</v>
      </c>
      <c r="AT627">
        <f>_xlfn.RANK.AVG(Table2[[#This Row],[6M Return vs Nifty Z-Score]],Table2[6M Return vs Nifty Z-Score])</f>
        <v>561</v>
      </c>
      <c r="AU627">
        <f>_xlfn.RANK.AVG(Table2[[#This Row],[Sharpe Ratio Z-Score]],Table2[Sharpe Ratio Z-Score])</f>
        <v>468</v>
      </c>
      <c r="AV627">
        <f>(Table2[[#This Row],[Rank 1Y]]+Table2[[#This Row],[Rank 6M]]+Table2[[#This Row],[Rank Sharpe]])/3</f>
        <v>583.33333333333337</v>
      </c>
    </row>
    <row r="628" spans="1:48" x14ac:dyDescent="0.3">
      <c r="A628" t="s">
        <v>1364</v>
      </c>
      <c r="B628" t="s">
        <v>1365</v>
      </c>
      <c r="C628" t="s">
        <v>10155</v>
      </c>
      <c r="D628" t="s">
        <v>252</v>
      </c>
      <c r="E628">
        <v>7817.3857188000002</v>
      </c>
      <c r="F628">
        <v>601.6</v>
      </c>
      <c r="G628">
        <v>-42.984338765061104</v>
      </c>
      <c r="H628">
        <f>(Table2[[#This Row],[1Y Return vs Nifty]]-AVERAGE(Table2[1Y Return vs Nifty]))/_xlfn.STDEV.P(Table2[1Y Return vs Nifty])</f>
        <v>-1.0434724496043579</v>
      </c>
      <c r="I628">
        <v>-8.2975744745390099</v>
      </c>
      <c r="J628">
        <f>(Table2[[#This Row],[1M Return vs Nifty]]-AVERAGE(Table2[1M Return vs Nifty]))/_xlfn.STDEV.P(Table2[1M Return vs Nifty])</f>
        <v>-0.99277586983174482</v>
      </c>
      <c r="K628">
        <v>-18.651672224561899</v>
      </c>
      <c r="L628">
        <f>(Table2[[#This Row],[6M Return vs Nifty]]-AVERAGE(Table2[6M Return vs Nifty]))/_xlfn.STDEV.P(Table2[6M Return vs Nifty])</f>
        <v>-0.84757348762714624</v>
      </c>
      <c r="M628">
        <v>-2.5681189889956699</v>
      </c>
      <c r="N628">
        <f>(Table2[[#This Row],[1W Return vs Nifty]]-AVERAGE(Table2[1W Return vs Nifty]))/_xlfn.STDEV.P(Table2[1W Return vs Nifty])</f>
        <v>-0.46238373998424998</v>
      </c>
      <c r="O628">
        <v>592.6</v>
      </c>
      <c r="P628">
        <v>590.95445914877303</v>
      </c>
      <c r="Q628">
        <v>602.60285748077297</v>
      </c>
      <c r="R628">
        <v>41.185086247648002</v>
      </c>
      <c r="S628" s="2">
        <f>(Table2[[#This Row],[Close Price]]-Table2[[#This Row],[20D EMA]])/Table2[[#This Row],[20D EMA]]</f>
        <v>1.5187310158623017E-2</v>
      </c>
      <c r="T628" s="2">
        <f>(Table2[[#This Row],[Close Price]]-Table2[[#This Row],[50D EMA]])/Table2[[#This Row],[50D EMA]]</f>
        <v>1.8014147598718732E-2</v>
      </c>
      <c r="U628" s="2">
        <f>(Table2[[#This Row],[Close Price]]-Table2[[#This Row],[200D EMA]])/Table2[[#This Row],[200D EMA]]</f>
        <v>-1.6642096337967389E-3</v>
      </c>
      <c r="V628">
        <v>0.95150622738440105</v>
      </c>
      <c r="W628">
        <v>585.6</v>
      </c>
      <c r="X628">
        <v>606.04999999999995</v>
      </c>
      <c r="Y628">
        <v>585.20000000000005</v>
      </c>
      <c r="Z628">
        <v>609.9</v>
      </c>
      <c r="AA628">
        <v>585</v>
      </c>
      <c r="AB628">
        <v>609.9</v>
      </c>
      <c r="AC628" s="2">
        <f>(Table2[[#This Row],[Close Price]]/Table2[[#This Row],[Day Low]])-1</f>
        <v>2.732240437158473E-2</v>
      </c>
      <c r="AD628" s="2">
        <f>(Table2[[#This Row],[Day High]]/Table2[[#This Row],[Close Price]])-1</f>
        <v>7.3969414893615415E-3</v>
      </c>
      <c r="AE628" s="2">
        <f>(Table2[[#This Row],[Close Price]]/Table2[[#This Row],[Current Week Low]])-1</f>
        <v>2.8024606971975397E-2</v>
      </c>
      <c r="AF628" s="2">
        <f>(Table2[[#This Row],[Current Week High]]/Table2[[#This Row],[Close Price]])-1</f>
        <v>1.3796542553191404E-2</v>
      </c>
      <c r="AG628" s="2">
        <f>(Table2[[#This Row],[Close Price]]/Table2[[#This Row],[Current Month Low]])-1</f>
        <v>2.837606837606832E-2</v>
      </c>
      <c r="AH628" s="2">
        <f>(Table2[[#This Row],[Current Month High]]/Table2[[#This Row],[Close Price]])-1</f>
        <v>1.3796542553191404E-2</v>
      </c>
      <c r="AI628">
        <v>24.584441489361598</v>
      </c>
      <c r="AJ628">
        <v>9.0645395213923194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-0.06</v>
      </c>
      <c r="AM628" t="s">
        <v>10199</v>
      </c>
      <c r="AN628">
        <v>0.18</v>
      </c>
      <c r="AO628" t="s">
        <v>10198</v>
      </c>
      <c r="AP628">
        <v>2.1484775290565E-2</v>
      </c>
      <c r="AQ628">
        <f>(Table2[[#This Row],[Sharpe Ratio]]-AVERAGE(Table2[Sharpe Ratio]))/_xlfn.STDEV.P(Table2[Sharpe Ratio])</f>
        <v>-0.3719745532202956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705</v>
      </c>
      <c r="AT628">
        <f>_xlfn.RANK.AVG(Table2[[#This Row],[6M Return vs Nifty Z-Score]],Table2[6M Return vs Nifty Z-Score])</f>
        <v>611</v>
      </c>
      <c r="AU628">
        <f>_xlfn.RANK.AVG(Table2[[#This Row],[Sharpe Ratio Z-Score]],Table2[Sharpe Ratio Z-Score])</f>
        <v>439</v>
      </c>
      <c r="AV628">
        <f>(Table2[[#This Row],[Rank 1Y]]+Table2[[#This Row],[Rank 6M]]+Table2[[#This Row],[Rank Sharpe]])/3</f>
        <v>585</v>
      </c>
    </row>
    <row r="629" spans="1:48" x14ac:dyDescent="0.3">
      <c r="A629" t="s">
        <v>1127</v>
      </c>
      <c r="B629" t="s">
        <v>1128</v>
      </c>
      <c r="C629" t="s">
        <v>10167</v>
      </c>
      <c r="D629" t="s">
        <v>542</v>
      </c>
      <c r="E629">
        <v>10713.007864319999</v>
      </c>
      <c r="F629">
        <v>2988.95</v>
      </c>
      <c r="G629">
        <v>-12.886753669139599</v>
      </c>
      <c r="H629">
        <f>(Table2[[#This Row],[1Y Return vs Nifty]]-AVERAGE(Table2[1Y Return vs Nifty]))/_xlfn.STDEV.P(Table2[1Y Return vs Nifty])</f>
        <v>-0.69586645257601987</v>
      </c>
      <c r="I629">
        <v>11.851740467046699</v>
      </c>
      <c r="J629">
        <f>(Table2[[#This Row],[1M Return vs Nifty]]-AVERAGE(Table2[1M Return vs Nifty]))/_xlfn.STDEV.P(Table2[1M Return vs Nifty])</f>
        <v>0.66664525994234114</v>
      </c>
      <c r="K629">
        <v>-6.5725356148781797</v>
      </c>
      <c r="L629">
        <f>(Table2[[#This Row],[6M Return vs Nifty]]-AVERAGE(Table2[6M Return vs Nifty]))/_xlfn.STDEV.P(Table2[6M Return vs Nifty])</f>
        <v>-0.49740230869574081</v>
      </c>
      <c r="M629">
        <v>7.0594611912479301</v>
      </c>
      <c r="N629">
        <f>(Table2[[#This Row],[1W Return vs Nifty]]-AVERAGE(Table2[1W Return vs Nifty]))/_xlfn.STDEV.P(Table2[1W Return vs Nifty])</f>
        <v>1.2758772514469976</v>
      </c>
      <c r="O629">
        <v>2801.05</v>
      </c>
      <c r="P629">
        <v>2677.44051446097</v>
      </c>
      <c r="Q629">
        <v>2625.1651883734198</v>
      </c>
      <c r="R629">
        <v>74.162733815730505</v>
      </c>
      <c r="S629" s="2">
        <f>(Table2[[#This Row],[Close Price]]-Table2[[#This Row],[20D EMA]])/Table2[[#This Row],[20D EMA]]</f>
        <v>6.708198711197573E-2</v>
      </c>
      <c r="T629" s="2">
        <f>(Table2[[#This Row],[Close Price]]-Table2[[#This Row],[50D EMA]])/Table2[[#This Row],[50D EMA]]</f>
        <v>0.11634599680424414</v>
      </c>
      <c r="U629" s="2">
        <f>(Table2[[#This Row],[Close Price]]-Table2[[#This Row],[200D EMA]])/Table2[[#This Row],[200D EMA]]</f>
        <v>0.13857596970954233</v>
      </c>
      <c r="V629">
        <v>1.7017167834579501</v>
      </c>
      <c r="W629">
        <v>2879.6</v>
      </c>
      <c r="X629">
        <v>2975.2</v>
      </c>
      <c r="Y629">
        <v>2944.55</v>
      </c>
      <c r="Z629">
        <v>3054.75</v>
      </c>
      <c r="AA629">
        <v>2732</v>
      </c>
      <c r="AB629">
        <v>3208.05</v>
      </c>
      <c r="AC629" s="2">
        <f>(Table2[[#This Row],[Close Price]]/Table2[[#This Row],[Day Low]])-1</f>
        <v>3.797402417002349E-2</v>
      </c>
      <c r="AD629" s="2">
        <f>(Table2[[#This Row],[Day High]]/Table2[[#This Row],[Close Price]])-1</f>
        <v>-4.6002776894896735E-3</v>
      </c>
      <c r="AE629" s="2">
        <f>(Table2[[#This Row],[Close Price]]/Table2[[#This Row],[Current Week Low]])-1</f>
        <v>1.5078704725679515E-2</v>
      </c>
      <c r="AF629" s="2">
        <f>(Table2[[#This Row],[Current Week High]]/Table2[[#This Row],[Close Price]])-1</f>
        <v>2.2014419779521344E-2</v>
      </c>
      <c r="AG629" s="2">
        <f>(Table2[[#This Row],[Close Price]]/Table2[[#This Row],[Current Month Low]])-1</f>
        <v>9.4051976573938489E-2</v>
      </c>
      <c r="AH629" s="2">
        <f>(Table2[[#This Row],[Current Month High]]/Table2[[#This Row],[Close Price]])-1</f>
        <v>7.3303333946703741E-2</v>
      </c>
      <c r="AI629">
        <v>7.3303333946703697</v>
      </c>
      <c r="AJ629">
        <v>33.019581664441397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0.03</v>
      </c>
      <c r="AM629" t="s">
        <v>10198</v>
      </c>
      <c r="AN629">
        <v>11.35</v>
      </c>
      <c r="AO629" t="s">
        <v>10198</v>
      </c>
      <c r="AP629">
        <v>-7.3158531742611999E-2</v>
      </c>
      <c r="AQ629">
        <f>(Table2[[#This Row],[Sharpe Ratio]]-AVERAGE(Table2[Sharpe Ratio]))/_xlfn.STDEV.P(Table2[Sharpe Ratio])</f>
        <v>-1.4390110220669168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-0.689757271949339</v>
      </c>
      <c r="AS629">
        <f>_xlfn.RANK.AVG(Table2[[#This Row],[1Y Return vs Nifty Z-Score]],Table2[1Y Return vs Nifty Z-Score])</f>
        <v>585</v>
      </c>
      <c r="AT629">
        <f>_xlfn.RANK.AVG(Table2[[#This Row],[6M Return vs Nifty Z-Score]],Table2[6M Return vs Nifty Z-Score])</f>
        <v>493</v>
      </c>
      <c r="AU629">
        <f>_xlfn.RANK.AVG(Table2[[#This Row],[Sharpe Ratio Z-Score]],Table2[Sharpe Ratio Z-Score])</f>
        <v>678</v>
      </c>
      <c r="AV629">
        <f>(Table2[[#This Row],[Rank 1Y]]+Table2[[#This Row],[Rank 6M]]+Table2[[#This Row],[Rank Sharpe]])/3</f>
        <v>585.33333333333337</v>
      </c>
    </row>
    <row r="630" spans="1:48" x14ac:dyDescent="0.3">
      <c r="A630" t="s">
        <v>488</v>
      </c>
      <c r="B630" t="s">
        <v>489</v>
      </c>
      <c r="C630" t="s">
        <v>10152</v>
      </c>
      <c r="D630" t="s">
        <v>297</v>
      </c>
      <c r="E630">
        <v>43761.654388000003</v>
      </c>
      <c r="F630">
        <v>7016.8</v>
      </c>
      <c r="G630">
        <v>-32.453254838187</v>
      </c>
      <c r="H630">
        <f>(Table2[[#This Row],[1Y Return vs Nifty]]-AVERAGE(Table2[1Y Return vs Nifty]))/_xlfn.STDEV.P(Table2[1Y Return vs Nifty])</f>
        <v>-0.92184581688536826</v>
      </c>
      <c r="I630">
        <v>-6.6153020280238799</v>
      </c>
      <c r="J630">
        <f>(Table2[[#This Row],[1M Return vs Nifty]]-AVERAGE(Table2[1M Return vs Nifty]))/_xlfn.STDEV.P(Table2[1M Return vs Nifty])</f>
        <v>-0.85423029387161942</v>
      </c>
      <c r="K630">
        <v>-32.1530501128277</v>
      </c>
      <c r="L630">
        <f>(Table2[[#This Row],[6M Return vs Nifty]]-AVERAGE(Table2[6M Return vs Nifty]))/_xlfn.STDEV.P(Table2[6M Return vs Nifty])</f>
        <v>-1.2389750890083429</v>
      </c>
      <c r="M630">
        <v>-2.32551047396566</v>
      </c>
      <c r="N630">
        <f>(Table2[[#This Row],[1W Return vs Nifty]]-AVERAGE(Table2[1W Return vs Nifty]))/_xlfn.STDEV.P(Table2[1W Return vs Nifty])</f>
        <v>-0.41858073757133657</v>
      </c>
      <c r="O630">
        <v>7092.32</v>
      </c>
      <c r="P630">
        <v>7192.2082628636599</v>
      </c>
      <c r="Q630">
        <v>7482.7583302740904</v>
      </c>
      <c r="R630">
        <v>40.335600263261902</v>
      </c>
      <c r="S630" s="2">
        <f>(Table2[[#This Row],[Close Price]]-Table2[[#This Row],[20D EMA]])/Table2[[#This Row],[20D EMA]]</f>
        <v>-1.0648137703882444E-2</v>
      </c>
      <c r="T630" s="2">
        <f>(Table2[[#This Row],[Close Price]]-Table2[[#This Row],[50D EMA]])/Table2[[#This Row],[50D EMA]]</f>
        <v>-2.4388651781590501E-2</v>
      </c>
      <c r="U630" s="2">
        <f>(Table2[[#This Row],[Close Price]]-Table2[[#This Row],[200D EMA]])/Table2[[#This Row],[200D EMA]]</f>
        <v>-6.2270931347454379E-2</v>
      </c>
      <c r="V630">
        <v>0.82299628881506803</v>
      </c>
      <c r="W630">
        <v>7045</v>
      </c>
      <c r="X630">
        <v>7175</v>
      </c>
      <c r="Y630">
        <v>6971.15</v>
      </c>
      <c r="Z630">
        <v>7095.95</v>
      </c>
      <c r="AA630">
        <v>6971.15</v>
      </c>
      <c r="AB630">
        <v>7127.75</v>
      </c>
      <c r="AC630" s="2">
        <f>(Table2[[#This Row],[Close Price]]/Table2[[#This Row],[Day Low]])-1</f>
        <v>-4.002838892831817E-3</v>
      </c>
      <c r="AD630" s="2">
        <f>(Table2[[#This Row],[Day High]]/Table2[[#This Row],[Close Price]])-1</f>
        <v>2.2545889864325597E-2</v>
      </c>
      <c r="AE630" s="2">
        <f>(Table2[[#This Row],[Close Price]]/Table2[[#This Row],[Current Week Low]])-1</f>
        <v>6.5484174060235212E-3</v>
      </c>
      <c r="AF630" s="2">
        <f>(Table2[[#This Row],[Current Week High]]/Table2[[#This Row],[Close Price]])-1</f>
        <v>1.1280070687492927E-2</v>
      </c>
      <c r="AG630" s="2">
        <f>(Table2[[#This Row],[Close Price]]/Table2[[#This Row],[Current Month Low]])-1</f>
        <v>6.5484174060235212E-3</v>
      </c>
      <c r="AH630" s="2">
        <f>(Table2[[#This Row],[Current Month High]]/Table2[[#This Row],[Close Price]])-1</f>
        <v>1.5812051077414235E-2</v>
      </c>
      <c r="AI630">
        <v>31.113898073195699</v>
      </c>
      <c r="AJ630">
        <v>9.4459695532817598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-0.17</v>
      </c>
      <c r="AM630" t="s">
        <v>10199</v>
      </c>
      <c r="AN630">
        <v>-1.46</v>
      </c>
      <c r="AO630" t="s">
        <v>10199</v>
      </c>
      <c r="AP630">
        <v>3.2118036162565998E-2</v>
      </c>
      <c r="AQ630">
        <f>(Table2[[#This Row],[Sharpe Ratio]]-AVERAGE(Table2[Sharpe Ratio]))/_xlfn.STDEV.P(Table2[Sharpe Ratio])</f>
        <v>-0.25209204394568258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669</v>
      </c>
      <c r="AT630">
        <f>_xlfn.RANK.AVG(Table2[[#This Row],[6M Return vs Nifty Z-Score]],Table2[6M Return vs Nifty Z-Score])</f>
        <v>689</v>
      </c>
      <c r="AU630">
        <f>_xlfn.RANK.AVG(Table2[[#This Row],[Sharpe Ratio Z-Score]],Table2[Sharpe Ratio Z-Score])</f>
        <v>404</v>
      </c>
      <c r="AV630">
        <f>(Table2[[#This Row],[Rank 1Y]]+Table2[[#This Row],[Rank 6M]]+Table2[[#This Row],[Rank Sharpe]])/3</f>
        <v>587.33333333333337</v>
      </c>
    </row>
    <row r="631" spans="1:48" x14ac:dyDescent="0.3">
      <c r="A631" t="s">
        <v>425</v>
      </c>
      <c r="B631" t="s">
        <v>426</v>
      </c>
      <c r="C631" t="s">
        <v>10155</v>
      </c>
      <c r="D631" t="s">
        <v>182</v>
      </c>
      <c r="E631">
        <v>54666.476282880001</v>
      </c>
      <c r="F631">
        <v>16656.75</v>
      </c>
      <c r="G631">
        <v>-11.8019535118479</v>
      </c>
      <c r="H631">
        <f>(Table2[[#This Row],[1Y Return vs Nifty]]-AVERAGE(Table2[1Y Return vs Nifty]))/_xlfn.STDEV.P(Table2[1Y Return vs Nifty])</f>
        <v>-0.68333777165194864</v>
      </c>
      <c r="I631">
        <v>-4.2972953379400796</v>
      </c>
      <c r="J631">
        <f>(Table2[[#This Row],[1M Return vs Nifty]]-AVERAGE(Table2[1M Return vs Nifty]))/_xlfn.STDEV.P(Table2[1M Return vs Nifty])</f>
        <v>-0.66332805765990854</v>
      </c>
      <c r="K631">
        <v>-16.3530436014549</v>
      </c>
      <c r="L631">
        <f>(Table2[[#This Row],[6M Return vs Nifty]]-AVERAGE(Table2[6M Return vs Nifty]))/_xlfn.STDEV.P(Table2[6M Return vs Nifty])</f>
        <v>-0.78093681309582585</v>
      </c>
      <c r="M631">
        <v>-0.986821840398179</v>
      </c>
      <c r="N631">
        <f>(Table2[[#This Row],[1W Return vs Nifty]]-AVERAGE(Table2[1W Return vs Nifty]))/_xlfn.STDEV.P(Table2[1W Return vs Nifty])</f>
        <v>-0.17688031152057446</v>
      </c>
      <c r="O631">
        <v>16525.599999999999</v>
      </c>
      <c r="P631">
        <v>16362.921807802601</v>
      </c>
      <c r="Q631">
        <v>16280.5854399948</v>
      </c>
      <c r="R631">
        <v>63.6729657837217</v>
      </c>
      <c r="S631" s="2">
        <f>(Table2[[#This Row],[Close Price]]-Table2[[#This Row],[20D EMA]])/Table2[[#This Row],[20D EMA]]</f>
        <v>7.9361717577577495E-3</v>
      </c>
      <c r="T631" s="2">
        <f>(Table2[[#This Row],[Close Price]]-Table2[[#This Row],[50D EMA]])/Table2[[#This Row],[50D EMA]]</f>
        <v>1.7956951432554574E-2</v>
      </c>
      <c r="U631" s="2">
        <f>(Table2[[#This Row],[Close Price]]-Table2[[#This Row],[200D EMA]])/Table2[[#This Row],[200D EMA]]</f>
        <v>2.3105100328954749E-2</v>
      </c>
      <c r="V631">
        <v>0.76659380737430305</v>
      </c>
      <c r="W631">
        <v>16602.05</v>
      </c>
      <c r="X631">
        <v>16950</v>
      </c>
      <c r="Y631">
        <v>16500</v>
      </c>
      <c r="Z631">
        <v>17000</v>
      </c>
      <c r="AA631">
        <v>16420.05</v>
      </c>
      <c r="AB631">
        <v>17000</v>
      </c>
      <c r="AC631" s="2">
        <f>(Table2[[#This Row],[Close Price]]/Table2[[#This Row],[Day Low]])-1</f>
        <v>3.2947738381705616E-3</v>
      </c>
      <c r="AD631" s="2">
        <f>(Table2[[#This Row],[Day High]]/Table2[[#This Row],[Close Price]])-1</f>
        <v>1.7605475257778336E-2</v>
      </c>
      <c r="AE631" s="2">
        <f>(Table2[[#This Row],[Close Price]]/Table2[[#This Row],[Current Week Low]])-1</f>
        <v>9.5000000000000639E-3</v>
      </c>
      <c r="AF631" s="2">
        <f>(Table2[[#This Row],[Current Week High]]/Table2[[#This Row],[Close Price]])-1</f>
        <v>2.0607261320485737E-2</v>
      </c>
      <c r="AG631" s="2">
        <f>(Table2[[#This Row],[Close Price]]/Table2[[#This Row],[Current Month Low]])-1</f>
        <v>1.4415303242073074E-2</v>
      </c>
      <c r="AH631" s="2">
        <f>(Table2[[#This Row],[Current Month High]]/Table2[[#This Row],[Close Price]])-1</f>
        <v>2.0607261320485737E-2</v>
      </c>
      <c r="AI631">
        <v>15.5687634142314</v>
      </c>
      <c r="AJ631">
        <v>15.3514542936288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-0.06</v>
      </c>
      <c r="AM631" t="s">
        <v>10199</v>
      </c>
      <c r="AN631">
        <v>2.68</v>
      </c>
      <c r="AO631" t="s">
        <v>10198</v>
      </c>
      <c r="AP631">
        <v>-3.3820911690105003E-2</v>
      </c>
      <c r="AQ631">
        <f>(Table2[[#This Row],[Sharpe Ratio]]-AVERAGE(Table2[Sharpe Ratio]))/_xlfn.STDEV.P(Table2[Sharpe Ratio])</f>
        <v>-0.99550712824225374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-3.2999900821705115</v>
      </c>
      <c r="AS631">
        <f>_xlfn.RANK.AVG(Table2[[#This Row],[1Y Return vs Nifty Z-Score]],Table2[1Y Return vs Nifty Z-Score])</f>
        <v>576</v>
      </c>
      <c r="AT631">
        <f>_xlfn.RANK.AVG(Table2[[#This Row],[6M Return vs Nifty Z-Score]],Table2[6M Return vs Nifty Z-Score])</f>
        <v>589</v>
      </c>
      <c r="AU631">
        <f>_xlfn.RANK.AVG(Table2[[#This Row],[Sharpe Ratio Z-Score]],Table2[Sharpe Ratio Z-Score])</f>
        <v>603</v>
      </c>
      <c r="AV631">
        <f>(Table2[[#This Row],[Rank 1Y]]+Table2[[#This Row],[Rank 6M]]+Table2[[#This Row],[Rank Sharpe]])/3</f>
        <v>589.33333333333337</v>
      </c>
    </row>
    <row r="632" spans="1:48" x14ac:dyDescent="0.3">
      <c r="A632" t="s">
        <v>1761</v>
      </c>
      <c r="B632" t="s">
        <v>1762</v>
      </c>
      <c r="C632" t="s">
        <v>10153</v>
      </c>
      <c r="D632" t="s">
        <v>24</v>
      </c>
      <c r="E632">
        <v>4176.702755925</v>
      </c>
      <c r="F632">
        <v>135.15</v>
      </c>
      <c r="G632">
        <v>-18.072724803635001</v>
      </c>
      <c r="H632">
        <f>(Table2[[#This Row],[1Y Return vs Nifty]]-AVERAGE(Table2[1Y Return vs Nifty]))/_xlfn.STDEV.P(Table2[1Y Return vs Nifty])</f>
        <v>-0.75576078167323146</v>
      </c>
      <c r="I632">
        <v>-4.8393848901788798</v>
      </c>
      <c r="J632">
        <f>(Table2[[#This Row],[1M Return vs Nifty]]-AVERAGE(Table2[1M Return vs Nifty]))/_xlfn.STDEV.P(Table2[1M Return vs Nifty])</f>
        <v>-0.70797249643227944</v>
      </c>
      <c r="K632">
        <v>-26.586360450227499</v>
      </c>
      <c r="L632">
        <f>(Table2[[#This Row],[6M Return vs Nifty]]-AVERAGE(Table2[6M Return vs Nifty]))/_xlfn.STDEV.P(Table2[6M Return vs Nifty])</f>
        <v>-1.0775981342734116</v>
      </c>
      <c r="M632">
        <v>-6.1952847832000604</v>
      </c>
      <c r="N632">
        <f>(Table2[[#This Row],[1W Return vs Nifty]]-AVERAGE(Table2[1W Return vs Nifty]))/_xlfn.STDEV.P(Table2[1W Return vs Nifty])</f>
        <v>-1.1172690477646421</v>
      </c>
      <c r="O632">
        <v>136.93</v>
      </c>
      <c r="P632">
        <v>134.373266756237</v>
      </c>
      <c r="Q632">
        <v>128.78239143111799</v>
      </c>
      <c r="R632">
        <v>32.698539853747398</v>
      </c>
      <c r="S632" s="2">
        <f>(Table2[[#This Row],[Close Price]]-Table2[[#This Row],[20D EMA]])/Table2[[#This Row],[20D EMA]]</f>
        <v>-1.299934272986198E-2</v>
      </c>
      <c r="T632" s="2">
        <f>(Table2[[#This Row],[Close Price]]-Table2[[#This Row],[50D EMA]])/Table2[[#This Row],[50D EMA]]</f>
        <v>5.7804149777206494E-3</v>
      </c>
      <c r="U632" s="2">
        <f>(Table2[[#This Row],[Close Price]]-Table2[[#This Row],[200D EMA]])/Table2[[#This Row],[200D EMA]]</f>
        <v>4.9444714437438218E-2</v>
      </c>
      <c r="V632">
        <v>0.82066970475266399</v>
      </c>
      <c r="W632">
        <v>130.6</v>
      </c>
      <c r="X632">
        <v>135.1</v>
      </c>
      <c r="Y632">
        <v>132.55000000000001</v>
      </c>
      <c r="Z632">
        <v>137.05000000000001</v>
      </c>
      <c r="AA632">
        <v>132.55000000000001</v>
      </c>
      <c r="AB632">
        <v>142.88</v>
      </c>
      <c r="AC632" s="2">
        <f>(Table2[[#This Row],[Close Price]]/Table2[[#This Row],[Day Low]])-1</f>
        <v>3.4839203675344654E-2</v>
      </c>
      <c r="AD632" s="2">
        <f>(Table2[[#This Row],[Day High]]/Table2[[#This Row],[Close Price]])-1</f>
        <v>-3.6995930447658587E-4</v>
      </c>
      <c r="AE632" s="2">
        <f>(Table2[[#This Row],[Close Price]]/Table2[[#This Row],[Current Week Low]])-1</f>
        <v>1.9615239532251971E-2</v>
      </c>
      <c r="AF632" s="2">
        <f>(Table2[[#This Row],[Current Week High]]/Table2[[#This Row],[Close Price]])-1</f>
        <v>1.4058453570107377E-2</v>
      </c>
      <c r="AG632" s="2">
        <f>(Table2[[#This Row],[Close Price]]/Table2[[#This Row],[Current Month Low]])-1</f>
        <v>1.9615239532251971E-2</v>
      </c>
      <c r="AH632" s="2">
        <f>(Table2[[#This Row],[Current Month High]]/Table2[[#This Row],[Close Price]])-1</f>
        <v>5.7195708472068008E-2</v>
      </c>
      <c r="AI632">
        <v>20.9396966333703</v>
      </c>
      <c r="AJ632">
        <v>22.975432211101001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0.01</v>
      </c>
      <c r="AM632" t="s">
        <v>10198</v>
      </c>
      <c r="AN632">
        <v>-4.3600000000000003</v>
      </c>
      <c r="AO632" t="s">
        <v>10199</v>
      </c>
      <c r="AP632">
        <v>2.9639653627489999E-3</v>
      </c>
      <c r="AQ632">
        <f>(Table2[[#This Row],[Sharpe Ratio]]-AVERAGE(Table2[Sharpe Ratio]))/_xlfn.STDEV.P(Table2[Sharpe Ratio])</f>
        <v>-0.58078360950811714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-4.239384069651682</v>
      </c>
      <c r="AS632">
        <f>_xlfn.RANK.AVG(Table2[[#This Row],[1Y Return vs Nifty Z-Score]],Table2[1Y Return vs Nifty Z-Score])</f>
        <v>611</v>
      </c>
      <c r="AT632">
        <f>_xlfn.RANK.AVG(Table2[[#This Row],[6M Return vs Nifty Z-Score]],Table2[6M Return vs Nifty Z-Score])</f>
        <v>667</v>
      </c>
      <c r="AU632">
        <f>_xlfn.RANK.AVG(Table2[[#This Row],[Sharpe Ratio Z-Score]],Table2[Sharpe Ratio Z-Score])</f>
        <v>495</v>
      </c>
      <c r="AV632">
        <f>(Table2[[#This Row],[Rank 1Y]]+Table2[[#This Row],[Rank 6M]]+Table2[[#This Row],[Rank Sharpe]])/3</f>
        <v>591</v>
      </c>
    </row>
    <row r="633" spans="1:48" x14ac:dyDescent="0.3">
      <c r="A633" t="s">
        <v>1894</v>
      </c>
      <c r="B633" t="s">
        <v>1895</v>
      </c>
      <c r="C633" t="s">
        <v>10158</v>
      </c>
      <c r="D633" t="s">
        <v>62</v>
      </c>
      <c r="E633">
        <v>3527.4880499999999</v>
      </c>
      <c r="F633">
        <v>803.7</v>
      </c>
      <c r="G633">
        <v>-57.052868974602497</v>
      </c>
      <c r="H633">
        <f>(Table2[[#This Row],[1Y Return vs Nifty]]-AVERAGE(Table2[1Y Return vs Nifty]))/_xlfn.STDEV.P(Table2[1Y Return vs Nifty])</f>
        <v>-1.2059541056782737</v>
      </c>
      <c r="I633">
        <v>14.6072783877239</v>
      </c>
      <c r="J633">
        <f>(Table2[[#This Row],[1M Return vs Nifty]]-AVERAGE(Table2[1M Return vs Nifty]))/_xlfn.STDEV.P(Table2[1M Return vs Nifty])</f>
        <v>0.89358090826198777</v>
      </c>
      <c r="K633">
        <v>-11.6108873336967</v>
      </c>
      <c r="L633">
        <f>(Table2[[#This Row],[6M Return vs Nifty]]-AVERAGE(Table2[6M Return vs Nifty]))/_xlfn.STDEV.P(Table2[6M Return vs Nifty])</f>
        <v>-0.64346287728268314</v>
      </c>
      <c r="M633">
        <v>3.0375795321682699</v>
      </c>
      <c r="N633">
        <f>(Table2[[#This Row],[1W Return vs Nifty]]-AVERAGE(Table2[1W Return vs Nifty]))/_xlfn.STDEV.P(Table2[1W Return vs Nifty])</f>
        <v>0.5497259372801111</v>
      </c>
      <c r="O633">
        <v>781.9</v>
      </c>
      <c r="P633">
        <v>747.27104176158502</v>
      </c>
      <c r="Q633">
        <v>804.59783885135403</v>
      </c>
      <c r="R633">
        <v>65.757311149252899</v>
      </c>
      <c r="S633" s="2">
        <f>(Table2[[#This Row],[Close Price]]-Table2[[#This Row],[20D EMA]])/Table2[[#This Row],[20D EMA]]</f>
        <v>2.7880803171761184E-2</v>
      </c>
      <c r="T633" s="2">
        <f>(Table2[[#This Row],[Close Price]]-Table2[[#This Row],[50D EMA]])/Table2[[#This Row],[50D EMA]]</f>
        <v>7.5513374779506759E-2</v>
      </c>
      <c r="U633" s="2">
        <f>(Table2[[#This Row],[Close Price]]-Table2[[#This Row],[200D EMA]])/Table2[[#This Row],[200D EMA]]</f>
        <v>-1.1158852385630793E-3</v>
      </c>
      <c r="V633">
        <v>1.2442642986552499</v>
      </c>
      <c r="W633">
        <v>780</v>
      </c>
      <c r="X633">
        <v>811.45</v>
      </c>
      <c r="Y633">
        <v>800.5</v>
      </c>
      <c r="Z633">
        <v>847.15</v>
      </c>
      <c r="AA633">
        <v>775</v>
      </c>
      <c r="AB633">
        <v>852</v>
      </c>
      <c r="AC633" s="2">
        <f>(Table2[[#This Row],[Close Price]]/Table2[[#This Row],[Day Low]])-1</f>
        <v>3.0384615384615454E-2</v>
      </c>
      <c r="AD633" s="2">
        <f>(Table2[[#This Row],[Day High]]/Table2[[#This Row],[Close Price]])-1</f>
        <v>9.642901580191543E-3</v>
      </c>
      <c r="AE633" s="2">
        <f>(Table2[[#This Row],[Close Price]]/Table2[[#This Row],[Current Week Low]])-1</f>
        <v>3.9975015615241194E-3</v>
      </c>
      <c r="AF633" s="2">
        <f>(Table2[[#This Row],[Current Week High]]/Table2[[#This Row],[Close Price]])-1</f>
        <v>5.406246111733215E-2</v>
      </c>
      <c r="AG633" s="2">
        <f>(Table2[[#This Row],[Close Price]]/Table2[[#This Row],[Current Month Low]])-1</f>
        <v>3.7032258064516155E-2</v>
      </c>
      <c r="AH633" s="2">
        <f>(Table2[[#This Row],[Current Month High]]/Table2[[#This Row],[Close Price]])-1</f>
        <v>6.0097051138484403E-2</v>
      </c>
      <c r="AI633">
        <v>64.240388204553895</v>
      </c>
      <c r="AJ633">
        <v>29.880413703943098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0.05</v>
      </c>
      <c r="AM633" t="s">
        <v>10198</v>
      </c>
      <c r="AN633">
        <v>3.67</v>
      </c>
      <c r="AO633" t="s">
        <v>10198</v>
      </c>
      <c r="AQ633">
        <f>(Table2[[#This Row],[Sharpe Ratio]]-AVERAGE(Table2[Sharpe Ratio]))/_xlfn.STDEV.P(Table2[Sharpe Ratio])</f>
        <v>-0.61420022642052829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722</v>
      </c>
      <c r="AT633">
        <f>_xlfn.RANK.AVG(Table2[[#This Row],[6M Return vs Nifty Z-Score]],Table2[6M Return vs Nifty Z-Score])</f>
        <v>538</v>
      </c>
      <c r="AU633">
        <f>_xlfn.RANK.AVG(Table2[[#This Row],[Sharpe Ratio Z-Score]],Table2[Sharpe Ratio Z-Score])</f>
        <v>520.5</v>
      </c>
      <c r="AV633">
        <f>(Table2[[#This Row],[Rank 1Y]]+Table2[[#This Row],[Rank 6M]]+Table2[[#This Row],[Rank Sharpe]])/3</f>
        <v>593.5</v>
      </c>
    </row>
    <row r="634" spans="1:48" x14ac:dyDescent="0.3">
      <c r="A634" t="s">
        <v>232</v>
      </c>
      <c r="B634" t="s">
        <v>233</v>
      </c>
      <c r="C634" t="s">
        <v>10153</v>
      </c>
      <c r="D634" t="s">
        <v>24</v>
      </c>
      <c r="E634">
        <v>111984.549344025</v>
      </c>
      <c r="F634">
        <v>1434.25</v>
      </c>
      <c r="G634">
        <v>-21.390263895989499</v>
      </c>
      <c r="H634">
        <f>(Table2[[#This Row],[1Y Return vs Nifty]]-AVERAGE(Table2[1Y Return vs Nifty]))/_xlfn.STDEV.P(Table2[1Y Return vs Nifty])</f>
        <v>-0.79407603122574921</v>
      </c>
      <c r="I634">
        <v>-8.8413875604058596</v>
      </c>
      <c r="J634">
        <f>(Table2[[#This Row],[1M Return vs Nifty]]-AVERAGE(Table2[1M Return vs Nifty]))/_xlfn.STDEV.P(Table2[1M Return vs Nifty])</f>
        <v>-1.0375622522944372</v>
      </c>
      <c r="K634">
        <v>-25.076081118350299</v>
      </c>
      <c r="L634">
        <f>(Table2[[#This Row],[6M Return vs Nifty]]-AVERAGE(Table2[6M Return vs Nifty]))/_xlfn.STDEV.P(Table2[6M Return vs Nifty])</f>
        <v>-1.0338155104611106</v>
      </c>
      <c r="M634">
        <v>-2.4439087428160802</v>
      </c>
      <c r="N634">
        <f>(Table2[[#This Row],[1W Return vs Nifty]]-AVERAGE(Table2[1W Return vs Nifty]))/_xlfn.STDEV.P(Table2[1W Return vs Nifty])</f>
        <v>-0.43995756210487863</v>
      </c>
      <c r="O634">
        <v>1464.89</v>
      </c>
      <c r="P634">
        <v>1473.0189508122401</v>
      </c>
      <c r="Q634">
        <v>1460.5009491816099</v>
      </c>
      <c r="R634">
        <v>36.581517260721299</v>
      </c>
      <c r="S634" s="2">
        <f>(Table2[[#This Row],[Close Price]]-Table2[[#This Row],[20D EMA]])/Table2[[#This Row],[20D EMA]]</f>
        <v>-2.0916246271051136E-2</v>
      </c>
      <c r="T634" s="2">
        <f>(Table2[[#This Row],[Close Price]]-Table2[[#This Row],[50D EMA]])/Table2[[#This Row],[50D EMA]]</f>
        <v>-2.6319383597110144E-2</v>
      </c>
      <c r="U634" s="2">
        <f>(Table2[[#This Row],[Close Price]]-Table2[[#This Row],[200D EMA]])/Table2[[#This Row],[200D EMA]]</f>
        <v>-1.7973935036686987E-2</v>
      </c>
      <c r="V634">
        <v>1.0981466009016101</v>
      </c>
      <c r="W634">
        <v>1415.05</v>
      </c>
      <c r="X634">
        <v>1433.5</v>
      </c>
      <c r="Y634">
        <v>1422.8</v>
      </c>
      <c r="Z634">
        <v>1449.6</v>
      </c>
      <c r="AA634">
        <v>1420.65</v>
      </c>
      <c r="AB634">
        <v>1469</v>
      </c>
      <c r="AC634" s="2">
        <f>(Table2[[#This Row],[Close Price]]/Table2[[#This Row],[Day Low]])-1</f>
        <v>1.3568425143987817E-2</v>
      </c>
      <c r="AD634" s="2">
        <f>(Table2[[#This Row],[Day High]]/Table2[[#This Row],[Close Price]])-1</f>
        <v>-5.2292138748477601E-4</v>
      </c>
      <c r="AE634" s="2">
        <f>(Table2[[#This Row],[Close Price]]/Table2[[#This Row],[Current Week Low]])-1</f>
        <v>8.0475119482710245E-3</v>
      </c>
      <c r="AF634" s="2">
        <f>(Table2[[#This Row],[Current Week High]]/Table2[[#This Row],[Close Price]])-1</f>
        <v>1.0702457730521031E-2</v>
      </c>
      <c r="AG634" s="2">
        <f>(Table2[[#This Row],[Close Price]]/Table2[[#This Row],[Current Month Low]])-1</f>
        <v>9.5730827438142985E-3</v>
      </c>
      <c r="AH634" s="2">
        <f>(Table2[[#This Row],[Current Month High]]/Table2[[#This Row],[Close Price]])-1</f>
        <v>2.4228690953459919E-2</v>
      </c>
      <c r="AI634">
        <v>18.1453721457207</v>
      </c>
      <c r="AJ634">
        <v>6.6237966026093602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-0.12</v>
      </c>
      <c r="AM634" t="s">
        <v>10199</v>
      </c>
      <c r="AN634">
        <v>-6.08</v>
      </c>
      <c r="AO634" t="s">
        <v>10199</v>
      </c>
      <c r="AP634">
        <v>3.516405641658E-3</v>
      </c>
      <c r="AQ634">
        <f>(Table2[[#This Row],[Sharpe Ratio]]-AVERAGE(Table2[Sharpe Ratio]))/_xlfn.STDEV.P(Table2[Sharpe Ratio])</f>
        <v>-0.57455523538495734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634</v>
      </c>
      <c r="AT634">
        <f>_xlfn.RANK.AVG(Table2[[#This Row],[6M Return vs Nifty Z-Score]],Table2[6M Return vs Nifty Z-Score])</f>
        <v>657</v>
      </c>
      <c r="AU634">
        <f>_xlfn.RANK.AVG(Table2[[#This Row],[Sharpe Ratio Z-Score]],Table2[Sharpe Ratio Z-Score])</f>
        <v>493</v>
      </c>
      <c r="AV634">
        <f>(Table2[[#This Row],[Rank 1Y]]+Table2[[#This Row],[Rank 6M]]+Table2[[#This Row],[Rank Sharpe]])/3</f>
        <v>594.66666666666663</v>
      </c>
    </row>
    <row r="635" spans="1:48" x14ac:dyDescent="0.3">
      <c r="A635" t="s">
        <v>1300</v>
      </c>
      <c r="B635" t="s">
        <v>1301</v>
      </c>
      <c r="C635" t="s">
        <v>10163</v>
      </c>
      <c r="D635" t="s">
        <v>388</v>
      </c>
      <c r="E635">
        <v>8396.4441855999994</v>
      </c>
      <c r="F635">
        <v>188.01</v>
      </c>
      <c r="G635">
        <v>-31.420565933716102</v>
      </c>
      <c r="H635">
        <f>(Table2[[#This Row],[1Y Return vs Nifty]]-AVERAGE(Table2[1Y Return vs Nifty]))/_xlfn.STDEV.P(Table2[1Y Return vs Nifty])</f>
        <v>-0.90991898437988106</v>
      </c>
      <c r="I635">
        <v>7.3488504039387497</v>
      </c>
      <c r="J635">
        <f>(Table2[[#This Row],[1M Return vs Nifty]]-AVERAGE(Table2[1M Return vs Nifty]))/_xlfn.STDEV.P(Table2[1M Return vs Nifty])</f>
        <v>0.29580431882679897</v>
      </c>
      <c r="K635">
        <v>-17.138788588315101</v>
      </c>
      <c r="L635">
        <f>(Table2[[#This Row],[6M Return vs Nifty]]-AVERAGE(Table2[6M Return vs Nifty]))/_xlfn.STDEV.P(Table2[6M Return vs Nifty])</f>
        <v>-0.80371536567612345</v>
      </c>
      <c r="M635">
        <v>1.9060332993912401</v>
      </c>
      <c r="N635">
        <f>(Table2[[#This Row],[1W Return vs Nifty]]-AVERAGE(Table2[1W Return vs Nifty]))/_xlfn.STDEV.P(Table2[1W Return vs Nifty])</f>
        <v>0.34542510159623457</v>
      </c>
      <c r="O635">
        <v>182.73</v>
      </c>
      <c r="P635">
        <v>178.09071137343</v>
      </c>
      <c r="Q635">
        <v>191.258719411383</v>
      </c>
      <c r="R635">
        <v>71.935728343484797</v>
      </c>
      <c r="S635" s="2">
        <f>(Table2[[#This Row],[Close Price]]-Table2[[#This Row],[20D EMA]])/Table2[[#This Row],[20D EMA]]</f>
        <v>2.8895091118043021E-2</v>
      </c>
      <c r="T635" s="2">
        <f>(Table2[[#This Row],[Close Price]]-Table2[[#This Row],[50D EMA]])/Table2[[#This Row],[50D EMA]]</f>
        <v>5.569795611501998E-2</v>
      </c>
      <c r="U635" s="2">
        <f>(Table2[[#This Row],[Close Price]]-Table2[[#This Row],[200D EMA]])/Table2[[#This Row],[200D EMA]]</f>
        <v>-1.6985993743873492E-2</v>
      </c>
      <c r="V635">
        <v>1.21692074045633</v>
      </c>
      <c r="W635">
        <v>181.6</v>
      </c>
      <c r="X635">
        <v>188.78</v>
      </c>
      <c r="Y635">
        <v>186.21</v>
      </c>
      <c r="Z635">
        <v>193.38</v>
      </c>
      <c r="AA635">
        <v>180.9</v>
      </c>
      <c r="AB635">
        <v>197.1</v>
      </c>
      <c r="AC635" s="2">
        <f>(Table2[[#This Row],[Close Price]]/Table2[[#This Row],[Day Low]])-1</f>
        <v>3.5297356828193793E-2</v>
      </c>
      <c r="AD635" s="2">
        <f>(Table2[[#This Row],[Day High]]/Table2[[#This Row],[Close Price]])-1</f>
        <v>4.0955268336790862E-3</v>
      </c>
      <c r="AE635" s="2">
        <f>(Table2[[#This Row],[Close Price]]/Table2[[#This Row],[Current Week Low]])-1</f>
        <v>9.6665055582405568E-3</v>
      </c>
      <c r="AF635" s="2">
        <f>(Table2[[#This Row],[Current Week High]]/Table2[[#This Row],[Close Price]])-1</f>
        <v>2.8562310515398037E-2</v>
      </c>
      <c r="AG635" s="2">
        <f>(Table2[[#This Row],[Close Price]]/Table2[[#This Row],[Current Month Low]])-1</f>
        <v>3.930348258706462E-2</v>
      </c>
      <c r="AH635" s="2">
        <f>(Table2[[#This Row],[Current Month High]]/Table2[[#This Row],[Close Price]])-1</f>
        <v>4.8348492101484064E-2</v>
      </c>
      <c r="AI635">
        <v>37.226743258337301</v>
      </c>
      <c r="AJ635">
        <v>29.6620689655172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-0.06</v>
      </c>
      <c r="AM635" t="s">
        <v>10199</v>
      </c>
      <c r="AN635">
        <v>2.79</v>
      </c>
      <c r="AO635" t="s">
        <v>10198</v>
      </c>
      <c r="AQ635">
        <f>(Table2[[#This Row],[Sharpe Ratio]]-AVERAGE(Table2[Sharpe Ratio]))/_xlfn.STDEV.P(Table2[Sharpe Ratio])</f>
        <v>-0.61420022642052829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666</v>
      </c>
      <c r="AT635">
        <f>_xlfn.RANK.AVG(Table2[[#This Row],[6M Return vs Nifty Z-Score]],Table2[6M Return vs Nifty Z-Score])</f>
        <v>600</v>
      </c>
      <c r="AU635">
        <f>_xlfn.RANK.AVG(Table2[[#This Row],[Sharpe Ratio Z-Score]],Table2[Sharpe Ratio Z-Score])</f>
        <v>520.5</v>
      </c>
      <c r="AV635">
        <f>(Table2[[#This Row],[Rank 1Y]]+Table2[[#This Row],[Rank 6M]]+Table2[[#This Row],[Rank Sharpe]])/3</f>
        <v>595.5</v>
      </c>
    </row>
    <row r="636" spans="1:48" x14ac:dyDescent="0.3">
      <c r="A636" t="s">
        <v>1599</v>
      </c>
      <c r="B636" t="s">
        <v>1600</v>
      </c>
      <c r="C636" t="s">
        <v>10153</v>
      </c>
      <c r="D636" t="s">
        <v>403</v>
      </c>
      <c r="E636">
        <v>5604.1282382400004</v>
      </c>
      <c r="F636">
        <v>50.8</v>
      </c>
      <c r="G636">
        <v>-20.2853047396862</v>
      </c>
      <c r="H636">
        <f>(Table2[[#This Row],[1Y Return vs Nifty]]-AVERAGE(Table2[1Y Return vs Nifty]))/_xlfn.STDEV.P(Table2[1Y Return vs Nifty])</f>
        <v>-0.78131452800287282</v>
      </c>
      <c r="I636">
        <v>-7.9031337008353999</v>
      </c>
      <c r="J636">
        <f>(Table2[[#This Row],[1M Return vs Nifty]]-AVERAGE(Table2[1M Return vs Nifty]))/_xlfn.STDEV.P(Table2[1M Return vs Nifty])</f>
        <v>-0.96029122426311009</v>
      </c>
      <c r="K636">
        <v>-22.6988253661345</v>
      </c>
      <c r="L636">
        <f>(Table2[[#This Row],[6M Return vs Nifty]]-AVERAGE(Table2[6M Return vs Nifty]))/_xlfn.STDEV.P(Table2[6M Return vs Nifty])</f>
        <v>-0.96489945492883789</v>
      </c>
      <c r="M636">
        <v>-1.84649212634975</v>
      </c>
      <c r="N636">
        <f>(Table2[[#This Row],[1W Return vs Nifty]]-AVERAGE(Table2[1W Return vs Nifty]))/_xlfn.STDEV.P(Table2[1W Return vs Nifty])</f>
        <v>-0.33209390575566833</v>
      </c>
      <c r="O636">
        <v>51.76</v>
      </c>
      <c r="P636">
        <v>52.392170396213999</v>
      </c>
      <c r="Q636">
        <v>52.542596510633402</v>
      </c>
      <c r="R636">
        <v>43.179761817811297</v>
      </c>
      <c r="S636" s="2">
        <f>(Table2[[#This Row],[Close Price]]-Table2[[#This Row],[20D EMA]])/Table2[[#This Row],[20D EMA]]</f>
        <v>-1.8547140649149939E-2</v>
      </c>
      <c r="T636" s="2">
        <f>(Table2[[#This Row],[Close Price]]-Table2[[#This Row],[50D EMA]])/Table2[[#This Row],[50D EMA]]</f>
        <v>-3.0389472017923046E-2</v>
      </c>
      <c r="U636" s="2">
        <f>(Table2[[#This Row],[Close Price]]-Table2[[#This Row],[200D EMA]])/Table2[[#This Row],[200D EMA]]</f>
        <v>-3.3165405335093094E-2</v>
      </c>
      <c r="V636">
        <v>0.75591668383056798</v>
      </c>
      <c r="W636">
        <v>50.16</v>
      </c>
      <c r="X636">
        <v>51.17</v>
      </c>
      <c r="Y636">
        <v>50.62</v>
      </c>
      <c r="Z636">
        <v>51.87</v>
      </c>
      <c r="AA636">
        <v>49.81</v>
      </c>
      <c r="AB636">
        <v>53.05</v>
      </c>
      <c r="AC636" s="2">
        <f>(Table2[[#This Row],[Close Price]]/Table2[[#This Row],[Day Low]])-1</f>
        <v>1.2759170653907415E-2</v>
      </c>
      <c r="AD636" s="2">
        <f>(Table2[[#This Row],[Day High]]/Table2[[#This Row],[Close Price]])-1</f>
        <v>7.2834645669292986E-3</v>
      </c>
      <c r="AE636" s="2">
        <f>(Table2[[#This Row],[Close Price]]/Table2[[#This Row],[Current Week Low]])-1</f>
        <v>3.5559067562227487E-3</v>
      </c>
      <c r="AF636" s="2">
        <f>(Table2[[#This Row],[Current Week High]]/Table2[[#This Row],[Close Price]])-1</f>
        <v>2.106299212598417E-2</v>
      </c>
      <c r="AG636" s="2">
        <f>(Table2[[#This Row],[Close Price]]/Table2[[#This Row],[Current Month Low]])-1</f>
        <v>1.9875527002609861E-2</v>
      </c>
      <c r="AH636" s="2">
        <f>(Table2[[#This Row],[Current Month High]]/Table2[[#This Row],[Close Price]])-1</f>
        <v>4.4291338582677087E-2</v>
      </c>
      <c r="AI636">
        <v>34.4488188976378</v>
      </c>
      <c r="AJ636">
        <v>36.559139784946197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-0.16</v>
      </c>
      <c r="AM636" t="s">
        <v>10199</v>
      </c>
      <c r="AN636">
        <v>-4.24</v>
      </c>
      <c r="AO636" t="s">
        <v>10199</v>
      </c>
      <c r="AQ636">
        <f>(Table2[[#This Row],[Sharpe Ratio]]-AVERAGE(Table2[Sharpe Ratio]))/_xlfn.STDEV.P(Table2[Sharpe Ratio])</f>
        <v>-0.61420022642052829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625</v>
      </c>
      <c r="AT636">
        <f>_xlfn.RANK.AVG(Table2[[#This Row],[6M Return vs Nifty Z-Score]],Table2[6M Return vs Nifty Z-Score])</f>
        <v>642</v>
      </c>
      <c r="AU636">
        <f>_xlfn.RANK.AVG(Table2[[#This Row],[Sharpe Ratio Z-Score]],Table2[Sharpe Ratio Z-Score])</f>
        <v>520.5</v>
      </c>
      <c r="AV636">
        <f>(Table2[[#This Row],[Rank 1Y]]+Table2[[#This Row],[Rank 6M]]+Table2[[#This Row],[Rank Sharpe]])/3</f>
        <v>595.83333333333337</v>
      </c>
    </row>
    <row r="637" spans="1:48" x14ac:dyDescent="0.3">
      <c r="A637" t="s">
        <v>272</v>
      </c>
      <c r="B637" t="s">
        <v>273</v>
      </c>
      <c r="C637" t="s">
        <v>10162</v>
      </c>
      <c r="D637" t="s">
        <v>80</v>
      </c>
      <c r="E637">
        <v>98115.280055099996</v>
      </c>
      <c r="F637">
        <v>27776.3</v>
      </c>
      <c r="G637">
        <v>-13.082545079635601</v>
      </c>
      <c r="H637">
        <f>(Table2[[#This Row],[1Y Return vs Nifty]]-AVERAGE(Table2[1Y Return vs Nifty]))/_xlfn.STDEV.P(Table2[1Y Return vs Nifty])</f>
        <v>-0.69812770603665941</v>
      </c>
      <c r="I637">
        <v>-1.3207821291244899</v>
      </c>
      <c r="J637">
        <f>(Table2[[#This Row],[1M Return vs Nifty]]-AVERAGE(Table2[1M Return vs Nifty]))/_xlfn.STDEV.P(Table2[1M Return vs Nifty])</f>
        <v>-0.41819372301480506</v>
      </c>
      <c r="K637">
        <v>-11.635554243653401</v>
      </c>
      <c r="L637">
        <f>(Table2[[#This Row],[6M Return vs Nifty]]-AVERAGE(Table2[6M Return vs Nifty]))/_xlfn.STDEV.P(Table2[6M Return vs Nifty])</f>
        <v>-0.64417796489359791</v>
      </c>
      <c r="M637">
        <v>-5.4570068214931799</v>
      </c>
      <c r="N637">
        <f>(Table2[[#This Row],[1W Return vs Nifty]]-AVERAGE(Table2[1W Return vs Nifty]))/_xlfn.STDEV.P(Table2[1W Return vs Nifty])</f>
        <v>-0.98397285519676347</v>
      </c>
      <c r="O637">
        <v>27307.23</v>
      </c>
      <c r="P637">
        <v>26671.806331105199</v>
      </c>
      <c r="Q637">
        <v>26111.711582661399</v>
      </c>
      <c r="R637">
        <v>43.317590022424298</v>
      </c>
      <c r="S637" s="2">
        <f>(Table2[[#This Row],[Close Price]]-Table2[[#This Row],[20D EMA]])/Table2[[#This Row],[20D EMA]]</f>
        <v>1.7177502075457662E-2</v>
      </c>
      <c r="T637" s="2">
        <f>(Table2[[#This Row],[Close Price]]-Table2[[#This Row],[50D EMA]])/Table2[[#This Row],[50D EMA]]</f>
        <v>4.1410531224753133E-2</v>
      </c>
      <c r="U637" s="2">
        <f>(Table2[[#This Row],[Close Price]]-Table2[[#This Row],[200D EMA]])/Table2[[#This Row],[200D EMA]]</f>
        <v>6.3748728690918674E-2</v>
      </c>
      <c r="V637">
        <v>0.89690241690795103</v>
      </c>
      <c r="W637">
        <v>27324.3</v>
      </c>
      <c r="X637">
        <v>27950</v>
      </c>
      <c r="Y637">
        <v>26951.95</v>
      </c>
      <c r="Z637">
        <v>27850</v>
      </c>
      <c r="AA637">
        <v>26951.95</v>
      </c>
      <c r="AB637">
        <v>28614.95</v>
      </c>
      <c r="AC637" s="2">
        <f>(Table2[[#This Row],[Close Price]]/Table2[[#This Row],[Day Low]])-1</f>
        <v>1.654205231241046E-2</v>
      </c>
      <c r="AD637" s="2">
        <f>(Table2[[#This Row],[Day High]]/Table2[[#This Row],[Close Price]])-1</f>
        <v>6.2535326879389341E-3</v>
      </c>
      <c r="AE637" s="2">
        <f>(Table2[[#This Row],[Close Price]]/Table2[[#This Row],[Current Week Low]])-1</f>
        <v>3.0585913078645444E-2</v>
      </c>
      <c r="AF637" s="2">
        <f>(Table2[[#This Row],[Current Week High]]/Table2[[#This Row],[Close Price]])-1</f>
        <v>2.6533411577496224E-3</v>
      </c>
      <c r="AG637" s="2">
        <f>(Table2[[#This Row],[Close Price]]/Table2[[#This Row],[Current Month Low]])-1</f>
        <v>3.0585913078645444E-2</v>
      </c>
      <c r="AH637" s="2">
        <f>(Table2[[#This Row],[Current Month High]]/Table2[[#This Row],[Close Price]])-1</f>
        <v>3.019300626793342E-2</v>
      </c>
      <c r="AI637">
        <v>10.661787207079399</v>
      </c>
      <c r="AJ637">
        <v>20.630157213584599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0.03</v>
      </c>
      <c r="AM637" t="s">
        <v>10198</v>
      </c>
      <c r="AN637">
        <v>1.36</v>
      </c>
      <c r="AO637" t="s">
        <v>10198</v>
      </c>
      <c r="AP637">
        <v>-6.5227216068050001E-2</v>
      </c>
      <c r="AQ637">
        <f>(Table2[[#This Row],[Sharpe Ratio]]-AVERAGE(Table2[Sharpe Ratio]))/_xlfn.STDEV.P(Table2[Sharpe Ratio])</f>
        <v>-1.3495910373264659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-4.094063286468292</v>
      </c>
      <c r="AS637">
        <f>_xlfn.RANK.AVG(Table2[[#This Row],[1Y Return vs Nifty Z-Score]],Table2[1Y Return vs Nifty Z-Score])</f>
        <v>586</v>
      </c>
      <c r="AT637">
        <f>_xlfn.RANK.AVG(Table2[[#This Row],[6M Return vs Nifty Z-Score]],Table2[6M Return vs Nifty Z-Score])</f>
        <v>539</v>
      </c>
      <c r="AU637">
        <f>_xlfn.RANK.AVG(Table2[[#This Row],[Sharpe Ratio Z-Score]],Table2[Sharpe Ratio Z-Score])</f>
        <v>663</v>
      </c>
      <c r="AV637">
        <f>(Table2[[#This Row],[Rank 1Y]]+Table2[[#This Row],[Rank 6M]]+Table2[[#This Row],[Rank Sharpe]])/3</f>
        <v>596</v>
      </c>
    </row>
    <row r="638" spans="1:48" x14ac:dyDescent="0.3">
      <c r="A638" t="s">
        <v>2310</v>
      </c>
      <c r="B638" t="s">
        <v>2311</v>
      </c>
      <c r="C638" t="s">
        <v>10159</v>
      </c>
      <c r="D638" t="s">
        <v>287</v>
      </c>
      <c r="E638">
        <v>2179.8819001299998</v>
      </c>
      <c r="F638">
        <v>687.65</v>
      </c>
      <c r="G638">
        <v>-8.3082127618162591</v>
      </c>
      <c r="H638">
        <f>(Table2[[#This Row],[1Y Return vs Nifty]]-AVERAGE(Table2[1Y Return vs Nifty]))/_xlfn.STDEV.P(Table2[1Y Return vs Nifty])</f>
        <v>-0.64298751654334696</v>
      </c>
      <c r="I638">
        <v>9.3907335531375207</v>
      </c>
      <c r="J638">
        <f>(Table2[[#This Row],[1M Return vs Nifty]]-AVERAGE(Table2[1M Return vs Nifty]))/_xlfn.STDEV.P(Table2[1M Return vs Nifty])</f>
        <v>0.46396606785564404</v>
      </c>
      <c r="K638">
        <v>-16.014045213764501</v>
      </c>
      <c r="L638">
        <f>(Table2[[#This Row],[6M Return vs Nifty]]-AVERAGE(Table2[6M Return vs Nifty]))/_xlfn.STDEV.P(Table2[6M Return vs Nifty])</f>
        <v>-0.77110933378921509</v>
      </c>
      <c r="M638">
        <v>9.2132288543679</v>
      </c>
      <c r="N638">
        <f>(Table2[[#This Row],[1W Return vs Nifty]]-AVERAGE(Table2[1W Return vs Nifty]))/_xlfn.STDEV.P(Table2[1W Return vs Nifty])</f>
        <v>1.6647403139525705</v>
      </c>
      <c r="O638">
        <v>641.82000000000005</v>
      </c>
      <c r="P638">
        <v>621.91034766321195</v>
      </c>
      <c r="Q638">
        <v>620.78274391628599</v>
      </c>
      <c r="R638">
        <v>67.739838824936498</v>
      </c>
      <c r="S638" s="2">
        <f>(Table2[[#This Row],[Close Price]]-Table2[[#This Row],[20D EMA]])/Table2[[#This Row],[20D EMA]]</f>
        <v>7.1406313296562787E-2</v>
      </c>
      <c r="T638" s="2">
        <f>(Table2[[#This Row],[Close Price]]-Table2[[#This Row],[50D EMA]])/Table2[[#This Row],[50D EMA]]</f>
        <v>0.10570599537988158</v>
      </c>
      <c r="U638" s="2">
        <f>(Table2[[#This Row],[Close Price]]-Table2[[#This Row],[200D EMA]])/Table2[[#This Row],[200D EMA]]</f>
        <v>0.10771442463408935</v>
      </c>
      <c r="V638">
        <v>2.12311975516702</v>
      </c>
      <c r="W638">
        <v>665.6</v>
      </c>
      <c r="X638">
        <v>688.95</v>
      </c>
      <c r="Y638">
        <v>664</v>
      </c>
      <c r="Z638">
        <v>695.9</v>
      </c>
      <c r="AA638">
        <v>604.79999999999995</v>
      </c>
      <c r="AB638">
        <v>705.95</v>
      </c>
      <c r="AC638" s="2">
        <f>(Table2[[#This Row],[Close Price]]/Table2[[#This Row],[Day Low]])-1</f>
        <v>3.3128004807692291E-2</v>
      </c>
      <c r="AD638" s="2">
        <f>(Table2[[#This Row],[Day High]]/Table2[[#This Row],[Close Price]])-1</f>
        <v>1.8904966189197125E-3</v>
      </c>
      <c r="AE638" s="2">
        <f>(Table2[[#This Row],[Close Price]]/Table2[[#This Row],[Current Week Low]])-1</f>
        <v>3.5617469879517971E-2</v>
      </c>
      <c r="AF638" s="2">
        <f>(Table2[[#This Row],[Current Week High]]/Table2[[#This Row],[Close Price]])-1</f>
        <v>1.1997382389296929E-2</v>
      </c>
      <c r="AG638" s="2">
        <f>(Table2[[#This Row],[Close Price]]/Table2[[#This Row],[Current Month Low]])-1</f>
        <v>0.13698743386243395</v>
      </c>
      <c r="AH638" s="2">
        <f>(Table2[[#This Row],[Current Month High]]/Table2[[#This Row],[Close Price]])-1</f>
        <v>2.6612375481713135E-2</v>
      </c>
      <c r="AI638">
        <v>11.6701810514069</v>
      </c>
      <c r="AJ638">
        <v>53.288007133303502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0.04</v>
      </c>
      <c r="AM638" t="s">
        <v>10198</v>
      </c>
      <c r="AN638">
        <v>10.32</v>
      </c>
      <c r="AO638" t="s">
        <v>10198</v>
      </c>
      <c r="AP638">
        <v>-5.8411486804927998E-2</v>
      </c>
      <c r="AQ638">
        <f>(Table2[[#This Row],[Sharpe Ratio]]-AVERAGE(Table2[Sharpe Ratio]))/_xlfn.STDEV.P(Table2[Sharpe Ratio])</f>
        <v>-1.2727485017736149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-0.55813897029796222</v>
      </c>
      <c r="AS638">
        <f>_xlfn.RANK.AVG(Table2[[#This Row],[1Y Return vs Nifty Z-Score]],Table2[1Y Return vs Nifty Z-Score])</f>
        <v>553</v>
      </c>
      <c r="AT638">
        <f>_xlfn.RANK.AVG(Table2[[#This Row],[6M Return vs Nifty Z-Score]],Table2[6M Return vs Nifty Z-Score])</f>
        <v>586</v>
      </c>
      <c r="AU638">
        <f>_xlfn.RANK.AVG(Table2[[#This Row],[Sharpe Ratio Z-Score]],Table2[Sharpe Ratio Z-Score])</f>
        <v>651</v>
      </c>
      <c r="AV638">
        <f>(Table2[[#This Row],[Rank 1Y]]+Table2[[#This Row],[Rank 6M]]+Table2[[#This Row],[Rank Sharpe]])/3</f>
        <v>596.66666666666663</v>
      </c>
    </row>
    <row r="639" spans="1:48" x14ac:dyDescent="0.3">
      <c r="A639" t="s">
        <v>800</v>
      </c>
      <c r="B639" t="s">
        <v>801</v>
      </c>
      <c r="C639" t="s">
        <v>10164</v>
      </c>
      <c r="D639" t="s">
        <v>526</v>
      </c>
      <c r="E639">
        <v>19870.437827549998</v>
      </c>
      <c r="F639">
        <v>166.31</v>
      </c>
      <c r="G639">
        <v>-38.6186874021435</v>
      </c>
      <c r="H639">
        <f>(Table2[[#This Row],[1Y Return vs Nifty]]-AVERAGE(Table2[1Y Return vs Nifty]))/_xlfn.STDEV.P(Table2[1Y Return vs Nifty])</f>
        <v>-0.99305223848613311</v>
      </c>
      <c r="I639">
        <v>-9.9373111574599893</v>
      </c>
      <c r="J639">
        <f>(Table2[[#This Row],[1M Return vs Nifty]]-AVERAGE(Table2[1M Return vs Nifty]))/_xlfn.STDEV.P(Table2[1M Return vs Nifty])</f>
        <v>-1.1278183616878279</v>
      </c>
      <c r="K639">
        <v>-24.324963387994099</v>
      </c>
      <c r="L639">
        <f>(Table2[[#This Row],[6M Return vs Nifty]]-AVERAGE(Table2[6M Return vs Nifty]))/_xlfn.STDEV.P(Table2[6M Return vs Nifty])</f>
        <v>-1.0120407934714666</v>
      </c>
      <c r="M639">
        <v>-2.63025356999758</v>
      </c>
      <c r="N639">
        <f>(Table2[[#This Row],[1W Return vs Nifty]]-AVERAGE(Table2[1W Return vs Nifty]))/_xlfn.STDEV.P(Table2[1W Return vs Nifty])</f>
        <v>-0.47360214755422075</v>
      </c>
      <c r="O639">
        <v>166.81</v>
      </c>
      <c r="P639">
        <v>164.716759468275</v>
      </c>
      <c r="Q639">
        <v>169.936620887163</v>
      </c>
      <c r="R639">
        <v>38.848666513302398</v>
      </c>
      <c r="S639" s="2">
        <f>(Table2[[#This Row],[Close Price]]-Table2[[#This Row],[20D EMA]])/Table2[[#This Row],[20D EMA]]</f>
        <v>-2.9974222168934715E-3</v>
      </c>
      <c r="T639" s="2">
        <f>(Table2[[#This Row],[Close Price]]-Table2[[#This Row],[50D EMA]])/Table2[[#This Row],[50D EMA]]</f>
        <v>9.6726073100768181E-3</v>
      </c>
      <c r="U639" s="2">
        <f>(Table2[[#This Row],[Close Price]]-Table2[[#This Row],[200D EMA]])/Table2[[#This Row],[200D EMA]]</f>
        <v>-2.1341020365298759E-2</v>
      </c>
      <c r="V639">
        <v>0.51124169746570902</v>
      </c>
      <c r="W639">
        <v>162.21</v>
      </c>
      <c r="X639">
        <v>166.28</v>
      </c>
      <c r="Y639">
        <v>163</v>
      </c>
      <c r="Z639">
        <v>169.4</v>
      </c>
      <c r="AA639">
        <v>163</v>
      </c>
      <c r="AB639">
        <v>170.49</v>
      </c>
      <c r="AC639" s="2">
        <f>(Table2[[#This Row],[Close Price]]/Table2[[#This Row],[Day Low]])-1</f>
        <v>2.5275876949633069E-2</v>
      </c>
      <c r="AD639" s="2">
        <f>(Table2[[#This Row],[Day High]]/Table2[[#This Row],[Close Price]])-1</f>
        <v>-1.8038602609582455E-4</v>
      </c>
      <c r="AE639" s="2">
        <f>(Table2[[#This Row],[Close Price]]/Table2[[#This Row],[Current Week Low]])-1</f>
        <v>2.0306748466257574E-2</v>
      </c>
      <c r="AF639" s="2">
        <f>(Table2[[#This Row],[Current Week High]]/Table2[[#This Row],[Close Price]])-1</f>
        <v>1.8579760687872149E-2</v>
      </c>
      <c r="AG639" s="2">
        <f>(Table2[[#This Row],[Close Price]]/Table2[[#This Row],[Current Month Low]])-1</f>
        <v>2.0306748466257574E-2</v>
      </c>
      <c r="AH639" s="2">
        <f>(Table2[[#This Row],[Current Month High]]/Table2[[#This Row],[Close Price]])-1</f>
        <v>2.51337863026877E-2</v>
      </c>
      <c r="AI639">
        <v>36.792736456015803</v>
      </c>
      <c r="AJ639">
        <v>16.9138840070298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-7.0000000000000007E-2</v>
      </c>
      <c r="AM639" t="s">
        <v>10199</v>
      </c>
      <c r="AN639">
        <v>-2.96</v>
      </c>
      <c r="AO639" t="s">
        <v>10199</v>
      </c>
      <c r="AP639">
        <v>1.8603647351552E-2</v>
      </c>
      <c r="AQ639">
        <f>(Table2[[#This Row],[Sharpe Ratio]]-AVERAGE(Table2[Sharpe Ratio]))/_xlfn.STDEV.P(Table2[Sharpe Ratio])</f>
        <v>-0.40445723666310995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692</v>
      </c>
      <c r="AT639">
        <f>_xlfn.RANK.AVG(Table2[[#This Row],[6M Return vs Nifty Z-Score]],Table2[6M Return vs Nifty Z-Score])</f>
        <v>653</v>
      </c>
      <c r="AU639">
        <f>_xlfn.RANK.AVG(Table2[[#This Row],[Sharpe Ratio Z-Score]],Table2[Sharpe Ratio Z-Score])</f>
        <v>446</v>
      </c>
      <c r="AV639">
        <f>(Table2[[#This Row],[Rank 1Y]]+Table2[[#This Row],[Rank 6M]]+Table2[[#This Row],[Rank Sharpe]])/3</f>
        <v>597</v>
      </c>
    </row>
    <row r="640" spans="1:48" x14ac:dyDescent="0.3">
      <c r="A640" t="s">
        <v>1384</v>
      </c>
      <c r="B640" t="s">
        <v>1385</v>
      </c>
      <c r="C640" t="s">
        <v>10167</v>
      </c>
      <c r="D640" t="s">
        <v>542</v>
      </c>
      <c r="E640">
        <v>7627.2627285799999</v>
      </c>
      <c r="F640">
        <v>273.60000000000002</v>
      </c>
      <c r="G640">
        <v>-17.294973798697399</v>
      </c>
      <c r="H640">
        <f>(Table2[[#This Row],[1Y Return vs Nifty]]-AVERAGE(Table2[1Y Return vs Nifty]))/_xlfn.STDEV.P(Table2[1Y Return vs Nifty])</f>
        <v>-0.74677830309066362</v>
      </c>
      <c r="I640">
        <v>8.8916015478441004</v>
      </c>
      <c r="J640">
        <f>(Table2[[#This Row],[1M Return vs Nifty]]-AVERAGE(Table2[1M Return vs Nifty]))/_xlfn.STDEV.P(Table2[1M Return vs Nifty])</f>
        <v>0.42285944966382827</v>
      </c>
      <c r="K640">
        <v>-16.858281523680699</v>
      </c>
      <c r="L640">
        <f>(Table2[[#This Row],[6M Return vs Nifty]]-AVERAGE(Table2[6M Return vs Nifty]))/_xlfn.STDEV.P(Table2[6M Return vs Nifty])</f>
        <v>-0.7955835353396018</v>
      </c>
      <c r="M640">
        <v>4.5077151673521598</v>
      </c>
      <c r="N640">
        <f>(Table2[[#This Row],[1W Return vs Nifty]]-AVERAGE(Table2[1W Return vs Nifty]))/_xlfn.STDEV.P(Table2[1W Return vs Nifty])</f>
        <v>0.81515913844909837</v>
      </c>
      <c r="O640">
        <v>259.64</v>
      </c>
      <c r="P640">
        <v>253.78887109997601</v>
      </c>
      <c r="Q640">
        <v>260.02824885163602</v>
      </c>
      <c r="R640">
        <v>79.581116127313607</v>
      </c>
      <c r="S640" s="2">
        <f>(Table2[[#This Row],[Close Price]]-Table2[[#This Row],[20D EMA]])/Table2[[#This Row],[20D EMA]]</f>
        <v>5.3766753967031414E-2</v>
      </c>
      <c r="T640" s="2">
        <f>(Table2[[#This Row],[Close Price]]-Table2[[#This Row],[50D EMA]])/Table2[[#This Row],[50D EMA]]</f>
        <v>7.8061456415162281E-2</v>
      </c>
      <c r="U640" s="2">
        <f>(Table2[[#This Row],[Close Price]]-Table2[[#This Row],[200D EMA]])/Table2[[#This Row],[200D EMA]]</f>
        <v>5.2193372098227747E-2</v>
      </c>
      <c r="V640">
        <v>1.3370814892243501</v>
      </c>
      <c r="W640">
        <v>262.5</v>
      </c>
      <c r="X640">
        <v>279.60000000000002</v>
      </c>
      <c r="Y640">
        <v>265</v>
      </c>
      <c r="Z640">
        <v>279.7</v>
      </c>
      <c r="AA640">
        <v>251.4</v>
      </c>
      <c r="AB640">
        <v>279.7</v>
      </c>
      <c r="AC640" s="2">
        <f>(Table2[[#This Row],[Close Price]]/Table2[[#This Row],[Day Low]])-1</f>
        <v>4.2285714285714482E-2</v>
      </c>
      <c r="AD640" s="2">
        <f>(Table2[[#This Row],[Day High]]/Table2[[#This Row],[Close Price]])-1</f>
        <v>2.1929824561403466E-2</v>
      </c>
      <c r="AE640" s="2">
        <f>(Table2[[#This Row],[Close Price]]/Table2[[#This Row],[Current Week Low]])-1</f>
        <v>3.2452830188679282E-2</v>
      </c>
      <c r="AF640" s="2">
        <f>(Table2[[#This Row],[Current Week High]]/Table2[[#This Row],[Close Price]])-1</f>
        <v>2.2295321637426868E-2</v>
      </c>
      <c r="AG640" s="2">
        <f>(Table2[[#This Row],[Close Price]]/Table2[[#This Row],[Current Month Low]])-1</f>
        <v>8.8305489260143366E-2</v>
      </c>
      <c r="AH640" s="2">
        <f>(Table2[[#This Row],[Current Month High]]/Table2[[#This Row],[Close Price]])-1</f>
        <v>2.2295321637426868E-2</v>
      </c>
      <c r="AI640">
        <v>17.306286549707501</v>
      </c>
      <c r="AJ640">
        <v>24.363636363636299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0</v>
      </c>
      <c r="AM640" t="s">
        <v>10197</v>
      </c>
      <c r="AN640">
        <v>3.37</v>
      </c>
      <c r="AO640" t="s">
        <v>10198</v>
      </c>
      <c r="AP640">
        <v>-2.246488220455E-2</v>
      </c>
      <c r="AQ640">
        <f>(Table2[[#This Row],[Sharpe Ratio]]-AVERAGE(Table2[Sharpe Ratio]))/_xlfn.STDEV.P(Table2[Sharpe Ratio])</f>
        <v>-0.86747591312276273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605</v>
      </c>
      <c r="AT640">
        <f>_xlfn.RANK.AVG(Table2[[#This Row],[6M Return vs Nifty Z-Score]],Table2[6M Return vs Nifty Z-Score])</f>
        <v>598</v>
      </c>
      <c r="AU640">
        <f>_xlfn.RANK.AVG(Table2[[#This Row],[Sharpe Ratio Z-Score]],Table2[Sharpe Ratio Z-Score])</f>
        <v>588</v>
      </c>
      <c r="AV640">
        <f>(Table2[[#This Row],[Rank 1Y]]+Table2[[#This Row],[Rank 6M]]+Table2[[#This Row],[Rank Sharpe]])/3</f>
        <v>597</v>
      </c>
    </row>
    <row r="641" spans="1:48" x14ac:dyDescent="0.3">
      <c r="A641" t="s">
        <v>2099</v>
      </c>
      <c r="B641" t="s">
        <v>2100</v>
      </c>
      <c r="C641" t="s">
        <v>10159</v>
      </c>
      <c r="D641" t="s">
        <v>211</v>
      </c>
      <c r="E641">
        <v>2694.003921385</v>
      </c>
      <c r="F641">
        <v>168.85</v>
      </c>
      <c r="G641">
        <v>-5.0794522767498496</v>
      </c>
      <c r="H641">
        <f>(Table2[[#This Row],[1Y Return vs Nifty]]-AVERAGE(Table2[1Y Return vs Nifty]))/_xlfn.STDEV.P(Table2[1Y Return vs Nifty])</f>
        <v>-0.60569759763456055</v>
      </c>
      <c r="I641">
        <v>3.19582416357779</v>
      </c>
      <c r="J641">
        <f>(Table2[[#This Row],[1M Return vs Nifty]]-AVERAGE(Table2[1M Return vs Nifty]))/_xlfn.STDEV.P(Table2[1M Return vs Nifty])</f>
        <v>-4.6223165270824249E-2</v>
      </c>
      <c r="K641">
        <v>-25.754387604947599</v>
      </c>
      <c r="L641">
        <f>(Table2[[#This Row],[6M Return vs Nifty]]-AVERAGE(Table2[6M Return vs Nifty]))/_xlfn.STDEV.P(Table2[6M Return vs Nifty])</f>
        <v>-1.0534794475257994</v>
      </c>
      <c r="M641">
        <v>-3.69406937135297</v>
      </c>
      <c r="N641">
        <f>(Table2[[#This Row],[1W Return vs Nifty]]-AVERAGE(Table2[1W Return vs Nifty]))/_xlfn.STDEV.P(Table2[1W Return vs Nifty])</f>
        <v>-0.66567424406699771</v>
      </c>
      <c r="O641">
        <v>172.82</v>
      </c>
      <c r="P641">
        <v>183.25542402058201</v>
      </c>
      <c r="Q641">
        <v>185.826557562484</v>
      </c>
      <c r="R641">
        <v>48.502995567754702</v>
      </c>
      <c r="S641" s="2">
        <f>(Table2[[#This Row],[Close Price]]-Table2[[#This Row],[20D EMA]])/Table2[[#This Row],[20D EMA]]</f>
        <v>-2.2971878254831612E-2</v>
      </c>
      <c r="T641" s="2">
        <f>(Table2[[#This Row],[Close Price]]-Table2[[#This Row],[50D EMA]])/Table2[[#This Row],[50D EMA]]</f>
        <v>-7.8608445548460804E-2</v>
      </c>
      <c r="U641" s="2">
        <f>(Table2[[#This Row],[Close Price]]-Table2[[#This Row],[200D EMA]])/Table2[[#This Row],[200D EMA]]</f>
        <v>-9.1357003999687464E-2</v>
      </c>
      <c r="V641">
        <v>0.92351879721182595</v>
      </c>
      <c r="W641">
        <v>163.05000000000001</v>
      </c>
      <c r="X641">
        <v>170.09</v>
      </c>
      <c r="Y641">
        <v>168.1</v>
      </c>
      <c r="Z641">
        <v>178</v>
      </c>
      <c r="AA641">
        <v>168.1</v>
      </c>
      <c r="AB641">
        <v>181.01</v>
      </c>
      <c r="AC641" s="2">
        <f>(Table2[[#This Row],[Close Price]]/Table2[[#This Row],[Day Low]])-1</f>
        <v>3.557191045691499E-2</v>
      </c>
      <c r="AD641" s="2">
        <f>(Table2[[#This Row],[Day High]]/Table2[[#This Row],[Close Price]])-1</f>
        <v>7.3437962688778224E-3</v>
      </c>
      <c r="AE641" s="2">
        <f>(Table2[[#This Row],[Close Price]]/Table2[[#This Row],[Current Week Low]])-1</f>
        <v>4.4616299821533811E-3</v>
      </c>
      <c r="AF641" s="2">
        <f>(Table2[[#This Row],[Current Week High]]/Table2[[#This Row],[Close Price]])-1</f>
        <v>5.4190109564702382E-2</v>
      </c>
      <c r="AG641" s="2">
        <f>(Table2[[#This Row],[Close Price]]/Table2[[#This Row],[Current Month Low]])-1</f>
        <v>4.4616299821533811E-3</v>
      </c>
      <c r="AH641" s="2">
        <f>(Table2[[#This Row],[Current Month High]]/Table2[[#This Row],[Close Price]])-1</f>
        <v>7.2016582765768389E-2</v>
      </c>
      <c r="AI641">
        <v>67.604382588095902</v>
      </c>
      <c r="AJ641">
        <v>26.954887218045101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-0.32</v>
      </c>
      <c r="AM641" t="s">
        <v>10199</v>
      </c>
      <c r="AN641">
        <v>-4</v>
      </c>
      <c r="AO641" t="s">
        <v>10199</v>
      </c>
      <c r="AP641">
        <v>-3.2961364925776997E-2</v>
      </c>
      <c r="AQ641">
        <f>(Table2[[#This Row],[Sharpe Ratio]]-AVERAGE(Table2[Sharpe Ratio]))/_xlfn.STDEV.P(Table2[Sharpe Ratio])</f>
        <v>-0.98581634531245199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538</v>
      </c>
      <c r="AT641">
        <f>_xlfn.RANK.AVG(Table2[[#This Row],[6M Return vs Nifty Z-Score]],Table2[6M Return vs Nifty Z-Score])</f>
        <v>660</v>
      </c>
      <c r="AU641">
        <f>_xlfn.RANK.AVG(Table2[[#This Row],[Sharpe Ratio Z-Score]],Table2[Sharpe Ratio Z-Score])</f>
        <v>600</v>
      </c>
      <c r="AV641">
        <f>(Table2[[#This Row],[Rank 1Y]]+Table2[[#This Row],[Rank 6M]]+Table2[[#This Row],[Rank Sharpe]])/3</f>
        <v>599.33333333333337</v>
      </c>
    </row>
    <row r="642" spans="1:48" x14ac:dyDescent="0.3">
      <c r="A642" t="s">
        <v>1147</v>
      </c>
      <c r="B642" t="s">
        <v>1148</v>
      </c>
      <c r="C642" t="s">
        <v>10153</v>
      </c>
      <c r="D642" t="s">
        <v>24</v>
      </c>
      <c r="E642">
        <v>10459.810457019001</v>
      </c>
      <c r="F642">
        <v>91.93</v>
      </c>
      <c r="G642">
        <v>-25.979340687398601</v>
      </c>
      <c r="H642">
        <f>(Table2[[#This Row],[1Y Return vs Nifty]]-AVERAGE(Table2[1Y Return vs Nifty]))/_xlfn.STDEV.P(Table2[1Y Return vs Nifty])</f>
        <v>-0.84707664932960947</v>
      </c>
      <c r="I642">
        <v>-11.1771264975034</v>
      </c>
      <c r="J642">
        <f>(Table2[[#This Row],[1M Return vs Nifty]]-AVERAGE(Table2[1M Return vs Nifty]))/_xlfn.STDEV.P(Table2[1M Return vs Nifty])</f>
        <v>-1.229924849092018</v>
      </c>
      <c r="K642">
        <v>-32.265169034470397</v>
      </c>
      <c r="L642">
        <f>(Table2[[#This Row],[6M Return vs Nifty]]-AVERAGE(Table2[6M Return vs Nifty]))/_xlfn.STDEV.P(Table2[6M Return vs Nifty])</f>
        <v>-1.2422253887806516</v>
      </c>
      <c r="M642">
        <v>-5.8125095999573304</v>
      </c>
      <c r="N642">
        <f>(Table2[[#This Row],[1W Return vs Nifty]]-AVERAGE(Table2[1W Return vs Nifty]))/_xlfn.STDEV.P(Table2[1W Return vs Nifty])</f>
        <v>-1.0481589331707224</v>
      </c>
      <c r="O642">
        <v>96.55</v>
      </c>
      <c r="P642">
        <v>97.140221987539903</v>
      </c>
      <c r="Q642">
        <v>95.452602827425906</v>
      </c>
      <c r="R642">
        <v>25.4755915297361</v>
      </c>
      <c r="S642" s="2">
        <f>(Table2[[#This Row],[Close Price]]-Table2[[#This Row],[20D EMA]])/Table2[[#This Row],[20D EMA]]</f>
        <v>-4.785085447954418E-2</v>
      </c>
      <c r="T642" s="2">
        <f>(Table2[[#This Row],[Close Price]]-Table2[[#This Row],[50D EMA]])/Table2[[#This Row],[50D EMA]]</f>
        <v>-5.3636093071809193E-2</v>
      </c>
      <c r="U642" s="2">
        <f>(Table2[[#This Row],[Close Price]]-Table2[[#This Row],[200D EMA]])/Table2[[#This Row],[200D EMA]]</f>
        <v>-3.6904209241885311E-2</v>
      </c>
      <c r="V642">
        <v>1.1946220010731901</v>
      </c>
      <c r="W642">
        <v>91</v>
      </c>
      <c r="X642">
        <v>92.49</v>
      </c>
      <c r="Y642">
        <v>90.99</v>
      </c>
      <c r="Z642">
        <v>93.3</v>
      </c>
      <c r="AA642">
        <v>90.99</v>
      </c>
      <c r="AB642">
        <v>98.89</v>
      </c>
      <c r="AC642" s="2">
        <f>(Table2[[#This Row],[Close Price]]/Table2[[#This Row],[Day Low]])-1</f>
        <v>1.0219780219780317E-2</v>
      </c>
      <c r="AD642" s="2">
        <f>(Table2[[#This Row],[Day High]]/Table2[[#This Row],[Close Price]])-1</f>
        <v>6.0915914282604344E-3</v>
      </c>
      <c r="AE642" s="2">
        <f>(Table2[[#This Row],[Close Price]]/Table2[[#This Row],[Current Week Low]])-1</f>
        <v>1.0330805583031344E-2</v>
      </c>
      <c r="AF642" s="2">
        <f>(Table2[[#This Row],[Current Week High]]/Table2[[#This Row],[Close Price]])-1</f>
        <v>1.4902643315566122E-2</v>
      </c>
      <c r="AG642" s="2">
        <f>(Table2[[#This Row],[Close Price]]/Table2[[#This Row],[Current Month Low]])-1</f>
        <v>1.0330805583031344E-2</v>
      </c>
      <c r="AH642" s="2">
        <f>(Table2[[#This Row],[Current Month High]]/Table2[[#This Row],[Close Price]])-1</f>
        <v>7.5709779179810699E-2</v>
      </c>
      <c r="AI642">
        <v>26.7268573914935</v>
      </c>
      <c r="AJ642">
        <v>11.973203410475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-0.15</v>
      </c>
      <c r="AM642" t="s">
        <v>10199</v>
      </c>
      <c r="AN642">
        <v>-12.06</v>
      </c>
      <c r="AO642" t="s">
        <v>10199</v>
      </c>
      <c r="AP642">
        <v>1.0588223001905E-2</v>
      </c>
      <c r="AQ642">
        <f>(Table2[[#This Row],[Sharpe Ratio]]-AVERAGE(Table2[Sharpe Ratio]))/_xlfn.STDEV.P(Table2[Sharpe Ratio])</f>
        <v>-0.49482548733461718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646</v>
      </c>
      <c r="AT642">
        <f>_xlfn.RANK.AVG(Table2[[#This Row],[6M Return vs Nifty Z-Score]],Table2[6M Return vs Nifty Z-Score])</f>
        <v>690</v>
      </c>
      <c r="AU642">
        <f>_xlfn.RANK.AVG(Table2[[#This Row],[Sharpe Ratio Z-Score]],Table2[Sharpe Ratio Z-Score])</f>
        <v>471</v>
      </c>
      <c r="AV642">
        <f>(Table2[[#This Row],[Rank 1Y]]+Table2[[#This Row],[Rank 6M]]+Table2[[#This Row],[Rank Sharpe]])/3</f>
        <v>602.33333333333337</v>
      </c>
    </row>
    <row r="643" spans="1:48" x14ac:dyDescent="0.3">
      <c r="A643" t="s">
        <v>1952</v>
      </c>
      <c r="B643" t="s">
        <v>1953</v>
      </c>
      <c r="C643" t="s">
        <v>10162</v>
      </c>
      <c r="D643" t="s">
        <v>80</v>
      </c>
      <c r="E643">
        <v>3278.14530384</v>
      </c>
      <c r="F643">
        <v>240.95</v>
      </c>
      <c r="G643">
        <v>-7.4354099898100801</v>
      </c>
      <c r="H643">
        <f>(Table2[[#This Row],[1Y Return vs Nifty]]-AVERAGE(Table2[1Y Return vs Nifty]))/_xlfn.STDEV.P(Table2[1Y Return vs Nifty])</f>
        <v>-0.63290725672165726</v>
      </c>
      <c r="I643">
        <v>-2.0103565998959798</v>
      </c>
      <c r="J643">
        <f>(Table2[[#This Row],[1M Return vs Nifty]]-AVERAGE(Table2[1M Return vs Nifty]))/_xlfn.STDEV.P(Table2[1M Return vs Nifty])</f>
        <v>-0.47498446010280948</v>
      </c>
      <c r="K643">
        <v>-30.0161441747955</v>
      </c>
      <c r="L643">
        <f>(Table2[[#This Row],[6M Return vs Nifty]]-AVERAGE(Table2[6M Return vs Nifty]))/_xlfn.STDEV.P(Table2[6M Return vs Nifty])</f>
        <v>-1.1770267150669167</v>
      </c>
      <c r="M643">
        <v>-2.1894813761474499</v>
      </c>
      <c r="N643">
        <f>(Table2[[#This Row],[1W Return vs Nifty]]-AVERAGE(Table2[1W Return vs Nifty]))/_xlfn.STDEV.P(Table2[1W Return vs Nifty])</f>
        <v>-0.39402066432238053</v>
      </c>
      <c r="O643">
        <v>246.91</v>
      </c>
      <c r="P643">
        <v>238.22823263272099</v>
      </c>
      <c r="Q643">
        <v>236.009480953207</v>
      </c>
      <c r="R643">
        <v>51.0432285478648</v>
      </c>
      <c r="S643" s="2">
        <f>(Table2[[#This Row],[Close Price]]-Table2[[#This Row],[20D EMA]])/Table2[[#This Row],[20D EMA]]</f>
        <v>-2.4138350006075119E-2</v>
      </c>
      <c r="T643" s="2">
        <f>(Table2[[#This Row],[Close Price]]-Table2[[#This Row],[50D EMA]])/Table2[[#This Row],[50D EMA]]</f>
        <v>1.1425041176690329E-2</v>
      </c>
      <c r="U643" s="2">
        <f>(Table2[[#This Row],[Close Price]]-Table2[[#This Row],[200D EMA]])/Table2[[#This Row],[200D EMA]]</f>
        <v>2.0933561765565382E-2</v>
      </c>
      <c r="V643">
        <v>1.4307972877085899</v>
      </c>
      <c r="W643">
        <v>236.8</v>
      </c>
      <c r="X643">
        <v>245.05</v>
      </c>
      <c r="Y643">
        <v>234.5</v>
      </c>
      <c r="Z643">
        <v>255.9</v>
      </c>
      <c r="AA643">
        <v>234.5</v>
      </c>
      <c r="AB643">
        <v>267</v>
      </c>
      <c r="AC643" s="2">
        <f>(Table2[[#This Row],[Close Price]]/Table2[[#This Row],[Day Low]])-1</f>
        <v>1.7525337837837718E-2</v>
      </c>
      <c r="AD643" s="2">
        <f>(Table2[[#This Row],[Day High]]/Table2[[#This Row],[Close Price]])-1</f>
        <v>1.7015978418759126E-2</v>
      </c>
      <c r="AE643" s="2">
        <f>(Table2[[#This Row],[Close Price]]/Table2[[#This Row],[Current Week Low]])-1</f>
        <v>2.7505330490405155E-2</v>
      </c>
      <c r="AF643" s="2">
        <f>(Table2[[#This Row],[Current Week High]]/Table2[[#This Row],[Close Price]])-1</f>
        <v>6.2046067648889869E-2</v>
      </c>
      <c r="AG643" s="2">
        <f>(Table2[[#This Row],[Close Price]]/Table2[[#This Row],[Current Month Low]])-1</f>
        <v>2.7505330490405155E-2</v>
      </c>
      <c r="AH643" s="2">
        <f>(Table2[[#This Row],[Current Month High]]/Table2[[#This Row],[Close Price]])-1</f>
        <v>0.10811371653870094</v>
      </c>
      <c r="AI643">
        <v>26.582278481012601</v>
      </c>
      <c r="AJ643">
        <v>26.582610979774099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0.01</v>
      </c>
      <c r="AM643" t="s">
        <v>10198</v>
      </c>
      <c r="AN643">
        <v>-3.42</v>
      </c>
      <c r="AO643" t="s">
        <v>10199</v>
      </c>
      <c r="AP643">
        <v>-1.9032735227683999E-2</v>
      </c>
      <c r="AQ643">
        <f>(Table2[[#This Row],[Sharpe Ratio]]-AVERAGE(Table2[Sharpe Ratio]))/_xlfn.STDEV.P(Table2[Sharpe Ratio])</f>
        <v>-0.82878087904630215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-3.5077199752600663</v>
      </c>
      <c r="AS643">
        <f>_xlfn.RANK.AVG(Table2[[#This Row],[1Y Return vs Nifty Z-Score]],Table2[1Y Return vs Nifty Z-Score])</f>
        <v>549</v>
      </c>
      <c r="AT643">
        <f>_xlfn.RANK.AVG(Table2[[#This Row],[6M Return vs Nifty Z-Score]],Table2[6M Return vs Nifty Z-Score])</f>
        <v>681</v>
      </c>
      <c r="AU643">
        <f>_xlfn.RANK.AVG(Table2[[#This Row],[Sharpe Ratio Z-Score]],Table2[Sharpe Ratio Z-Score])</f>
        <v>579</v>
      </c>
      <c r="AV643">
        <f>(Table2[[#This Row],[Rank 1Y]]+Table2[[#This Row],[Rank 6M]]+Table2[[#This Row],[Rank Sharpe]])/3</f>
        <v>603</v>
      </c>
    </row>
    <row r="644" spans="1:48" x14ac:dyDescent="0.3">
      <c r="A644" t="s">
        <v>1248</v>
      </c>
      <c r="B644" t="s">
        <v>1249</v>
      </c>
      <c r="C644" t="s">
        <v>10158</v>
      </c>
      <c r="D644" t="s">
        <v>125</v>
      </c>
      <c r="E644">
        <v>8792.2373603100004</v>
      </c>
      <c r="F644">
        <v>490.9</v>
      </c>
      <c r="G644">
        <v>-14.5328002245039</v>
      </c>
      <c r="H644">
        <f>(Table2[[#This Row],[1Y Return vs Nifty]]-AVERAGE(Table2[1Y Return vs Nifty]))/_xlfn.STDEV.P(Table2[1Y Return vs Nifty])</f>
        <v>-0.71487713573245704</v>
      </c>
      <c r="I644">
        <v>0.34438396471808103</v>
      </c>
      <c r="J644">
        <f>(Table2[[#This Row],[1M Return vs Nifty]]-AVERAGE(Table2[1M Return vs Nifty]))/_xlfn.STDEV.P(Table2[1M Return vs Nifty])</f>
        <v>-0.28105696135732505</v>
      </c>
      <c r="K644">
        <v>-32.889746812537197</v>
      </c>
      <c r="L644">
        <f>(Table2[[#This Row],[6M Return vs Nifty]]-AVERAGE(Table2[6M Return vs Nifty]))/_xlfn.STDEV.P(Table2[6M Return vs Nifty])</f>
        <v>-1.2603317438908894</v>
      </c>
      <c r="M644">
        <v>-1.2113079860448599</v>
      </c>
      <c r="N644">
        <f>(Table2[[#This Row],[1W Return vs Nifty]]-AVERAGE(Table2[1W Return vs Nifty]))/_xlfn.STDEV.P(Table2[1W Return vs Nifty])</f>
        <v>-0.21741131752508697</v>
      </c>
      <c r="O644">
        <v>488.18</v>
      </c>
      <c r="P644">
        <v>480.66287874506401</v>
      </c>
      <c r="Q644">
        <v>494.05778021372799</v>
      </c>
      <c r="R644">
        <v>52.8939576820284</v>
      </c>
      <c r="S644" s="2">
        <f>(Table2[[#This Row],[Close Price]]-Table2[[#This Row],[20D EMA]])/Table2[[#This Row],[20D EMA]]</f>
        <v>5.5717153508951008E-3</v>
      </c>
      <c r="T644" s="2">
        <f>(Table2[[#This Row],[Close Price]]-Table2[[#This Row],[50D EMA]])/Table2[[#This Row],[50D EMA]]</f>
        <v>2.1297923571014059E-2</v>
      </c>
      <c r="U644" s="2">
        <f>(Table2[[#This Row],[Close Price]]-Table2[[#This Row],[200D EMA]])/Table2[[#This Row],[200D EMA]]</f>
        <v>-6.3915200614024755E-3</v>
      </c>
      <c r="V644">
        <v>0.80933740076987204</v>
      </c>
      <c r="W644">
        <v>480</v>
      </c>
      <c r="X644">
        <v>493.3</v>
      </c>
      <c r="Y644">
        <v>488</v>
      </c>
      <c r="Z644">
        <v>506</v>
      </c>
      <c r="AA644">
        <v>484</v>
      </c>
      <c r="AB644">
        <v>512.9</v>
      </c>
      <c r="AC644" s="2">
        <f>(Table2[[#This Row],[Close Price]]/Table2[[#This Row],[Day Low]])-1</f>
        <v>2.270833333333333E-2</v>
      </c>
      <c r="AD644" s="2">
        <f>(Table2[[#This Row],[Day High]]/Table2[[#This Row],[Close Price]])-1</f>
        <v>4.8889794255448926E-3</v>
      </c>
      <c r="AE644" s="2">
        <f>(Table2[[#This Row],[Close Price]]/Table2[[#This Row],[Current Week Low]])-1</f>
        <v>5.9426229508197093E-3</v>
      </c>
      <c r="AF644" s="2">
        <f>(Table2[[#This Row],[Current Week High]]/Table2[[#This Row],[Close Price]])-1</f>
        <v>3.0759828885720264E-2</v>
      </c>
      <c r="AG644" s="2">
        <f>(Table2[[#This Row],[Close Price]]/Table2[[#This Row],[Current Month Low]])-1</f>
        <v>1.4256198347107452E-2</v>
      </c>
      <c r="AH644" s="2">
        <f>(Table2[[#This Row],[Current Month High]]/Table2[[#This Row],[Close Price]])-1</f>
        <v>4.4815644734161664E-2</v>
      </c>
      <c r="AI644">
        <v>43.654512120594802</v>
      </c>
      <c r="AJ644">
        <v>27.143227143227101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-0.06</v>
      </c>
      <c r="AM644" t="s">
        <v>10199</v>
      </c>
      <c r="AN644">
        <v>-2.0499999999999998</v>
      </c>
      <c r="AO644" t="s">
        <v>10199</v>
      </c>
      <c r="AQ644">
        <f>(Table2[[#This Row],[Sharpe Ratio]]-AVERAGE(Table2[Sharpe Ratio]))/_xlfn.STDEV.P(Table2[Sharpe Ratio])</f>
        <v>-0.61420022642052829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595</v>
      </c>
      <c r="AT644">
        <f>_xlfn.RANK.AVG(Table2[[#This Row],[6M Return vs Nifty Z-Score]],Table2[6M Return vs Nifty Z-Score])</f>
        <v>694</v>
      </c>
      <c r="AU644">
        <f>_xlfn.RANK.AVG(Table2[[#This Row],[Sharpe Ratio Z-Score]],Table2[Sharpe Ratio Z-Score])</f>
        <v>520.5</v>
      </c>
      <c r="AV644">
        <f>(Table2[[#This Row],[Rank 1Y]]+Table2[[#This Row],[Rank 6M]]+Table2[[#This Row],[Rank Sharpe]])/3</f>
        <v>603.16666666666663</v>
      </c>
    </row>
    <row r="645" spans="1:48" x14ac:dyDescent="0.3">
      <c r="A645" t="s">
        <v>924</v>
      </c>
      <c r="B645" t="s">
        <v>925</v>
      </c>
      <c r="C645" t="s">
        <v>10167</v>
      </c>
      <c r="D645" t="s">
        <v>542</v>
      </c>
      <c r="E645">
        <v>16073.624922929999</v>
      </c>
      <c r="F645">
        <v>1488.25</v>
      </c>
      <c r="G645">
        <v>-16.221173167219799</v>
      </c>
      <c r="H645">
        <f>(Table2[[#This Row],[1Y Return vs Nifty]]-AVERAGE(Table2[1Y Return vs Nifty]))/_xlfn.STDEV.P(Table2[1Y Return vs Nifty])</f>
        <v>-0.73437665897453797</v>
      </c>
      <c r="I645">
        <v>9.3228792607645108</v>
      </c>
      <c r="J645">
        <f>(Table2[[#This Row],[1M Return vs Nifty]]-AVERAGE(Table2[1M Return vs Nifty]))/_xlfn.STDEV.P(Table2[1M Return vs Nifty])</f>
        <v>0.45837784578278085</v>
      </c>
      <c r="K645">
        <v>-14.244335976352501</v>
      </c>
      <c r="L645">
        <f>(Table2[[#This Row],[6M Return vs Nifty]]-AVERAGE(Table2[6M Return vs Nifty]))/_xlfn.STDEV.P(Table2[6M Return vs Nifty])</f>
        <v>-0.71980590126295718</v>
      </c>
      <c r="M645">
        <v>0.68897891434448499</v>
      </c>
      <c r="N645">
        <f>(Table2[[#This Row],[1W Return vs Nifty]]-AVERAGE(Table2[1W Return vs Nifty]))/_xlfn.STDEV.P(Table2[1W Return vs Nifty])</f>
        <v>0.12568575667565129</v>
      </c>
      <c r="O645">
        <v>1446.03</v>
      </c>
      <c r="P645">
        <v>1398.1954458375301</v>
      </c>
      <c r="Q645">
        <v>1395.35271293288</v>
      </c>
      <c r="R645">
        <v>69.231608292750593</v>
      </c>
      <c r="S645" s="2">
        <f>(Table2[[#This Row],[Close Price]]-Table2[[#This Row],[20D EMA]])/Table2[[#This Row],[20D EMA]]</f>
        <v>2.9197181247968596E-2</v>
      </c>
      <c r="T645" s="2">
        <f>(Table2[[#This Row],[Close Price]]-Table2[[#This Row],[50D EMA]])/Table2[[#This Row],[50D EMA]]</f>
        <v>6.4407700962383352E-2</v>
      </c>
      <c r="U645" s="2">
        <f>(Table2[[#This Row],[Close Price]]-Table2[[#This Row],[200D EMA]])/Table2[[#This Row],[200D EMA]]</f>
        <v>6.6576204142578421E-2</v>
      </c>
      <c r="V645">
        <v>1.31723046284557</v>
      </c>
      <c r="W645">
        <v>1446.25</v>
      </c>
      <c r="X645">
        <v>1494</v>
      </c>
      <c r="Y645">
        <v>1480</v>
      </c>
      <c r="Z645">
        <v>1519.95</v>
      </c>
      <c r="AA645">
        <v>1446.1</v>
      </c>
      <c r="AB645">
        <v>1550</v>
      </c>
      <c r="AC645" s="2">
        <f>(Table2[[#This Row],[Close Price]]/Table2[[#This Row],[Day Low]])-1</f>
        <v>2.9040622299049357E-2</v>
      </c>
      <c r="AD645" s="2">
        <f>(Table2[[#This Row],[Day High]]/Table2[[#This Row],[Close Price]])-1</f>
        <v>3.8635981857886303E-3</v>
      </c>
      <c r="AE645" s="2">
        <f>(Table2[[#This Row],[Close Price]]/Table2[[#This Row],[Current Week Low]])-1</f>
        <v>5.5743243243242535E-3</v>
      </c>
      <c r="AF645" s="2">
        <f>(Table2[[#This Row],[Current Week High]]/Table2[[#This Row],[Close Price]])-1</f>
        <v>2.1300184780782772E-2</v>
      </c>
      <c r="AG645" s="2">
        <f>(Table2[[#This Row],[Close Price]]/Table2[[#This Row],[Current Month Low]])-1</f>
        <v>2.9147361869857003E-2</v>
      </c>
      <c r="AH645" s="2">
        <f>(Table2[[#This Row],[Current Month High]]/Table2[[#This Row],[Close Price]])-1</f>
        <v>4.149168486477417E-2</v>
      </c>
      <c r="AI645">
        <v>8.9870653452040994</v>
      </c>
      <c r="AJ645">
        <v>19.730490748189801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0.04</v>
      </c>
      <c r="AM645" t="s">
        <v>10198</v>
      </c>
      <c r="AN645">
        <v>2.4500000000000002</v>
      </c>
      <c r="AO645" t="s">
        <v>10198</v>
      </c>
      <c r="AP645">
        <v>-5.5547892303966E-2</v>
      </c>
      <c r="AQ645">
        <f>(Table2[[#This Row],[Sharpe Ratio]]-AVERAGE(Table2[Sharpe Ratio]))/_xlfn.STDEV.P(Table2[Sharpe Ratio])</f>
        <v>-1.2404634954662594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-2.1105824532453226</v>
      </c>
      <c r="AS645">
        <f>_xlfn.RANK.AVG(Table2[[#This Row],[1Y Return vs Nifty Z-Score]],Table2[1Y Return vs Nifty Z-Score])</f>
        <v>601</v>
      </c>
      <c r="AT645">
        <f>_xlfn.RANK.AVG(Table2[[#This Row],[6M Return vs Nifty Z-Score]],Table2[6M Return vs Nifty Z-Score])</f>
        <v>568</v>
      </c>
      <c r="AU645">
        <f>_xlfn.RANK.AVG(Table2[[#This Row],[Sharpe Ratio Z-Score]],Table2[Sharpe Ratio Z-Score])</f>
        <v>642</v>
      </c>
      <c r="AV645">
        <f>(Table2[[#This Row],[Rank 1Y]]+Table2[[#This Row],[Rank 6M]]+Table2[[#This Row],[Rank Sharpe]])/3</f>
        <v>603.66666666666663</v>
      </c>
    </row>
    <row r="646" spans="1:48" x14ac:dyDescent="0.3">
      <c r="A646" t="s">
        <v>943</v>
      </c>
      <c r="B646" t="s">
        <v>944</v>
      </c>
      <c r="C646" t="s">
        <v>10168</v>
      </c>
      <c r="D646" t="s">
        <v>168</v>
      </c>
      <c r="E646">
        <v>15291.3094726049</v>
      </c>
      <c r="F646">
        <v>999.1</v>
      </c>
      <c r="G646">
        <v>-16.4522437524659</v>
      </c>
      <c r="H646">
        <f>(Table2[[#This Row],[1Y Return vs Nifty]]-AVERAGE(Table2[1Y Return vs Nifty]))/_xlfn.STDEV.P(Table2[1Y Return vs Nifty])</f>
        <v>-0.73704536215827865</v>
      </c>
      <c r="I646">
        <v>-5.4769350909821002</v>
      </c>
      <c r="J646">
        <f>(Table2[[#This Row],[1M Return vs Nifty]]-AVERAGE(Table2[1M Return vs Nifty]))/_xlfn.STDEV.P(Table2[1M Return vs Nifty])</f>
        <v>-0.7604787120317521</v>
      </c>
      <c r="K646">
        <v>-18.206986111677399</v>
      </c>
      <c r="L646">
        <f>(Table2[[#This Row],[6M Return vs Nifty]]-AVERAGE(Table2[6M Return vs Nifty]))/_xlfn.STDEV.P(Table2[6M Return vs Nifty])</f>
        <v>-0.83468214734059365</v>
      </c>
      <c r="M646">
        <v>-3.7343477097679001</v>
      </c>
      <c r="N646">
        <f>(Table2[[#This Row],[1W Return vs Nifty]]-AVERAGE(Table2[1W Return vs Nifty]))/_xlfn.STDEV.P(Table2[1W Return vs Nifty])</f>
        <v>-0.67294650388260679</v>
      </c>
      <c r="O646">
        <v>1002.51</v>
      </c>
      <c r="P646">
        <v>989.43199467042496</v>
      </c>
      <c r="Q646">
        <v>967.04506346769097</v>
      </c>
      <c r="R646">
        <v>41.4073840108626</v>
      </c>
      <c r="S646" s="2">
        <f>(Table2[[#This Row],[Close Price]]-Table2[[#This Row],[20D EMA]])/Table2[[#This Row],[20D EMA]]</f>
        <v>-3.4014623295527905E-3</v>
      </c>
      <c r="T646" s="2">
        <f>(Table2[[#This Row],[Close Price]]-Table2[[#This Row],[50D EMA]])/Table2[[#This Row],[50D EMA]]</f>
        <v>9.7712681433911319E-3</v>
      </c>
      <c r="U646" s="2">
        <f>(Table2[[#This Row],[Close Price]]-Table2[[#This Row],[200D EMA]])/Table2[[#This Row],[200D EMA]]</f>
        <v>3.3147303826115873E-2</v>
      </c>
      <c r="V646">
        <v>0.48303136331235602</v>
      </c>
      <c r="W646">
        <v>965.05</v>
      </c>
      <c r="X646">
        <v>1004.25</v>
      </c>
      <c r="Y646">
        <v>983.8</v>
      </c>
      <c r="Z646">
        <v>1024</v>
      </c>
      <c r="AA646">
        <v>983.8</v>
      </c>
      <c r="AB646">
        <v>1039.9000000000001</v>
      </c>
      <c r="AC646" s="2">
        <f>(Table2[[#This Row],[Close Price]]/Table2[[#This Row],[Day Low]])-1</f>
        <v>3.5283145950987027E-2</v>
      </c>
      <c r="AD646" s="2">
        <f>(Table2[[#This Row],[Day High]]/Table2[[#This Row],[Close Price]])-1</f>
        <v>5.1546391752577136E-3</v>
      </c>
      <c r="AE646" s="2">
        <f>(Table2[[#This Row],[Close Price]]/Table2[[#This Row],[Current Week Low]])-1</f>
        <v>1.5551941451514617E-2</v>
      </c>
      <c r="AF646" s="2">
        <f>(Table2[[#This Row],[Current Week High]]/Table2[[#This Row],[Close Price]])-1</f>
        <v>2.4922430187168443E-2</v>
      </c>
      <c r="AG646" s="2">
        <f>(Table2[[#This Row],[Close Price]]/Table2[[#This Row],[Current Month Low]])-1</f>
        <v>1.5551941451514617E-2</v>
      </c>
      <c r="AH646" s="2">
        <f>(Table2[[#This Row],[Current Month High]]/Table2[[#This Row],[Close Price]])-1</f>
        <v>4.0836753077770016E-2</v>
      </c>
      <c r="AI646">
        <v>17.605845260734601</v>
      </c>
      <c r="AJ646">
        <v>20.912501512767701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</v>
      </c>
      <c r="AM646">
        <v>0</v>
      </c>
      <c r="AN646">
        <v>-1.84</v>
      </c>
      <c r="AO646" t="s">
        <v>10199</v>
      </c>
      <c r="AP646">
        <v>-3.5244976611597E-2</v>
      </c>
      <c r="AQ646">
        <f>(Table2[[#This Row],[Sharpe Ratio]]-AVERAGE(Table2[Sharpe Ratio]))/_xlfn.STDEV.P(Table2[Sharpe Ratio])</f>
        <v>-1.0115624548455866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-4.0167151802588172</v>
      </c>
      <c r="AS646">
        <f>_xlfn.RANK.AVG(Table2[[#This Row],[1Y Return vs Nifty Z-Score]],Table2[1Y Return vs Nifty Z-Score])</f>
        <v>603</v>
      </c>
      <c r="AT646">
        <f>_xlfn.RANK.AVG(Table2[[#This Row],[6M Return vs Nifty Z-Score]],Table2[6M Return vs Nifty Z-Score])</f>
        <v>605</v>
      </c>
      <c r="AU646">
        <f>_xlfn.RANK.AVG(Table2[[#This Row],[Sharpe Ratio Z-Score]],Table2[Sharpe Ratio Z-Score])</f>
        <v>607</v>
      </c>
      <c r="AV646">
        <f>(Table2[[#This Row],[Rank 1Y]]+Table2[[#This Row],[Rank 6M]]+Table2[[#This Row],[Rank Sharpe]])/3</f>
        <v>605</v>
      </c>
    </row>
    <row r="647" spans="1:48" x14ac:dyDescent="0.3">
      <c r="A647" t="s">
        <v>1655</v>
      </c>
      <c r="B647" t="s">
        <v>1656</v>
      </c>
      <c r="C647" t="s">
        <v>10163</v>
      </c>
      <c r="D647" t="s">
        <v>1215</v>
      </c>
      <c r="E647">
        <v>4951.5782614999998</v>
      </c>
      <c r="F647">
        <v>2961.15</v>
      </c>
      <c r="G647">
        <v>-3.6480596603277502</v>
      </c>
      <c r="H647">
        <f>(Table2[[#This Row],[1Y Return vs Nifty]]-AVERAGE(Table2[1Y Return vs Nifty]))/_xlfn.STDEV.P(Table2[1Y Return vs Nifty])</f>
        <v>-0.58916601691189896</v>
      </c>
      <c r="I647">
        <v>-3.1945688136502</v>
      </c>
      <c r="J647">
        <f>(Table2[[#This Row],[1M Return vs Nifty]]-AVERAGE(Table2[1M Return vs Nifty]))/_xlfn.STDEV.P(Table2[1M Return vs Nifty])</f>
        <v>-0.57251168499046856</v>
      </c>
      <c r="K647">
        <v>-21.445202771073401</v>
      </c>
      <c r="L647">
        <f>(Table2[[#This Row],[6M Return vs Nifty]]-AVERAGE(Table2[6M Return vs Nifty]))/_xlfn.STDEV.P(Table2[6M Return vs Nifty])</f>
        <v>-0.92855724635611059</v>
      </c>
      <c r="M647">
        <v>-3.55650544302447</v>
      </c>
      <c r="N647">
        <f>(Table2[[#This Row],[1W Return vs Nifty]]-AVERAGE(Table2[1W Return vs Nifty]))/_xlfn.STDEV.P(Table2[1W Return vs Nifty])</f>
        <v>-0.64083705694783266</v>
      </c>
      <c r="O647">
        <v>2947.12</v>
      </c>
      <c r="P647">
        <v>2994.6788058016</v>
      </c>
      <c r="Q647">
        <v>2910.2298234363402</v>
      </c>
      <c r="R647">
        <v>52.174252641757498</v>
      </c>
      <c r="S647" s="2">
        <f>(Table2[[#This Row],[Close Price]]-Table2[[#This Row],[20D EMA]])/Table2[[#This Row],[20D EMA]]</f>
        <v>4.7605798202992079E-3</v>
      </c>
      <c r="T647" s="2">
        <f>(Table2[[#This Row],[Close Price]]-Table2[[#This Row],[50D EMA]])/Table2[[#This Row],[50D EMA]]</f>
        <v>-1.119612752347412E-2</v>
      </c>
      <c r="U647" s="2">
        <f>(Table2[[#This Row],[Close Price]]-Table2[[#This Row],[200D EMA]])/Table2[[#This Row],[200D EMA]]</f>
        <v>1.7496960602078625E-2</v>
      </c>
      <c r="V647">
        <v>0.69779215759115198</v>
      </c>
      <c r="W647">
        <v>2961.85</v>
      </c>
      <c r="X647">
        <v>3081.7</v>
      </c>
      <c r="Y647">
        <v>2940.1</v>
      </c>
      <c r="Z647">
        <v>3034.75</v>
      </c>
      <c r="AA647">
        <v>2863.55</v>
      </c>
      <c r="AB647">
        <v>3037.7</v>
      </c>
      <c r="AC647" s="2">
        <f>(Table2[[#This Row],[Close Price]]/Table2[[#This Row],[Day Low]])-1</f>
        <v>-2.3633877475215392E-4</v>
      </c>
      <c r="AD647" s="2">
        <f>(Table2[[#This Row],[Day High]]/Table2[[#This Row],[Close Price]])-1</f>
        <v>4.0710534758455319E-2</v>
      </c>
      <c r="AE647" s="2">
        <f>(Table2[[#This Row],[Close Price]]/Table2[[#This Row],[Current Week Low]])-1</f>
        <v>7.1596204210742087E-3</v>
      </c>
      <c r="AF647" s="2">
        <f>(Table2[[#This Row],[Current Week High]]/Table2[[#This Row],[Close Price]])-1</f>
        <v>2.4855208280566643E-2</v>
      </c>
      <c r="AG647" s="2">
        <f>(Table2[[#This Row],[Close Price]]/Table2[[#This Row],[Current Month Low]])-1</f>
        <v>3.4083567599657805E-2</v>
      </c>
      <c r="AH647" s="2">
        <f>(Table2[[#This Row],[Current Month High]]/Table2[[#This Row],[Close Price]])-1</f>
        <v>2.5851442851594797E-2</v>
      </c>
      <c r="AI647">
        <v>24.951454671326999</v>
      </c>
      <c r="AJ647">
        <v>35.826338241365001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</v>
      </c>
      <c r="AM647">
        <v>0</v>
      </c>
      <c r="AN647">
        <v>3.98</v>
      </c>
      <c r="AO647" t="s">
        <v>10198</v>
      </c>
      <c r="AP647">
        <v>-6.3045401695713002E-2</v>
      </c>
      <c r="AQ647">
        <f>(Table2[[#This Row],[Sharpe Ratio]]-AVERAGE(Table2[Sharpe Ratio]))/_xlfn.STDEV.P(Table2[Sharpe Ratio])</f>
        <v>-1.324992620634188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530</v>
      </c>
      <c r="AT647">
        <f>_xlfn.RANK.AVG(Table2[[#This Row],[6M Return vs Nifty Z-Score]],Table2[6M Return vs Nifty Z-Score])</f>
        <v>628</v>
      </c>
      <c r="AU647">
        <f>_xlfn.RANK.AVG(Table2[[#This Row],[Sharpe Ratio Z-Score]],Table2[Sharpe Ratio Z-Score])</f>
        <v>658</v>
      </c>
      <c r="AV647">
        <f>(Table2[[#This Row],[Rank 1Y]]+Table2[[#This Row],[Rank 6M]]+Table2[[#This Row],[Rank Sharpe]])/3</f>
        <v>605.33333333333337</v>
      </c>
    </row>
    <row r="648" spans="1:48" x14ac:dyDescent="0.3">
      <c r="A648" t="s">
        <v>1386</v>
      </c>
      <c r="B648" t="s">
        <v>1387</v>
      </c>
      <c r="C648" t="s">
        <v>10169</v>
      </c>
      <c r="D648" t="s">
        <v>610</v>
      </c>
      <c r="E648">
        <v>7556.8995852799999</v>
      </c>
      <c r="F648">
        <v>44.43</v>
      </c>
      <c r="G648">
        <v>-11.663745355204201</v>
      </c>
      <c r="H648">
        <f>(Table2[[#This Row],[1Y Return vs Nifty]]-AVERAGE(Table2[1Y Return vs Nifty]))/_xlfn.STDEV.P(Table2[1Y Return vs Nifty])</f>
        <v>-0.68174156438367539</v>
      </c>
      <c r="I648">
        <v>-4.1771332345497498</v>
      </c>
      <c r="J648">
        <f>(Table2[[#This Row],[1M Return vs Nifty]]-AVERAGE(Table2[1M Return vs Nifty]))/_xlfn.STDEV.P(Table2[1M Return vs Nifty])</f>
        <v>-0.65343196273350113</v>
      </c>
      <c r="K648">
        <v>-33.779816008681699</v>
      </c>
      <c r="L648">
        <f>(Table2[[#This Row],[6M Return vs Nifty]]-AVERAGE(Table2[6M Return vs Nifty]))/_xlfn.STDEV.P(Table2[6M Return vs Nifty])</f>
        <v>-1.2861346294625768</v>
      </c>
      <c r="M648">
        <v>4.3645191279889399</v>
      </c>
      <c r="N648">
        <f>(Table2[[#This Row],[1W Return vs Nifty]]-AVERAGE(Table2[1W Return vs Nifty]))/_xlfn.STDEV.P(Table2[1W Return vs Nifty])</f>
        <v>0.78930507286953333</v>
      </c>
      <c r="O648">
        <v>43.55</v>
      </c>
      <c r="P648">
        <v>44.268913876932203</v>
      </c>
      <c r="Q648">
        <v>46.768070467470899</v>
      </c>
      <c r="R648">
        <v>54.809649642587203</v>
      </c>
      <c r="S648" s="2">
        <f>(Table2[[#This Row],[Close Price]]-Table2[[#This Row],[20D EMA]])/Table2[[#This Row],[20D EMA]]</f>
        <v>2.0206659012629222E-2</v>
      </c>
      <c r="T648" s="2">
        <f>(Table2[[#This Row],[Close Price]]-Table2[[#This Row],[50D EMA]])/Table2[[#This Row],[50D EMA]]</f>
        <v>3.6388090187985437E-3</v>
      </c>
      <c r="U648" s="2">
        <f>(Table2[[#This Row],[Close Price]]-Table2[[#This Row],[200D EMA]])/Table2[[#This Row],[200D EMA]]</f>
        <v>-4.999287856224735E-2</v>
      </c>
      <c r="V648">
        <v>1.9172551147219901</v>
      </c>
      <c r="W648">
        <v>42.55</v>
      </c>
      <c r="X648">
        <v>44.79</v>
      </c>
      <c r="Y648">
        <v>43.94</v>
      </c>
      <c r="Z648">
        <v>46</v>
      </c>
      <c r="AA648">
        <v>41.24</v>
      </c>
      <c r="AB648">
        <v>47.15</v>
      </c>
      <c r="AC648" s="2">
        <f>(Table2[[#This Row],[Close Price]]/Table2[[#This Row],[Day Low]])-1</f>
        <v>4.4183313748531239E-2</v>
      </c>
      <c r="AD648" s="2">
        <f>(Table2[[#This Row],[Day High]]/Table2[[#This Row],[Close Price]])-1</f>
        <v>8.102633355840716E-3</v>
      </c>
      <c r="AE648" s="2">
        <f>(Table2[[#This Row],[Close Price]]/Table2[[#This Row],[Current Week Low]])-1</f>
        <v>1.1151570323167936E-2</v>
      </c>
      <c r="AF648" s="2">
        <f>(Table2[[#This Row],[Current Week High]]/Table2[[#This Row],[Close Price]])-1</f>
        <v>3.5336484357416209E-2</v>
      </c>
      <c r="AG648" s="2">
        <f>(Table2[[#This Row],[Close Price]]/Table2[[#This Row],[Current Month Low]])-1</f>
        <v>7.7352085354025268E-2</v>
      </c>
      <c r="AH648" s="2">
        <f>(Table2[[#This Row],[Current Month High]]/Table2[[#This Row],[Close Price]])-1</f>
        <v>6.1219896466351509E-2</v>
      </c>
      <c r="AI648">
        <v>54.625253207292303</v>
      </c>
      <c r="AJ648">
        <v>16.7674113009198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-0.11</v>
      </c>
      <c r="AM648" t="s">
        <v>10199</v>
      </c>
      <c r="AN648">
        <v>1.72</v>
      </c>
      <c r="AO648" t="s">
        <v>10198</v>
      </c>
      <c r="AP648">
        <v>-3.3159442239330001E-3</v>
      </c>
      <c r="AQ648">
        <f>(Table2[[#This Row],[Sharpe Ratio]]-AVERAGE(Table2[Sharpe Ratio]))/_xlfn.STDEV.P(Table2[Sharpe Ratio])</f>
        <v>-0.65158515649653981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575</v>
      </c>
      <c r="AT648">
        <f>_xlfn.RANK.AVG(Table2[[#This Row],[6M Return vs Nifty Z-Score]],Table2[6M Return vs Nifty Z-Score])</f>
        <v>697</v>
      </c>
      <c r="AU648">
        <f>_xlfn.RANK.AVG(Table2[[#This Row],[Sharpe Ratio Z-Score]],Table2[Sharpe Ratio Z-Score])</f>
        <v>545</v>
      </c>
      <c r="AV648">
        <f>(Table2[[#This Row],[Rank 1Y]]+Table2[[#This Row],[Rank 6M]]+Table2[[#This Row],[Rank Sharpe]])/3</f>
        <v>605.66666666666663</v>
      </c>
    </row>
    <row r="649" spans="1:48" x14ac:dyDescent="0.3">
      <c r="A649" t="s">
        <v>1900</v>
      </c>
      <c r="B649" t="s">
        <v>1901</v>
      </c>
      <c r="C649" t="s">
        <v>10158</v>
      </c>
      <c r="D649" t="s">
        <v>125</v>
      </c>
      <c r="E649">
        <v>3525.2620127949999</v>
      </c>
      <c r="F649">
        <v>527.25</v>
      </c>
      <c r="G649">
        <v>-39.960329934434803</v>
      </c>
      <c r="H649">
        <f>(Table2[[#This Row],[1Y Return vs Nifty]]-AVERAGE(Table2[1Y Return vs Nifty]))/_xlfn.STDEV.P(Table2[1Y Return vs Nifty])</f>
        <v>-1.0085472686889363</v>
      </c>
      <c r="I649">
        <v>2.5854648092199</v>
      </c>
      <c r="J649">
        <f>(Table2[[#This Row],[1M Return vs Nifty]]-AVERAGE(Table2[1M Return vs Nifty]))/_xlfn.STDEV.P(Table2[1M Return vs Nifty])</f>
        <v>-9.6490045922253631E-2</v>
      </c>
      <c r="K649">
        <v>-17.3813240126211</v>
      </c>
      <c r="L649">
        <f>(Table2[[#This Row],[6M Return vs Nifty]]-AVERAGE(Table2[6M Return vs Nifty]))/_xlfn.STDEV.P(Table2[6M Return vs Nifty])</f>
        <v>-0.81074640756315475</v>
      </c>
      <c r="M649">
        <v>-3.0639583999135902</v>
      </c>
      <c r="N649">
        <f>(Table2[[#This Row],[1W Return vs Nifty]]-AVERAGE(Table2[1W Return vs Nifty]))/_xlfn.STDEV.P(Table2[1W Return vs Nifty])</f>
        <v>-0.55190761720747372</v>
      </c>
      <c r="O649">
        <v>530.51</v>
      </c>
      <c r="P649">
        <v>518.52097921986103</v>
      </c>
      <c r="Q649">
        <v>512.19279752686896</v>
      </c>
      <c r="R649">
        <v>50.627697088632502</v>
      </c>
      <c r="S649" s="2">
        <f>(Table2[[#This Row],[Close Price]]-Table2[[#This Row],[20D EMA]])/Table2[[#This Row],[20D EMA]]</f>
        <v>-6.1450302539066007E-3</v>
      </c>
      <c r="T649" s="2">
        <f>(Table2[[#This Row],[Close Price]]-Table2[[#This Row],[50D EMA]])/Table2[[#This Row],[50D EMA]]</f>
        <v>1.6834460185723217E-2</v>
      </c>
      <c r="U649" s="2">
        <f>(Table2[[#This Row],[Close Price]]-Table2[[#This Row],[200D EMA]])/Table2[[#This Row],[200D EMA]]</f>
        <v>2.9397528715427047E-2</v>
      </c>
      <c r="V649">
        <v>1.17511960835359</v>
      </c>
      <c r="W649">
        <v>523.85</v>
      </c>
      <c r="X649">
        <v>552.6</v>
      </c>
      <c r="Y649">
        <v>525</v>
      </c>
      <c r="Z649">
        <v>545.95000000000005</v>
      </c>
      <c r="AA649">
        <v>525</v>
      </c>
      <c r="AB649">
        <v>560</v>
      </c>
      <c r="AC649" s="2">
        <f>(Table2[[#This Row],[Close Price]]/Table2[[#This Row],[Day Low]])-1</f>
        <v>6.4904075594158783E-3</v>
      </c>
      <c r="AD649" s="2">
        <f>(Table2[[#This Row],[Day High]]/Table2[[#This Row],[Close Price]])-1</f>
        <v>4.8079658605974407E-2</v>
      </c>
      <c r="AE649" s="2">
        <f>(Table2[[#This Row],[Close Price]]/Table2[[#This Row],[Current Week Low]])-1</f>
        <v>4.2857142857142261E-3</v>
      </c>
      <c r="AF649" s="2">
        <f>(Table2[[#This Row],[Current Week High]]/Table2[[#This Row],[Close Price]])-1</f>
        <v>3.5467045993361923E-2</v>
      </c>
      <c r="AG649" s="2">
        <f>(Table2[[#This Row],[Close Price]]/Table2[[#This Row],[Current Month Low]])-1</f>
        <v>4.2857142857142261E-3</v>
      </c>
      <c r="AH649" s="2">
        <f>(Table2[[#This Row],[Current Month High]]/Table2[[#This Row],[Close Price]])-1</f>
        <v>6.2114746325272696E-2</v>
      </c>
      <c r="AI649">
        <v>38.852536747273597</v>
      </c>
      <c r="AJ649">
        <v>17.3622704507512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-0.09</v>
      </c>
      <c r="AM649" t="s">
        <v>10199</v>
      </c>
      <c r="AN649">
        <v>0.09</v>
      </c>
      <c r="AO649" t="s">
        <v>10198</v>
      </c>
      <c r="AQ649">
        <f>(Table2[[#This Row],[Sharpe Ratio]]-AVERAGE(Table2[Sharpe Ratio]))/_xlfn.STDEV.P(Table2[Sharpe Ratio])</f>
        <v>-0.61420022642052829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-3.0818915658023469</v>
      </c>
      <c r="AS649">
        <f>_xlfn.RANK.AVG(Table2[[#This Row],[1Y Return vs Nifty Z-Score]],Table2[1Y Return vs Nifty Z-Score])</f>
        <v>696</v>
      </c>
      <c r="AT649">
        <f>_xlfn.RANK.AVG(Table2[[#This Row],[6M Return vs Nifty Z-Score]],Table2[6M Return vs Nifty Z-Score])</f>
        <v>602</v>
      </c>
      <c r="AU649">
        <f>_xlfn.RANK.AVG(Table2[[#This Row],[Sharpe Ratio Z-Score]],Table2[Sharpe Ratio Z-Score])</f>
        <v>520.5</v>
      </c>
      <c r="AV649">
        <f>(Table2[[#This Row],[Rank 1Y]]+Table2[[#This Row],[Rank 6M]]+Table2[[#This Row],[Rank Sharpe]])/3</f>
        <v>606.16666666666663</v>
      </c>
    </row>
    <row r="650" spans="1:48" x14ac:dyDescent="0.3">
      <c r="A650" t="s">
        <v>164</v>
      </c>
      <c r="B650" t="s">
        <v>165</v>
      </c>
      <c r="C650" t="s">
        <v>10152</v>
      </c>
      <c r="D650" t="s">
        <v>21</v>
      </c>
      <c r="E650">
        <v>159623.17098992999</v>
      </c>
      <c r="F650">
        <v>5377.15</v>
      </c>
      <c r="G650">
        <v>-18.857786314728301</v>
      </c>
      <c r="H650">
        <f>(Table2[[#This Row],[1Y Return vs Nifty]]-AVERAGE(Table2[1Y Return vs Nifty]))/_xlfn.STDEV.P(Table2[1Y Return vs Nifty])</f>
        <v>-0.76482769147421548</v>
      </c>
      <c r="I650">
        <v>3.8348766281193201</v>
      </c>
      <c r="J650">
        <f>(Table2[[#This Row],[1M Return vs Nifty]]-AVERAGE(Table2[1M Return vs Nifty]))/_xlfn.STDEV.P(Table2[1M Return vs Nifty])</f>
        <v>6.4067710703744583E-3</v>
      </c>
      <c r="K650">
        <v>-22.339025000295099</v>
      </c>
      <c r="L650">
        <f>(Table2[[#This Row],[6M Return vs Nifty]]-AVERAGE(Table2[6M Return vs Nifty]))/_xlfn.STDEV.P(Table2[6M Return vs Nifty])</f>
        <v>-0.95446893142727185</v>
      </c>
      <c r="M650">
        <v>-2.6221800272687199</v>
      </c>
      <c r="N650">
        <f>(Table2[[#This Row],[1W Return vs Nifty]]-AVERAGE(Table2[1W Return vs Nifty]))/_xlfn.STDEV.P(Table2[1W Return vs Nifty])</f>
        <v>-0.47214446824898587</v>
      </c>
      <c r="O650">
        <v>5241.84</v>
      </c>
      <c r="P650">
        <v>5076.2470286300604</v>
      </c>
      <c r="Q650">
        <v>5136.1095959146796</v>
      </c>
      <c r="R650">
        <v>66.533335834999093</v>
      </c>
      <c r="S650" s="2">
        <f>(Table2[[#This Row],[Close Price]]-Table2[[#This Row],[20D EMA]])/Table2[[#This Row],[20D EMA]]</f>
        <v>2.5813454817392268E-2</v>
      </c>
      <c r="T650" s="2">
        <f>(Table2[[#This Row],[Close Price]]-Table2[[#This Row],[50D EMA]])/Table2[[#This Row],[50D EMA]]</f>
        <v>5.9276660429022632E-2</v>
      </c>
      <c r="U650" s="2">
        <f>(Table2[[#This Row],[Close Price]]-Table2[[#This Row],[200D EMA]])/Table2[[#This Row],[200D EMA]]</f>
        <v>4.6930541411547427E-2</v>
      </c>
      <c r="V650">
        <v>0.98300014026119897</v>
      </c>
      <c r="W650">
        <v>5320.35</v>
      </c>
      <c r="X650">
        <v>5426.95</v>
      </c>
      <c r="Y650">
        <v>5334.85</v>
      </c>
      <c r="Z650">
        <v>5459.65</v>
      </c>
      <c r="AA650">
        <v>5334.85</v>
      </c>
      <c r="AB650">
        <v>5550</v>
      </c>
      <c r="AC650" s="2">
        <f>(Table2[[#This Row],[Close Price]]/Table2[[#This Row],[Day Low]])-1</f>
        <v>1.0675989361601967E-2</v>
      </c>
      <c r="AD650" s="2">
        <f>(Table2[[#This Row],[Day High]]/Table2[[#This Row],[Close Price]])-1</f>
        <v>9.2614117143841046E-3</v>
      </c>
      <c r="AE650" s="2">
        <f>(Table2[[#This Row],[Close Price]]/Table2[[#This Row],[Current Week Low]])-1</f>
        <v>7.9289951919920831E-3</v>
      </c>
      <c r="AF650" s="2">
        <f>(Table2[[#This Row],[Current Week High]]/Table2[[#This Row],[Close Price]])-1</f>
        <v>1.5342700129250542E-2</v>
      </c>
      <c r="AG650" s="2">
        <f>(Table2[[#This Row],[Close Price]]/Table2[[#This Row],[Current Month Low]])-1</f>
        <v>7.9289951919920831E-3</v>
      </c>
      <c r="AH650" s="2">
        <f>(Table2[[#This Row],[Current Month High]]/Table2[[#This Row],[Close Price]])-1</f>
        <v>3.2145281422314875E-2</v>
      </c>
      <c r="AI650">
        <v>19.8032414941</v>
      </c>
      <c r="AJ650">
        <v>19.133498022620699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0.02</v>
      </c>
      <c r="AM650" t="s">
        <v>10198</v>
      </c>
      <c r="AN650">
        <v>4.91</v>
      </c>
      <c r="AO650" t="s">
        <v>10198</v>
      </c>
      <c r="AP650">
        <v>-9.332724829429E-3</v>
      </c>
      <c r="AQ650">
        <f>(Table2[[#This Row],[Sharpe Ratio]]-AVERAGE(Table2[Sharpe Ratio]))/_xlfn.STDEV.P(Table2[Sharpe Ratio])</f>
        <v>-0.71942010999053307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618</v>
      </c>
      <c r="AT650">
        <f>_xlfn.RANK.AVG(Table2[[#This Row],[6M Return vs Nifty Z-Score]],Table2[6M Return vs Nifty Z-Score])</f>
        <v>638</v>
      </c>
      <c r="AU650">
        <f>_xlfn.RANK.AVG(Table2[[#This Row],[Sharpe Ratio Z-Score]],Table2[Sharpe Ratio Z-Score])</f>
        <v>564</v>
      </c>
      <c r="AV650">
        <f>(Table2[[#This Row],[Rank 1Y]]+Table2[[#This Row],[Rank 6M]]+Table2[[#This Row],[Rank Sharpe]])/3</f>
        <v>606.66666666666663</v>
      </c>
    </row>
    <row r="651" spans="1:48" x14ac:dyDescent="0.3">
      <c r="A651" t="s">
        <v>1228</v>
      </c>
      <c r="B651" t="s">
        <v>1229</v>
      </c>
      <c r="C651" t="s">
        <v>10153</v>
      </c>
      <c r="D651" t="s">
        <v>117</v>
      </c>
      <c r="E651">
        <v>9002.377351735</v>
      </c>
      <c r="F651">
        <v>83.18</v>
      </c>
      <c r="G651">
        <v>-36.251908138095501</v>
      </c>
      <c r="H651">
        <f>(Table2[[#This Row],[1Y Return vs Nifty]]-AVERAGE(Table2[1Y Return vs Nifty]))/_xlfn.STDEV.P(Table2[1Y Return vs Nifty])</f>
        <v>-0.9657175980755015</v>
      </c>
      <c r="I651">
        <v>-5.9233957302872904</v>
      </c>
      <c r="J651">
        <f>(Table2[[#This Row],[1M Return vs Nifty]]-AVERAGE(Table2[1M Return vs Nifty]))/_xlfn.STDEV.P(Table2[1M Return vs Nifty])</f>
        <v>-0.79724751636198876</v>
      </c>
      <c r="K651">
        <v>-19.6082447728513</v>
      </c>
      <c r="L651">
        <f>(Table2[[#This Row],[6M Return vs Nifty]]-AVERAGE(Table2[6M Return vs Nifty]))/_xlfn.STDEV.P(Table2[6M Return vs Nifty])</f>
        <v>-0.87530428890804091</v>
      </c>
      <c r="M651">
        <v>-1.71582865966765</v>
      </c>
      <c r="N651">
        <f>(Table2[[#This Row],[1W Return vs Nifty]]-AVERAGE(Table2[1W Return vs Nifty]))/_xlfn.STDEV.P(Table2[1W Return vs Nifty])</f>
        <v>-0.30850259798294777</v>
      </c>
      <c r="O651">
        <v>83.84</v>
      </c>
      <c r="P651">
        <v>84.029816345025793</v>
      </c>
      <c r="Q651">
        <v>85.666534797621097</v>
      </c>
      <c r="R651">
        <v>51.096657218194103</v>
      </c>
      <c r="S651" s="2">
        <f>(Table2[[#This Row],[Close Price]]-Table2[[#This Row],[20D EMA]])/Table2[[#This Row],[20D EMA]]</f>
        <v>-7.872137404580112E-3</v>
      </c>
      <c r="T651" s="2">
        <f>(Table2[[#This Row],[Close Price]]-Table2[[#This Row],[50D EMA]])/Table2[[#This Row],[50D EMA]]</f>
        <v>-1.0113271478976543E-2</v>
      </c>
      <c r="U651" s="2">
        <f>(Table2[[#This Row],[Close Price]]-Table2[[#This Row],[200D EMA]])/Table2[[#This Row],[200D EMA]]</f>
        <v>-2.902574270682581E-2</v>
      </c>
      <c r="V651">
        <v>0.41376918885109099</v>
      </c>
      <c r="W651">
        <v>81.209999999999994</v>
      </c>
      <c r="X651">
        <v>83.74</v>
      </c>
      <c r="Y651">
        <v>81.900000000000006</v>
      </c>
      <c r="Z651">
        <v>84.27</v>
      </c>
      <c r="AA651">
        <v>81.900000000000006</v>
      </c>
      <c r="AB651">
        <v>84.35</v>
      </c>
      <c r="AC651" s="2">
        <f>(Table2[[#This Row],[Close Price]]/Table2[[#This Row],[Day Low]])-1</f>
        <v>2.4258096293560127E-2</v>
      </c>
      <c r="AD651" s="2">
        <f>(Table2[[#This Row],[Day High]]/Table2[[#This Row],[Close Price]])-1</f>
        <v>6.7323875931712962E-3</v>
      </c>
      <c r="AE651" s="2">
        <f>(Table2[[#This Row],[Close Price]]/Table2[[#This Row],[Current Week Low]])-1</f>
        <v>1.5628815628815573E-2</v>
      </c>
      <c r="AF651" s="2">
        <f>(Table2[[#This Row],[Current Week High]]/Table2[[#This Row],[Close Price]])-1</f>
        <v>1.3104111565279908E-2</v>
      </c>
      <c r="AG651" s="2">
        <f>(Table2[[#This Row],[Close Price]]/Table2[[#This Row],[Current Month Low]])-1</f>
        <v>1.5628815628815573E-2</v>
      </c>
      <c r="AH651" s="2">
        <f>(Table2[[#This Row],[Current Month High]]/Table2[[#This Row],[Close Price]])-1</f>
        <v>1.4065881221447363E-2</v>
      </c>
      <c r="AI651">
        <v>17.816782880500099</v>
      </c>
      <c r="AJ651">
        <v>14.889502762430901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-0.15</v>
      </c>
      <c r="AM651" t="s">
        <v>10199</v>
      </c>
      <c r="AN651">
        <v>-2.39</v>
      </c>
      <c r="AO651" t="s">
        <v>10199</v>
      </c>
      <c r="AQ651">
        <f>(Table2[[#This Row],[Sharpe Ratio]]-AVERAGE(Table2[Sharpe Ratio]))/_xlfn.STDEV.P(Table2[Sharpe Ratio])</f>
        <v>-0.61420022642052829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684</v>
      </c>
      <c r="AT651">
        <f>_xlfn.RANK.AVG(Table2[[#This Row],[6M Return vs Nifty Z-Score]],Table2[6M Return vs Nifty Z-Score])</f>
        <v>616</v>
      </c>
      <c r="AU651">
        <f>_xlfn.RANK.AVG(Table2[[#This Row],[Sharpe Ratio Z-Score]],Table2[Sharpe Ratio Z-Score])</f>
        <v>520.5</v>
      </c>
      <c r="AV651">
        <f>(Table2[[#This Row],[Rank 1Y]]+Table2[[#This Row],[Rank 6M]]+Table2[[#This Row],[Rank Sharpe]])/3</f>
        <v>606.83333333333337</v>
      </c>
    </row>
    <row r="652" spans="1:48" x14ac:dyDescent="0.3">
      <c r="A652" t="s">
        <v>446</v>
      </c>
      <c r="B652" t="s">
        <v>447</v>
      </c>
      <c r="C652" t="s">
        <v>10164</v>
      </c>
      <c r="D652" t="s">
        <v>448</v>
      </c>
      <c r="E652">
        <v>50554.506097311998</v>
      </c>
      <c r="F652">
        <v>175.8</v>
      </c>
      <c r="G652">
        <v>0.6999573016667</v>
      </c>
      <c r="H652">
        <f>(Table2[[#This Row],[1Y Return vs Nifty]]-AVERAGE(Table2[1Y Return vs Nifty]))/_xlfn.STDEV.P(Table2[1Y Return vs Nifty])</f>
        <v>-0.53894947075534316</v>
      </c>
      <c r="I652">
        <v>-0.46283658299473301</v>
      </c>
      <c r="J652">
        <f>(Table2[[#This Row],[1M Return vs Nifty]]-AVERAGE(Table2[1M Return vs Nifty]))/_xlfn.STDEV.P(Table2[1M Return vs Nifty])</f>
        <v>-0.34753658297949008</v>
      </c>
      <c r="K652">
        <v>-19.572188434823101</v>
      </c>
      <c r="L652">
        <f>(Table2[[#This Row],[6M Return vs Nifty]]-AVERAGE(Table2[6M Return vs Nifty]))/_xlfn.STDEV.P(Table2[6M Return vs Nifty])</f>
        <v>-0.87425902459791127</v>
      </c>
      <c r="M652">
        <v>-1.2076966100735</v>
      </c>
      <c r="N652">
        <f>(Table2[[#This Row],[1W Return vs Nifty]]-AVERAGE(Table2[1W Return vs Nifty]))/_xlfn.STDEV.P(Table2[1W Return vs Nifty])</f>
        <v>-0.21675928307210066</v>
      </c>
      <c r="O652">
        <v>174.04</v>
      </c>
      <c r="P652">
        <v>171.601458861374</v>
      </c>
      <c r="Q652">
        <v>165.094788535042</v>
      </c>
      <c r="R652">
        <v>59.470323984910202</v>
      </c>
      <c r="S652" s="2">
        <f>(Table2[[#This Row],[Close Price]]-Table2[[#This Row],[20D EMA]])/Table2[[#This Row],[20D EMA]]</f>
        <v>1.0112617789014131E-2</v>
      </c>
      <c r="T652" s="2">
        <f>(Table2[[#This Row],[Close Price]]-Table2[[#This Row],[50D EMA]])/Table2[[#This Row],[50D EMA]]</f>
        <v>2.4466814947172153E-2</v>
      </c>
      <c r="U652" s="2">
        <f>(Table2[[#This Row],[Close Price]]-Table2[[#This Row],[200D EMA]])/Table2[[#This Row],[200D EMA]]</f>
        <v>6.4842818843344585E-2</v>
      </c>
      <c r="V652">
        <v>1.0511835222913199</v>
      </c>
      <c r="W652">
        <v>173.52</v>
      </c>
      <c r="X652">
        <v>182.69</v>
      </c>
      <c r="Y652">
        <v>173.2</v>
      </c>
      <c r="Z652">
        <v>182.1</v>
      </c>
      <c r="AA652">
        <v>170.5</v>
      </c>
      <c r="AB652">
        <v>182.1</v>
      </c>
      <c r="AC652" s="2">
        <f>(Table2[[#This Row],[Close Price]]/Table2[[#This Row],[Day Low]])-1</f>
        <v>1.3139695712309774E-2</v>
      </c>
      <c r="AD652" s="2">
        <f>(Table2[[#This Row],[Day High]]/Table2[[#This Row],[Close Price]])-1</f>
        <v>3.9192263936291161E-2</v>
      </c>
      <c r="AE652" s="2">
        <f>(Table2[[#This Row],[Close Price]]/Table2[[#This Row],[Current Week Low]])-1</f>
        <v>1.5011547344111031E-2</v>
      </c>
      <c r="AF652" s="2">
        <f>(Table2[[#This Row],[Current Week High]]/Table2[[#This Row],[Close Price]])-1</f>
        <v>3.5836177474402708E-2</v>
      </c>
      <c r="AG652" s="2">
        <f>(Table2[[#This Row],[Close Price]]/Table2[[#This Row],[Current Month Low]])-1</f>
        <v>3.1085043988269945E-2</v>
      </c>
      <c r="AH652" s="2">
        <f>(Table2[[#This Row],[Current Month High]]/Table2[[#This Row],[Close Price]])-1</f>
        <v>3.5836177474402708E-2</v>
      </c>
      <c r="AI652">
        <v>11.2059158134243</v>
      </c>
      <c r="AJ652">
        <v>35.126825518831602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-7.0000000000000007E-2</v>
      </c>
      <c r="AM652" t="s">
        <v>10199</v>
      </c>
      <c r="AN652">
        <v>0.66</v>
      </c>
      <c r="AO652" t="s">
        <v>10198</v>
      </c>
      <c r="AP652">
        <v>-9.4650602963439995E-2</v>
      </c>
      <c r="AQ652">
        <f>(Table2[[#This Row],[Sharpe Ratio]]-AVERAGE(Table2[Sharpe Ratio]))/_xlfn.STDEV.P(Table2[Sharpe Ratio])</f>
        <v>-1.6813189517299549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-3.6588233131348002</v>
      </c>
      <c r="AS652">
        <f>_xlfn.RANK.AVG(Table2[[#This Row],[1Y Return vs Nifty Z-Score]],Table2[1Y Return vs Nifty Z-Score])</f>
        <v>514</v>
      </c>
      <c r="AT652">
        <f>_xlfn.RANK.AVG(Table2[[#This Row],[6M Return vs Nifty Z-Score]],Table2[6M Return vs Nifty Z-Score])</f>
        <v>615</v>
      </c>
      <c r="AU652">
        <f>_xlfn.RANK.AVG(Table2[[#This Row],[Sharpe Ratio Z-Score]],Table2[Sharpe Ratio Z-Score])</f>
        <v>698</v>
      </c>
      <c r="AV652">
        <f>(Table2[[#This Row],[Rank 1Y]]+Table2[[#This Row],[Rank 6M]]+Table2[[#This Row],[Rank Sharpe]])/3</f>
        <v>609</v>
      </c>
    </row>
    <row r="653" spans="1:48" x14ac:dyDescent="0.3">
      <c r="A653" t="s">
        <v>2223</v>
      </c>
      <c r="B653" t="s">
        <v>2224</v>
      </c>
      <c r="C653" t="s">
        <v>10165</v>
      </c>
      <c r="D653" t="s">
        <v>214</v>
      </c>
      <c r="E653">
        <v>2406.5210291399999</v>
      </c>
      <c r="F653">
        <v>308.05</v>
      </c>
      <c r="G653">
        <v>-49.712500246555898</v>
      </c>
      <c r="H653">
        <f>(Table2[[#This Row],[1Y Return vs Nifty]]-AVERAGE(Table2[1Y Return vs Nifty]))/_xlfn.STDEV.P(Table2[1Y Return vs Nifty])</f>
        <v>-1.1211779954974597</v>
      </c>
      <c r="I653">
        <v>7.9867020663428399</v>
      </c>
      <c r="J653">
        <f>(Table2[[#This Row],[1M Return vs Nifty]]-AVERAGE(Table2[1M Return vs Nifty]))/_xlfn.STDEV.P(Table2[1M Return vs Nifty])</f>
        <v>0.34833536165993939</v>
      </c>
      <c r="K653">
        <v>-16.734508911461599</v>
      </c>
      <c r="L653">
        <f>(Table2[[#This Row],[6M Return vs Nifty]]-AVERAGE(Table2[6M Return vs Nifty]))/_xlfn.STDEV.P(Table2[6M Return vs Nifty])</f>
        <v>-0.79199539796350527</v>
      </c>
      <c r="M653">
        <v>-0.46491504844306097</v>
      </c>
      <c r="N653">
        <f>(Table2[[#This Row],[1W Return vs Nifty]]-AVERAGE(Table2[1W Return vs Nifty]))/_xlfn.STDEV.P(Table2[1W Return vs Nifty])</f>
        <v>-8.2649964887860042E-2</v>
      </c>
      <c r="O653">
        <v>299.61</v>
      </c>
      <c r="P653">
        <v>294.04718100244799</v>
      </c>
      <c r="Q653">
        <v>322.35299393049598</v>
      </c>
      <c r="R653">
        <v>64.686816862716896</v>
      </c>
      <c r="S653" s="2">
        <f>(Table2[[#This Row],[Close Price]]-Table2[[#This Row],[20D EMA]])/Table2[[#This Row],[20D EMA]]</f>
        <v>2.816995427388938E-2</v>
      </c>
      <c r="T653" s="2">
        <f>(Table2[[#This Row],[Close Price]]-Table2[[#This Row],[50D EMA]])/Table2[[#This Row],[50D EMA]]</f>
        <v>4.7620993848043219E-2</v>
      </c>
      <c r="U653" s="2">
        <f>(Table2[[#This Row],[Close Price]]-Table2[[#This Row],[200D EMA]])/Table2[[#This Row],[200D EMA]]</f>
        <v>-4.4370594347822027E-2</v>
      </c>
      <c r="V653">
        <v>0.97658030555331998</v>
      </c>
      <c r="W653">
        <v>296.05</v>
      </c>
      <c r="X653">
        <v>308.89999999999998</v>
      </c>
      <c r="Y653">
        <v>304.8</v>
      </c>
      <c r="Z653">
        <v>317.89999999999998</v>
      </c>
      <c r="AA653">
        <v>291.05</v>
      </c>
      <c r="AB653">
        <v>317.89999999999998</v>
      </c>
      <c r="AC653" s="2">
        <f>(Table2[[#This Row],[Close Price]]/Table2[[#This Row],[Day Low]])-1</f>
        <v>4.0533693632832213E-2</v>
      </c>
      <c r="AD653" s="2">
        <f>(Table2[[#This Row],[Day High]]/Table2[[#This Row],[Close Price]])-1</f>
        <v>2.759292322674689E-3</v>
      </c>
      <c r="AE653" s="2">
        <f>(Table2[[#This Row],[Close Price]]/Table2[[#This Row],[Current Week Low]])-1</f>
        <v>1.0662729658792669E-2</v>
      </c>
      <c r="AF653" s="2">
        <f>(Table2[[#This Row],[Current Week High]]/Table2[[#This Row],[Close Price]])-1</f>
        <v>3.1975328680408976E-2</v>
      </c>
      <c r="AG653" s="2">
        <f>(Table2[[#This Row],[Close Price]]/Table2[[#This Row],[Current Month Low]])-1</f>
        <v>5.840920803985572E-2</v>
      </c>
      <c r="AH653" s="2">
        <f>(Table2[[#This Row],[Current Month High]]/Table2[[#This Row],[Close Price]])-1</f>
        <v>3.1975328680408976E-2</v>
      </c>
      <c r="AI653">
        <v>42.087323486446898</v>
      </c>
      <c r="AJ653">
        <v>25.5041760032593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-0.06</v>
      </c>
      <c r="AM653" t="s">
        <v>10199</v>
      </c>
      <c r="AN653">
        <v>-2.64</v>
      </c>
      <c r="AO653" t="s">
        <v>10199</v>
      </c>
      <c r="AQ653">
        <f>(Table2[[#This Row],[Sharpe Ratio]]-AVERAGE(Table2[Sharpe Ratio]))/_xlfn.STDEV.P(Table2[Sharpe Ratio])</f>
        <v>-0.61420022642052829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714</v>
      </c>
      <c r="AT653">
        <f>_xlfn.RANK.AVG(Table2[[#This Row],[6M Return vs Nifty Z-Score]],Table2[6M Return vs Nifty Z-Score])</f>
        <v>594</v>
      </c>
      <c r="AU653">
        <f>_xlfn.RANK.AVG(Table2[[#This Row],[Sharpe Ratio Z-Score]],Table2[Sharpe Ratio Z-Score])</f>
        <v>520.5</v>
      </c>
      <c r="AV653">
        <f>(Table2[[#This Row],[Rank 1Y]]+Table2[[#This Row],[Rank 6M]]+Table2[[#This Row],[Rank Sharpe]])/3</f>
        <v>609.5</v>
      </c>
    </row>
    <row r="654" spans="1:48" x14ac:dyDescent="0.3">
      <c r="A654" t="s">
        <v>1058</v>
      </c>
      <c r="B654" t="s">
        <v>1059</v>
      </c>
      <c r="C654" t="s">
        <v>10167</v>
      </c>
      <c r="D654" t="s">
        <v>542</v>
      </c>
      <c r="E654">
        <v>12045.506058875</v>
      </c>
      <c r="F654">
        <v>896.8</v>
      </c>
      <c r="G654">
        <v>-40.918227554219001</v>
      </c>
      <c r="H654">
        <f>(Table2[[#This Row],[1Y Return vs Nifty]]-AVERAGE(Table2[1Y Return vs Nifty]))/_xlfn.STDEV.P(Table2[1Y Return vs Nifty])</f>
        <v>-1.0196103143158521</v>
      </c>
      <c r="I654">
        <v>6.1733197274609797</v>
      </c>
      <c r="J654">
        <f>(Table2[[#This Row],[1M Return vs Nifty]]-AVERAGE(Table2[1M Return vs Nifty]))/_xlfn.STDEV.P(Table2[1M Return vs Nifty])</f>
        <v>0.19899207241047887</v>
      </c>
      <c r="K654">
        <v>-13.2708216286865</v>
      </c>
      <c r="L654">
        <f>(Table2[[#This Row],[6M Return vs Nifty]]-AVERAGE(Table2[6M Return vs Nifty]))/_xlfn.STDEV.P(Table2[6M Return vs Nifty])</f>
        <v>-0.69158396141375078</v>
      </c>
      <c r="M654">
        <v>-3.1203594211960999</v>
      </c>
      <c r="N654">
        <f>(Table2[[#This Row],[1W Return vs Nifty]]-AVERAGE(Table2[1W Return vs Nifty]))/_xlfn.STDEV.P(Table2[1W Return vs Nifty])</f>
        <v>-0.56209082974237978</v>
      </c>
      <c r="O654">
        <v>889.08</v>
      </c>
      <c r="P654">
        <v>862.10572672860906</v>
      </c>
      <c r="Q654">
        <v>869.63161216094704</v>
      </c>
      <c r="R654">
        <v>56.400777637870704</v>
      </c>
      <c r="S654" s="2">
        <f>(Table2[[#This Row],[Close Price]]-Table2[[#This Row],[20D EMA]])/Table2[[#This Row],[20D EMA]]</f>
        <v>8.6831331263777303E-3</v>
      </c>
      <c r="T654" s="2">
        <f>(Table2[[#This Row],[Close Price]]-Table2[[#This Row],[50D EMA]])/Table2[[#This Row],[50D EMA]]</f>
        <v>4.0243640885026459E-2</v>
      </c>
      <c r="U654" s="2">
        <f>(Table2[[#This Row],[Close Price]]-Table2[[#This Row],[200D EMA]])/Table2[[#This Row],[200D EMA]]</f>
        <v>3.1241260620163292E-2</v>
      </c>
      <c r="V654">
        <v>2.0406393118483699</v>
      </c>
      <c r="W654">
        <v>880.2</v>
      </c>
      <c r="X654">
        <v>900</v>
      </c>
      <c r="Y654">
        <v>891.55</v>
      </c>
      <c r="Z654">
        <v>925</v>
      </c>
      <c r="AA654">
        <v>891.55</v>
      </c>
      <c r="AB654">
        <v>938.4</v>
      </c>
      <c r="AC654" s="2">
        <f>(Table2[[#This Row],[Close Price]]/Table2[[#This Row],[Day Low]])-1</f>
        <v>1.8859350147693688E-2</v>
      </c>
      <c r="AD654" s="2">
        <f>(Table2[[#This Row],[Day High]]/Table2[[#This Row],[Close Price]])-1</f>
        <v>3.5682426404997081E-3</v>
      </c>
      <c r="AE654" s="2">
        <f>(Table2[[#This Row],[Close Price]]/Table2[[#This Row],[Current Week Low]])-1</f>
        <v>5.8886209410577983E-3</v>
      </c>
      <c r="AF654" s="2">
        <f>(Table2[[#This Row],[Current Week High]]/Table2[[#This Row],[Close Price]])-1</f>
        <v>3.1445138269402317E-2</v>
      </c>
      <c r="AG654" s="2">
        <f>(Table2[[#This Row],[Close Price]]/Table2[[#This Row],[Current Month Low]])-1</f>
        <v>5.8886209410577983E-3</v>
      </c>
      <c r="AH654" s="2">
        <f>(Table2[[#This Row],[Current Month High]]/Table2[[#This Row],[Close Price]])-1</f>
        <v>4.6387154326494207E-2</v>
      </c>
      <c r="AI654">
        <v>23.7734165923282</v>
      </c>
      <c r="AJ654">
        <v>17.759831921738499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-0.02</v>
      </c>
      <c r="AM654" t="s">
        <v>10199</v>
      </c>
      <c r="AN654">
        <v>3.89</v>
      </c>
      <c r="AO654" t="s">
        <v>10198</v>
      </c>
      <c r="AP654">
        <v>-2.0305567695445E-2</v>
      </c>
      <c r="AQ654">
        <f>(Table2[[#This Row],[Sharpe Ratio]]-AVERAGE(Table2[Sharpe Ratio]))/_xlfn.STDEV.P(Table2[Sharpe Ratio])</f>
        <v>-0.84313116650357522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701</v>
      </c>
      <c r="AT654">
        <f>_xlfn.RANK.AVG(Table2[[#This Row],[6M Return vs Nifty Z-Score]],Table2[6M Return vs Nifty Z-Score])</f>
        <v>560</v>
      </c>
      <c r="AU654">
        <f>_xlfn.RANK.AVG(Table2[[#This Row],[Sharpe Ratio Z-Score]],Table2[Sharpe Ratio Z-Score])</f>
        <v>583</v>
      </c>
      <c r="AV654">
        <f>(Table2[[#This Row],[Rank 1Y]]+Table2[[#This Row],[Rank 6M]]+Table2[[#This Row],[Rank Sharpe]])/3</f>
        <v>614.66666666666663</v>
      </c>
    </row>
    <row r="655" spans="1:48" x14ac:dyDescent="0.3">
      <c r="A655" t="s">
        <v>121</v>
      </c>
      <c r="B655" t="s">
        <v>122</v>
      </c>
      <c r="C655" t="s">
        <v>10153</v>
      </c>
      <c r="D655" t="s">
        <v>37</v>
      </c>
      <c r="E655">
        <v>250232.74968257899</v>
      </c>
      <c r="F655">
        <v>1581.6</v>
      </c>
      <c r="G655">
        <v>-27.357583810909102</v>
      </c>
      <c r="H655">
        <f>(Table2[[#This Row],[1Y Return vs Nifty]]-AVERAGE(Table2[1Y Return vs Nifty]))/_xlfn.STDEV.P(Table2[1Y Return vs Nifty])</f>
        <v>-0.86299439068887351</v>
      </c>
      <c r="I655">
        <v>-5.3368657989529398</v>
      </c>
      <c r="J655">
        <f>(Table2[[#This Row],[1M Return vs Nifty]]-AVERAGE(Table2[1M Return vs Nifty]))/_xlfn.STDEV.P(Table2[1M Return vs Nifty])</f>
        <v>-0.74894313657921041</v>
      </c>
      <c r="K655">
        <v>-19.326423033176699</v>
      </c>
      <c r="L655">
        <f>(Table2[[#This Row],[6M Return vs Nifty]]-AVERAGE(Table2[6M Return vs Nifty]))/_xlfn.STDEV.P(Table2[6M Return vs Nifty])</f>
        <v>-0.8671343464676815</v>
      </c>
      <c r="M655">
        <v>-1.7422477911307399</v>
      </c>
      <c r="N655">
        <f>(Table2[[#This Row],[1W Return vs Nifty]]-AVERAGE(Table2[1W Return vs Nifty]))/_xlfn.STDEV.P(Table2[1W Return vs Nifty])</f>
        <v>-0.31327257598261388</v>
      </c>
      <c r="O655">
        <v>1582.66</v>
      </c>
      <c r="P655">
        <v>1586.56574079285</v>
      </c>
      <c r="Q655">
        <v>1588.0920005518301</v>
      </c>
      <c r="R655">
        <v>38.981761876353801</v>
      </c>
      <c r="S655" s="2">
        <f>(Table2[[#This Row],[Close Price]]-Table2[[#This Row],[20D EMA]])/Table2[[#This Row],[20D EMA]]</f>
        <v>-6.6975850782870151E-4</v>
      </c>
      <c r="T655" s="2">
        <f>(Table2[[#This Row],[Close Price]]-Table2[[#This Row],[50D EMA]])/Table2[[#This Row],[50D EMA]]</f>
        <v>-3.1298676538726602E-3</v>
      </c>
      <c r="U655" s="2">
        <f>(Table2[[#This Row],[Close Price]]-Table2[[#This Row],[200D EMA]])/Table2[[#This Row],[200D EMA]]</f>
        <v>-4.0879247232366561E-3</v>
      </c>
      <c r="V655">
        <v>1.1532278274913501</v>
      </c>
      <c r="W655">
        <v>1570.75</v>
      </c>
      <c r="X655">
        <v>1589</v>
      </c>
      <c r="Y655">
        <v>1562</v>
      </c>
      <c r="Z655">
        <v>1583.9</v>
      </c>
      <c r="AA655">
        <v>1561.1</v>
      </c>
      <c r="AB655">
        <v>1610</v>
      </c>
      <c r="AC655" s="2">
        <f>(Table2[[#This Row],[Close Price]]/Table2[[#This Row],[Day Low]])-1</f>
        <v>6.9075282508355151E-3</v>
      </c>
      <c r="AD655" s="2">
        <f>(Table2[[#This Row],[Day High]]/Table2[[#This Row],[Close Price]])-1</f>
        <v>4.6788062721294654E-3</v>
      </c>
      <c r="AE655" s="2">
        <f>(Table2[[#This Row],[Close Price]]/Table2[[#This Row],[Current Week Low]])-1</f>
        <v>1.2548015364916676E-2</v>
      </c>
      <c r="AF655" s="2">
        <f>(Table2[[#This Row],[Current Week High]]/Table2[[#This Row],[Close Price]])-1</f>
        <v>1.4542235710672813E-3</v>
      </c>
      <c r="AG655" s="2">
        <f>(Table2[[#This Row],[Close Price]]/Table2[[#This Row],[Current Month Low]])-1</f>
        <v>1.313176606239197E-2</v>
      </c>
      <c r="AH655" s="2">
        <f>(Table2[[#This Row],[Current Month High]]/Table2[[#This Row],[Close Price]])-1</f>
        <v>1.795649974709157E-2</v>
      </c>
      <c r="AI655">
        <v>10.078401618614</v>
      </c>
      <c r="AJ655">
        <v>11.4548465522708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-0.13</v>
      </c>
      <c r="AM655" t="s">
        <v>10199</v>
      </c>
      <c r="AN655">
        <v>0.17</v>
      </c>
      <c r="AO655" t="s">
        <v>10198</v>
      </c>
      <c r="AP655">
        <v>-2.1459725467369E-2</v>
      </c>
      <c r="AQ655">
        <f>(Table2[[#This Row],[Sharpe Ratio]]-AVERAGE(Table2[Sharpe Ratio]))/_xlfn.STDEV.P(Table2[Sharpe Ratio])</f>
        <v>-0.85614348054934242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649</v>
      </c>
      <c r="AT655">
        <f>_xlfn.RANK.AVG(Table2[[#This Row],[6M Return vs Nifty Z-Score]],Table2[6M Return vs Nifty Z-Score])</f>
        <v>612</v>
      </c>
      <c r="AU655">
        <f>_xlfn.RANK.AVG(Table2[[#This Row],[Sharpe Ratio Z-Score]],Table2[Sharpe Ratio Z-Score])</f>
        <v>586</v>
      </c>
      <c r="AV655">
        <f>(Table2[[#This Row],[Rank 1Y]]+Table2[[#This Row],[Rank 6M]]+Table2[[#This Row],[Rank Sharpe]])/3</f>
        <v>615.66666666666663</v>
      </c>
    </row>
    <row r="656" spans="1:48" x14ac:dyDescent="0.3">
      <c r="A656" t="s">
        <v>930</v>
      </c>
      <c r="B656" t="s">
        <v>931</v>
      </c>
      <c r="C656" t="s">
        <v>10164</v>
      </c>
      <c r="D656" t="s">
        <v>153</v>
      </c>
      <c r="E656">
        <v>15864.88906944</v>
      </c>
      <c r="F656">
        <v>2717.65</v>
      </c>
      <c r="G656">
        <v>-23.484584803226198</v>
      </c>
      <c r="H656">
        <f>(Table2[[#This Row],[1Y Return vs Nifty]]-AVERAGE(Table2[1Y Return vs Nifty]))/_xlfn.STDEV.P(Table2[1Y Return vs Nifty])</f>
        <v>-0.8182639687209724</v>
      </c>
      <c r="I656">
        <v>-1.0019839641802899</v>
      </c>
      <c r="J656">
        <f>(Table2[[#This Row],[1M Return vs Nifty]]-AVERAGE(Table2[1M Return vs Nifty]))/_xlfn.STDEV.P(Table2[1M Return vs Nifty])</f>
        <v>-0.39193871570685057</v>
      </c>
      <c r="K656">
        <v>-9.1497882508129003</v>
      </c>
      <c r="L656">
        <f>(Table2[[#This Row],[6M Return vs Nifty]]-AVERAGE(Table2[6M Return vs Nifty]))/_xlfn.STDEV.P(Table2[6M Return vs Nifty])</f>
        <v>-0.57211622435804288</v>
      </c>
      <c r="M656">
        <v>-3.0048569596361498</v>
      </c>
      <c r="N656">
        <f>(Table2[[#This Row],[1W Return vs Nifty]]-AVERAGE(Table2[1W Return vs Nifty]))/_xlfn.STDEV.P(Table2[1W Return vs Nifty])</f>
        <v>-0.54123684363318614</v>
      </c>
      <c r="O656">
        <v>2652.65</v>
      </c>
      <c r="P656">
        <v>2625.7460692281802</v>
      </c>
      <c r="Q656">
        <v>2654.5340645638698</v>
      </c>
      <c r="R656">
        <v>44.6000972240968</v>
      </c>
      <c r="S656" s="2">
        <f>(Table2[[#This Row],[Close Price]]-Table2[[#This Row],[20D EMA]])/Table2[[#This Row],[20D EMA]]</f>
        <v>2.4503798088703749E-2</v>
      </c>
      <c r="T656" s="2">
        <f>(Table2[[#This Row],[Close Price]]-Table2[[#This Row],[50D EMA]])/Table2[[#This Row],[50D EMA]]</f>
        <v>3.5001073351633889E-2</v>
      </c>
      <c r="U656" s="2">
        <f>(Table2[[#This Row],[Close Price]]-Table2[[#This Row],[200D EMA]])/Table2[[#This Row],[200D EMA]]</f>
        <v>2.3776653040050541E-2</v>
      </c>
      <c r="V656">
        <v>0.68835906661295299</v>
      </c>
      <c r="W656">
        <v>2662.75</v>
      </c>
      <c r="X656">
        <v>2760</v>
      </c>
      <c r="Y656">
        <v>2631.45</v>
      </c>
      <c r="Z656">
        <v>2731.6</v>
      </c>
      <c r="AA656">
        <v>2631.45</v>
      </c>
      <c r="AB656">
        <v>2742.75</v>
      </c>
      <c r="AC656" s="2">
        <f>(Table2[[#This Row],[Close Price]]/Table2[[#This Row],[Day Low]])-1</f>
        <v>2.0617782367852833E-2</v>
      </c>
      <c r="AD656" s="2">
        <f>(Table2[[#This Row],[Day High]]/Table2[[#This Row],[Close Price]])-1</f>
        <v>1.5583316468272157E-2</v>
      </c>
      <c r="AE656" s="2">
        <f>(Table2[[#This Row],[Close Price]]/Table2[[#This Row],[Current Week Low]])-1</f>
        <v>3.2757605122651023E-2</v>
      </c>
      <c r="AF656" s="2">
        <f>(Table2[[#This Row],[Current Week High]]/Table2[[#This Row],[Close Price]])-1</f>
        <v>5.1331113278014762E-3</v>
      </c>
      <c r="AG656" s="2">
        <f>(Table2[[#This Row],[Close Price]]/Table2[[#This Row],[Current Month Low]])-1</f>
        <v>3.2757605122651023E-2</v>
      </c>
      <c r="AH656" s="2">
        <f>(Table2[[#This Row],[Current Month High]]/Table2[[#This Row],[Close Price]])-1</f>
        <v>9.2359207403454047E-3</v>
      </c>
      <c r="AI656">
        <v>22.736555479918302</v>
      </c>
      <c r="AJ656">
        <v>21.867713004484301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-0.05</v>
      </c>
      <c r="AM656" t="s">
        <v>10199</v>
      </c>
      <c r="AN656">
        <v>2.36</v>
      </c>
      <c r="AO656" t="s">
        <v>10198</v>
      </c>
      <c r="AP656">
        <v>-8.7318949457788994E-2</v>
      </c>
      <c r="AQ656">
        <f>(Table2[[#This Row],[Sharpe Ratio]]-AVERAGE(Table2[Sharpe Ratio]))/_xlfn.STDEV.P(Table2[Sharpe Ratio])</f>
        <v>-1.5986597345838931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639</v>
      </c>
      <c r="AT656">
        <f>_xlfn.RANK.AVG(Table2[[#This Row],[6M Return vs Nifty Z-Score]],Table2[6M Return vs Nifty Z-Score])</f>
        <v>518</v>
      </c>
      <c r="AU656">
        <f>_xlfn.RANK.AVG(Table2[[#This Row],[Sharpe Ratio Z-Score]],Table2[Sharpe Ratio Z-Score])</f>
        <v>691</v>
      </c>
      <c r="AV656">
        <f>(Table2[[#This Row],[Rank 1Y]]+Table2[[#This Row],[Rank 6M]]+Table2[[#This Row],[Rank Sharpe]])/3</f>
        <v>616</v>
      </c>
    </row>
    <row r="657" spans="1:48" x14ac:dyDescent="0.3">
      <c r="A657" t="s">
        <v>643</v>
      </c>
      <c r="B657" t="s">
        <v>644</v>
      </c>
      <c r="C657" t="s">
        <v>10159</v>
      </c>
      <c r="D657" t="s">
        <v>211</v>
      </c>
      <c r="E657">
        <v>29362.629590279899</v>
      </c>
      <c r="F657">
        <v>724.1</v>
      </c>
      <c r="G657">
        <v>-30.602884162386601</v>
      </c>
      <c r="H657">
        <f>(Table2[[#This Row],[1Y Return vs Nifty]]-AVERAGE(Table2[1Y Return vs Nifty]))/_xlfn.STDEV.P(Table2[1Y Return vs Nifty])</f>
        <v>-0.90047533345343489</v>
      </c>
      <c r="I657">
        <v>0.71456779302941997</v>
      </c>
      <c r="J657">
        <f>(Table2[[#This Row],[1M Return vs Nifty]]-AVERAGE(Table2[1M Return vs Nifty]))/_xlfn.STDEV.P(Table2[1M Return vs Nifty])</f>
        <v>-0.2505700257775611</v>
      </c>
      <c r="K657">
        <v>-12.992688677322899</v>
      </c>
      <c r="L657">
        <f>(Table2[[#This Row],[6M Return vs Nifty]]-AVERAGE(Table2[6M Return vs Nifty]))/_xlfn.STDEV.P(Table2[6M Return vs Nifty])</f>
        <v>-0.68352095603300334</v>
      </c>
      <c r="M657">
        <v>0.53180549263728305</v>
      </c>
      <c r="N657">
        <f>(Table2[[#This Row],[1W Return vs Nifty]]-AVERAGE(Table2[1W Return vs Nifty]))/_xlfn.STDEV.P(Table2[1W Return vs Nifty])</f>
        <v>9.7308072696031644E-2</v>
      </c>
      <c r="O657">
        <v>712.89</v>
      </c>
      <c r="P657">
        <v>703.71150803364196</v>
      </c>
      <c r="Q657">
        <v>707.70121132817098</v>
      </c>
      <c r="R657">
        <v>78.064677799903507</v>
      </c>
      <c r="S657" s="2">
        <f>(Table2[[#This Row],[Close Price]]-Table2[[#This Row],[20D EMA]])/Table2[[#This Row],[20D EMA]]</f>
        <v>1.5724726114828426E-2</v>
      </c>
      <c r="T657" s="2">
        <f>(Table2[[#This Row],[Close Price]]-Table2[[#This Row],[50D EMA]])/Table2[[#This Row],[50D EMA]]</f>
        <v>2.8972798843845762E-2</v>
      </c>
      <c r="U657" s="2">
        <f>(Table2[[#This Row],[Close Price]]-Table2[[#This Row],[200D EMA]])/Table2[[#This Row],[200D EMA]]</f>
        <v>2.317190985310422E-2</v>
      </c>
      <c r="V657">
        <v>0.96377663934136204</v>
      </c>
      <c r="W657">
        <v>713.05</v>
      </c>
      <c r="X657">
        <v>731.9</v>
      </c>
      <c r="Y657">
        <v>719.05</v>
      </c>
      <c r="Z657">
        <v>736.15</v>
      </c>
      <c r="AA657">
        <v>706</v>
      </c>
      <c r="AB657">
        <v>736.15</v>
      </c>
      <c r="AC657" s="2">
        <f>(Table2[[#This Row],[Close Price]]/Table2[[#This Row],[Day Low]])-1</f>
        <v>1.5496809480401108E-2</v>
      </c>
      <c r="AD657" s="2">
        <f>(Table2[[#This Row],[Day High]]/Table2[[#This Row],[Close Price]])-1</f>
        <v>1.0771992818671361E-2</v>
      </c>
      <c r="AE657" s="2">
        <f>(Table2[[#This Row],[Close Price]]/Table2[[#This Row],[Current Week Low]])-1</f>
        <v>7.0231555524651323E-3</v>
      </c>
      <c r="AF657" s="2">
        <f>(Table2[[#This Row],[Current Week High]]/Table2[[#This Row],[Close Price]])-1</f>
        <v>1.6641347880127055E-2</v>
      </c>
      <c r="AG657" s="2">
        <f>(Table2[[#This Row],[Close Price]]/Table2[[#This Row],[Current Month Low]])-1</f>
        <v>2.5637393767705463E-2</v>
      </c>
      <c r="AH657" s="2">
        <f>(Table2[[#This Row],[Current Month High]]/Table2[[#This Row],[Close Price]])-1</f>
        <v>1.6641347880127055E-2</v>
      </c>
      <c r="AI657">
        <v>18.802651567462998</v>
      </c>
      <c r="AJ657">
        <v>19.163992429852701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</v>
      </c>
      <c r="AM657" t="s">
        <v>10199</v>
      </c>
      <c r="AN657">
        <v>1.56</v>
      </c>
      <c r="AO657" t="s">
        <v>10198</v>
      </c>
      <c r="AP657">
        <v>-4.9345929329260997E-2</v>
      </c>
      <c r="AQ657">
        <f>(Table2[[#This Row],[Sharpe Ratio]]-AVERAGE(Table2[Sharpe Ratio]))/_xlfn.STDEV.P(Table2[Sharpe Ratio])</f>
        <v>-1.1705407414977527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661</v>
      </c>
      <c r="AT657">
        <f>_xlfn.RANK.AVG(Table2[[#This Row],[6M Return vs Nifty Z-Score]],Table2[6M Return vs Nifty Z-Score])</f>
        <v>557</v>
      </c>
      <c r="AU657">
        <f>_xlfn.RANK.AVG(Table2[[#This Row],[Sharpe Ratio Z-Score]],Table2[Sharpe Ratio Z-Score])</f>
        <v>632</v>
      </c>
      <c r="AV657">
        <f>(Table2[[#This Row],[Rank 1Y]]+Table2[[#This Row],[Rank 6M]]+Table2[[#This Row],[Rank Sharpe]])/3</f>
        <v>616.66666666666663</v>
      </c>
    </row>
    <row r="658" spans="1:48" x14ac:dyDescent="0.3">
      <c r="A658" t="s">
        <v>1759</v>
      </c>
      <c r="B658" t="s">
        <v>1760</v>
      </c>
      <c r="C658" t="s">
        <v>10155</v>
      </c>
      <c r="D658" t="s">
        <v>280</v>
      </c>
      <c r="E658">
        <v>4191.7075742850002</v>
      </c>
      <c r="F658">
        <v>495.35</v>
      </c>
      <c r="G658">
        <v>-19.0962082295225</v>
      </c>
      <c r="H658">
        <f>(Table2[[#This Row],[1Y Return vs Nifty]]-AVERAGE(Table2[1Y Return vs Nifty]))/_xlfn.STDEV.P(Table2[1Y Return vs Nifty])</f>
        <v>-0.76758129735792058</v>
      </c>
      <c r="I658">
        <v>-10.149203765297999</v>
      </c>
      <c r="J658">
        <f>(Table2[[#This Row],[1M Return vs Nifty]]-AVERAGE(Table2[1M Return vs Nifty]))/_xlfn.STDEV.P(Table2[1M Return vs Nifty])</f>
        <v>-1.1452690329244777</v>
      </c>
      <c r="K658">
        <v>-39.493029159277199</v>
      </c>
      <c r="L658">
        <f>(Table2[[#This Row],[6M Return vs Nifty]]-AVERAGE(Table2[6M Return vs Nifty]))/_xlfn.STDEV.P(Table2[6M Return vs Nifty])</f>
        <v>-1.4517592638281303</v>
      </c>
      <c r="M658">
        <v>-1.9513301911238401</v>
      </c>
      <c r="N658">
        <f>(Table2[[#This Row],[1W Return vs Nifty]]-AVERAGE(Table2[1W Return vs Nifty]))/_xlfn.STDEV.P(Table2[1W Return vs Nifty])</f>
        <v>-0.35102243348560641</v>
      </c>
      <c r="O658">
        <v>501.8</v>
      </c>
      <c r="P658">
        <v>511.50449063560399</v>
      </c>
      <c r="Q658">
        <v>511.39616741295202</v>
      </c>
      <c r="R658">
        <v>40.3743436501763</v>
      </c>
      <c r="S658" s="2">
        <f>(Table2[[#This Row],[Close Price]]-Table2[[#This Row],[20D EMA]])/Table2[[#This Row],[20D EMA]]</f>
        <v>-1.285372658429651E-2</v>
      </c>
      <c r="T658" s="2">
        <f>(Table2[[#This Row],[Close Price]]-Table2[[#This Row],[50D EMA]])/Table2[[#This Row],[50D EMA]]</f>
        <v>-3.1582304615801367E-2</v>
      </c>
      <c r="U658" s="2">
        <f>(Table2[[#This Row],[Close Price]]-Table2[[#This Row],[200D EMA]])/Table2[[#This Row],[200D EMA]]</f>
        <v>-3.1377175730757351E-2</v>
      </c>
      <c r="V658">
        <v>0.67365123664221305</v>
      </c>
      <c r="W658">
        <v>491</v>
      </c>
      <c r="X658">
        <v>503</v>
      </c>
      <c r="Y658">
        <v>493.4</v>
      </c>
      <c r="Z658">
        <v>514</v>
      </c>
      <c r="AA658">
        <v>493.4</v>
      </c>
      <c r="AB658">
        <v>514</v>
      </c>
      <c r="AC658" s="2">
        <f>(Table2[[#This Row],[Close Price]]/Table2[[#This Row],[Day Low]])-1</f>
        <v>8.8594704684317183E-3</v>
      </c>
      <c r="AD658" s="2">
        <f>(Table2[[#This Row],[Day High]]/Table2[[#This Row],[Close Price]])-1</f>
        <v>1.5443625719188336E-2</v>
      </c>
      <c r="AE658" s="2">
        <f>(Table2[[#This Row],[Close Price]]/Table2[[#This Row],[Current Week Low]])-1</f>
        <v>3.9521686258614519E-3</v>
      </c>
      <c r="AF658" s="2">
        <f>(Table2[[#This Row],[Current Week High]]/Table2[[#This Row],[Close Price]])-1</f>
        <v>3.7650146361158709E-2</v>
      </c>
      <c r="AG658" s="2">
        <f>(Table2[[#This Row],[Close Price]]/Table2[[#This Row],[Current Month Low]])-1</f>
        <v>3.9521686258614519E-3</v>
      </c>
      <c r="AH658" s="2">
        <f>(Table2[[#This Row],[Current Month High]]/Table2[[#This Row],[Close Price]])-1</f>
        <v>3.7650146361158709E-2</v>
      </c>
      <c r="AI658">
        <v>41.112344806702303</v>
      </c>
      <c r="AJ658">
        <v>10.816554809843399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-0.2</v>
      </c>
      <c r="AM658" t="s">
        <v>10199</v>
      </c>
      <c r="AN658">
        <v>-1.41</v>
      </c>
      <c r="AO658" t="s">
        <v>10199</v>
      </c>
      <c r="AQ658">
        <f>(Table2[[#This Row],[Sharpe Ratio]]-AVERAGE(Table2[Sharpe Ratio]))/_xlfn.STDEV.P(Table2[Sharpe Ratio])</f>
        <v>-0.61420022642052829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620</v>
      </c>
      <c r="AT658">
        <f>_xlfn.RANK.AVG(Table2[[#This Row],[6M Return vs Nifty Z-Score]],Table2[6M Return vs Nifty Z-Score])</f>
        <v>712</v>
      </c>
      <c r="AU658">
        <f>_xlfn.RANK.AVG(Table2[[#This Row],[Sharpe Ratio Z-Score]],Table2[Sharpe Ratio Z-Score])</f>
        <v>520.5</v>
      </c>
      <c r="AV658">
        <f>(Table2[[#This Row],[Rank 1Y]]+Table2[[#This Row],[Rank 6M]]+Table2[[#This Row],[Rank Sharpe]])/3</f>
        <v>617.5</v>
      </c>
    </row>
    <row r="659" spans="1:48" x14ac:dyDescent="0.3">
      <c r="A659" t="s">
        <v>2253</v>
      </c>
      <c r="B659" t="s">
        <v>2254</v>
      </c>
      <c r="C659" t="s">
        <v>10157</v>
      </c>
      <c r="D659" t="s">
        <v>239</v>
      </c>
      <c r="E659">
        <v>2307.67746812</v>
      </c>
      <c r="F659">
        <v>516.75</v>
      </c>
      <c r="G659">
        <v>-36.749368188380799</v>
      </c>
      <c r="H659">
        <f>(Table2[[#This Row],[1Y Return vs Nifty]]-AVERAGE(Table2[1Y Return vs Nifty]))/_xlfn.STDEV.P(Table2[1Y Return vs Nifty])</f>
        <v>-0.971462912731481</v>
      </c>
      <c r="I659">
        <v>-4.3129664850316702</v>
      </c>
      <c r="J659">
        <f>(Table2[[#This Row],[1M Return vs Nifty]]-AVERAGE(Table2[1M Return vs Nifty]))/_xlfn.STDEV.P(Table2[1M Return vs Nifty])</f>
        <v>-0.6646186738762403</v>
      </c>
      <c r="K659">
        <v>-23.944539239182198</v>
      </c>
      <c r="L659">
        <f>(Table2[[#This Row],[6M Return vs Nifty]]-AVERAGE(Table2[6M Return vs Nifty]))/_xlfn.STDEV.P(Table2[6M Return vs Nifty])</f>
        <v>-1.0010123916089821</v>
      </c>
      <c r="M659">
        <v>-3.7101660495734201</v>
      </c>
      <c r="N659">
        <f>(Table2[[#This Row],[1W Return vs Nifty]]-AVERAGE(Table2[1W Return vs Nifty]))/_xlfn.STDEV.P(Table2[1W Return vs Nifty])</f>
        <v>-0.66858050164350136</v>
      </c>
      <c r="O659">
        <v>521.66999999999996</v>
      </c>
      <c r="P659">
        <v>525.42069423770795</v>
      </c>
      <c r="Q659">
        <v>546.413373724027</v>
      </c>
      <c r="R659">
        <v>35.3645153339465</v>
      </c>
      <c r="S659" s="2">
        <f>(Table2[[#This Row],[Close Price]]-Table2[[#This Row],[20D EMA]])/Table2[[#This Row],[20D EMA]]</f>
        <v>-9.4312496405772987E-3</v>
      </c>
      <c r="T659" s="2">
        <f>(Table2[[#This Row],[Close Price]]-Table2[[#This Row],[50D EMA]])/Table2[[#This Row],[50D EMA]]</f>
        <v>-1.650238434229848E-2</v>
      </c>
      <c r="U659" s="2">
        <f>(Table2[[#This Row],[Close Price]]-Table2[[#This Row],[200D EMA]])/Table2[[#This Row],[200D EMA]]</f>
        <v>-5.4287422582392462E-2</v>
      </c>
      <c r="V659">
        <v>0.95358029804850397</v>
      </c>
      <c r="W659">
        <v>505.7</v>
      </c>
      <c r="X659">
        <v>518.79999999999995</v>
      </c>
      <c r="Y659">
        <v>509.05</v>
      </c>
      <c r="Z659">
        <v>523</v>
      </c>
      <c r="AA659">
        <v>509.05</v>
      </c>
      <c r="AB659">
        <v>533.95000000000005</v>
      </c>
      <c r="AC659" s="2">
        <f>(Table2[[#This Row],[Close Price]]/Table2[[#This Row],[Day Low]])-1</f>
        <v>2.185089974293053E-2</v>
      </c>
      <c r="AD659" s="2">
        <f>(Table2[[#This Row],[Day High]]/Table2[[#This Row],[Close Price]])-1</f>
        <v>3.9671020803095924E-3</v>
      </c>
      <c r="AE659" s="2">
        <f>(Table2[[#This Row],[Close Price]]/Table2[[#This Row],[Current Week Low]])-1</f>
        <v>1.5126215499459805E-2</v>
      </c>
      <c r="AF659" s="2">
        <f>(Table2[[#This Row],[Current Week High]]/Table2[[#This Row],[Close Price]])-1</f>
        <v>1.2094823415578215E-2</v>
      </c>
      <c r="AG659" s="2">
        <f>(Table2[[#This Row],[Close Price]]/Table2[[#This Row],[Current Month Low]])-1</f>
        <v>1.5126215499459805E-2</v>
      </c>
      <c r="AH659" s="2">
        <f>(Table2[[#This Row],[Current Month High]]/Table2[[#This Row],[Close Price]])-1</f>
        <v>3.3284954039671133E-2</v>
      </c>
      <c r="AI659">
        <v>39.845186260280599</v>
      </c>
      <c r="AJ659">
        <v>13.821585903083699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-0.15</v>
      </c>
      <c r="AM659" t="s">
        <v>10199</v>
      </c>
      <c r="AN659">
        <v>-4.68</v>
      </c>
      <c r="AO659" t="s">
        <v>10199</v>
      </c>
      <c r="AQ659">
        <f>(Table2[[#This Row],[Sharpe Ratio]]-AVERAGE(Table2[Sharpe Ratio]))/_xlfn.STDEV.P(Table2[Sharpe Ratio])</f>
        <v>-0.61420022642052829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687</v>
      </c>
      <c r="AT659">
        <f>_xlfn.RANK.AVG(Table2[[#This Row],[6M Return vs Nifty Z-Score]],Table2[6M Return vs Nifty Z-Score])</f>
        <v>649</v>
      </c>
      <c r="AU659">
        <f>_xlfn.RANK.AVG(Table2[[#This Row],[Sharpe Ratio Z-Score]],Table2[Sharpe Ratio Z-Score])</f>
        <v>520.5</v>
      </c>
      <c r="AV659">
        <f>(Table2[[#This Row],[Rank 1Y]]+Table2[[#This Row],[Rank 6M]]+Table2[[#This Row],[Rank Sharpe]])/3</f>
        <v>618.83333333333337</v>
      </c>
    </row>
    <row r="660" spans="1:48" x14ac:dyDescent="0.3">
      <c r="A660" t="s">
        <v>1801</v>
      </c>
      <c r="B660" t="s">
        <v>1802</v>
      </c>
      <c r="C660" t="s">
        <v>10165</v>
      </c>
      <c r="D660" t="s">
        <v>916</v>
      </c>
      <c r="E660">
        <v>3992.7479812000001</v>
      </c>
      <c r="F660">
        <v>322</v>
      </c>
      <c r="G660">
        <v>-32.9998500405652</v>
      </c>
      <c r="H660">
        <f>(Table2[[#This Row],[1Y Return vs Nifty]]-AVERAGE(Table2[1Y Return vs Nifty]))/_xlfn.STDEV.P(Table2[1Y Return vs Nifty])</f>
        <v>-0.9281586080839993</v>
      </c>
      <c r="I660">
        <v>3.8751393168327999</v>
      </c>
      <c r="J660">
        <f>(Table2[[#This Row],[1M Return vs Nifty]]-AVERAGE(Table2[1M Return vs Nifty]))/_xlfn.STDEV.P(Table2[1M Return vs Nifty])</f>
        <v>9.722653351551756E-3</v>
      </c>
      <c r="K660">
        <v>-36.8476278647519</v>
      </c>
      <c r="L660">
        <f>(Table2[[#This Row],[6M Return vs Nifty]]-AVERAGE(Table2[6M Return vs Nifty]))/_xlfn.STDEV.P(Table2[6M Return vs Nifty])</f>
        <v>-1.3750697354302188</v>
      </c>
      <c r="M660">
        <v>-2.2750487280251801</v>
      </c>
      <c r="N660">
        <f>(Table2[[#This Row],[1W Return vs Nifty]]-AVERAGE(Table2[1W Return vs Nifty]))/_xlfn.STDEV.P(Table2[1W Return vs Nifty])</f>
        <v>-0.40946986205685909</v>
      </c>
      <c r="O660">
        <v>320.73</v>
      </c>
      <c r="P660">
        <v>317.05020305487699</v>
      </c>
      <c r="Q660">
        <v>336.44726541136703</v>
      </c>
      <c r="R660">
        <v>54.373364570386997</v>
      </c>
      <c r="S660" s="2">
        <f>(Table2[[#This Row],[Close Price]]-Table2[[#This Row],[20D EMA]])/Table2[[#This Row],[20D EMA]]</f>
        <v>3.9597168958313278E-3</v>
      </c>
      <c r="T660" s="2">
        <f>(Table2[[#This Row],[Close Price]]-Table2[[#This Row],[50D EMA]])/Table2[[#This Row],[50D EMA]]</f>
        <v>1.5612028938730156E-2</v>
      </c>
      <c r="U660" s="2">
        <f>(Table2[[#This Row],[Close Price]]-Table2[[#This Row],[200D EMA]])/Table2[[#This Row],[200D EMA]]</f>
        <v>-4.2940653399880242E-2</v>
      </c>
      <c r="V660">
        <v>1.1183907459110101</v>
      </c>
      <c r="W660">
        <v>312</v>
      </c>
      <c r="X660">
        <v>323.35000000000002</v>
      </c>
      <c r="Y660">
        <v>317.60000000000002</v>
      </c>
      <c r="Z660">
        <v>334</v>
      </c>
      <c r="AA660">
        <v>317.60000000000002</v>
      </c>
      <c r="AB660">
        <v>335.9</v>
      </c>
      <c r="AC660" s="2">
        <f>(Table2[[#This Row],[Close Price]]/Table2[[#This Row],[Day Low]])-1</f>
        <v>3.2051282051282159E-2</v>
      </c>
      <c r="AD660" s="2">
        <f>(Table2[[#This Row],[Day High]]/Table2[[#This Row],[Close Price]])-1</f>
        <v>4.1925465838510423E-3</v>
      </c>
      <c r="AE660" s="2">
        <f>(Table2[[#This Row],[Close Price]]/Table2[[#This Row],[Current Week Low]])-1</f>
        <v>1.3853904282115748E-2</v>
      </c>
      <c r="AF660" s="2">
        <f>(Table2[[#This Row],[Current Week High]]/Table2[[#This Row],[Close Price]])-1</f>
        <v>3.7267080745341685E-2</v>
      </c>
      <c r="AG660" s="2">
        <f>(Table2[[#This Row],[Close Price]]/Table2[[#This Row],[Current Month Low]])-1</f>
        <v>1.3853904282115748E-2</v>
      </c>
      <c r="AH660" s="2">
        <f>(Table2[[#This Row],[Current Month High]]/Table2[[#This Row],[Close Price]])-1</f>
        <v>4.3167701863354058E-2</v>
      </c>
      <c r="AI660">
        <v>39.720496894409898</v>
      </c>
      <c r="AJ660">
        <v>20.171673819742399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-0.08</v>
      </c>
      <c r="AM660" t="s">
        <v>10199</v>
      </c>
      <c r="AN660">
        <v>3.06</v>
      </c>
      <c r="AO660" t="s">
        <v>10198</v>
      </c>
      <c r="AP660">
        <v>8.1952566854850001E-3</v>
      </c>
      <c r="AQ660">
        <f>(Table2[[#This Row],[Sharpe Ratio]]-AVERAGE(Table2[Sharpe Ratio]))/_xlfn.STDEV.P(Table2[Sharpe Ratio])</f>
        <v>-0.52180449312365429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675</v>
      </c>
      <c r="AT660">
        <f>_xlfn.RANK.AVG(Table2[[#This Row],[6M Return vs Nifty Z-Score]],Table2[6M Return vs Nifty Z-Score])</f>
        <v>709</v>
      </c>
      <c r="AU660">
        <f>_xlfn.RANK.AVG(Table2[[#This Row],[Sharpe Ratio Z-Score]],Table2[Sharpe Ratio Z-Score])</f>
        <v>477</v>
      </c>
      <c r="AV660">
        <f>(Table2[[#This Row],[Rank 1Y]]+Table2[[#This Row],[Rank 6M]]+Table2[[#This Row],[Rank Sharpe]])/3</f>
        <v>620.33333333333337</v>
      </c>
    </row>
    <row r="661" spans="1:48" x14ac:dyDescent="0.3">
      <c r="A661" t="s">
        <v>971</v>
      </c>
      <c r="B661" t="s">
        <v>972</v>
      </c>
      <c r="C661" t="s">
        <v>10169</v>
      </c>
      <c r="D661" t="s">
        <v>973</v>
      </c>
      <c r="E661">
        <v>14309.47424349</v>
      </c>
      <c r="F661">
        <v>1457.85</v>
      </c>
      <c r="G661">
        <v>-23.868915030183501</v>
      </c>
      <c r="H661">
        <f>(Table2[[#This Row],[1Y Return vs Nifty]]-AVERAGE(Table2[1Y Return vs Nifty]))/_xlfn.STDEV.P(Table2[1Y Return vs Nifty])</f>
        <v>-0.82270271326821254</v>
      </c>
      <c r="I661">
        <v>3.83180306629749</v>
      </c>
      <c r="J661">
        <f>(Table2[[#This Row],[1M Return vs Nifty]]-AVERAGE(Table2[1M Return vs Nifty]))/_xlfn.STDEV.P(Table2[1M Return vs Nifty])</f>
        <v>6.1536441801750665E-3</v>
      </c>
      <c r="K661">
        <v>-20.0297884348231</v>
      </c>
      <c r="L661">
        <f>(Table2[[#This Row],[6M Return vs Nifty]]-AVERAGE(Table2[6M Return vs Nifty]))/_xlfn.STDEV.P(Table2[6M Return vs Nifty])</f>
        <v>-0.88752473527383402</v>
      </c>
      <c r="M661">
        <v>-4.3513519426146097</v>
      </c>
      <c r="N661">
        <f>(Table2[[#This Row],[1W Return vs Nifty]]-AVERAGE(Table2[1W Return vs Nifty]))/_xlfn.STDEV.P(Table2[1W Return vs Nifty])</f>
        <v>-0.78434670719706645</v>
      </c>
      <c r="O661">
        <v>1432.05</v>
      </c>
      <c r="P661">
        <v>1398.8328025337</v>
      </c>
      <c r="Q661">
        <v>1462.48640884154</v>
      </c>
      <c r="R661">
        <v>55.936749318671097</v>
      </c>
      <c r="S661" s="2">
        <f>(Table2[[#This Row],[Close Price]]-Table2[[#This Row],[20D EMA]])/Table2[[#This Row],[20D EMA]]</f>
        <v>1.8016130721692648E-2</v>
      </c>
      <c r="T661" s="2">
        <f>(Table2[[#This Row],[Close Price]]-Table2[[#This Row],[50D EMA]])/Table2[[#This Row],[50D EMA]]</f>
        <v>4.2190315639869379E-2</v>
      </c>
      <c r="U661" s="2">
        <f>(Table2[[#This Row],[Close Price]]-Table2[[#This Row],[200D EMA]])/Table2[[#This Row],[200D EMA]]</f>
        <v>-3.1702235408892707E-3</v>
      </c>
      <c r="V661">
        <v>1.2231913778109</v>
      </c>
      <c r="W661">
        <v>1421.1</v>
      </c>
      <c r="X661">
        <v>1465.75</v>
      </c>
      <c r="Y661">
        <v>1447.5</v>
      </c>
      <c r="Z661">
        <v>1477.9</v>
      </c>
      <c r="AA661">
        <v>1433.15</v>
      </c>
      <c r="AB661">
        <v>1513</v>
      </c>
      <c r="AC661" s="2">
        <f>(Table2[[#This Row],[Close Price]]/Table2[[#This Row],[Day Low]])-1</f>
        <v>2.5860249102807709E-2</v>
      </c>
      <c r="AD661" s="2">
        <f>(Table2[[#This Row],[Day High]]/Table2[[#This Row],[Close Price]])-1</f>
        <v>5.4189388483041334E-3</v>
      </c>
      <c r="AE661" s="2">
        <f>(Table2[[#This Row],[Close Price]]/Table2[[#This Row],[Current Week Low]])-1</f>
        <v>7.1502590673575561E-3</v>
      </c>
      <c r="AF661" s="2">
        <f>(Table2[[#This Row],[Current Week High]]/Table2[[#This Row],[Close Price]])-1</f>
        <v>1.3753129608670367E-2</v>
      </c>
      <c r="AG661" s="2">
        <f>(Table2[[#This Row],[Close Price]]/Table2[[#This Row],[Current Month Low]])-1</f>
        <v>1.7234762585911945E-2</v>
      </c>
      <c r="AH661" s="2">
        <f>(Table2[[#This Row],[Current Month High]]/Table2[[#This Row],[Close Price]])-1</f>
        <v>3.7829680694172918E-2</v>
      </c>
      <c r="AI661">
        <v>28.644922317110801</v>
      </c>
      <c r="AJ661">
        <v>21.063776781265499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-7.0000000000000007E-2</v>
      </c>
      <c r="AM661" t="s">
        <v>10199</v>
      </c>
      <c r="AN661">
        <v>1.46</v>
      </c>
      <c r="AO661" t="s">
        <v>10198</v>
      </c>
      <c r="AP661">
        <v>-3.4475470666598E-2</v>
      </c>
      <c r="AQ661">
        <f>(Table2[[#This Row],[Sharpe Ratio]]-AVERAGE(Table2[Sharpe Ratio]))/_xlfn.STDEV.P(Table2[Sharpe Ratio])</f>
        <v>-1.0028868185851125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641</v>
      </c>
      <c r="AT661">
        <f>_xlfn.RANK.AVG(Table2[[#This Row],[6M Return vs Nifty Z-Score]],Table2[6M Return vs Nifty Z-Score])</f>
        <v>618</v>
      </c>
      <c r="AU661">
        <f>_xlfn.RANK.AVG(Table2[[#This Row],[Sharpe Ratio Z-Score]],Table2[Sharpe Ratio Z-Score])</f>
        <v>604</v>
      </c>
      <c r="AV661">
        <f>(Table2[[#This Row],[Rank 1Y]]+Table2[[#This Row],[Rank 6M]]+Table2[[#This Row],[Rank Sharpe]])/3</f>
        <v>621</v>
      </c>
    </row>
    <row r="662" spans="1:48" x14ac:dyDescent="0.3">
      <c r="A662" t="s">
        <v>2089</v>
      </c>
      <c r="B662" t="s">
        <v>2090</v>
      </c>
      <c r="C662" t="s">
        <v>10155</v>
      </c>
      <c r="D662" t="s">
        <v>414</v>
      </c>
      <c r="E662">
        <v>2743.0860659199998</v>
      </c>
      <c r="F662">
        <v>1948.3</v>
      </c>
      <c r="G662">
        <v>-12.485142820689701</v>
      </c>
      <c r="H662">
        <f>(Table2[[#This Row],[1Y Return vs Nifty]]-AVERAGE(Table2[1Y Return vs Nifty]))/_xlfn.STDEV.P(Table2[1Y Return vs Nifty])</f>
        <v>-0.69122812897138819</v>
      </c>
      <c r="I662">
        <v>2.3034722526782501</v>
      </c>
      <c r="J662">
        <f>(Table2[[#This Row],[1M Return vs Nifty]]-AVERAGE(Table2[1M Return vs Nifty]))/_xlfn.STDEV.P(Table2[1M Return vs Nifty])</f>
        <v>-0.11971388296687928</v>
      </c>
      <c r="K662">
        <v>-14.418648301808</v>
      </c>
      <c r="L662">
        <f>(Table2[[#This Row],[6M Return vs Nifty]]-AVERAGE(Table2[6M Return vs Nifty]))/_xlfn.STDEV.P(Table2[6M Return vs Nifty])</f>
        <v>-0.72485917240967912</v>
      </c>
      <c r="M662">
        <v>-2.9916140775692601</v>
      </c>
      <c r="N662">
        <f>(Table2[[#This Row],[1W Return vs Nifty]]-AVERAGE(Table2[1W Return vs Nifty]))/_xlfn.STDEV.P(Table2[1W Return vs Nifty])</f>
        <v>-0.53884583936419683</v>
      </c>
      <c r="O662">
        <v>1937.65</v>
      </c>
      <c r="P662">
        <v>1873.43940705256</v>
      </c>
      <c r="Q662">
        <v>1855.5465512779799</v>
      </c>
      <c r="R662">
        <v>47.9327698279712</v>
      </c>
      <c r="S662" s="2">
        <f>(Table2[[#This Row],[Close Price]]-Table2[[#This Row],[20D EMA]])/Table2[[#This Row],[20D EMA]]</f>
        <v>5.4963486697803335E-3</v>
      </c>
      <c r="T662" s="2">
        <f>(Table2[[#This Row],[Close Price]]-Table2[[#This Row],[50D EMA]])/Table2[[#This Row],[50D EMA]]</f>
        <v>3.9958908019991121E-2</v>
      </c>
      <c r="U662" s="2">
        <f>(Table2[[#This Row],[Close Price]]-Table2[[#This Row],[200D EMA]])/Table2[[#This Row],[200D EMA]]</f>
        <v>4.9987131100611565E-2</v>
      </c>
      <c r="V662">
        <v>0.69046751990086397</v>
      </c>
      <c r="W662">
        <v>1897.3</v>
      </c>
      <c r="X662">
        <v>1959.5</v>
      </c>
      <c r="Y662">
        <v>1935</v>
      </c>
      <c r="Z662">
        <v>1982.45</v>
      </c>
      <c r="AA662">
        <v>1915.95</v>
      </c>
      <c r="AB662">
        <v>2030</v>
      </c>
      <c r="AC662" s="2">
        <f>(Table2[[#This Row],[Close Price]]/Table2[[#This Row],[Day Low]])-1</f>
        <v>2.6880303589311039E-2</v>
      </c>
      <c r="AD662" s="2">
        <f>(Table2[[#This Row],[Day High]]/Table2[[#This Row],[Close Price]])-1</f>
        <v>5.7486013447620721E-3</v>
      </c>
      <c r="AE662" s="2">
        <f>(Table2[[#This Row],[Close Price]]/Table2[[#This Row],[Current Week Low]])-1</f>
        <v>6.873385012919897E-3</v>
      </c>
      <c r="AF662" s="2">
        <f>(Table2[[#This Row],[Current Week High]]/Table2[[#This Row],[Close Price]])-1</f>
        <v>1.7528101421752318E-2</v>
      </c>
      <c r="AG662" s="2">
        <f>(Table2[[#This Row],[Close Price]]/Table2[[#This Row],[Current Month Low]])-1</f>
        <v>1.688457423210421E-2</v>
      </c>
      <c r="AH662" s="2">
        <f>(Table2[[#This Row],[Current Month High]]/Table2[[#This Row],[Close Price]])-1</f>
        <v>4.193399373813067E-2</v>
      </c>
      <c r="AI662">
        <v>18.8164040445516</v>
      </c>
      <c r="AJ662">
        <v>27.256694970607398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-0.01</v>
      </c>
      <c r="AM662" t="s">
        <v>10199</v>
      </c>
      <c r="AN662">
        <v>-1.75</v>
      </c>
      <c r="AO662" t="s">
        <v>10199</v>
      </c>
      <c r="AP662">
        <v>-0.10861806453247699</v>
      </c>
      <c r="AQ662">
        <f>(Table2[[#This Row],[Sharpe Ratio]]-AVERAGE(Table2[Sharpe Ratio]))/_xlfn.STDEV.P(Table2[Sharpe Ratio])</f>
        <v>-1.8387922199257887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-3.9134392436379324</v>
      </c>
      <c r="AS662">
        <f>_xlfn.RANK.AVG(Table2[[#This Row],[1Y Return vs Nifty Z-Score]],Table2[1Y Return vs Nifty Z-Score])</f>
        <v>582</v>
      </c>
      <c r="AT662">
        <f>_xlfn.RANK.AVG(Table2[[#This Row],[6M Return vs Nifty Z-Score]],Table2[6M Return vs Nifty Z-Score])</f>
        <v>569</v>
      </c>
      <c r="AU662">
        <f>_xlfn.RANK.AVG(Table2[[#This Row],[Sharpe Ratio Z-Score]],Table2[Sharpe Ratio Z-Score])</f>
        <v>712</v>
      </c>
      <c r="AV662">
        <f>(Table2[[#This Row],[Rank 1Y]]+Table2[[#This Row],[Rank 6M]]+Table2[[#This Row],[Rank Sharpe]])/3</f>
        <v>621</v>
      </c>
    </row>
    <row r="663" spans="1:48" x14ac:dyDescent="0.3">
      <c r="A663" t="s">
        <v>854</v>
      </c>
      <c r="B663" t="s">
        <v>855</v>
      </c>
      <c r="C663" t="s">
        <v>10151</v>
      </c>
      <c r="D663" t="s">
        <v>179</v>
      </c>
      <c r="E663">
        <v>17594.931760560001</v>
      </c>
      <c r="F663">
        <v>311.39999999999998</v>
      </c>
      <c r="G663">
        <v>-18.230744678587602</v>
      </c>
      <c r="H663">
        <f>(Table2[[#This Row],[1Y Return vs Nifty]]-AVERAGE(Table2[1Y Return vs Nifty]))/_xlfn.STDEV.P(Table2[1Y Return vs Nifty])</f>
        <v>-0.75758580039178092</v>
      </c>
      <c r="I663">
        <v>4.4857684840542396</v>
      </c>
      <c r="J663">
        <f>(Table2[[#This Row],[1M Return vs Nifty]]-AVERAGE(Table2[1M Return vs Nifty]))/_xlfn.STDEV.P(Table2[1M Return vs Nifty])</f>
        <v>6.0011754766722089E-2</v>
      </c>
      <c r="K663">
        <v>-18.2917489414613</v>
      </c>
      <c r="L663">
        <f>(Table2[[#This Row],[6M Return vs Nifty]]-AVERAGE(Table2[6M Return vs Nifty]))/_xlfn.STDEV.P(Table2[6M Return vs Nifty])</f>
        <v>-0.83713940078461824</v>
      </c>
      <c r="M663">
        <v>1.6112882971009199</v>
      </c>
      <c r="N663">
        <f>(Table2[[#This Row],[1W Return vs Nifty]]-AVERAGE(Table2[1W Return vs Nifty]))/_xlfn.STDEV.P(Table2[1W Return vs Nifty])</f>
        <v>0.29220884888177379</v>
      </c>
      <c r="O663">
        <v>303.18</v>
      </c>
      <c r="P663">
        <v>305.95129154677301</v>
      </c>
      <c r="Q663">
        <v>311.47994935385299</v>
      </c>
      <c r="R663">
        <v>73.796885708420305</v>
      </c>
      <c r="S663" s="2">
        <f>(Table2[[#This Row],[Close Price]]-Table2[[#This Row],[20D EMA]])/Table2[[#This Row],[20D EMA]]</f>
        <v>2.711260637245191E-2</v>
      </c>
      <c r="T663" s="2">
        <f>(Table2[[#This Row],[Close Price]]-Table2[[#This Row],[50D EMA]])/Table2[[#This Row],[50D EMA]]</f>
        <v>1.7809071586788797E-2</v>
      </c>
      <c r="U663" s="2">
        <f>(Table2[[#This Row],[Close Price]]-Table2[[#This Row],[200D EMA]])/Table2[[#This Row],[200D EMA]]</f>
        <v>-2.5667576362093395E-4</v>
      </c>
      <c r="V663">
        <v>0.44494468642803398</v>
      </c>
      <c r="W663">
        <v>306.45</v>
      </c>
      <c r="X663">
        <v>314.8</v>
      </c>
      <c r="Y663">
        <v>309.85000000000002</v>
      </c>
      <c r="Z663">
        <v>316</v>
      </c>
      <c r="AA663">
        <v>295.10000000000002</v>
      </c>
      <c r="AB663">
        <v>316</v>
      </c>
      <c r="AC663" s="2">
        <f>(Table2[[#This Row],[Close Price]]/Table2[[#This Row],[Day Low]])-1</f>
        <v>1.6152716593245131E-2</v>
      </c>
      <c r="AD663" s="2">
        <f>(Table2[[#This Row],[Day High]]/Table2[[#This Row],[Close Price]])-1</f>
        <v>1.0918432883750828E-2</v>
      </c>
      <c r="AE663" s="2">
        <f>(Table2[[#This Row],[Close Price]]/Table2[[#This Row],[Current Week Low]])-1</f>
        <v>5.0024205260608134E-3</v>
      </c>
      <c r="AF663" s="2">
        <f>(Table2[[#This Row],[Current Week High]]/Table2[[#This Row],[Close Price]])-1</f>
        <v>1.4771997430957029E-2</v>
      </c>
      <c r="AG663" s="2">
        <f>(Table2[[#This Row],[Close Price]]/Table2[[#This Row],[Current Month Low]])-1</f>
        <v>5.5235513385292867E-2</v>
      </c>
      <c r="AH663" s="2">
        <f>(Table2[[#This Row],[Current Month High]]/Table2[[#This Row],[Close Price]])-1</f>
        <v>1.4771997430957029E-2</v>
      </c>
      <c r="AI663">
        <v>30.619781631342299</v>
      </c>
      <c r="AJ663">
        <v>22.357563850687601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-0.24</v>
      </c>
      <c r="AM663" t="s">
        <v>10199</v>
      </c>
      <c r="AN663">
        <v>2.2200000000000002</v>
      </c>
      <c r="AO663" t="s">
        <v>10198</v>
      </c>
      <c r="AP663">
        <v>-5.5945965445531001E-2</v>
      </c>
      <c r="AQ663">
        <f>(Table2[[#This Row],[Sharpe Ratio]]-AVERAGE(Table2[Sharpe Ratio]))/_xlfn.STDEV.P(Table2[Sharpe Ratio])</f>
        <v>-1.2449514890987021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615</v>
      </c>
      <c r="AT663">
        <f>_xlfn.RANK.AVG(Table2[[#This Row],[6M Return vs Nifty Z-Score]],Table2[6M Return vs Nifty Z-Score])</f>
        <v>606</v>
      </c>
      <c r="AU663">
        <f>_xlfn.RANK.AVG(Table2[[#This Row],[Sharpe Ratio Z-Score]],Table2[Sharpe Ratio Z-Score])</f>
        <v>643</v>
      </c>
      <c r="AV663">
        <f>(Table2[[#This Row],[Rank 1Y]]+Table2[[#This Row],[Rank 6M]]+Table2[[#This Row],[Rank Sharpe]])/3</f>
        <v>621.33333333333337</v>
      </c>
    </row>
    <row r="664" spans="1:48" x14ac:dyDescent="0.3">
      <c r="A664" t="s">
        <v>846</v>
      </c>
      <c r="B664" t="s">
        <v>847</v>
      </c>
      <c r="C664" t="s">
        <v>10167</v>
      </c>
      <c r="D664" t="s">
        <v>542</v>
      </c>
      <c r="E664">
        <v>18165.126507000001</v>
      </c>
      <c r="F664">
        <v>3691.85</v>
      </c>
      <c r="G664">
        <v>-43.756140873983099</v>
      </c>
      <c r="H664">
        <f>(Table2[[#This Row],[1Y Return vs Nifty]]-AVERAGE(Table2[1Y Return vs Nifty]))/_xlfn.STDEV.P(Table2[1Y Return vs Nifty])</f>
        <v>-1.0523862226105769</v>
      </c>
      <c r="I664">
        <v>5.0781068589960299</v>
      </c>
      <c r="J664">
        <f>(Table2[[#This Row],[1M Return vs Nifty]]-AVERAGE(Table2[1M Return vs Nifty]))/_xlfn.STDEV.P(Table2[1M Return vs Nifty])</f>
        <v>0.10879449592710699</v>
      </c>
      <c r="K664">
        <v>-7.87637056202085</v>
      </c>
      <c r="L664">
        <f>(Table2[[#This Row],[6M Return vs Nifty]]-AVERAGE(Table2[6M Return vs Nifty]))/_xlfn.STDEV.P(Table2[6M Return vs Nifty])</f>
        <v>-0.53520016092028577</v>
      </c>
      <c r="M664">
        <v>-0.289561170432309</v>
      </c>
      <c r="N664">
        <f>(Table2[[#This Row],[1W Return vs Nifty]]-AVERAGE(Table2[1W Return vs Nifty]))/_xlfn.STDEV.P(Table2[1W Return vs Nifty])</f>
        <v>-5.0989796898007846E-2</v>
      </c>
      <c r="O664">
        <v>3588.92</v>
      </c>
      <c r="P664">
        <v>3473.1545067768202</v>
      </c>
      <c r="Q664">
        <v>3550.4915380748798</v>
      </c>
      <c r="R664">
        <v>61.703759639195603</v>
      </c>
      <c r="S664" s="2">
        <f>(Table2[[#This Row],[Close Price]]-Table2[[#This Row],[20D EMA]])/Table2[[#This Row],[20D EMA]]</f>
        <v>2.8679937139863759E-2</v>
      </c>
      <c r="T664" s="2">
        <f>(Table2[[#This Row],[Close Price]]-Table2[[#This Row],[50D EMA]])/Table2[[#This Row],[50D EMA]]</f>
        <v>6.2967395431576964E-2</v>
      </c>
      <c r="U664" s="2">
        <f>(Table2[[#This Row],[Close Price]]-Table2[[#This Row],[200D EMA]])/Table2[[#This Row],[200D EMA]]</f>
        <v>3.9813772377490689E-2</v>
      </c>
      <c r="V664">
        <v>0.81724357024133099</v>
      </c>
      <c r="W664">
        <v>3609</v>
      </c>
      <c r="X664">
        <v>3720</v>
      </c>
      <c r="Y664">
        <v>3621.1</v>
      </c>
      <c r="Z664">
        <v>3728</v>
      </c>
      <c r="AA664">
        <v>3569.05</v>
      </c>
      <c r="AB664">
        <v>3728</v>
      </c>
      <c r="AC664" s="2">
        <f>(Table2[[#This Row],[Close Price]]/Table2[[#This Row],[Day Low]])-1</f>
        <v>2.2956497644776919E-2</v>
      </c>
      <c r="AD664" s="2">
        <f>(Table2[[#This Row],[Day High]]/Table2[[#This Row],[Close Price]])-1</f>
        <v>7.624903503663516E-3</v>
      </c>
      <c r="AE664" s="2">
        <f>(Table2[[#This Row],[Close Price]]/Table2[[#This Row],[Current Week Low]])-1</f>
        <v>1.9538261854132655E-2</v>
      </c>
      <c r="AF664" s="2">
        <f>(Table2[[#This Row],[Current Week High]]/Table2[[#This Row],[Close Price]])-1</f>
        <v>9.7918387800155493E-3</v>
      </c>
      <c r="AG664" s="2">
        <f>(Table2[[#This Row],[Close Price]]/Table2[[#This Row],[Current Month Low]])-1</f>
        <v>3.4406915005393612E-2</v>
      </c>
      <c r="AH664" s="2">
        <f>(Table2[[#This Row],[Current Month High]]/Table2[[#This Row],[Close Price]])-1</f>
        <v>9.7918387800155493E-3</v>
      </c>
      <c r="AI664">
        <v>27.964299741322101</v>
      </c>
      <c r="AJ664">
        <v>28.369756080599402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0.04</v>
      </c>
      <c r="AM664" t="s">
        <v>10198</v>
      </c>
      <c r="AN664">
        <v>0.03</v>
      </c>
      <c r="AO664" t="s">
        <v>10198</v>
      </c>
      <c r="AP664">
        <v>-6.2863719217514005E-2</v>
      </c>
      <c r="AQ664">
        <f>(Table2[[#This Row],[Sharpe Ratio]]-AVERAGE(Table2[Sharpe Ratio]))/_xlfn.STDEV.P(Table2[Sharpe Ratio])</f>
        <v>-1.3229442789598971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709</v>
      </c>
      <c r="AT664">
        <f>_xlfn.RANK.AVG(Table2[[#This Row],[6M Return vs Nifty Z-Score]],Table2[6M Return vs Nifty Z-Score])</f>
        <v>500</v>
      </c>
      <c r="AU664">
        <f>_xlfn.RANK.AVG(Table2[[#This Row],[Sharpe Ratio Z-Score]],Table2[Sharpe Ratio Z-Score])</f>
        <v>657</v>
      </c>
      <c r="AV664">
        <f>(Table2[[#This Row],[Rank 1Y]]+Table2[[#This Row],[Rank 6M]]+Table2[[#This Row],[Rank Sharpe]])/3</f>
        <v>622</v>
      </c>
    </row>
    <row r="665" spans="1:48" x14ac:dyDescent="0.3">
      <c r="A665" t="s">
        <v>2147</v>
      </c>
      <c r="B665" t="s">
        <v>2148</v>
      </c>
      <c r="C665" t="s">
        <v>10159</v>
      </c>
      <c r="D665" t="s">
        <v>242</v>
      </c>
      <c r="E665">
        <v>2577.1715377999999</v>
      </c>
      <c r="F665">
        <v>431.55</v>
      </c>
      <c r="G665">
        <v>-10.0608449046495</v>
      </c>
      <c r="H665">
        <f>(Table2[[#This Row],[1Y Return vs Nifty]]-AVERAGE(Table2[1Y Return vs Nifty]))/_xlfn.STDEV.P(Table2[1Y Return vs Nifty])</f>
        <v>-0.66322918847456169</v>
      </c>
      <c r="I665">
        <v>13.6491441246659</v>
      </c>
      <c r="J665">
        <f>(Table2[[#This Row],[1M Return vs Nifty]]-AVERAGE(Table2[1M Return vs Nifty]))/_xlfn.STDEV.P(Table2[1M Return vs Nifty])</f>
        <v>0.81467260562796073</v>
      </c>
      <c r="K665">
        <v>-21.532571332079002</v>
      </c>
      <c r="L665">
        <f>(Table2[[#This Row],[6M Return vs Nifty]]-AVERAGE(Table2[6M Return vs Nifty]))/_xlfn.STDEV.P(Table2[6M Return vs Nifty])</f>
        <v>-0.9310900393029462</v>
      </c>
      <c r="M665">
        <v>-2.28973759836268</v>
      </c>
      <c r="N665">
        <f>(Table2[[#This Row],[1W Return vs Nifty]]-AVERAGE(Table2[1W Return vs Nifty]))/_xlfn.STDEV.P(Table2[1W Return vs Nifty])</f>
        <v>-0.41212193971685751</v>
      </c>
      <c r="O665">
        <v>412.16</v>
      </c>
      <c r="P665">
        <v>398.58402382647199</v>
      </c>
      <c r="Q665">
        <v>405.279286433479</v>
      </c>
      <c r="R665">
        <v>72.407358058760806</v>
      </c>
      <c r="S665" s="2">
        <f>(Table2[[#This Row],[Close Price]]-Table2[[#This Row],[20D EMA]])/Table2[[#This Row],[20D EMA]]</f>
        <v>4.7044836956521702E-2</v>
      </c>
      <c r="T665" s="2">
        <f>(Table2[[#This Row],[Close Price]]-Table2[[#This Row],[50D EMA]])/Table2[[#This Row],[50D EMA]]</f>
        <v>8.2707720839007154E-2</v>
      </c>
      <c r="U665" s="2">
        <f>(Table2[[#This Row],[Close Price]]-Table2[[#This Row],[200D EMA]])/Table2[[#This Row],[200D EMA]]</f>
        <v>6.4821258934073325E-2</v>
      </c>
      <c r="V665">
        <v>1.7619018578246499</v>
      </c>
      <c r="W665">
        <v>415.4</v>
      </c>
      <c r="X665">
        <v>433.5</v>
      </c>
      <c r="Y665">
        <v>430</v>
      </c>
      <c r="Z665">
        <v>444.25</v>
      </c>
      <c r="AA665">
        <v>403.05</v>
      </c>
      <c r="AB665">
        <v>448.9</v>
      </c>
      <c r="AC665" s="2">
        <f>(Table2[[#This Row],[Close Price]]/Table2[[#This Row],[Day Low]])-1</f>
        <v>3.8878189696677889E-2</v>
      </c>
      <c r="AD665" s="2">
        <f>(Table2[[#This Row],[Day High]]/Table2[[#This Row],[Close Price]])-1</f>
        <v>4.5185957594715553E-3</v>
      </c>
      <c r="AE665" s="2">
        <f>(Table2[[#This Row],[Close Price]]/Table2[[#This Row],[Current Week Low]])-1</f>
        <v>3.6046511627907396E-3</v>
      </c>
      <c r="AF665" s="2">
        <f>(Table2[[#This Row],[Current Week High]]/Table2[[#This Row],[Close Price]])-1</f>
        <v>2.9428803151430927E-2</v>
      </c>
      <c r="AG665" s="2">
        <f>(Table2[[#This Row],[Close Price]]/Table2[[#This Row],[Current Month Low]])-1</f>
        <v>7.0710829921845963E-2</v>
      </c>
      <c r="AH665" s="2">
        <f>(Table2[[#This Row],[Current Month High]]/Table2[[#This Row],[Close Price]])-1</f>
        <v>4.0203916116324789E-2</v>
      </c>
      <c r="AI665">
        <v>24.180280384659898</v>
      </c>
      <c r="AJ665">
        <v>30.436753815928601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0</v>
      </c>
      <c r="AM665" t="s">
        <v>10197</v>
      </c>
      <c r="AN665">
        <v>3.79</v>
      </c>
      <c r="AO665" t="s">
        <v>10198</v>
      </c>
      <c r="AP665">
        <v>-7.032552066377E-2</v>
      </c>
      <c r="AQ665">
        <f>(Table2[[#This Row],[Sharpe Ratio]]-AVERAGE(Table2[Sharpe Ratio]))/_xlfn.STDEV.P(Table2[Sharpe Ratio])</f>
        <v>-1.4070708222521402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566</v>
      </c>
      <c r="AT665">
        <f>_xlfn.RANK.AVG(Table2[[#This Row],[6M Return vs Nifty Z-Score]],Table2[6M Return vs Nifty Z-Score])</f>
        <v>630</v>
      </c>
      <c r="AU665">
        <f>_xlfn.RANK.AVG(Table2[[#This Row],[Sharpe Ratio Z-Score]],Table2[Sharpe Ratio Z-Score])</f>
        <v>673</v>
      </c>
      <c r="AV665">
        <f>(Table2[[#This Row],[Rank 1Y]]+Table2[[#This Row],[Rank 6M]]+Table2[[#This Row],[Rank Sharpe]])/3</f>
        <v>623</v>
      </c>
    </row>
    <row r="666" spans="1:48" x14ac:dyDescent="0.3">
      <c r="A666" t="s">
        <v>1388</v>
      </c>
      <c r="B666" t="s">
        <v>1389</v>
      </c>
      <c r="C666" t="s">
        <v>10167</v>
      </c>
      <c r="D666" t="s">
        <v>542</v>
      </c>
      <c r="E666">
        <v>7551.8630750000002</v>
      </c>
      <c r="F666">
        <v>2348.9</v>
      </c>
      <c r="G666">
        <v>-20.7605208994954</v>
      </c>
      <c r="H666">
        <f>(Table2[[#This Row],[1Y Return vs Nifty]]-AVERAGE(Table2[1Y Return vs Nifty]))/_xlfn.STDEV.P(Table2[1Y Return vs Nifty])</f>
        <v>-0.78680294132600159</v>
      </c>
      <c r="I666">
        <v>1.6848381445560201</v>
      </c>
      <c r="J666">
        <f>(Table2[[#This Row],[1M Return vs Nifty]]-AVERAGE(Table2[1M Return vs Nifty]))/_xlfn.STDEV.P(Table2[1M Return vs Nifty])</f>
        <v>-0.17066224094297361</v>
      </c>
      <c r="K666">
        <v>-20.376392795897999</v>
      </c>
      <c r="L666">
        <f>(Table2[[#This Row],[6M Return vs Nifty]]-AVERAGE(Table2[6M Return vs Nifty]))/_xlfn.STDEV.P(Table2[6M Return vs Nifty])</f>
        <v>-0.89757270986525151</v>
      </c>
      <c r="M666">
        <v>-4.08654946731499</v>
      </c>
      <c r="N666">
        <f>(Table2[[#This Row],[1W Return vs Nifty]]-AVERAGE(Table2[1W Return vs Nifty]))/_xlfn.STDEV.P(Table2[1W Return vs Nifty])</f>
        <v>-0.73653658205343775</v>
      </c>
      <c r="O666">
        <v>2320.9</v>
      </c>
      <c r="P666">
        <v>2263.1652913799699</v>
      </c>
      <c r="Q666">
        <v>2256.0326841119399</v>
      </c>
      <c r="R666">
        <v>47.669065932339798</v>
      </c>
      <c r="S666" s="2">
        <f>(Table2[[#This Row],[Close Price]]-Table2[[#This Row],[20D EMA]])/Table2[[#This Row],[20D EMA]]</f>
        <v>1.2064285406523332E-2</v>
      </c>
      <c r="T666" s="2">
        <f>(Table2[[#This Row],[Close Price]]-Table2[[#This Row],[50D EMA]])/Table2[[#This Row],[50D EMA]]</f>
        <v>3.7882654416175367E-2</v>
      </c>
      <c r="U666" s="2">
        <f>(Table2[[#This Row],[Close Price]]-Table2[[#This Row],[200D EMA]])/Table2[[#This Row],[200D EMA]]</f>
        <v>4.1163994006858218E-2</v>
      </c>
      <c r="V666">
        <v>0.90589023023114501</v>
      </c>
      <c r="W666">
        <v>2280</v>
      </c>
      <c r="X666">
        <v>2366.9499999999998</v>
      </c>
      <c r="Y666">
        <v>2314</v>
      </c>
      <c r="Z666">
        <v>2400</v>
      </c>
      <c r="AA666">
        <v>2289.6</v>
      </c>
      <c r="AB666">
        <v>2460</v>
      </c>
      <c r="AC666" s="2">
        <f>(Table2[[#This Row],[Close Price]]/Table2[[#This Row],[Day Low]])-1</f>
        <v>3.0219298245613979E-2</v>
      </c>
      <c r="AD666" s="2">
        <f>(Table2[[#This Row],[Day High]]/Table2[[#This Row],[Close Price]])-1</f>
        <v>7.6844480395077408E-3</v>
      </c>
      <c r="AE666" s="2">
        <f>(Table2[[#This Row],[Close Price]]/Table2[[#This Row],[Current Week Low]])-1</f>
        <v>1.5082108902333635E-2</v>
      </c>
      <c r="AF666" s="2">
        <f>(Table2[[#This Row],[Current Week High]]/Table2[[#This Row],[Close Price]])-1</f>
        <v>2.1754863978883598E-2</v>
      </c>
      <c r="AG666" s="2">
        <f>(Table2[[#This Row],[Close Price]]/Table2[[#This Row],[Current Month Low]])-1</f>
        <v>2.5899720475192289E-2</v>
      </c>
      <c r="AH666" s="2">
        <f>(Table2[[#This Row],[Current Month High]]/Table2[[#This Row],[Close Price]])-1</f>
        <v>4.7298735578355844E-2</v>
      </c>
      <c r="AI666">
        <v>16.437481374260202</v>
      </c>
      <c r="AJ666">
        <v>19.8418367346938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-0.02</v>
      </c>
      <c r="AM666" t="s">
        <v>10199</v>
      </c>
      <c r="AN666">
        <v>-2.0699999999999998</v>
      </c>
      <c r="AO666" t="s">
        <v>10199</v>
      </c>
      <c r="AP666">
        <v>-4.9226461504244999E-2</v>
      </c>
      <c r="AQ666">
        <f>(Table2[[#This Row],[Sharpe Ratio]]-AVERAGE(Table2[Sharpe Ratio]))/_xlfn.STDEV.P(Table2[Sharpe Ratio])</f>
        <v>-1.1691938261147008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-3.7607683003023649</v>
      </c>
      <c r="AS666">
        <f>_xlfn.RANK.AVG(Table2[[#This Row],[1Y Return vs Nifty Z-Score]],Table2[1Y Return vs Nifty Z-Score])</f>
        <v>629</v>
      </c>
      <c r="AT666">
        <f>_xlfn.RANK.AVG(Table2[[#This Row],[6M Return vs Nifty Z-Score]],Table2[6M Return vs Nifty Z-Score])</f>
        <v>621</v>
      </c>
      <c r="AU666">
        <f>_xlfn.RANK.AVG(Table2[[#This Row],[Sharpe Ratio Z-Score]],Table2[Sharpe Ratio Z-Score])</f>
        <v>631</v>
      </c>
      <c r="AV666">
        <f>(Table2[[#This Row],[Rank 1Y]]+Table2[[#This Row],[Rank 6M]]+Table2[[#This Row],[Rank Sharpe]])/3</f>
        <v>627</v>
      </c>
    </row>
    <row r="667" spans="1:48" x14ac:dyDescent="0.3">
      <c r="A667" t="s">
        <v>1030</v>
      </c>
      <c r="B667" t="s">
        <v>1031</v>
      </c>
      <c r="C667" t="s">
        <v>10152</v>
      </c>
      <c r="D667" t="s">
        <v>297</v>
      </c>
      <c r="E667">
        <v>12722.591953200001</v>
      </c>
      <c r="F667">
        <v>943.05</v>
      </c>
      <c r="G667">
        <v>-32.534768963460998</v>
      </c>
      <c r="H667">
        <f>(Table2[[#This Row],[1Y Return vs Nifty]]-AVERAGE(Table2[1Y Return vs Nifty]))/_xlfn.STDEV.P(Table2[1Y Return vs Nifty])</f>
        <v>-0.9227872478572372</v>
      </c>
      <c r="I667">
        <v>-1.9915588032223599</v>
      </c>
      <c r="J667">
        <f>(Table2[[#This Row],[1M Return vs Nifty]]-AVERAGE(Table2[1M Return vs Nifty]))/_xlfn.STDEV.P(Table2[1M Return vs Nifty])</f>
        <v>-0.47343634488976954</v>
      </c>
      <c r="K667">
        <v>-26.527144252201602</v>
      </c>
      <c r="L667">
        <f>(Table2[[#This Row],[6M Return vs Nifty]]-AVERAGE(Table2[6M Return vs Nifty]))/_xlfn.STDEV.P(Table2[6M Return vs Nifty])</f>
        <v>-1.0758814713574594</v>
      </c>
      <c r="M667">
        <v>-4.2103881123331401</v>
      </c>
      <c r="N667">
        <f>(Table2[[#This Row],[1W Return vs Nifty]]-AVERAGE(Table2[1W Return vs Nifty]))/_xlfn.STDEV.P(Table2[1W Return vs Nifty])</f>
        <v>-0.75889566728946489</v>
      </c>
      <c r="O667">
        <v>945.12</v>
      </c>
      <c r="P667">
        <v>932.87451513632698</v>
      </c>
      <c r="Q667">
        <v>946.55247465844502</v>
      </c>
      <c r="R667">
        <v>46.502059626861097</v>
      </c>
      <c r="S667" s="2">
        <f>(Table2[[#This Row],[Close Price]]-Table2[[#This Row],[20D EMA]])/Table2[[#This Row],[20D EMA]]</f>
        <v>-2.1901980700863911E-3</v>
      </c>
      <c r="T667" s="2">
        <f>(Table2[[#This Row],[Close Price]]-Table2[[#This Row],[50D EMA]])/Table2[[#This Row],[50D EMA]]</f>
        <v>1.0907667321350255E-2</v>
      </c>
      <c r="U667" s="2">
        <f>(Table2[[#This Row],[Close Price]]-Table2[[#This Row],[200D EMA]])/Table2[[#This Row],[200D EMA]]</f>
        <v>-3.700243517623155E-3</v>
      </c>
      <c r="V667">
        <v>0.65215128559216995</v>
      </c>
      <c r="W667">
        <v>925</v>
      </c>
      <c r="X667">
        <v>951.7</v>
      </c>
      <c r="Y667">
        <v>941.1</v>
      </c>
      <c r="Z667">
        <v>962.45</v>
      </c>
      <c r="AA667">
        <v>941.1</v>
      </c>
      <c r="AB667">
        <v>1005.45</v>
      </c>
      <c r="AC667" s="2">
        <f>(Table2[[#This Row],[Close Price]]/Table2[[#This Row],[Day Low]])-1</f>
        <v>1.9513513513513381E-2</v>
      </c>
      <c r="AD667" s="2">
        <f>(Table2[[#This Row],[Day High]]/Table2[[#This Row],[Close Price]])-1</f>
        <v>9.1723662584168864E-3</v>
      </c>
      <c r="AE667" s="2">
        <f>(Table2[[#This Row],[Close Price]]/Table2[[#This Row],[Current Week Low]])-1</f>
        <v>2.0720433535224014E-3</v>
      </c>
      <c r="AF667" s="2">
        <f>(Table2[[#This Row],[Current Week High]]/Table2[[#This Row],[Close Price]])-1</f>
        <v>2.057154975876152E-2</v>
      </c>
      <c r="AG667" s="2">
        <f>(Table2[[#This Row],[Close Price]]/Table2[[#This Row],[Current Month Low]])-1</f>
        <v>2.0720433535224014E-3</v>
      </c>
      <c r="AH667" s="2">
        <f>(Table2[[#This Row],[Current Month High]]/Table2[[#This Row],[Close Price]])-1</f>
        <v>6.6168283760140056E-2</v>
      </c>
      <c r="AI667">
        <v>39.753989714225099</v>
      </c>
      <c r="AJ667">
        <v>20.586918994949102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</v>
      </c>
      <c r="AM667" t="s">
        <v>10199</v>
      </c>
      <c r="AN667">
        <v>0.16</v>
      </c>
      <c r="AO667" t="s">
        <v>10198</v>
      </c>
      <c r="AP667">
        <v>-3.922354727338E-3</v>
      </c>
      <c r="AQ667">
        <f>(Table2[[#This Row],[Sharpe Ratio]]-AVERAGE(Table2[Sharpe Ratio]))/_xlfn.STDEV.P(Table2[Sharpe Ratio])</f>
        <v>-0.6584220067980403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670</v>
      </c>
      <c r="AT667">
        <f>_xlfn.RANK.AVG(Table2[[#This Row],[6M Return vs Nifty Z-Score]],Table2[6M Return vs Nifty Z-Score])</f>
        <v>665</v>
      </c>
      <c r="AU667">
        <f>_xlfn.RANK.AVG(Table2[[#This Row],[Sharpe Ratio Z-Score]],Table2[Sharpe Ratio Z-Score])</f>
        <v>547</v>
      </c>
      <c r="AV667">
        <f>(Table2[[#This Row],[Rank 1Y]]+Table2[[#This Row],[Rank 6M]]+Table2[[#This Row],[Rank Sharpe]])/3</f>
        <v>627.33333333333337</v>
      </c>
    </row>
    <row r="668" spans="1:48" x14ac:dyDescent="0.3">
      <c r="A668" t="s">
        <v>66</v>
      </c>
      <c r="B668" t="s">
        <v>67</v>
      </c>
      <c r="C668" t="s">
        <v>10153</v>
      </c>
      <c r="D668" t="s">
        <v>24</v>
      </c>
      <c r="E668">
        <v>368407.13454535999</v>
      </c>
      <c r="F668">
        <v>1847.85</v>
      </c>
      <c r="G668">
        <v>-27.4792057252773</v>
      </c>
      <c r="H668">
        <f>(Table2[[#This Row],[1Y Return vs Nifty]]-AVERAGE(Table2[1Y Return vs Nifty]))/_xlfn.STDEV.P(Table2[1Y Return vs Nifty])</f>
        <v>-0.86439903849266619</v>
      </c>
      <c r="I668">
        <v>9.23856777391307E-2</v>
      </c>
      <c r="J668">
        <f>(Table2[[#This Row],[1M Return vs Nifty]]-AVERAGE(Table2[1M Return vs Nifty]))/_xlfn.STDEV.P(Table2[1M Return vs Nifty])</f>
        <v>-0.30181058416247014</v>
      </c>
      <c r="K668">
        <v>-12.1715939038511</v>
      </c>
      <c r="L668">
        <f>(Table2[[#This Row],[6M Return vs Nifty]]-AVERAGE(Table2[6M Return vs Nifty]))/_xlfn.STDEV.P(Table2[6M Return vs Nifty])</f>
        <v>-0.65971762189316674</v>
      </c>
      <c r="M668">
        <v>0.73384401960786805</v>
      </c>
      <c r="N668">
        <f>(Table2[[#This Row],[1W Return vs Nifty]]-AVERAGE(Table2[1W Return vs Nifty]))/_xlfn.STDEV.P(Table2[1W Return vs Nifty])</f>
        <v>0.13378615790791837</v>
      </c>
      <c r="O668">
        <v>1791.91</v>
      </c>
      <c r="P668">
        <v>1754.89707860573</v>
      </c>
      <c r="Q668">
        <v>1762.69165590283</v>
      </c>
      <c r="R668">
        <v>70.599774357621598</v>
      </c>
      <c r="S668" s="2">
        <f>(Table2[[#This Row],[Close Price]]-Table2[[#This Row],[20D EMA]])/Table2[[#This Row],[20D EMA]]</f>
        <v>3.1218085729751953E-2</v>
      </c>
      <c r="T668" s="2">
        <f>(Table2[[#This Row],[Close Price]]-Table2[[#This Row],[50D EMA]])/Table2[[#This Row],[50D EMA]]</f>
        <v>5.2967733850307161E-2</v>
      </c>
      <c r="U668" s="2">
        <f>(Table2[[#This Row],[Close Price]]-Table2[[#This Row],[200D EMA]])/Table2[[#This Row],[200D EMA]]</f>
        <v>4.8311537535220703E-2</v>
      </c>
      <c r="V668">
        <v>0.71942595399815101</v>
      </c>
      <c r="W668">
        <v>1820.2</v>
      </c>
      <c r="X668">
        <v>1844.5</v>
      </c>
      <c r="Y668">
        <v>1830</v>
      </c>
      <c r="Z668">
        <v>1870</v>
      </c>
      <c r="AA668">
        <v>1737.1</v>
      </c>
      <c r="AB668">
        <v>1870</v>
      </c>
      <c r="AC668" s="2">
        <f>(Table2[[#This Row],[Close Price]]/Table2[[#This Row],[Day Low]])-1</f>
        <v>1.5190638391385569E-2</v>
      </c>
      <c r="AD668" s="2">
        <f>(Table2[[#This Row],[Day High]]/Table2[[#This Row],[Close Price]])-1</f>
        <v>-1.8129177151824383E-3</v>
      </c>
      <c r="AE668" s="2">
        <f>(Table2[[#This Row],[Close Price]]/Table2[[#This Row],[Current Week Low]])-1</f>
        <v>9.7540983606556608E-3</v>
      </c>
      <c r="AF668" s="2">
        <f>(Table2[[#This Row],[Current Week High]]/Table2[[#This Row],[Close Price]])-1</f>
        <v>1.1986903698893325E-2</v>
      </c>
      <c r="AG668" s="2">
        <f>(Table2[[#This Row],[Close Price]]/Table2[[#This Row],[Current Month Low]])-1</f>
        <v>6.3755684761959586E-2</v>
      </c>
      <c r="AH668" s="2">
        <f>(Table2[[#This Row],[Current Month High]]/Table2[[#This Row],[Close Price]])-1</f>
        <v>1.1986903698893325E-2</v>
      </c>
      <c r="AI668">
        <v>7.5709608463890401</v>
      </c>
      <c r="AJ668">
        <v>19.6910321598601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-7.0000000000000007E-2</v>
      </c>
      <c r="AM668" t="s">
        <v>10199</v>
      </c>
      <c r="AN668">
        <v>4.07</v>
      </c>
      <c r="AO668" t="s">
        <v>10198</v>
      </c>
      <c r="AP668">
        <v>-7.8457731368329994E-2</v>
      </c>
      <c r="AQ668">
        <f>(Table2[[#This Row],[Sharpe Ratio]]-AVERAGE(Table2[Sharpe Ratio]))/_xlfn.STDEV.P(Table2[Sharpe Ratio])</f>
        <v>-1.4987557566243992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652</v>
      </c>
      <c r="AT668">
        <f>_xlfn.RANK.AVG(Table2[[#This Row],[6M Return vs Nifty Z-Score]],Table2[6M Return vs Nifty Z-Score])</f>
        <v>545</v>
      </c>
      <c r="AU668">
        <f>_xlfn.RANK.AVG(Table2[[#This Row],[Sharpe Ratio Z-Score]],Table2[Sharpe Ratio Z-Score])</f>
        <v>686</v>
      </c>
      <c r="AV668">
        <f>(Table2[[#This Row],[Rank 1Y]]+Table2[[#This Row],[Rank 6M]]+Table2[[#This Row],[Rank Sharpe]])/3</f>
        <v>627.66666666666663</v>
      </c>
    </row>
    <row r="669" spans="1:48" x14ac:dyDescent="0.3">
      <c r="A669" t="s">
        <v>560</v>
      </c>
      <c r="B669" t="s">
        <v>561</v>
      </c>
      <c r="C669" t="s">
        <v>10153</v>
      </c>
      <c r="D669" t="s">
        <v>37</v>
      </c>
      <c r="E669">
        <v>33908.392678234901</v>
      </c>
      <c r="F669">
        <v>572.35</v>
      </c>
      <c r="G669">
        <v>-32.537423983839297</v>
      </c>
      <c r="H669">
        <f>(Table2[[#This Row],[1Y Return vs Nifty]]-AVERAGE(Table2[1Y Return vs Nifty]))/_xlfn.STDEV.P(Table2[1Y Return vs Nifty])</f>
        <v>-0.92281791148034165</v>
      </c>
      <c r="I669">
        <v>9.9970868640332</v>
      </c>
      <c r="J669">
        <f>(Table2[[#This Row],[1M Return vs Nifty]]-AVERAGE(Table2[1M Return vs Nifty]))/_xlfn.STDEV.P(Table2[1M Return vs Nifty])</f>
        <v>0.51390302596691473</v>
      </c>
      <c r="K669">
        <v>-9.3063796380220101</v>
      </c>
      <c r="L669">
        <f>(Table2[[#This Row],[6M Return vs Nifty]]-AVERAGE(Table2[6M Return vs Nifty]))/_xlfn.STDEV.P(Table2[6M Return vs Nifty])</f>
        <v>-0.57665576989357048</v>
      </c>
      <c r="M669">
        <v>-0.79081217033042495</v>
      </c>
      <c r="N669">
        <f>(Table2[[#This Row],[1W Return vs Nifty]]-AVERAGE(Table2[1W Return vs Nifty]))/_xlfn.STDEV.P(Table2[1W Return vs Nifty])</f>
        <v>-0.14149073729285142</v>
      </c>
      <c r="O669">
        <v>552.97</v>
      </c>
      <c r="P669">
        <v>544.52080150417498</v>
      </c>
      <c r="Q669">
        <v>558.30526313014195</v>
      </c>
      <c r="R669">
        <v>72.008032988881595</v>
      </c>
      <c r="S669" s="2">
        <f>(Table2[[#This Row],[Close Price]]-Table2[[#This Row],[20D EMA]])/Table2[[#This Row],[20D EMA]]</f>
        <v>3.5047109246432888E-2</v>
      </c>
      <c r="T669" s="2">
        <f>(Table2[[#This Row],[Close Price]]-Table2[[#This Row],[50D EMA]])/Table2[[#This Row],[50D EMA]]</f>
        <v>5.1107686646589323E-2</v>
      </c>
      <c r="U669" s="2">
        <f>(Table2[[#This Row],[Close Price]]-Table2[[#This Row],[200D EMA]])/Table2[[#This Row],[200D EMA]]</f>
        <v>2.5156017321270027E-2</v>
      </c>
      <c r="V669">
        <v>1.6339173200058199</v>
      </c>
      <c r="W669">
        <v>562.5</v>
      </c>
      <c r="X669">
        <v>577.95000000000005</v>
      </c>
      <c r="Y669">
        <v>567.20000000000005</v>
      </c>
      <c r="Z669">
        <v>589.95000000000005</v>
      </c>
      <c r="AA669">
        <v>555.54999999999995</v>
      </c>
      <c r="AB669">
        <v>592.45000000000005</v>
      </c>
      <c r="AC669" s="2">
        <f>(Table2[[#This Row],[Close Price]]/Table2[[#This Row],[Day Low]])-1</f>
        <v>1.7511111111111255E-2</v>
      </c>
      <c r="AD669" s="2">
        <f>(Table2[[#This Row],[Day High]]/Table2[[#This Row],[Close Price]])-1</f>
        <v>9.7842229405085135E-3</v>
      </c>
      <c r="AE669" s="2">
        <f>(Table2[[#This Row],[Close Price]]/Table2[[#This Row],[Current Week Low]])-1</f>
        <v>9.0796897038081248E-3</v>
      </c>
      <c r="AF669" s="2">
        <f>(Table2[[#This Row],[Current Week High]]/Table2[[#This Row],[Close Price]])-1</f>
        <v>3.0750414955883709E-2</v>
      </c>
      <c r="AG669" s="2">
        <f>(Table2[[#This Row],[Close Price]]/Table2[[#This Row],[Current Month Low]])-1</f>
        <v>3.0240302403024222E-2</v>
      </c>
      <c r="AH669" s="2">
        <f>(Table2[[#This Row],[Current Month High]]/Table2[[#This Row],[Close Price]])-1</f>
        <v>3.5118371625753486E-2</v>
      </c>
      <c r="AI669">
        <v>17.934830086485501</v>
      </c>
      <c r="AJ669">
        <v>25.8465259454705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</v>
      </c>
      <c r="AM669" t="s">
        <v>10199</v>
      </c>
      <c r="AN669">
        <v>10.26</v>
      </c>
      <c r="AO669" t="s">
        <v>10198</v>
      </c>
      <c r="AP669">
        <v>-9.2249703076291004E-2</v>
      </c>
      <c r="AQ669">
        <f>(Table2[[#This Row],[Sharpe Ratio]]-AVERAGE(Table2[Sharpe Ratio]))/_xlfn.STDEV.P(Table2[Sharpe Ratio])</f>
        <v>-1.6542505005320307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671</v>
      </c>
      <c r="AT669">
        <f>_xlfn.RANK.AVG(Table2[[#This Row],[6M Return vs Nifty Z-Score]],Table2[6M Return vs Nifty Z-Score])</f>
        <v>521</v>
      </c>
      <c r="AU669">
        <f>_xlfn.RANK.AVG(Table2[[#This Row],[Sharpe Ratio Z-Score]],Table2[Sharpe Ratio Z-Score])</f>
        <v>694</v>
      </c>
      <c r="AV669">
        <f>(Table2[[#This Row],[Rank 1Y]]+Table2[[#This Row],[Rank 6M]]+Table2[[#This Row],[Rank Sharpe]])/3</f>
        <v>628.66666666666663</v>
      </c>
    </row>
    <row r="670" spans="1:48" x14ac:dyDescent="0.3">
      <c r="A670" t="s">
        <v>38</v>
      </c>
      <c r="B670" t="s">
        <v>39</v>
      </c>
      <c r="C670" t="s">
        <v>10155</v>
      </c>
      <c r="D670" t="s">
        <v>40</v>
      </c>
      <c r="E670">
        <v>607874.50334833004</v>
      </c>
      <c r="F670">
        <v>2590.15</v>
      </c>
      <c r="G670">
        <v>-28.811266905527901</v>
      </c>
      <c r="H670">
        <f>(Table2[[#This Row],[1Y Return vs Nifty]]-AVERAGE(Table2[1Y Return vs Nifty]))/_xlfn.STDEV.P(Table2[1Y Return vs Nifty])</f>
        <v>-0.87978341079988165</v>
      </c>
      <c r="I670">
        <v>-5.0899969619696002</v>
      </c>
      <c r="J670">
        <f>(Table2[[#This Row],[1M Return vs Nifty]]-AVERAGE(Table2[1M Return vs Nifty]))/_xlfn.STDEV.P(Table2[1M Return vs Nifty])</f>
        <v>-0.72861195581398142</v>
      </c>
      <c r="K670">
        <v>-12.9290485956914</v>
      </c>
      <c r="L670">
        <f>(Table2[[#This Row],[6M Return vs Nifty]]-AVERAGE(Table2[6M Return vs Nifty]))/_xlfn.STDEV.P(Table2[6M Return vs Nifty])</f>
        <v>-0.68167604582689412</v>
      </c>
      <c r="M670">
        <v>1.8587904096485399</v>
      </c>
      <c r="N670">
        <f>(Table2[[#This Row],[1W Return vs Nifty]]-AVERAGE(Table2[1W Return vs Nifty]))/_xlfn.STDEV.P(Table2[1W Return vs Nifty])</f>
        <v>0.33689539103295729</v>
      </c>
      <c r="O670">
        <v>2497.71</v>
      </c>
      <c r="P670">
        <v>2441.3910418953901</v>
      </c>
      <c r="Q670">
        <v>2438.8901064225802</v>
      </c>
      <c r="R670">
        <v>74.402251483355698</v>
      </c>
      <c r="S670" s="2">
        <f>(Table2[[#This Row],[Close Price]]-Table2[[#This Row],[20D EMA]])/Table2[[#This Row],[20D EMA]]</f>
        <v>3.7009901069379576E-2</v>
      </c>
      <c r="T670" s="2">
        <f>(Table2[[#This Row],[Close Price]]-Table2[[#This Row],[50D EMA]])/Table2[[#This Row],[50D EMA]]</f>
        <v>6.0932048799982479E-2</v>
      </c>
      <c r="U670" s="2">
        <f>(Table2[[#This Row],[Close Price]]-Table2[[#This Row],[200D EMA]])/Table2[[#This Row],[200D EMA]]</f>
        <v>6.2019970961008732E-2</v>
      </c>
      <c r="V670">
        <v>0.82692210868118499</v>
      </c>
      <c r="W670">
        <v>2573</v>
      </c>
      <c r="X670">
        <v>2607.15</v>
      </c>
      <c r="Y670">
        <v>2536.25</v>
      </c>
      <c r="Z670">
        <v>2614</v>
      </c>
      <c r="AA670">
        <v>2450.1</v>
      </c>
      <c r="AB670">
        <v>2614</v>
      </c>
      <c r="AC670" s="2">
        <f>(Table2[[#This Row],[Close Price]]/Table2[[#This Row],[Day Low]])-1</f>
        <v>6.6653711620676681E-3</v>
      </c>
      <c r="AD670" s="2">
        <f>(Table2[[#This Row],[Day High]]/Table2[[#This Row],[Close Price]])-1</f>
        <v>6.5633264482751752E-3</v>
      </c>
      <c r="AE670" s="2">
        <f>(Table2[[#This Row],[Close Price]]/Table2[[#This Row],[Current Week Low]])-1</f>
        <v>2.1251848201084389E-2</v>
      </c>
      <c r="AF670" s="2">
        <f>(Table2[[#This Row],[Current Week High]]/Table2[[#This Row],[Close Price]])-1</f>
        <v>9.2079609289037467E-3</v>
      </c>
      <c r="AG670" s="2">
        <f>(Table2[[#This Row],[Close Price]]/Table2[[#This Row],[Current Month Low]])-1</f>
        <v>5.7160932206848702E-2</v>
      </c>
      <c r="AH670" s="2">
        <f>(Table2[[#This Row],[Current Month High]]/Table2[[#This Row],[Close Price]])-1</f>
        <v>9.2079609289037467E-3</v>
      </c>
      <c r="AI670">
        <v>5.16572399281893</v>
      </c>
      <c r="AJ670">
        <v>19.2490964756796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0.04</v>
      </c>
      <c r="AM670" t="s">
        <v>10198</v>
      </c>
      <c r="AN670">
        <v>6.1</v>
      </c>
      <c r="AO670" t="s">
        <v>10198</v>
      </c>
      <c r="AP670">
        <v>-7.3071928737361999E-2</v>
      </c>
      <c r="AQ670">
        <f>(Table2[[#This Row],[Sharpe Ratio]]-AVERAGE(Table2[Sharpe Ratio]))/_xlfn.STDEV.P(Table2[Sharpe Ratio])</f>
        <v>-1.4380346343242412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-3.3912106557320416</v>
      </c>
      <c r="AS670">
        <f>_xlfn.RANK.AVG(Table2[[#This Row],[1Y Return vs Nifty Z-Score]],Table2[1Y Return vs Nifty Z-Score])</f>
        <v>656</v>
      </c>
      <c r="AT670">
        <f>_xlfn.RANK.AVG(Table2[[#This Row],[6M Return vs Nifty Z-Score]],Table2[6M Return vs Nifty Z-Score])</f>
        <v>556</v>
      </c>
      <c r="AU670">
        <f>_xlfn.RANK.AVG(Table2[[#This Row],[Sharpe Ratio Z-Score]],Table2[Sharpe Ratio Z-Score])</f>
        <v>677</v>
      </c>
      <c r="AV670">
        <f>(Table2[[#This Row],[Rank 1Y]]+Table2[[#This Row],[Rank 6M]]+Table2[[#This Row],[Rank Sharpe]])/3</f>
        <v>629.66666666666663</v>
      </c>
    </row>
    <row r="671" spans="1:48" x14ac:dyDescent="0.3">
      <c r="A671" t="s">
        <v>1433</v>
      </c>
      <c r="B671" t="s">
        <v>1434</v>
      </c>
      <c r="C671" t="s">
        <v>10155</v>
      </c>
      <c r="D671" t="s">
        <v>414</v>
      </c>
      <c r="E671">
        <v>7065.83096603999</v>
      </c>
      <c r="F671">
        <v>331.2</v>
      </c>
      <c r="G671">
        <v>-30.6193527205807</v>
      </c>
      <c r="H671">
        <f>(Table2[[#This Row],[1Y Return vs Nifty]]-AVERAGE(Table2[1Y Return vs Nifty]))/_xlfn.STDEV.P(Table2[1Y Return vs Nifty])</f>
        <v>-0.90066553374932024</v>
      </c>
      <c r="I671">
        <v>3.7240052979695002</v>
      </c>
      <c r="J671">
        <f>(Table2[[#This Row],[1M Return vs Nifty]]-AVERAGE(Table2[1M Return vs Nifty]))/_xlfn.STDEV.P(Table2[1M Return vs Nifty])</f>
        <v>-2.7241710222052286E-3</v>
      </c>
      <c r="K671">
        <v>-24.359723693385899</v>
      </c>
      <c r="L671">
        <f>(Table2[[#This Row],[6M Return vs Nifty]]-AVERAGE(Table2[6M Return vs Nifty]))/_xlfn.STDEV.P(Table2[6M Return vs Nifty])</f>
        <v>-1.0130484861164279</v>
      </c>
      <c r="M671">
        <v>5.4530303070597697E-2</v>
      </c>
      <c r="N671">
        <f>(Table2[[#This Row],[1W Return vs Nifty]]-AVERAGE(Table2[1W Return vs Nifty]))/_xlfn.STDEV.P(Table2[1W Return vs Nifty])</f>
        <v>1.1135968317802345E-2</v>
      </c>
      <c r="O671">
        <v>301.93</v>
      </c>
      <c r="P671">
        <v>296.265891969525</v>
      </c>
      <c r="Q671">
        <v>323.09933939243803</v>
      </c>
      <c r="R671">
        <v>59.241880360705203</v>
      </c>
      <c r="S671" s="2">
        <f>(Table2[[#This Row],[Close Price]]-Table2[[#This Row],[20D EMA]])/Table2[[#This Row],[20D EMA]]</f>
        <v>9.6943000033120202E-2</v>
      </c>
      <c r="T671" s="2">
        <f>(Table2[[#This Row],[Close Price]]-Table2[[#This Row],[50D EMA]])/Table2[[#This Row],[50D EMA]]</f>
        <v>0.11791471437443915</v>
      </c>
      <c r="U671" s="2">
        <f>(Table2[[#This Row],[Close Price]]-Table2[[#This Row],[200D EMA]])/Table2[[#This Row],[200D EMA]]</f>
        <v>2.5071733736115324E-2</v>
      </c>
      <c r="V671">
        <v>2.1093748275224899</v>
      </c>
      <c r="W671">
        <v>316.35000000000002</v>
      </c>
      <c r="X671">
        <v>334.1</v>
      </c>
      <c r="Y671">
        <v>307.8</v>
      </c>
      <c r="Z671">
        <v>348.7</v>
      </c>
      <c r="AA671">
        <v>283</v>
      </c>
      <c r="AB671">
        <v>348.7</v>
      </c>
      <c r="AC671" s="2">
        <f>(Table2[[#This Row],[Close Price]]/Table2[[#This Row],[Day Low]])-1</f>
        <v>4.6941678520625807E-2</v>
      </c>
      <c r="AD671" s="2">
        <f>(Table2[[#This Row],[Day High]]/Table2[[#This Row],[Close Price]])-1</f>
        <v>8.7560386473430896E-3</v>
      </c>
      <c r="AE671" s="2">
        <f>(Table2[[#This Row],[Close Price]]/Table2[[#This Row],[Current Week Low]])-1</f>
        <v>7.6023391812865437E-2</v>
      </c>
      <c r="AF671" s="2">
        <f>(Table2[[#This Row],[Current Week High]]/Table2[[#This Row],[Close Price]])-1</f>
        <v>5.2838164251207687E-2</v>
      </c>
      <c r="AG671" s="2">
        <f>(Table2[[#This Row],[Close Price]]/Table2[[#This Row],[Current Month Low]])-1</f>
        <v>0.17031802120141348</v>
      </c>
      <c r="AH671" s="2">
        <f>(Table2[[#This Row],[Current Month High]]/Table2[[#This Row],[Close Price]])-1</f>
        <v>5.2838164251207687E-2</v>
      </c>
      <c r="AI671">
        <v>42.179951690821198</v>
      </c>
      <c r="AJ671">
        <v>28.2975014526438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0.02</v>
      </c>
      <c r="AM671" t="s">
        <v>10198</v>
      </c>
      <c r="AN671">
        <v>11.25</v>
      </c>
      <c r="AO671" t="s">
        <v>10198</v>
      </c>
      <c r="AP671">
        <v>-1.5474074392941999E-2</v>
      </c>
      <c r="AQ671">
        <f>(Table2[[#This Row],[Sharpe Ratio]]-AVERAGE(Table2[Sharpe Ratio]))/_xlfn.STDEV.P(Table2[Sharpe Ratio])</f>
        <v>-0.78865949054077633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662</v>
      </c>
      <c r="AT671">
        <f>_xlfn.RANK.AVG(Table2[[#This Row],[6M Return vs Nifty Z-Score]],Table2[6M Return vs Nifty Z-Score])</f>
        <v>654</v>
      </c>
      <c r="AU671">
        <f>_xlfn.RANK.AVG(Table2[[#This Row],[Sharpe Ratio Z-Score]],Table2[Sharpe Ratio Z-Score])</f>
        <v>573</v>
      </c>
      <c r="AV671">
        <f>(Table2[[#This Row],[Rank 1Y]]+Table2[[#This Row],[Rank 6M]]+Table2[[#This Row],[Rank Sharpe]])/3</f>
        <v>629.66666666666663</v>
      </c>
    </row>
    <row r="672" spans="1:48" x14ac:dyDescent="0.3">
      <c r="A672" t="s">
        <v>1019</v>
      </c>
      <c r="B672" t="s">
        <v>1020</v>
      </c>
      <c r="C672" t="s">
        <v>10162</v>
      </c>
      <c r="D672" t="s">
        <v>80</v>
      </c>
      <c r="E672">
        <v>12943.33898472</v>
      </c>
      <c r="F672">
        <v>361.5</v>
      </c>
      <c r="G672">
        <v>-22.639711042106502</v>
      </c>
      <c r="H672">
        <f>(Table2[[#This Row],[1Y Return vs Nifty]]-AVERAGE(Table2[1Y Return vs Nifty]))/_xlfn.STDEV.P(Table2[1Y Return vs Nifty])</f>
        <v>-0.80850626938525749</v>
      </c>
      <c r="I672">
        <v>2.6658064477030301</v>
      </c>
      <c r="J672">
        <f>(Table2[[#This Row],[1M Return vs Nifty]]-AVERAGE(Table2[1M Return vs Nifty]))/_xlfn.STDEV.P(Table2[1M Return vs Nifty])</f>
        <v>-8.9873413402186172E-2</v>
      </c>
      <c r="K672">
        <v>-12.3686358583673</v>
      </c>
      <c r="L672">
        <f>(Table2[[#This Row],[6M Return vs Nifty]]-AVERAGE(Table2[6M Return vs Nifty]))/_xlfn.STDEV.P(Table2[6M Return vs Nifty])</f>
        <v>-0.66542981935739365</v>
      </c>
      <c r="M672">
        <v>-3.6911430143122002</v>
      </c>
      <c r="N672">
        <f>(Table2[[#This Row],[1W Return vs Nifty]]-AVERAGE(Table2[1W Return vs Nifty]))/_xlfn.STDEV.P(Table2[1W Return vs Nifty])</f>
        <v>-0.66514588988082246</v>
      </c>
      <c r="O672">
        <v>354.69</v>
      </c>
      <c r="P672">
        <v>342.72851141855</v>
      </c>
      <c r="Q672">
        <v>342.07303940422298</v>
      </c>
      <c r="R672">
        <v>54.775624474879997</v>
      </c>
      <c r="S672" s="2">
        <f>(Table2[[#This Row],[Close Price]]-Table2[[#This Row],[20D EMA]])/Table2[[#This Row],[20D EMA]]</f>
        <v>1.9199864670557395E-2</v>
      </c>
      <c r="T672" s="2">
        <f>(Table2[[#This Row],[Close Price]]-Table2[[#This Row],[50D EMA]])/Table2[[#This Row],[50D EMA]]</f>
        <v>5.4770723637070612E-2</v>
      </c>
      <c r="U672" s="2">
        <f>(Table2[[#This Row],[Close Price]]-Table2[[#This Row],[200D EMA]])/Table2[[#This Row],[200D EMA]]</f>
        <v>5.6791849569940669E-2</v>
      </c>
      <c r="V672">
        <v>1.5702500451346999</v>
      </c>
      <c r="W672">
        <v>351.3</v>
      </c>
      <c r="X672">
        <v>363.9</v>
      </c>
      <c r="Y672">
        <v>358.1</v>
      </c>
      <c r="Z672">
        <v>376</v>
      </c>
      <c r="AA672">
        <v>352.8</v>
      </c>
      <c r="AB672">
        <v>376.5</v>
      </c>
      <c r="AC672" s="2">
        <f>(Table2[[#This Row],[Close Price]]/Table2[[#This Row],[Day Low]])-1</f>
        <v>2.9035012809564442E-2</v>
      </c>
      <c r="AD672" s="2">
        <f>(Table2[[#This Row],[Day High]]/Table2[[#This Row],[Close Price]])-1</f>
        <v>6.6390041493775698E-3</v>
      </c>
      <c r="AE672" s="2">
        <f>(Table2[[#This Row],[Close Price]]/Table2[[#This Row],[Current Week Low]])-1</f>
        <v>9.4945545936888642E-3</v>
      </c>
      <c r="AF672" s="2">
        <f>(Table2[[#This Row],[Current Week High]]/Table2[[#This Row],[Close Price]])-1</f>
        <v>4.0110650069156373E-2</v>
      </c>
      <c r="AG672" s="2">
        <f>(Table2[[#This Row],[Close Price]]/Table2[[#This Row],[Current Month Low]])-1</f>
        <v>2.4659863945578175E-2</v>
      </c>
      <c r="AH672" s="2">
        <f>(Table2[[#This Row],[Current Month High]]/Table2[[#This Row],[Close Price]])-1</f>
        <v>4.1493775933610033E-2</v>
      </c>
      <c r="AI672">
        <v>10.096818810511699</v>
      </c>
      <c r="AJ672">
        <v>24.098867147270798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</v>
      </c>
      <c r="AM672" t="s">
        <v>10197</v>
      </c>
      <c r="AN672">
        <v>3.15</v>
      </c>
      <c r="AO672" t="s">
        <v>10198</v>
      </c>
      <c r="AP672">
        <v>-0.10029741426208801</v>
      </c>
      <c r="AQ672">
        <f>(Table2[[#This Row],[Sharpe Ratio]]-AVERAGE(Table2[Sharpe Ratio]))/_xlfn.STDEV.P(Table2[Sharpe Ratio])</f>
        <v>-1.7449827624866987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-3.973938154512358</v>
      </c>
      <c r="AS672">
        <f>_xlfn.RANK.AVG(Table2[[#This Row],[1Y Return vs Nifty Z-Score]],Table2[1Y Return vs Nifty Z-Score])</f>
        <v>636</v>
      </c>
      <c r="AT672">
        <f>_xlfn.RANK.AVG(Table2[[#This Row],[6M Return vs Nifty Z-Score]],Table2[6M Return vs Nifty Z-Score])</f>
        <v>547</v>
      </c>
      <c r="AU672">
        <f>_xlfn.RANK.AVG(Table2[[#This Row],[Sharpe Ratio Z-Score]],Table2[Sharpe Ratio Z-Score])</f>
        <v>707</v>
      </c>
      <c r="AV672">
        <f>(Table2[[#This Row],[Rank 1Y]]+Table2[[#This Row],[Rank 6M]]+Table2[[#This Row],[Rank Sharpe]])/3</f>
        <v>630</v>
      </c>
    </row>
    <row r="673" spans="1:48" x14ac:dyDescent="0.3">
      <c r="A673" t="s">
        <v>1353</v>
      </c>
      <c r="B673" t="s">
        <v>1354</v>
      </c>
      <c r="C673" t="s">
        <v>10159</v>
      </c>
      <c r="D673" t="s">
        <v>65</v>
      </c>
      <c r="E673">
        <v>7934.8773481879998</v>
      </c>
      <c r="F673">
        <v>244.58</v>
      </c>
      <c r="G673">
        <v>-18.132763460016399</v>
      </c>
      <c r="H673">
        <f>(Table2[[#This Row],[1Y Return vs Nifty]]-AVERAGE(Table2[1Y Return vs Nifty]))/_xlfn.STDEV.P(Table2[1Y Return vs Nifty])</f>
        <v>-0.75645418604255821</v>
      </c>
      <c r="I673">
        <v>5.3796919219379404</v>
      </c>
      <c r="J673">
        <f>(Table2[[#This Row],[1M Return vs Nifty]]-AVERAGE(Table2[1M Return vs Nifty]))/_xlfn.STDEV.P(Table2[1M Return vs Nifty])</f>
        <v>0.13363189746263876</v>
      </c>
      <c r="K673">
        <v>-52.133639704684299</v>
      </c>
      <c r="L673">
        <f>(Table2[[#This Row],[6M Return vs Nifty]]-AVERAGE(Table2[6M Return vs Nifty]))/_xlfn.STDEV.P(Table2[6M Return vs Nifty])</f>
        <v>-1.8182074331078268</v>
      </c>
      <c r="M673">
        <v>-0.204423994924642</v>
      </c>
      <c r="N673">
        <f>(Table2[[#This Row],[1W Return vs Nifty]]-AVERAGE(Table2[1W Return vs Nifty]))/_xlfn.STDEV.P(Table2[1W Return vs Nifty])</f>
        <v>-3.561826756924677E-2</v>
      </c>
      <c r="O673">
        <v>238.61</v>
      </c>
      <c r="P673">
        <v>248.25694525715301</v>
      </c>
      <c r="Q673">
        <v>276.108395438206</v>
      </c>
      <c r="R673">
        <v>57.205556689314001</v>
      </c>
      <c r="S673" s="2">
        <f>(Table2[[#This Row],[Close Price]]-Table2[[#This Row],[20D EMA]])/Table2[[#This Row],[20D EMA]]</f>
        <v>2.5019906961149987E-2</v>
      </c>
      <c r="T673" s="2">
        <f>(Table2[[#This Row],[Close Price]]-Table2[[#This Row],[50D EMA]])/Table2[[#This Row],[50D EMA]]</f>
        <v>-1.4811046890729637E-2</v>
      </c>
      <c r="U673" s="2">
        <f>(Table2[[#This Row],[Close Price]]-Table2[[#This Row],[200D EMA]])/Table2[[#This Row],[200D EMA]]</f>
        <v>-0.11418847075681243</v>
      </c>
      <c r="V673">
        <v>0.72383591745196196</v>
      </c>
      <c r="W673">
        <v>236</v>
      </c>
      <c r="X673">
        <v>246.95</v>
      </c>
      <c r="Y673">
        <v>242.8</v>
      </c>
      <c r="Z673">
        <v>253.19</v>
      </c>
      <c r="AA673">
        <v>233.1</v>
      </c>
      <c r="AB673">
        <v>258</v>
      </c>
      <c r="AC673" s="2">
        <f>(Table2[[#This Row],[Close Price]]/Table2[[#This Row],[Day Low]])-1</f>
        <v>3.6355932203389951E-2</v>
      </c>
      <c r="AD673" s="2">
        <f>(Table2[[#This Row],[Day High]]/Table2[[#This Row],[Close Price]])-1</f>
        <v>9.6900809551065947E-3</v>
      </c>
      <c r="AE673" s="2">
        <f>(Table2[[#This Row],[Close Price]]/Table2[[#This Row],[Current Week Low]])-1</f>
        <v>7.3311367380559656E-3</v>
      </c>
      <c r="AF673" s="2">
        <f>(Table2[[#This Row],[Current Week High]]/Table2[[#This Row],[Close Price]])-1</f>
        <v>3.520320549513456E-2</v>
      </c>
      <c r="AG673" s="2">
        <f>(Table2[[#This Row],[Close Price]]/Table2[[#This Row],[Current Month Low]])-1</f>
        <v>4.9249249249249338E-2</v>
      </c>
      <c r="AH673" s="2">
        <f>(Table2[[#This Row],[Current Month High]]/Table2[[#This Row],[Close Price]])-1</f>
        <v>5.4869572328072547E-2</v>
      </c>
      <c r="AI673">
        <v>93.310982091749096</v>
      </c>
      <c r="AJ673">
        <v>24.722080571137099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-0.34</v>
      </c>
      <c r="AM673" t="s">
        <v>10199</v>
      </c>
      <c r="AN673">
        <v>2.87</v>
      </c>
      <c r="AO673" t="s">
        <v>10198</v>
      </c>
      <c r="AP673">
        <v>-7.0529375192169997E-3</v>
      </c>
      <c r="AQ673">
        <f>(Table2[[#This Row],[Sharpe Ratio]]-AVERAGE(Table2[Sharpe Ratio]))/_xlfn.STDEV.P(Table2[Sharpe Ratio])</f>
        <v>-0.69371711759237864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612</v>
      </c>
      <c r="AT673">
        <f>_xlfn.RANK.AVG(Table2[[#This Row],[6M Return vs Nifty Z-Score]],Table2[6M Return vs Nifty Z-Score])</f>
        <v>721</v>
      </c>
      <c r="AU673">
        <f>_xlfn.RANK.AVG(Table2[[#This Row],[Sharpe Ratio Z-Score]],Table2[Sharpe Ratio Z-Score])</f>
        <v>557</v>
      </c>
      <c r="AV673">
        <f>(Table2[[#This Row],[Rank 1Y]]+Table2[[#This Row],[Rank 6M]]+Table2[[#This Row],[Rank Sharpe]])/3</f>
        <v>630</v>
      </c>
    </row>
    <row r="674" spans="1:48" x14ac:dyDescent="0.3">
      <c r="A674" t="s">
        <v>1390</v>
      </c>
      <c r="B674" t="s">
        <v>1391</v>
      </c>
      <c r="C674" t="s">
        <v>10158</v>
      </c>
      <c r="D674" t="s">
        <v>393</v>
      </c>
      <c r="E674">
        <v>7539.1599770100001</v>
      </c>
      <c r="F674">
        <v>679.35</v>
      </c>
      <c r="G674">
        <v>-20.421958597782801</v>
      </c>
      <c r="H674">
        <f>(Table2[[#This Row],[1Y Return vs Nifty]]-AVERAGE(Table2[1Y Return vs Nifty]))/_xlfn.STDEV.P(Table2[1Y Return vs Nifty])</f>
        <v>-0.78289278421313191</v>
      </c>
      <c r="I674">
        <v>-1.5212030719970699</v>
      </c>
      <c r="J674">
        <f>(Table2[[#This Row],[1M Return vs Nifty]]-AVERAGE(Table2[1M Return vs Nifty]))/_xlfn.STDEV.P(Table2[1M Return vs Nifty])</f>
        <v>-0.43469963144971641</v>
      </c>
      <c r="K674">
        <v>-20.1428880233005</v>
      </c>
      <c r="L674">
        <f>(Table2[[#This Row],[6M Return vs Nifty]]-AVERAGE(Table2[6M Return vs Nifty]))/_xlfn.STDEV.P(Table2[6M Return vs Nifty])</f>
        <v>-0.89080346433481972</v>
      </c>
      <c r="M674">
        <v>-2.7011516498236001</v>
      </c>
      <c r="N674">
        <f>(Table2[[#This Row],[1W Return vs Nifty]]-AVERAGE(Table2[1W Return vs Nifty]))/_xlfn.STDEV.P(Table2[1W Return vs Nifty])</f>
        <v>-0.48640280610202952</v>
      </c>
      <c r="O674">
        <v>678.27</v>
      </c>
      <c r="P674">
        <v>657.49451601442604</v>
      </c>
      <c r="Q674">
        <v>646.04019462759697</v>
      </c>
      <c r="R674">
        <v>48.270308994452598</v>
      </c>
      <c r="S674" s="2">
        <f>(Table2[[#This Row],[Close Price]]-Table2[[#This Row],[20D EMA]])/Table2[[#This Row],[20D EMA]]</f>
        <v>1.592286257685053E-3</v>
      </c>
      <c r="T674" s="2">
        <f>(Table2[[#This Row],[Close Price]]-Table2[[#This Row],[50D EMA]])/Table2[[#This Row],[50D EMA]]</f>
        <v>3.32405570742349E-2</v>
      </c>
      <c r="U674" s="2">
        <f>(Table2[[#This Row],[Close Price]]-Table2[[#This Row],[200D EMA]])/Table2[[#This Row],[200D EMA]]</f>
        <v>5.1559958110043186E-2</v>
      </c>
      <c r="V674">
        <v>1.39662202625115</v>
      </c>
      <c r="W674">
        <v>666.95</v>
      </c>
      <c r="X674">
        <v>688.25</v>
      </c>
      <c r="Y674">
        <v>672.15</v>
      </c>
      <c r="Z674">
        <v>700</v>
      </c>
      <c r="AA674">
        <v>672.15</v>
      </c>
      <c r="AB674">
        <v>710.8</v>
      </c>
      <c r="AC674" s="2">
        <f>(Table2[[#This Row],[Close Price]]/Table2[[#This Row],[Day Low]])-1</f>
        <v>1.8592098358197751E-2</v>
      </c>
      <c r="AD674" s="2">
        <f>(Table2[[#This Row],[Day High]]/Table2[[#This Row],[Close Price]])-1</f>
        <v>1.3100758077574159E-2</v>
      </c>
      <c r="AE674" s="2">
        <f>(Table2[[#This Row],[Close Price]]/Table2[[#This Row],[Current Week Low]])-1</f>
        <v>1.0711894666369126E-2</v>
      </c>
      <c r="AF674" s="2">
        <f>(Table2[[#This Row],[Current Week High]]/Table2[[#This Row],[Close Price]])-1</f>
        <v>3.0396702730551173E-2</v>
      </c>
      <c r="AG674" s="2">
        <f>(Table2[[#This Row],[Close Price]]/Table2[[#This Row],[Current Month Low]])-1</f>
        <v>1.0711894666369126E-2</v>
      </c>
      <c r="AH674" s="2">
        <f>(Table2[[#This Row],[Current Month High]]/Table2[[#This Row],[Close Price]])-1</f>
        <v>4.6294251858393975E-2</v>
      </c>
      <c r="AI674">
        <v>14.2268344741296</v>
      </c>
      <c r="AJ674">
        <v>30.305936510981098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-0.01</v>
      </c>
      <c r="AM674" t="s">
        <v>10199</v>
      </c>
      <c r="AN674">
        <v>-1.85</v>
      </c>
      <c r="AO674" t="s">
        <v>10199</v>
      </c>
      <c r="AP674">
        <v>-5.6144454174585003E-2</v>
      </c>
      <c r="AQ674">
        <f>(Table2[[#This Row],[Sharpe Ratio]]-AVERAGE(Table2[Sharpe Ratio]))/_xlfn.STDEV.P(Table2[Sharpe Ratio])</f>
        <v>-1.2471893093862096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-3.8419879954859075</v>
      </c>
      <c r="AS674">
        <f>_xlfn.RANK.AVG(Table2[[#This Row],[1Y Return vs Nifty Z-Score]],Table2[1Y Return vs Nifty Z-Score])</f>
        <v>627</v>
      </c>
      <c r="AT674">
        <f>_xlfn.RANK.AVG(Table2[[#This Row],[6M Return vs Nifty Z-Score]],Table2[6M Return vs Nifty Z-Score])</f>
        <v>620</v>
      </c>
      <c r="AU674">
        <f>_xlfn.RANK.AVG(Table2[[#This Row],[Sharpe Ratio Z-Score]],Table2[Sharpe Ratio Z-Score])</f>
        <v>645</v>
      </c>
      <c r="AV674">
        <f>(Table2[[#This Row],[Rank 1Y]]+Table2[[#This Row],[Rank 6M]]+Table2[[#This Row],[Rank Sharpe]])/3</f>
        <v>630.66666666666663</v>
      </c>
    </row>
    <row r="675" spans="1:48" x14ac:dyDescent="0.3">
      <c r="A675" t="s">
        <v>1940</v>
      </c>
      <c r="B675" t="s">
        <v>1941</v>
      </c>
      <c r="C675" t="s">
        <v>10165</v>
      </c>
      <c r="D675" t="s">
        <v>1093</v>
      </c>
      <c r="E675">
        <v>3312.2593369249998</v>
      </c>
      <c r="F675">
        <v>447.7</v>
      </c>
      <c r="G675">
        <v>-45.616049116239999</v>
      </c>
      <c r="H675">
        <f>(Table2[[#This Row],[1Y Return vs Nifty]]-AVERAGE(Table2[1Y Return vs Nifty]))/_xlfn.STDEV.P(Table2[1Y Return vs Nifty])</f>
        <v>-1.0738668582453124</v>
      </c>
      <c r="I675">
        <v>15.520525788922599</v>
      </c>
      <c r="J675">
        <f>(Table2[[#This Row],[1M Return vs Nifty]]-AVERAGE(Table2[1M Return vs Nifty]))/_xlfn.STDEV.P(Table2[1M Return vs Nifty])</f>
        <v>0.96879249925919164</v>
      </c>
      <c r="K675">
        <v>-21.6936662774186</v>
      </c>
      <c r="L675">
        <f>(Table2[[#This Row],[6M Return vs Nifty]]-AVERAGE(Table2[6M Return vs Nifty]))/_xlfn.STDEV.P(Table2[6M Return vs Nifty])</f>
        <v>-0.93576014187337608</v>
      </c>
      <c r="M675">
        <v>0.80761189414250201</v>
      </c>
      <c r="N675">
        <f>(Table2[[#This Row],[1W Return vs Nifty]]-AVERAGE(Table2[1W Return vs Nifty]))/_xlfn.STDEV.P(Table2[1W Return vs Nifty])</f>
        <v>0.14710495830466608</v>
      </c>
      <c r="O675">
        <v>431.89</v>
      </c>
      <c r="P675">
        <v>409.53639731357401</v>
      </c>
      <c r="Q675">
        <v>430.53104456775998</v>
      </c>
      <c r="R675">
        <v>64.474827035661207</v>
      </c>
      <c r="S675" s="2">
        <f>(Table2[[#This Row],[Close Price]]-Table2[[#This Row],[20D EMA]])/Table2[[#This Row],[20D EMA]]</f>
        <v>3.6606543332793076E-2</v>
      </c>
      <c r="T675" s="2">
        <f>(Table2[[#This Row],[Close Price]]-Table2[[#This Row],[50D EMA]])/Table2[[#This Row],[50D EMA]]</f>
        <v>9.3187328249129592E-2</v>
      </c>
      <c r="U675" s="2">
        <f>(Table2[[#This Row],[Close Price]]-Table2[[#This Row],[200D EMA]])/Table2[[#This Row],[200D EMA]]</f>
        <v>3.9878553820612679E-2</v>
      </c>
      <c r="V675">
        <v>1.2931423582619599</v>
      </c>
      <c r="W675">
        <v>426.6</v>
      </c>
      <c r="X675">
        <v>455</v>
      </c>
      <c r="Y675">
        <v>443.4</v>
      </c>
      <c r="Z675">
        <v>475</v>
      </c>
      <c r="AA675">
        <v>437.05</v>
      </c>
      <c r="AB675">
        <v>477</v>
      </c>
      <c r="AC675" s="2">
        <f>(Table2[[#This Row],[Close Price]]/Table2[[#This Row],[Day Low]])-1</f>
        <v>4.9460853258321613E-2</v>
      </c>
      <c r="AD675" s="2">
        <f>(Table2[[#This Row],[Day High]]/Table2[[#This Row],[Close Price]])-1</f>
        <v>1.6305561760107334E-2</v>
      </c>
      <c r="AE675" s="2">
        <f>(Table2[[#This Row],[Close Price]]/Table2[[#This Row],[Current Week Low]])-1</f>
        <v>9.6977898060441881E-3</v>
      </c>
      <c r="AF675" s="2">
        <f>(Table2[[#This Row],[Current Week High]]/Table2[[#This Row],[Close Price]])-1</f>
        <v>6.0978333705606458E-2</v>
      </c>
      <c r="AG675" s="2">
        <f>(Table2[[#This Row],[Close Price]]/Table2[[#This Row],[Current Month Low]])-1</f>
        <v>2.4367921290470163E-2</v>
      </c>
      <c r="AH675" s="2">
        <f>(Table2[[#This Row],[Current Month High]]/Table2[[#This Row],[Close Price]])-1</f>
        <v>6.5445610900156437E-2</v>
      </c>
      <c r="AI675">
        <v>48.335939245030097</v>
      </c>
      <c r="AJ675">
        <v>42.126984126984098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0.02</v>
      </c>
      <c r="AM675" t="s">
        <v>10198</v>
      </c>
      <c r="AN675">
        <v>7.62</v>
      </c>
      <c r="AO675" t="s">
        <v>10198</v>
      </c>
      <c r="AP675">
        <v>-5.4755282429070004E-3</v>
      </c>
      <c r="AQ675">
        <f>(Table2[[#This Row],[Sharpe Ratio]]-AVERAGE(Table2[Sharpe Ratio]))/_xlfn.STDEV.P(Table2[Sharpe Ratio])</f>
        <v>-0.67593294164922713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711</v>
      </c>
      <c r="AT675">
        <f>_xlfn.RANK.AVG(Table2[[#This Row],[6M Return vs Nifty Z-Score]],Table2[6M Return vs Nifty Z-Score])</f>
        <v>632</v>
      </c>
      <c r="AU675">
        <f>_xlfn.RANK.AVG(Table2[[#This Row],[Sharpe Ratio Z-Score]],Table2[Sharpe Ratio Z-Score])</f>
        <v>549</v>
      </c>
      <c r="AV675">
        <f>(Table2[[#This Row],[Rank 1Y]]+Table2[[#This Row],[Rank 6M]]+Table2[[#This Row],[Rank Sharpe]])/3</f>
        <v>630.66666666666663</v>
      </c>
    </row>
    <row r="676" spans="1:48" x14ac:dyDescent="0.3">
      <c r="A676" t="s">
        <v>2075</v>
      </c>
      <c r="B676" t="s">
        <v>2076</v>
      </c>
      <c r="C676" t="s">
        <v>10169</v>
      </c>
      <c r="D676" t="s">
        <v>1788</v>
      </c>
      <c r="E676">
        <v>2807.9156348500001</v>
      </c>
      <c r="F676">
        <v>15.38</v>
      </c>
      <c r="G676">
        <v>-41.690753457634898</v>
      </c>
      <c r="H676">
        <f>(Table2[[#This Row],[1Y Return vs Nifty]]-AVERAGE(Table2[1Y Return vs Nifty]))/_xlfn.STDEV.P(Table2[1Y Return vs Nifty])</f>
        <v>-1.028532446640797</v>
      </c>
      <c r="I676">
        <v>-3.9795965303905199</v>
      </c>
      <c r="J676">
        <f>(Table2[[#This Row],[1M Return vs Nifty]]-AVERAGE(Table2[1M Return vs Nifty]))/_xlfn.STDEV.P(Table2[1M Return vs Nifty])</f>
        <v>-0.63716358925588845</v>
      </c>
      <c r="K676">
        <v>-43.423097525732203</v>
      </c>
      <c r="L676">
        <f>(Table2[[#This Row],[6M Return vs Nifty]]-AVERAGE(Table2[6M Return vs Nifty]))/_xlfn.STDEV.P(Table2[6M Return vs Nifty])</f>
        <v>-1.5656909724950632</v>
      </c>
      <c r="M676">
        <v>-5.9291140775692597</v>
      </c>
      <c r="N676">
        <f>(Table2[[#This Row],[1W Return vs Nifty]]-AVERAGE(Table2[1W Return vs Nifty]))/_xlfn.STDEV.P(Table2[1W Return vs Nifty])</f>
        <v>-1.0692118884371939</v>
      </c>
      <c r="O676">
        <v>15.7</v>
      </c>
      <c r="P676">
        <v>16.230132602462199</v>
      </c>
      <c r="Q676">
        <v>17.660187340509999</v>
      </c>
      <c r="R676">
        <v>36.3073065354139</v>
      </c>
      <c r="S676" s="2">
        <f>(Table2[[#This Row],[Close Price]]-Table2[[#This Row],[20D EMA]])/Table2[[#This Row],[20D EMA]]</f>
        <v>-2.0382165605095447E-2</v>
      </c>
      <c r="T676" s="2">
        <f>(Table2[[#This Row],[Close Price]]-Table2[[#This Row],[50D EMA]])/Table2[[#This Row],[50D EMA]]</f>
        <v>-5.2379892591464604E-2</v>
      </c>
      <c r="U676" s="2">
        <f>(Table2[[#This Row],[Close Price]]-Table2[[#This Row],[200D EMA]])/Table2[[#This Row],[200D EMA]]</f>
        <v>-0.12911456127532508</v>
      </c>
      <c r="V676">
        <v>0.75652818931615096</v>
      </c>
      <c r="W676">
        <v>15</v>
      </c>
      <c r="X676">
        <v>15.48</v>
      </c>
      <c r="Y676">
        <v>15.21</v>
      </c>
      <c r="Z676">
        <v>15.72</v>
      </c>
      <c r="AA676">
        <v>15.21</v>
      </c>
      <c r="AB676">
        <v>16.25</v>
      </c>
      <c r="AC676" s="2">
        <f>(Table2[[#This Row],[Close Price]]/Table2[[#This Row],[Day Low]])-1</f>
        <v>2.533333333333343E-2</v>
      </c>
      <c r="AD676" s="2">
        <f>(Table2[[#This Row],[Day High]]/Table2[[#This Row],[Close Price]])-1</f>
        <v>6.5019505851755532E-3</v>
      </c>
      <c r="AE676" s="2">
        <f>(Table2[[#This Row],[Close Price]]/Table2[[#This Row],[Current Week Low]])-1</f>
        <v>1.1176857330703394E-2</v>
      </c>
      <c r="AF676" s="2">
        <f>(Table2[[#This Row],[Current Week High]]/Table2[[#This Row],[Close Price]])-1</f>
        <v>2.2106631989596837E-2</v>
      </c>
      <c r="AG676" s="2">
        <f>(Table2[[#This Row],[Close Price]]/Table2[[#This Row],[Current Month Low]])-1</f>
        <v>1.1176857330703394E-2</v>
      </c>
      <c r="AH676" s="2">
        <f>(Table2[[#This Row],[Current Month High]]/Table2[[#This Row],[Close Price]])-1</f>
        <v>5.656697009102718E-2</v>
      </c>
      <c r="AI676">
        <v>69.375812743823104</v>
      </c>
      <c r="AJ676">
        <v>19.688715953307401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-0.2</v>
      </c>
      <c r="AM676" t="s">
        <v>10199</v>
      </c>
      <c r="AN676">
        <v>-4.9400000000000004</v>
      </c>
      <c r="AO676" t="s">
        <v>10199</v>
      </c>
      <c r="AP676">
        <v>8.6149092018469996E-3</v>
      </c>
      <c r="AQ676">
        <f>(Table2[[#This Row],[Sharpe Ratio]]-AVERAGE(Table2[Sharpe Ratio]))/_xlfn.STDEV.P(Table2[Sharpe Ratio])</f>
        <v>-0.51707320727536354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702</v>
      </c>
      <c r="AT676">
        <f>_xlfn.RANK.AVG(Table2[[#This Row],[6M Return vs Nifty Z-Score]],Table2[6M Return vs Nifty Z-Score])</f>
        <v>718</v>
      </c>
      <c r="AU676">
        <f>_xlfn.RANK.AVG(Table2[[#This Row],[Sharpe Ratio Z-Score]],Table2[Sharpe Ratio Z-Score])</f>
        <v>476</v>
      </c>
      <c r="AV676">
        <f>(Table2[[#This Row],[Rank 1Y]]+Table2[[#This Row],[Rank 6M]]+Table2[[#This Row],[Rank Sharpe]])/3</f>
        <v>632</v>
      </c>
    </row>
    <row r="677" spans="1:48" x14ac:dyDescent="0.3">
      <c r="A677" t="s">
        <v>1912</v>
      </c>
      <c r="B677" t="s">
        <v>1913</v>
      </c>
      <c r="C677" t="s">
        <v>10168</v>
      </c>
      <c r="D677" t="s">
        <v>109</v>
      </c>
      <c r="E677">
        <v>3484.7590427999999</v>
      </c>
      <c r="F677">
        <v>21.44</v>
      </c>
      <c r="G677">
        <v>-34.9713459504813</v>
      </c>
      <c r="H677">
        <f>(Table2[[#This Row],[1Y Return vs Nifty]]-AVERAGE(Table2[1Y Return vs Nifty]))/_xlfn.STDEV.P(Table2[1Y Return vs Nifty])</f>
        <v>-0.95092800301118718</v>
      </c>
      <c r="I677">
        <v>-15.268569439535099</v>
      </c>
      <c r="J677">
        <f>(Table2[[#This Row],[1M Return vs Nifty]]-AVERAGE(Table2[1M Return vs Nifty]))/_xlfn.STDEV.P(Table2[1M Return vs Nifty])</f>
        <v>-1.5668805663933498</v>
      </c>
      <c r="K677">
        <v>-33.032562966658297</v>
      </c>
      <c r="L677">
        <f>(Table2[[#This Row],[6M Return vs Nifty]]-AVERAGE(Table2[6M Return vs Nifty]))/_xlfn.STDEV.P(Table2[6M Return vs Nifty])</f>
        <v>-1.2644719488306153</v>
      </c>
      <c r="M677">
        <v>3.1083859224307302</v>
      </c>
      <c r="N677">
        <f>(Table2[[#This Row],[1W Return vs Nifty]]-AVERAGE(Table2[1W Return vs Nifty]))/_xlfn.STDEV.P(Table2[1W Return vs Nifty])</f>
        <v>0.5625100412639823</v>
      </c>
      <c r="O677">
        <v>21.55</v>
      </c>
      <c r="P677">
        <v>22.8902770382178</v>
      </c>
      <c r="Q677">
        <v>25.556099708376301</v>
      </c>
      <c r="R677">
        <v>40.499942296388298</v>
      </c>
      <c r="S677" s="2">
        <f>(Table2[[#This Row],[Close Price]]-Table2[[#This Row],[20D EMA]])/Table2[[#This Row],[20D EMA]]</f>
        <v>-5.1044083526681867E-3</v>
      </c>
      <c r="T677" s="2">
        <f>(Table2[[#This Row],[Close Price]]-Table2[[#This Row],[50D EMA]])/Table2[[#This Row],[50D EMA]]</f>
        <v>-6.335777569648475E-2</v>
      </c>
      <c r="U677" s="2">
        <f>(Table2[[#This Row],[Close Price]]-Table2[[#This Row],[200D EMA]])/Table2[[#This Row],[200D EMA]]</f>
        <v>-0.16106134172841727</v>
      </c>
      <c r="V677">
        <v>1.0843226054886499</v>
      </c>
      <c r="W677">
        <v>20.55</v>
      </c>
      <c r="X677">
        <v>21.64</v>
      </c>
      <c r="Y677">
        <v>20</v>
      </c>
      <c r="Z677">
        <v>21.78</v>
      </c>
      <c r="AA677">
        <v>19.38</v>
      </c>
      <c r="AB677">
        <v>21.78</v>
      </c>
      <c r="AC677" s="2">
        <f>(Table2[[#This Row],[Close Price]]/Table2[[#This Row],[Day Low]])-1</f>
        <v>4.3309002433089994E-2</v>
      </c>
      <c r="AD677" s="2">
        <f>(Table2[[#This Row],[Day High]]/Table2[[#This Row],[Close Price]])-1</f>
        <v>9.3283582089551675E-3</v>
      </c>
      <c r="AE677" s="2">
        <f>(Table2[[#This Row],[Close Price]]/Table2[[#This Row],[Current Week Low]])-1</f>
        <v>7.2000000000000064E-2</v>
      </c>
      <c r="AF677" s="2">
        <f>(Table2[[#This Row],[Current Week High]]/Table2[[#This Row],[Close Price]])-1</f>
        <v>1.585820895522394E-2</v>
      </c>
      <c r="AG677" s="2">
        <f>(Table2[[#This Row],[Close Price]]/Table2[[#This Row],[Current Month Low]])-1</f>
        <v>0.10629514963880293</v>
      </c>
      <c r="AH677" s="2">
        <f>(Table2[[#This Row],[Current Month High]]/Table2[[#This Row],[Close Price]])-1</f>
        <v>1.585820895522394E-2</v>
      </c>
      <c r="AI677">
        <v>110.587686567164</v>
      </c>
      <c r="AJ677">
        <v>28.383233532934099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-0.26</v>
      </c>
      <c r="AM677" t="s">
        <v>10199</v>
      </c>
      <c r="AN677">
        <v>-2.9</v>
      </c>
      <c r="AO677" t="s">
        <v>10199</v>
      </c>
      <c r="AQ677">
        <f>(Table2[[#This Row],[Sharpe Ratio]]-AVERAGE(Table2[Sharpe Ratio]))/_xlfn.STDEV.P(Table2[Sharpe Ratio])</f>
        <v>-0.61420022642052829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681</v>
      </c>
      <c r="AT677">
        <f>_xlfn.RANK.AVG(Table2[[#This Row],[6M Return vs Nifty Z-Score]],Table2[6M Return vs Nifty Z-Score])</f>
        <v>696</v>
      </c>
      <c r="AU677">
        <f>_xlfn.RANK.AVG(Table2[[#This Row],[Sharpe Ratio Z-Score]],Table2[Sharpe Ratio Z-Score])</f>
        <v>520.5</v>
      </c>
      <c r="AV677">
        <f>(Table2[[#This Row],[Rank 1Y]]+Table2[[#This Row],[Rank 6M]]+Table2[[#This Row],[Rank Sharpe]])/3</f>
        <v>632.5</v>
      </c>
    </row>
    <row r="678" spans="1:48" x14ac:dyDescent="0.3">
      <c r="A678" t="s">
        <v>2065</v>
      </c>
      <c r="B678" t="s">
        <v>2066</v>
      </c>
      <c r="C678" t="s">
        <v>10157</v>
      </c>
      <c r="D678" t="s">
        <v>1576</v>
      </c>
      <c r="E678">
        <v>2819.3218001999999</v>
      </c>
      <c r="F678">
        <v>685.45</v>
      </c>
      <c r="G678">
        <v>-36.741602961211001</v>
      </c>
      <c r="H678">
        <f>(Table2[[#This Row],[1Y Return vs Nifty]]-AVERAGE(Table2[1Y Return vs Nifty]))/_xlfn.STDEV.P(Table2[1Y Return vs Nifty])</f>
        <v>-0.97137322980429908</v>
      </c>
      <c r="I678">
        <v>-10.632383578295901</v>
      </c>
      <c r="J678">
        <f>(Table2[[#This Row],[1M Return vs Nifty]]-AVERAGE(Table2[1M Return vs Nifty]))/_xlfn.STDEV.P(Table2[1M Return vs Nifty])</f>
        <v>-1.1850618890832842</v>
      </c>
      <c r="K678">
        <v>-32.605536685912497</v>
      </c>
      <c r="L678">
        <f>(Table2[[#This Row],[6M Return vs Nifty]]-AVERAGE(Table2[6M Return vs Nifty]))/_xlfn.STDEV.P(Table2[6M Return vs Nifty])</f>
        <v>-1.2520925627043278</v>
      </c>
      <c r="M678">
        <v>-6.8717150597244601</v>
      </c>
      <c r="N678">
        <f>(Table2[[#This Row],[1W Return vs Nifty]]-AVERAGE(Table2[1W Return vs Nifty]))/_xlfn.STDEV.P(Table2[1W Return vs Nifty])</f>
        <v>-1.2393986318441659</v>
      </c>
      <c r="O678">
        <v>706.53</v>
      </c>
      <c r="P678">
        <v>719.16818651730603</v>
      </c>
      <c r="Q678">
        <v>730.44448827569499</v>
      </c>
      <c r="R678">
        <v>29.837836198205199</v>
      </c>
      <c r="S678" s="2">
        <f>(Table2[[#This Row],[Close Price]]-Table2[[#This Row],[20D EMA]])/Table2[[#This Row],[20D EMA]]</f>
        <v>-2.9835958841096525E-2</v>
      </c>
      <c r="T678" s="2">
        <f>(Table2[[#This Row],[Close Price]]-Table2[[#This Row],[50D EMA]])/Table2[[#This Row],[50D EMA]]</f>
        <v>-4.6884980661605763E-2</v>
      </c>
      <c r="U678" s="2">
        <f>(Table2[[#This Row],[Close Price]]-Table2[[#This Row],[200D EMA]])/Table2[[#This Row],[200D EMA]]</f>
        <v>-6.1598778549085957E-2</v>
      </c>
      <c r="V678">
        <v>0.72394063511115803</v>
      </c>
      <c r="W678">
        <v>678</v>
      </c>
      <c r="X678">
        <v>691.5</v>
      </c>
      <c r="Y678">
        <v>680</v>
      </c>
      <c r="Z678">
        <v>699.95</v>
      </c>
      <c r="AA678">
        <v>680</v>
      </c>
      <c r="AB678">
        <v>731.4</v>
      </c>
      <c r="AC678" s="2">
        <f>(Table2[[#This Row],[Close Price]]/Table2[[#This Row],[Day Low]])-1</f>
        <v>1.0988200589970631E-2</v>
      </c>
      <c r="AD678" s="2">
        <f>(Table2[[#This Row],[Day High]]/Table2[[#This Row],[Close Price]])-1</f>
        <v>8.8263184769128422E-3</v>
      </c>
      <c r="AE678" s="2">
        <f>(Table2[[#This Row],[Close Price]]/Table2[[#This Row],[Current Week Low]])-1</f>
        <v>8.0147058823529793E-3</v>
      </c>
      <c r="AF678" s="2">
        <f>(Table2[[#This Row],[Current Week High]]/Table2[[#This Row],[Close Price]])-1</f>
        <v>2.1153986432270733E-2</v>
      </c>
      <c r="AG678" s="2">
        <f>(Table2[[#This Row],[Close Price]]/Table2[[#This Row],[Current Month Low]])-1</f>
        <v>8.0147058823529793E-3</v>
      </c>
      <c r="AH678" s="2">
        <f>(Table2[[#This Row],[Current Month High]]/Table2[[#This Row],[Close Price]])-1</f>
        <v>6.7036253556058023E-2</v>
      </c>
      <c r="AI678">
        <v>32.0300532496899</v>
      </c>
      <c r="AJ678">
        <v>7.2691705790297299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-0.26</v>
      </c>
      <c r="AM678" t="s">
        <v>10199</v>
      </c>
      <c r="AN678">
        <v>-4.1900000000000004</v>
      </c>
      <c r="AO678" t="s">
        <v>10199</v>
      </c>
      <c r="AQ678">
        <f>(Table2[[#This Row],[Sharpe Ratio]]-AVERAGE(Table2[Sharpe Ratio]))/_xlfn.STDEV.P(Table2[Sharpe Ratio])</f>
        <v>-0.61420022642052829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686</v>
      </c>
      <c r="AT678">
        <f>_xlfn.RANK.AVG(Table2[[#This Row],[6M Return vs Nifty Z-Score]],Table2[6M Return vs Nifty Z-Score])</f>
        <v>693</v>
      </c>
      <c r="AU678">
        <f>_xlfn.RANK.AVG(Table2[[#This Row],[Sharpe Ratio Z-Score]],Table2[Sharpe Ratio Z-Score])</f>
        <v>520.5</v>
      </c>
      <c r="AV678">
        <f>(Table2[[#This Row],[Rank 1Y]]+Table2[[#This Row],[Rank 6M]]+Table2[[#This Row],[Rank Sharpe]])/3</f>
        <v>633.16666666666663</v>
      </c>
    </row>
    <row r="679" spans="1:48" x14ac:dyDescent="0.3">
      <c r="A679" t="s">
        <v>1851</v>
      </c>
      <c r="B679" t="s">
        <v>1852</v>
      </c>
      <c r="C679" t="s">
        <v>10165</v>
      </c>
      <c r="D679" t="s">
        <v>1451</v>
      </c>
      <c r="E679">
        <v>3747.915</v>
      </c>
      <c r="F679">
        <v>337.6</v>
      </c>
      <c r="G679">
        <v>-52.383086445265498</v>
      </c>
      <c r="H679">
        <f>(Table2[[#This Row],[1Y Return vs Nifty]]-AVERAGE(Table2[1Y Return vs Nifty]))/_xlfn.STDEV.P(Table2[1Y Return vs Nifty])</f>
        <v>-1.152021392909379</v>
      </c>
      <c r="I679">
        <v>2.5556532777600398</v>
      </c>
      <c r="J679">
        <f>(Table2[[#This Row],[1M Return vs Nifty]]-AVERAGE(Table2[1M Return vs Nifty]))/_xlfn.STDEV.P(Table2[1M Return vs Nifty])</f>
        <v>-9.8945210544913675E-2</v>
      </c>
      <c r="K679">
        <v>-21.2175908904848</v>
      </c>
      <c r="L679">
        <f>(Table2[[#This Row],[6M Return vs Nifty]]-AVERAGE(Table2[6M Return vs Nifty]))/_xlfn.STDEV.P(Table2[6M Return vs Nifty])</f>
        <v>-0.92195883430564929</v>
      </c>
      <c r="M679">
        <v>-1.4632452832430201</v>
      </c>
      <c r="N679">
        <f>(Table2[[#This Row],[1W Return vs Nifty]]-AVERAGE(Table2[1W Return vs Nifty]))/_xlfn.STDEV.P(Table2[1W Return vs Nifty])</f>
        <v>-0.26289863290521209</v>
      </c>
      <c r="O679">
        <v>331.45</v>
      </c>
      <c r="P679">
        <v>327.68825728890499</v>
      </c>
      <c r="Q679">
        <v>350.39633420040099</v>
      </c>
      <c r="R679">
        <v>58.247494230925099</v>
      </c>
      <c r="S679" s="2">
        <f>(Table2[[#This Row],[Close Price]]-Table2[[#This Row],[20D EMA]])/Table2[[#This Row],[20D EMA]]</f>
        <v>1.8554834816714539E-2</v>
      </c>
      <c r="T679" s="2">
        <f>(Table2[[#This Row],[Close Price]]-Table2[[#This Row],[50D EMA]])/Table2[[#This Row],[50D EMA]]</f>
        <v>3.0247476040486807E-2</v>
      </c>
      <c r="U679" s="2">
        <f>(Table2[[#This Row],[Close Price]]-Table2[[#This Row],[200D EMA]])/Table2[[#This Row],[200D EMA]]</f>
        <v>-3.6519600667632553E-2</v>
      </c>
      <c r="V679">
        <v>1.19175540485875</v>
      </c>
      <c r="W679">
        <v>327.3</v>
      </c>
      <c r="X679">
        <v>337.9</v>
      </c>
      <c r="Y679">
        <v>334.3</v>
      </c>
      <c r="Z679">
        <v>352.95</v>
      </c>
      <c r="AA679">
        <v>322.05</v>
      </c>
      <c r="AB679">
        <v>352.95</v>
      </c>
      <c r="AC679" s="2">
        <f>(Table2[[#This Row],[Close Price]]/Table2[[#This Row],[Day Low]])-1</f>
        <v>3.1469599755576061E-2</v>
      </c>
      <c r="AD679" s="2">
        <f>(Table2[[#This Row],[Day High]]/Table2[[#This Row],[Close Price]])-1</f>
        <v>8.8862559241698058E-4</v>
      </c>
      <c r="AE679" s="2">
        <f>(Table2[[#This Row],[Close Price]]/Table2[[#This Row],[Current Week Low]])-1</f>
        <v>9.8713730182471426E-3</v>
      </c>
      <c r="AF679" s="2">
        <f>(Table2[[#This Row],[Current Week High]]/Table2[[#This Row],[Close Price]])-1</f>
        <v>4.54680094786728E-2</v>
      </c>
      <c r="AG679" s="2">
        <f>(Table2[[#This Row],[Close Price]]/Table2[[#This Row],[Current Month Low]])-1</f>
        <v>4.8284427883868997E-2</v>
      </c>
      <c r="AH679" s="2">
        <f>(Table2[[#This Row],[Current Month High]]/Table2[[#This Row],[Close Price]])-1</f>
        <v>4.54680094786728E-2</v>
      </c>
      <c r="AI679">
        <v>42.1060426540284</v>
      </c>
      <c r="AJ679">
        <v>16.253443526170798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-0.05</v>
      </c>
      <c r="AM679" t="s">
        <v>10199</v>
      </c>
      <c r="AN679">
        <v>1.41</v>
      </c>
      <c r="AO679" t="s">
        <v>10198</v>
      </c>
      <c r="AP679">
        <v>-6.862675057769E-3</v>
      </c>
      <c r="AQ679">
        <f>(Table2[[#This Row],[Sharpe Ratio]]-AVERAGE(Table2[Sharpe Ratio]))/_xlfn.STDEV.P(Table2[Sharpe Ratio])</f>
        <v>-0.6915720426644032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718</v>
      </c>
      <c r="AT679">
        <f>_xlfn.RANK.AVG(Table2[[#This Row],[6M Return vs Nifty Z-Score]],Table2[6M Return vs Nifty Z-Score])</f>
        <v>627</v>
      </c>
      <c r="AU679">
        <f>_xlfn.RANK.AVG(Table2[[#This Row],[Sharpe Ratio Z-Score]],Table2[Sharpe Ratio Z-Score])</f>
        <v>556</v>
      </c>
      <c r="AV679">
        <f>(Table2[[#This Row],[Rank 1Y]]+Table2[[#This Row],[Rank 6M]]+Table2[[#This Row],[Rank Sharpe]])/3</f>
        <v>633.66666666666663</v>
      </c>
    </row>
    <row r="680" spans="1:48" x14ac:dyDescent="0.3">
      <c r="A680" t="s">
        <v>1254</v>
      </c>
      <c r="B680" t="s">
        <v>1255</v>
      </c>
      <c r="C680" t="s">
        <v>10165</v>
      </c>
      <c r="D680" t="s">
        <v>484</v>
      </c>
      <c r="E680">
        <v>8716.4568649499997</v>
      </c>
      <c r="F680">
        <v>290.39999999999998</v>
      </c>
      <c r="G680">
        <v>-35.666050859189902</v>
      </c>
      <c r="H680">
        <f>(Table2[[#This Row],[1Y Return vs Nifty]]-AVERAGE(Table2[1Y Return vs Nifty]))/_xlfn.STDEV.P(Table2[1Y Return vs Nifty])</f>
        <v>-0.95895135743189952</v>
      </c>
      <c r="I680">
        <v>-6.8304593838280496</v>
      </c>
      <c r="J680">
        <f>(Table2[[#This Row],[1M Return vs Nifty]]-AVERAGE(Table2[1M Return vs Nifty]))/_xlfn.STDEV.P(Table2[1M Return vs Nifty])</f>
        <v>-0.87194983736393339</v>
      </c>
      <c r="K680">
        <v>-11.917835370391501</v>
      </c>
      <c r="L680">
        <f>(Table2[[#This Row],[6M Return vs Nifty]]-AVERAGE(Table2[6M Return vs Nifty]))/_xlfn.STDEV.P(Table2[6M Return vs Nifty])</f>
        <v>-0.65236122485116155</v>
      </c>
      <c r="M680">
        <v>-4.1657895280963002</v>
      </c>
      <c r="N680">
        <f>(Table2[[#This Row],[1W Return vs Nifty]]-AVERAGE(Table2[1W Return vs Nifty]))/_xlfn.STDEV.P(Table2[1W Return vs Nifty])</f>
        <v>-0.75084338646701654</v>
      </c>
      <c r="O680">
        <v>288.27999999999997</v>
      </c>
      <c r="P680">
        <v>275.883112794444</v>
      </c>
      <c r="Q680">
        <v>276.35111185984198</v>
      </c>
      <c r="R680">
        <v>40.336178121443503</v>
      </c>
      <c r="S680" s="2">
        <f>(Table2[[#This Row],[Close Price]]-Table2[[#This Row],[20D EMA]])/Table2[[#This Row],[20D EMA]]</f>
        <v>7.3539614263910249E-3</v>
      </c>
      <c r="T680" s="2">
        <f>(Table2[[#This Row],[Close Price]]-Table2[[#This Row],[50D EMA]])/Table2[[#This Row],[50D EMA]]</f>
        <v>5.2619702085108307E-2</v>
      </c>
      <c r="U680" s="2">
        <f>(Table2[[#This Row],[Close Price]]-Table2[[#This Row],[200D EMA]])/Table2[[#This Row],[200D EMA]]</f>
        <v>5.0837096495139941E-2</v>
      </c>
      <c r="V680">
        <v>0.79162917008325595</v>
      </c>
      <c r="W680">
        <v>285.8</v>
      </c>
      <c r="X680">
        <v>292.64999999999998</v>
      </c>
      <c r="Y680">
        <v>282.8</v>
      </c>
      <c r="Z680">
        <v>295.25</v>
      </c>
      <c r="AA680">
        <v>282.8</v>
      </c>
      <c r="AB680">
        <v>305.60000000000002</v>
      </c>
      <c r="AC680" s="2">
        <f>(Table2[[#This Row],[Close Price]]/Table2[[#This Row],[Day Low]])-1</f>
        <v>1.6095171448565315E-2</v>
      </c>
      <c r="AD680" s="2">
        <f>(Table2[[#This Row],[Day High]]/Table2[[#This Row],[Close Price]])-1</f>
        <v>7.7479338842976198E-3</v>
      </c>
      <c r="AE680" s="2">
        <f>(Table2[[#This Row],[Close Price]]/Table2[[#This Row],[Current Week Low]])-1</f>
        <v>2.6874115983026803E-2</v>
      </c>
      <c r="AF680" s="2">
        <f>(Table2[[#This Row],[Current Week High]]/Table2[[#This Row],[Close Price]])-1</f>
        <v>1.6701101928374706E-2</v>
      </c>
      <c r="AG680" s="2">
        <f>(Table2[[#This Row],[Close Price]]/Table2[[#This Row],[Current Month Low]])-1</f>
        <v>2.6874115983026803E-2</v>
      </c>
      <c r="AH680" s="2">
        <f>(Table2[[#This Row],[Current Month High]]/Table2[[#This Row],[Close Price]])-1</f>
        <v>5.2341597796143446E-2</v>
      </c>
      <c r="AI680">
        <v>16.701101928374602</v>
      </c>
      <c r="AJ680">
        <v>36.338028169014002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0.1</v>
      </c>
      <c r="AM680" t="s">
        <v>10198</v>
      </c>
      <c r="AN680">
        <v>1.59</v>
      </c>
      <c r="AO680" t="s">
        <v>10198</v>
      </c>
      <c r="AP680">
        <v>-7.2586954629684994E-2</v>
      </c>
      <c r="AQ680">
        <f>(Table2[[#This Row],[Sharpe Ratio]]-AVERAGE(Table2[Sharpe Ratio]))/_xlfn.STDEV.P(Table2[Sharpe Ratio])</f>
        <v>-1.4325668936507638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683</v>
      </c>
      <c r="AT680">
        <f>_xlfn.RANK.AVG(Table2[[#This Row],[6M Return vs Nifty Z-Score]],Table2[6M Return vs Nifty Z-Score])</f>
        <v>544</v>
      </c>
      <c r="AU680">
        <f>_xlfn.RANK.AVG(Table2[[#This Row],[Sharpe Ratio Z-Score]],Table2[Sharpe Ratio Z-Score])</f>
        <v>675</v>
      </c>
      <c r="AV680">
        <f>(Table2[[#This Row],[Rank 1Y]]+Table2[[#This Row],[Rank 6M]]+Table2[[#This Row],[Rank Sharpe]])/3</f>
        <v>634</v>
      </c>
    </row>
    <row r="681" spans="1:48" x14ac:dyDescent="0.3">
      <c r="A681" t="s">
        <v>1579</v>
      </c>
      <c r="B681" t="s">
        <v>1580</v>
      </c>
      <c r="C681" t="s">
        <v>10164</v>
      </c>
      <c r="D681" t="s">
        <v>526</v>
      </c>
      <c r="E681">
        <v>5784.7289318800003</v>
      </c>
      <c r="F681">
        <v>113.87</v>
      </c>
      <c r="G681">
        <v>-21.2323373350122</v>
      </c>
      <c r="H681">
        <f>(Table2[[#This Row],[1Y Return vs Nifty]]-AVERAGE(Table2[1Y Return vs Nifty]))/_xlfn.STDEV.P(Table2[1Y Return vs Nifty])</f>
        <v>-0.79225209021816301</v>
      </c>
      <c r="I681">
        <v>-0.21859584316032499</v>
      </c>
      <c r="J681">
        <f>(Table2[[#This Row],[1M Return vs Nifty]]-AVERAGE(Table2[1M Return vs Nifty]))/_xlfn.STDEV.P(Table2[1M Return vs Nifty])</f>
        <v>-0.32742184232414473</v>
      </c>
      <c r="K681">
        <v>-13.969186689622401</v>
      </c>
      <c r="L681">
        <f>(Table2[[#This Row],[6M Return vs Nifty]]-AVERAGE(Table2[6M Return vs Nifty]))/_xlfn.STDEV.P(Table2[6M Return vs Nifty])</f>
        <v>-0.71182939158103409</v>
      </c>
      <c r="M681">
        <v>10.9806081446529</v>
      </c>
      <c r="N681">
        <f>(Table2[[#This Row],[1W Return vs Nifty]]-AVERAGE(Table2[1W Return vs Nifty]))/_xlfn.STDEV.P(Table2[1W Return vs Nifty])</f>
        <v>1.9838408999617254</v>
      </c>
      <c r="O681">
        <v>107.61</v>
      </c>
      <c r="P681">
        <v>105.884276851294</v>
      </c>
      <c r="Q681">
        <v>108.561251887956</v>
      </c>
      <c r="R681">
        <v>74.977496952088998</v>
      </c>
      <c r="S681" s="2">
        <f>(Table2[[#This Row],[Close Price]]-Table2[[#This Row],[20D EMA]])/Table2[[#This Row],[20D EMA]]</f>
        <v>5.8173032246073834E-2</v>
      </c>
      <c r="T681" s="2">
        <f>(Table2[[#This Row],[Close Price]]-Table2[[#This Row],[50D EMA]])/Table2[[#This Row],[50D EMA]]</f>
        <v>7.5419348237333761E-2</v>
      </c>
      <c r="U681" s="2">
        <f>(Table2[[#This Row],[Close Price]]-Table2[[#This Row],[200D EMA]])/Table2[[#This Row],[200D EMA]]</f>
        <v>4.8900947803393588E-2</v>
      </c>
      <c r="V681">
        <v>2.5553386662787698</v>
      </c>
      <c r="W681">
        <v>110.21</v>
      </c>
      <c r="X681">
        <v>115.1</v>
      </c>
      <c r="Y681">
        <v>113.3</v>
      </c>
      <c r="Z681">
        <v>118.9</v>
      </c>
      <c r="AA681">
        <v>99.46</v>
      </c>
      <c r="AB681">
        <v>118.9</v>
      </c>
      <c r="AC681" s="2">
        <f>(Table2[[#This Row],[Close Price]]/Table2[[#This Row],[Day Low]])-1</f>
        <v>3.3209327647218956E-2</v>
      </c>
      <c r="AD681" s="2">
        <f>(Table2[[#This Row],[Day High]]/Table2[[#This Row],[Close Price]])-1</f>
        <v>1.0801791516641623E-2</v>
      </c>
      <c r="AE681" s="2">
        <f>(Table2[[#This Row],[Close Price]]/Table2[[#This Row],[Current Week Low]])-1</f>
        <v>5.0308914386585357E-3</v>
      </c>
      <c r="AF681" s="2">
        <f>(Table2[[#This Row],[Current Week High]]/Table2[[#This Row],[Close Price]])-1</f>
        <v>4.4173179942039065E-2</v>
      </c>
      <c r="AG681" s="2">
        <f>(Table2[[#This Row],[Close Price]]/Table2[[#This Row],[Current Month Low]])-1</f>
        <v>0.1448823647697568</v>
      </c>
      <c r="AH681" s="2">
        <f>(Table2[[#This Row],[Current Month High]]/Table2[[#This Row],[Close Price]])-1</f>
        <v>4.4173179942039065E-2</v>
      </c>
      <c r="AI681">
        <v>20.9273733204531</v>
      </c>
      <c r="AJ681">
        <v>24.448087431693999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0.03</v>
      </c>
      <c r="AM681" t="s">
        <v>10198</v>
      </c>
      <c r="AN681">
        <v>5.89</v>
      </c>
      <c r="AO681" t="s">
        <v>10198</v>
      </c>
      <c r="AP681">
        <v>-9.9513917880931002E-2</v>
      </c>
      <c r="AQ681">
        <f>(Table2[[#This Row],[Sharpe Ratio]]-AVERAGE(Table2[Sharpe Ratio]))/_xlfn.STDEV.P(Table2[Sharpe Ratio])</f>
        <v>-1.7361493939357584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632</v>
      </c>
      <c r="AT681">
        <f>_xlfn.RANK.AVG(Table2[[#This Row],[6M Return vs Nifty Z-Score]],Table2[6M Return vs Nifty Z-Score])</f>
        <v>565</v>
      </c>
      <c r="AU681">
        <f>_xlfn.RANK.AVG(Table2[[#This Row],[Sharpe Ratio Z-Score]],Table2[Sharpe Ratio Z-Score])</f>
        <v>705</v>
      </c>
      <c r="AV681">
        <f>(Table2[[#This Row],[Rank 1Y]]+Table2[[#This Row],[Rank 6M]]+Table2[[#This Row],[Rank Sharpe]])/3</f>
        <v>634</v>
      </c>
    </row>
    <row r="682" spans="1:48" x14ac:dyDescent="0.3">
      <c r="A682" t="s">
        <v>2155</v>
      </c>
      <c r="B682" t="s">
        <v>2156</v>
      </c>
      <c r="C682" t="s">
        <v>10163</v>
      </c>
      <c r="D682" t="s">
        <v>388</v>
      </c>
      <c r="E682">
        <v>2562.7423269599999</v>
      </c>
      <c r="F682">
        <v>481.7</v>
      </c>
      <c r="G682">
        <v>-51.896871663753103</v>
      </c>
      <c r="H682">
        <f>(Table2[[#This Row],[1Y Return vs Nifty]]-AVERAGE(Table2[1Y Return vs Nifty]))/_xlfn.STDEV.P(Table2[1Y Return vs Nifty])</f>
        <v>-1.1464059532201516</v>
      </c>
      <c r="I682">
        <v>-4.0784133484296898</v>
      </c>
      <c r="J682">
        <f>(Table2[[#This Row],[1M Return vs Nifty]]-AVERAGE(Table2[1M Return vs Nifty]))/_xlfn.STDEV.P(Table2[1M Return vs Nifty])</f>
        <v>-0.64530176746723833</v>
      </c>
      <c r="K682">
        <v>-26.5706610573015</v>
      </c>
      <c r="L682">
        <f>(Table2[[#This Row],[6M Return vs Nifty]]-AVERAGE(Table2[6M Return vs Nifty]))/_xlfn.STDEV.P(Table2[6M Return vs Nifty])</f>
        <v>-1.0771430127604222</v>
      </c>
      <c r="M682">
        <v>-3.4076059804032699</v>
      </c>
      <c r="N682">
        <f>(Table2[[#This Row],[1W Return vs Nifty]]-AVERAGE(Table2[1W Return vs Nifty]))/_xlfn.STDEV.P(Table2[1W Return vs Nifty])</f>
        <v>-0.61395323747566299</v>
      </c>
      <c r="O682">
        <v>483.88</v>
      </c>
      <c r="P682">
        <v>491.54373384403902</v>
      </c>
      <c r="Q682">
        <v>507.05262760766999</v>
      </c>
      <c r="R682">
        <v>50.115904973708702</v>
      </c>
      <c r="S682" s="2">
        <f>(Table2[[#This Row],[Close Price]]-Table2[[#This Row],[20D EMA]])/Table2[[#This Row],[20D EMA]]</f>
        <v>-4.505249235347621E-3</v>
      </c>
      <c r="T682" s="2">
        <f>(Table2[[#This Row],[Close Price]]-Table2[[#This Row],[50D EMA]])/Table2[[#This Row],[50D EMA]]</f>
        <v>-2.0026160779342446E-2</v>
      </c>
      <c r="U682" s="2">
        <f>(Table2[[#This Row],[Close Price]]-Table2[[#This Row],[200D EMA]])/Table2[[#This Row],[200D EMA]]</f>
        <v>-4.9999992559522831E-2</v>
      </c>
      <c r="V682">
        <v>0.67208243739940998</v>
      </c>
      <c r="W682">
        <v>470.3</v>
      </c>
      <c r="X682">
        <v>482.9</v>
      </c>
      <c r="Y682">
        <v>481</v>
      </c>
      <c r="Z682">
        <v>491.4</v>
      </c>
      <c r="AA682">
        <v>479</v>
      </c>
      <c r="AB682">
        <v>494</v>
      </c>
      <c r="AC682" s="2">
        <f>(Table2[[#This Row],[Close Price]]/Table2[[#This Row],[Day Low]])-1</f>
        <v>2.4239846906229934E-2</v>
      </c>
      <c r="AD682" s="2">
        <f>(Table2[[#This Row],[Day High]]/Table2[[#This Row],[Close Price]])-1</f>
        <v>2.4911770811708589E-3</v>
      </c>
      <c r="AE682" s="2">
        <f>(Table2[[#This Row],[Close Price]]/Table2[[#This Row],[Current Week Low]])-1</f>
        <v>1.4553014553013721E-3</v>
      </c>
      <c r="AF682" s="2">
        <f>(Table2[[#This Row],[Current Week High]]/Table2[[#This Row],[Close Price]])-1</f>
        <v>2.0137014739464387E-2</v>
      </c>
      <c r="AG682" s="2">
        <f>(Table2[[#This Row],[Close Price]]/Table2[[#This Row],[Current Month Low]])-1</f>
        <v>5.6367432150312702E-3</v>
      </c>
      <c r="AH682" s="2">
        <f>(Table2[[#This Row],[Current Month High]]/Table2[[#This Row],[Close Price]])-1</f>
        <v>2.5534565082001359E-2</v>
      </c>
      <c r="AI682">
        <v>75.8355823126427</v>
      </c>
      <c r="AJ682">
        <v>9.4772727272727195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-0.15</v>
      </c>
      <c r="AM682" t="s">
        <v>10199</v>
      </c>
      <c r="AN682">
        <v>-0.6</v>
      </c>
      <c r="AO682" t="s">
        <v>10199</v>
      </c>
      <c r="AQ682">
        <f>(Table2[[#This Row],[Sharpe Ratio]]-AVERAGE(Table2[Sharpe Ratio]))/_xlfn.STDEV.P(Table2[Sharpe Ratio])</f>
        <v>-0.61420022642052829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717</v>
      </c>
      <c r="AT682">
        <f>_xlfn.RANK.AVG(Table2[[#This Row],[6M Return vs Nifty Z-Score]],Table2[6M Return vs Nifty Z-Score])</f>
        <v>666</v>
      </c>
      <c r="AU682">
        <f>_xlfn.RANK.AVG(Table2[[#This Row],[Sharpe Ratio Z-Score]],Table2[Sharpe Ratio Z-Score])</f>
        <v>520.5</v>
      </c>
      <c r="AV682">
        <f>(Table2[[#This Row],[Rank 1Y]]+Table2[[#This Row],[Rank 6M]]+Table2[[#This Row],[Rank Sharpe]])/3</f>
        <v>634.5</v>
      </c>
    </row>
    <row r="683" spans="1:48" x14ac:dyDescent="0.3">
      <c r="A683" t="s">
        <v>757</v>
      </c>
      <c r="B683" t="s">
        <v>758</v>
      </c>
      <c r="C683" t="s">
        <v>10153</v>
      </c>
      <c r="D683" t="s">
        <v>403</v>
      </c>
      <c r="E683">
        <v>20868.657606420002</v>
      </c>
      <c r="F683">
        <v>922.1</v>
      </c>
      <c r="G683">
        <v>-28.3638825298707</v>
      </c>
      <c r="H683">
        <f>(Table2[[#This Row],[1Y Return vs Nifty]]-AVERAGE(Table2[1Y Return vs Nifty]))/_xlfn.STDEV.P(Table2[1Y Return vs Nifty])</f>
        <v>-0.87461643506214071</v>
      </c>
      <c r="I683">
        <v>8.76755293808543</v>
      </c>
      <c r="J683">
        <f>(Table2[[#This Row],[1M Return vs Nifty]]-AVERAGE(Table2[1M Return vs Nifty]))/_xlfn.STDEV.P(Table2[1M Return vs Nifty])</f>
        <v>0.41264327681877583</v>
      </c>
      <c r="K683">
        <v>-13.483785619446801</v>
      </c>
      <c r="L683">
        <f>(Table2[[#This Row],[6M Return vs Nifty]]-AVERAGE(Table2[6M Return vs Nifty]))/_xlfn.STDEV.P(Table2[6M Return vs Nifty])</f>
        <v>-0.69775773476562153</v>
      </c>
      <c r="M683">
        <v>-1.0153209741209801</v>
      </c>
      <c r="N683">
        <f>(Table2[[#This Row],[1W Return vs Nifty]]-AVERAGE(Table2[1W Return vs Nifty]))/_xlfn.STDEV.P(Table2[1W Return vs Nifty])</f>
        <v>-0.18202583422851148</v>
      </c>
      <c r="O683">
        <v>902.42</v>
      </c>
      <c r="P683">
        <v>879.28615021196504</v>
      </c>
      <c r="Q683">
        <v>902.44538998439896</v>
      </c>
      <c r="R683">
        <v>60.615717340140399</v>
      </c>
      <c r="S683" s="2">
        <f>(Table2[[#This Row],[Close Price]]-Table2[[#This Row],[20D EMA]])/Table2[[#This Row],[20D EMA]]</f>
        <v>2.1808027304359462E-2</v>
      </c>
      <c r="T683" s="2">
        <f>(Table2[[#This Row],[Close Price]]-Table2[[#This Row],[50D EMA]])/Table2[[#This Row],[50D EMA]]</f>
        <v>4.8691600314316415E-2</v>
      </c>
      <c r="U683" s="2">
        <f>(Table2[[#This Row],[Close Price]]-Table2[[#This Row],[200D EMA]])/Table2[[#This Row],[200D EMA]]</f>
        <v>2.1779279094041187E-2</v>
      </c>
      <c r="V683">
        <v>1.2173642121718999</v>
      </c>
      <c r="W683">
        <v>905.55</v>
      </c>
      <c r="X683">
        <v>928.8</v>
      </c>
      <c r="Y683">
        <v>916</v>
      </c>
      <c r="Z683">
        <v>945</v>
      </c>
      <c r="AA683">
        <v>902.55</v>
      </c>
      <c r="AB683">
        <v>950.8</v>
      </c>
      <c r="AC683" s="2">
        <f>(Table2[[#This Row],[Close Price]]/Table2[[#This Row],[Day Low]])-1</f>
        <v>1.8276185743470785E-2</v>
      </c>
      <c r="AD683" s="2">
        <f>(Table2[[#This Row],[Day High]]/Table2[[#This Row],[Close Price]])-1</f>
        <v>7.2660232078949338E-3</v>
      </c>
      <c r="AE683" s="2">
        <f>(Table2[[#This Row],[Close Price]]/Table2[[#This Row],[Current Week Low]])-1</f>
        <v>6.6593886462882335E-3</v>
      </c>
      <c r="AF683" s="2">
        <f>(Table2[[#This Row],[Current Week High]]/Table2[[#This Row],[Close Price]])-1</f>
        <v>2.4834616635939666E-2</v>
      </c>
      <c r="AG683" s="2">
        <f>(Table2[[#This Row],[Close Price]]/Table2[[#This Row],[Current Month Low]])-1</f>
        <v>2.1660849814414851E-2</v>
      </c>
      <c r="AH683" s="2">
        <f>(Table2[[#This Row],[Current Month High]]/Table2[[#This Row],[Close Price]])-1</f>
        <v>3.1124606875609917E-2</v>
      </c>
      <c r="AI683">
        <v>23.625420236416801</v>
      </c>
      <c r="AJ683">
        <v>25.18327450448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-0.01</v>
      </c>
      <c r="AM683" t="s">
        <v>10199</v>
      </c>
      <c r="AN683">
        <v>3.97</v>
      </c>
      <c r="AO683" t="s">
        <v>10198</v>
      </c>
      <c r="AP683">
        <v>-8.4186287258848996E-2</v>
      </c>
      <c r="AQ683">
        <f>(Table2[[#This Row],[Sharpe Ratio]]-AVERAGE(Table2[Sharpe Ratio]))/_xlfn.STDEV.P(Table2[Sharpe Ratio])</f>
        <v>-1.5633411799429984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654</v>
      </c>
      <c r="AT683">
        <f>_xlfn.RANK.AVG(Table2[[#This Row],[6M Return vs Nifty Z-Score]],Table2[6M Return vs Nifty Z-Score])</f>
        <v>562</v>
      </c>
      <c r="AU683">
        <f>_xlfn.RANK.AVG(Table2[[#This Row],[Sharpe Ratio Z-Score]],Table2[Sharpe Ratio Z-Score])</f>
        <v>689</v>
      </c>
      <c r="AV683">
        <f>(Table2[[#This Row],[Rank 1Y]]+Table2[[#This Row],[Rank 6M]]+Table2[[#This Row],[Rank Sharpe]])/3</f>
        <v>635</v>
      </c>
    </row>
    <row r="684" spans="1:48" x14ac:dyDescent="0.3">
      <c r="A684" t="s">
        <v>645</v>
      </c>
      <c r="B684" t="s">
        <v>646</v>
      </c>
      <c r="C684" t="s">
        <v>10163</v>
      </c>
      <c r="D684" t="s">
        <v>388</v>
      </c>
      <c r="E684">
        <v>29132.104749999999</v>
      </c>
      <c r="F684">
        <v>391.8</v>
      </c>
      <c r="G684">
        <v>-26.067863681246301</v>
      </c>
      <c r="H684">
        <f>(Table2[[#This Row],[1Y Return vs Nifty]]-AVERAGE(Table2[1Y Return vs Nifty]))/_xlfn.STDEV.P(Table2[1Y Return vs Nifty])</f>
        <v>-0.84809902781739477</v>
      </c>
      <c r="I684">
        <v>-3.8278612025988599</v>
      </c>
      <c r="J684">
        <f>(Table2[[#This Row],[1M Return vs Nifty]]-AVERAGE(Table2[1M Return vs Nifty]))/_xlfn.STDEV.P(Table2[1M Return vs Nifty])</f>
        <v>-0.62466724336022683</v>
      </c>
      <c r="K684">
        <v>-15.0011556829095</v>
      </c>
      <c r="L684">
        <f>(Table2[[#This Row],[6M Return vs Nifty]]-AVERAGE(Table2[6M Return vs Nifty]))/_xlfn.STDEV.P(Table2[6M Return vs Nifty])</f>
        <v>-0.74174591713057514</v>
      </c>
      <c r="M684">
        <v>-2.87503053642213</v>
      </c>
      <c r="N684">
        <f>(Table2[[#This Row],[1W Return vs Nifty]]-AVERAGE(Table2[1W Return vs Nifty]))/_xlfn.STDEV.P(Table2[1W Return vs Nifty])</f>
        <v>-0.51779666417946746</v>
      </c>
      <c r="O684">
        <v>397.71</v>
      </c>
      <c r="P684">
        <v>408.88242425339303</v>
      </c>
      <c r="Q684">
        <v>420.012432493603</v>
      </c>
      <c r="R684">
        <v>41.292419324983797</v>
      </c>
      <c r="S684" s="2">
        <f>(Table2[[#This Row],[Close Price]]-Table2[[#This Row],[20D EMA]])/Table2[[#This Row],[20D EMA]]</f>
        <v>-1.48600739232103E-2</v>
      </c>
      <c r="T684" s="2">
        <f>(Table2[[#This Row],[Close Price]]-Table2[[#This Row],[50D EMA]])/Table2[[#This Row],[50D EMA]]</f>
        <v>-4.1778328536828176E-2</v>
      </c>
      <c r="U684" s="2">
        <f>(Table2[[#This Row],[Close Price]]-Table2[[#This Row],[200D EMA]])/Table2[[#This Row],[200D EMA]]</f>
        <v>-6.7170469993248785E-2</v>
      </c>
      <c r="V684">
        <v>0.946566742485348</v>
      </c>
      <c r="W684">
        <v>387</v>
      </c>
      <c r="X684">
        <v>403.65</v>
      </c>
      <c r="Y684">
        <v>389.05</v>
      </c>
      <c r="Z684">
        <v>399.95</v>
      </c>
      <c r="AA684">
        <v>389.05</v>
      </c>
      <c r="AB684">
        <v>403</v>
      </c>
      <c r="AC684" s="2">
        <f>(Table2[[#This Row],[Close Price]]/Table2[[#This Row],[Day Low]])-1</f>
        <v>1.2403100775193909E-2</v>
      </c>
      <c r="AD684" s="2">
        <f>(Table2[[#This Row],[Day High]]/Table2[[#This Row],[Close Price]])-1</f>
        <v>3.0245022970903479E-2</v>
      </c>
      <c r="AE684" s="2">
        <f>(Table2[[#This Row],[Close Price]]/Table2[[#This Row],[Current Week Low]])-1</f>
        <v>7.0685001927772717E-3</v>
      </c>
      <c r="AF684" s="2">
        <f>(Table2[[#This Row],[Current Week High]]/Table2[[#This Row],[Close Price]])-1</f>
        <v>2.0801429300663532E-2</v>
      </c>
      <c r="AG684" s="2">
        <f>(Table2[[#This Row],[Close Price]]/Table2[[#This Row],[Current Month Low]])-1</f>
        <v>7.0685001927772717E-3</v>
      </c>
      <c r="AH684" s="2">
        <f>(Table2[[#This Row],[Current Month High]]/Table2[[#This Row],[Close Price]])-1</f>
        <v>2.8586013272077659E-2</v>
      </c>
      <c r="AI684">
        <v>24.553343542623701</v>
      </c>
      <c r="AJ684">
        <v>10.615471485036601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-0.22</v>
      </c>
      <c r="AM684" t="s">
        <v>10199</v>
      </c>
      <c r="AN684">
        <v>-1.84</v>
      </c>
      <c r="AO684" t="s">
        <v>10199</v>
      </c>
      <c r="AP684">
        <v>-7.9496419910115995E-2</v>
      </c>
      <c r="AQ684">
        <f>(Table2[[#This Row],[Sharpe Ratio]]-AVERAGE(Table2[Sharpe Ratio]))/_xlfn.STDEV.P(Table2[Sharpe Ratio])</f>
        <v>-1.5104662366213655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647</v>
      </c>
      <c r="AT684">
        <f>_xlfn.RANK.AVG(Table2[[#This Row],[6M Return vs Nifty Z-Score]],Table2[6M Return vs Nifty Z-Score])</f>
        <v>576</v>
      </c>
      <c r="AU684">
        <f>_xlfn.RANK.AVG(Table2[[#This Row],[Sharpe Ratio Z-Score]],Table2[Sharpe Ratio Z-Score])</f>
        <v>687</v>
      </c>
      <c r="AV684">
        <f>(Table2[[#This Row],[Rank 1Y]]+Table2[[#This Row],[Rank 6M]]+Table2[[#This Row],[Rank Sharpe]])/3</f>
        <v>636.66666666666663</v>
      </c>
    </row>
    <row r="685" spans="1:48" x14ac:dyDescent="0.3">
      <c r="A685" t="s">
        <v>480</v>
      </c>
      <c r="B685" t="s">
        <v>481</v>
      </c>
      <c r="C685" t="s">
        <v>10155</v>
      </c>
      <c r="D685" t="s">
        <v>120</v>
      </c>
      <c r="E685">
        <v>44098.09506765</v>
      </c>
      <c r="F685">
        <v>338.3</v>
      </c>
      <c r="G685">
        <v>-41.9537547438456</v>
      </c>
      <c r="H685">
        <f>(Table2[[#This Row],[1Y Return vs Nifty]]-AVERAGE(Table2[1Y Return vs Nifty]))/_xlfn.STDEV.P(Table2[1Y Return vs Nifty])</f>
        <v>-1.0315699270240786</v>
      </c>
      <c r="I685">
        <v>-7.8965277473217403</v>
      </c>
      <c r="J685">
        <f>(Table2[[#This Row],[1M Return vs Nifty]]-AVERAGE(Table2[1M Return vs Nifty]))/_xlfn.STDEV.P(Table2[1M Return vs Nifty])</f>
        <v>-0.95974718299547135</v>
      </c>
      <c r="K685">
        <v>-22.4279831412587</v>
      </c>
      <c r="L685">
        <f>(Table2[[#This Row],[6M Return vs Nifty]]-AVERAGE(Table2[6M Return vs Nifty]))/_xlfn.STDEV.P(Table2[6M Return vs Nifty])</f>
        <v>-0.95704780590343241</v>
      </c>
      <c r="M685">
        <v>4.1968011982975E-2</v>
      </c>
      <c r="N685">
        <f>(Table2[[#This Row],[1W Return vs Nifty]]-AVERAGE(Table2[1W Return vs Nifty]))/_xlfn.STDEV.P(Table2[1W Return vs Nifty])</f>
        <v>8.8678448483734528E-3</v>
      </c>
      <c r="O685">
        <v>337.42</v>
      </c>
      <c r="P685">
        <v>340.20667891653397</v>
      </c>
      <c r="Q685">
        <v>357.85725662827201</v>
      </c>
      <c r="R685">
        <v>59.053507234671301</v>
      </c>
      <c r="S685" s="2">
        <f>(Table2[[#This Row],[Close Price]]-Table2[[#This Row],[20D EMA]])/Table2[[#This Row],[20D EMA]]</f>
        <v>2.6080256060695734E-3</v>
      </c>
      <c r="T685" s="2">
        <f>(Table2[[#This Row],[Close Price]]-Table2[[#This Row],[50D EMA]])/Table2[[#This Row],[50D EMA]]</f>
        <v>-5.604472324312439E-3</v>
      </c>
      <c r="U685" s="2">
        <f>(Table2[[#This Row],[Close Price]]-Table2[[#This Row],[200D EMA]])/Table2[[#This Row],[200D EMA]]</f>
        <v>-5.4650999151282562E-2</v>
      </c>
      <c r="V685">
        <v>0.73921953837495702</v>
      </c>
      <c r="W685">
        <v>332.5</v>
      </c>
      <c r="X685">
        <v>339.9</v>
      </c>
      <c r="Y685">
        <v>336.8</v>
      </c>
      <c r="Z685">
        <v>347</v>
      </c>
      <c r="AA685">
        <v>331.15</v>
      </c>
      <c r="AB685">
        <v>347</v>
      </c>
      <c r="AC685" s="2">
        <f>(Table2[[#This Row],[Close Price]]/Table2[[#This Row],[Day Low]])-1</f>
        <v>1.7443609022556483E-2</v>
      </c>
      <c r="AD685" s="2">
        <f>(Table2[[#This Row],[Day High]]/Table2[[#This Row],[Close Price]])-1</f>
        <v>4.7295300029559506E-3</v>
      </c>
      <c r="AE685" s="2">
        <f>(Table2[[#This Row],[Close Price]]/Table2[[#This Row],[Current Week Low]])-1</f>
        <v>4.4536817102138748E-3</v>
      </c>
      <c r="AF685" s="2">
        <f>(Table2[[#This Row],[Current Week High]]/Table2[[#This Row],[Close Price]])-1</f>
        <v>2.5716819391073065E-2</v>
      </c>
      <c r="AG685" s="2">
        <f>(Table2[[#This Row],[Close Price]]/Table2[[#This Row],[Current Month Low]])-1</f>
        <v>2.1591423826060829E-2</v>
      </c>
      <c r="AH685" s="2">
        <f>(Table2[[#This Row],[Current Month High]]/Table2[[#This Row],[Close Price]])-1</f>
        <v>2.5716819391073065E-2</v>
      </c>
      <c r="AI685">
        <v>24.9482707655926</v>
      </c>
      <c r="AJ685">
        <v>18.369489153254001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</v>
      </c>
      <c r="AM685" t="s">
        <v>10199</v>
      </c>
      <c r="AN685">
        <v>-7.0000000000000007E-2</v>
      </c>
      <c r="AO685" t="s">
        <v>10199</v>
      </c>
      <c r="AP685">
        <v>-1.4736238449637E-2</v>
      </c>
      <c r="AQ685">
        <f>(Table2[[#This Row],[Sharpe Ratio]]-AVERAGE(Table2[Sharpe Ratio]))/_xlfn.STDEV.P(Table2[Sharpe Ratio])</f>
        <v>-0.78034091119045512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703</v>
      </c>
      <c r="AT685">
        <f>_xlfn.RANK.AVG(Table2[[#This Row],[6M Return vs Nifty Z-Score]],Table2[6M Return vs Nifty Z-Score])</f>
        <v>639</v>
      </c>
      <c r="AU685">
        <f>_xlfn.RANK.AVG(Table2[[#This Row],[Sharpe Ratio Z-Score]],Table2[Sharpe Ratio Z-Score])</f>
        <v>571</v>
      </c>
      <c r="AV685">
        <f>(Table2[[#This Row],[Rank 1Y]]+Table2[[#This Row],[Rank 6M]]+Table2[[#This Row],[Rank Sharpe]])/3</f>
        <v>637.66666666666663</v>
      </c>
    </row>
    <row r="686" spans="1:48" x14ac:dyDescent="0.3">
      <c r="A686" t="s">
        <v>22</v>
      </c>
      <c r="B686" t="s">
        <v>23</v>
      </c>
      <c r="C686" t="s">
        <v>10153</v>
      </c>
      <c r="D686" t="s">
        <v>24</v>
      </c>
      <c r="E686">
        <v>1244192.3108784901</v>
      </c>
      <c r="F686">
        <v>1636.5</v>
      </c>
      <c r="G686">
        <v>-27.4682618920301</v>
      </c>
      <c r="H686">
        <f>(Table2[[#This Row],[1Y Return vs Nifty]]-AVERAGE(Table2[1Y Return vs Nifty]))/_xlfn.STDEV.P(Table2[1Y Return vs Nifty])</f>
        <v>-0.86427264489480515</v>
      </c>
      <c r="I686">
        <v>-1.17876115792736</v>
      </c>
      <c r="J686">
        <f>(Table2[[#This Row],[1M Return vs Nifty]]-AVERAGE(Table2[1M Return vs Nifty]))/_xlfn.STDEV.P(Table2[1M Return vs Nifty])</f>
        <v>-0.40649741467088446</v>
      </c>
      <c r="K686">
        <v>-14.1804162445777</v>
      </c>
      <c r="L686">
        <f>(Table2[[#This Row],[6M Return vs Nifty]]-AVERAGE(Table2[6M Return vs Nifty]))/_xlfn.STDEV.P(Table2[6M Return vs Nifty])</f>
        <v>-0.7179528840684487</v>
      </c>
      <c r="M686">
        <v>-6.0053213832793197</v>
      </c>
      <c r="N686">
        <f>(Table2[[#This Row],[1W Return vs Nifty]]-AVERAGE(Table2[1W Return vs Nifty]))/_xlfn.STDEV.P(Table2[1W Return vs Nifty])</f>
        <v>-1.0829711284848338</v>
      </c>
      <c r="O686">
        <v>1654.6</v>
      </c>
      <c r="P686">
        <v>1594.63002457274</v>
      </c>
      <c r="Q686">
        <v>1548.90803201314</v>
      </c>
      <c r="R686">
        <v>39.579033997775397</v>
      </c>
      <c r="S686" s="2">
        <f>(Table2[[#This Row],[Close Price]]-Table2[[#This Row],[20D EMA]])/Table2[[#This Row],[20D EMA]]</f>
        <v>-1.0939199806599728E-2</v>
      </c>
      <c r="T686" s="2">
        <f>(Table2[[#This Row],[Close Price]]-Table2[[#This Row],[50D EMA]])/Table2[[#This Row],[50D EMA]]</f>
        <v>2.6256858821204307E-2</v>
      </c>
      <c r="U686" s="2">
        <f>(Table2[[#This Row],[Close Price]]-Table2[[#This Row],[200D EMA]])/Table2[[#This Row],[200D EMA]]</f>
        <v>5.6550786861770855E-2</v>
      </c>
      <c r="V686">
        <v>1.37062289573972</v>
      </c>
      <c r="W686">
        <v>1622.45</v>
      </c>
      <c r="X686">
        <v>1640</v>
      </c>
      <c r="Y686">
        <v>1620.35</v>
      </c>
      <c r="Z686">
        <v>1654.95</v>
      </c>
      <c r="AA686">
        <v>1620.35</v>
      </c>
      <c r="AB686">
        <v>1794</v>
      </c>
      <c r="AC686" s="2">
        <f>(Table2[[#This Row],[Close Price]]/Table2[[#This Row],[Day Low]])-1</f>
        <v>8.6597429812937943E-3</v>
      </c>
      <c r="AD686" s="2">
        <f>(Table2[[#This Row],[Day High]]/Table2[[#This Row],[Close Price]])-1</f>
        <v>2.1387106630001984E-3</v>
      </c>
      <c r="AE686" s="2">
        <f>(Table2[[#This Row],[Close Price]]/Table2[[#This Row],[Current Week Low]])-1</f>
        <v>9.9669824420649533E-3</v>
      </c>
      <c r="AF686" s="2">
        <f>(Table2[[#This Row],[Current Week High]]/Table2[[#This Row],[Close Price]])-1</f>
        <v>1.1274060494958826E-2</v>
      </c>
      <c r="AG686" s="2">
        <f>(Table2[[#This Row],[Close Price]]/Table2[[#This Row],[Current Month Low]])-1</f>
        <v>9.9669824420649533E-3</v>
      </c>
      <c r="AH686" s="2">
        <f>(Table2[[#This Row],[Current Month High]]/Table2[[#This Row],[Close Price]])-1</f>
        <v>9.6241979835013813E-2</v>
      </c>
      <c r="AI686">
        <v>9.6241979835013804</v>
      </c>
      <c r="AJ686">
        <v>20.0176011147372</v>
      </c>
      <c r="AK686" t="str">
        <f>IF(AND(Table2[[#This Row],[20D EMA]]&gt;Table2[[#This Row],[50D EMA]],Table2[[#This Row],[50D EMA]]&gt;Table2[[#This Row],[200D EMA]]),"Uptrend","Downtrend/NoTrend")</f>
        <v>Uptrend</v>
      </c>
      <c r="AL686">
        <v>-0.03</v>
      </c>
      <c r="AM686" t="s">
        <v>10199</v>
      </c>
      <c r="AN686">
        <v>-1.76</v>
      </c>
      <c r="AO686" t="s">
        <v>10199</v>
      </c>
      <c r="AP686">
        <v>-9.4378536693727005E-2</v>
      </c>
      <c r="AQ686">
        <f>(Table2[[#This Row],[Sharpe Ratio]]-AVERAGE(Table2[Sharpe Ratio]))/_xlfn.STDEV.P(Table2[Sharpe Ratio])</f>
        <v>-1.6782515966170883</v>
      </c>
      <c r="AR6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-4.7499456687360606</v>
      </c>
      <c r="AS686">
        <f>_xlfn.RANK.AVG(Table2[[#This Row],[1Y Return vs Nifty Z-Score]],Table2[1Y Return vs Nifty Z-Score])</f>
        <v>651</v>
      </c>
      <c r="AT686">
        <f>_xlfn.RANK.AVG(Table2[[#This Row],[6M Return vs Nifty Z-Score]],Table2[6M Return vs Nifty Z-Score])</f>
        <v>567</v>
      </c>
      <c r="AU686">
        <f>_xlfn.RANK.AVG(Table2[[#This Row],[Sharpe Ratio Z-Score]],Table2[Sharpe Ratio Z-Score])</f>
        <v>697</v>
      </c>
      <c r="AV686">
        <f>(Table2[[#This Row],[Rank 1Y]]+Table2[[#This Row],[Rank 6M]]+Table2[[#This Row],[Rank Sharpe]])/3</f>
        <v>638.33333333333337</v>
      </c>
    </row>
    <row r="687" spans="1:48" x14ac:dyDescent="0.3">
      <c r="A687" t="s">
        <v>1621</v>
      </c>
      <c r="B687" t="s">
        <v>1622</v>
      </c>
      <c r="C687" t="s">
        <v>10153</v>
      </c>
      <c r="D687" t="s">
        <v>49</v>
      </c>
      <c r="E687">
        <v>5233.7975696000003</v>
      </c>
      <c r="F687">
        <v>725.6</v>
      </c>
      <c r="G687">
        <v>-22.874869137628899</v>
      </c>
      <c r="H687">
        <f>(Table2[[#This Row],[1Y Return vs Nifty]]-AVERAGE(Table2[1Y Return vs Nifty]))/_xlfn.STDEV.P(Table2[1Y Return vs Nifty])</f>
        <v>-0.81122218044565764</v>
      </c>
      <c r="I687">
        <v>-11.927992485115499</v>
      </c>
      <c r="J687">
        <f>(Table2[[#This Row],[1M Return vs Nifty]]-AVERAGE(Table2[1M Return vs Nifty]))/_xlfn.STDEV.P(Table2[1M Return vs Nifty])</f>
        <v>-1.2917633229599612</v>
      </c>
      <c r="K687">
        <v>-53.2734208976796</v>
      </c>
      <c r="L687">
        <f>(Table2[[#This Row],[6M Return vs Nifty]]-AVERAGE(Table2[6M Return vs Nifty]))/_xlfn.STDEV.P(Table2[6M Return vs Nifty])</f>
        <v>-1.8512494076273498</v>
      </c>
      <c r="M687">
        <v>-1.7161903487557</v>
      </c>
      <c r="N687">
        <f>(Table2[[#This Row],[1W Return vs Nifty]]-AVERAGE(Table2[1W Return vs Nifty]))/_xlfn.STDEV.P(Table2[1W Return vs Nifty])</f>
        <v>-0.30856790100001058</v>
      </c>
      <c r="O687">
        <v>743.68</v>
      </c>
      <c r="P687">
        <v>777.66623901380103</v>
      </c>
      <c r="Q687">
        <v>839.83054851255895</v>
      </c>
      <c r="R687">
        <v>45.408401102200401</v>
      </c>
      <c r="S687" s="2">
        <f>(Table2[[#This Row],[Close Price]]-Table2[[#This Row],[20D EMA]])/Table2[[#This Row],[20D EMA]]</f>
        <v>-2.4311531841652228E-2</v>
      </c>
      <c r="T687" s="2">
        <f>(Table2[[#This Row],[Close Price]]-Table2[[#This Row],[50D EMA]])/Table2[[#This Row],[50D EMA]]</f>
        <v>-6.6951908674637739E-2</v>
      </c>
      <c r="U687" s="2">
        <f>(Table2[[#This Row],[Close Price]]-Table2[[#This Row],[200D EMA]])/Table2[[#This Row],[200D EMA]]</f>
        <v>-0.13601618649723446</v>
      </c>
      <c r="V687">
        <v>1.0372350219787301</v>
      </c>
      <c r="W687">
        <v>716.2</v>
      </c>
      <c r="X687">
        <v>743.25</v>
      </c>
      <c r="Y687">
        <v>723.6</v>
      </c>
      <c r="Z687">
        <v>750</v>
      </c>
      <c r="AA687">
        <v>710.15</v>
      </c>
      <c r="AB687">
        <v>750</v>
      </c>
      <c r="AC687" s="2">
        <f>(Table2[[#This Row],[Close Price]]/Table2[[#This Row],[Day Low]])-1</f>
        <v>1.3124825467746515E-2</v>
      </c>
      <c r="AD687" s="2">
        <f>(Table2[[#This Row],[Day High]]/Table2[[#This Row],[Close Price]])-1</f>
        <v>2.432469680264604E-2</v>
      </c>
      <c r="AE687" s="2">
        <f>(Table2[[#This Row],[Close Price]]/Table2[[#This Row],[Current Week Low]])-1</f>
        <v>2.7639579878386833E-3</v>
      </c>
      <c r="AF687" s="2">
        <f>(Table2[[#This Row],[Current Week High]]/Table2[[#This Row],[Close Price]])-1</f>
        <v>3.3627342888643774E-2</v>
      </c>
      <c r="AG687" s="2">
        <f>(Table2[[#This Row],[Close Price]]/Table2[[#This Row],[Current Month Low]])-1</f>
        <v>2.1755967049215119E-2</v>
      </c>
      <c r="AH687" s="2">
        <f>(Table2[[#This Row],[Current Month High]]/Table2[[#This Row],[Close Price]])-1</f>
        <v>3.3627342888643774E-2</v>
      </c>
      <c r="AI687">
        <v>71.334068357221597</v>
      </c>
      <c r="AJ687">
        <v>7.0127571713000503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-0.25</v>
      </c>
      <c r="AM687" t="s">
        <v>10199</v>
      </c>
      <c r="AN687">
        <v>-3.38</v>
      </c>
      <c r="AO687" t="s">
        <v>10199</v>
      </c>
      <c r="AP687">
        <v>-6.8621673858110001E-3</v>
      </c>
      <c r="AQ687">
        <f>(Table2[[#This Row],[Sharpe Ratio]]-AVERAGE(Table2[Sharpe Ratio]))/_xlfn.STDEV.P(Table2[Sharpe Ratio])</f>
        <v>-0.69156631902149202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638</v>
      </c>
      <c r="AT687">
        <f>_xlfn.RANK.AVG(Table2[[#This Row],[6M Return vs Nifty Z-Score]],Table2[6M Return vs Nifty Z-Score])</f>
        <v>722</v>
      </c>
      <c r="AU687">
        <f>_xlfn.RANK.AVG(Table2[[#This Row],[Sharpe Ratio Z-Score]],Table2[Sharpe Ratio Z-Score])</f>
        <v>555</v>
      </c>
      <c r="AV687">
        <f>(Table2[[#This Row],[Rank 1Y]]+Table2[[#This Row],[Rank 6M]]+Table2[[#This Row],[Rank Sharpe]])/3</f>
        <v>638.33333333333337</v>
      </c>
    </row>
    <row r="688" spans="1:48" x14ac:dyDescent="0.3">
      <c r="A688" t="s">
        <v>2109</v>
      </c>
      <c r="B688" t="s">
        <v>2110</v>
      </c>
      <c r="C688" t="s">
        <v>10155</v>
      </c>
      <c r="D688" t="s">
        <v>414</v>
      </c>
      <c r="E688">
        <v>2668.1013345599999</v>
      </c>
      <c r="F688">
        <v>53.33</v>
      </c>
      <c r="G688">
        <v>-34.297498764164203</v>
      </c>
      <c r="H688">
        <f>(Table2[[#This Row],[1Y Return vs Nifty]]-AVERAGE(Table2[1Y Return vs Nifty]))/_xlfn.STDEV.P(Table2[1Y Return vs Nifty])</f>
        <v>-0.94314554065422429</v>
      </c>
      <c r="I688">
        <v>-5.2505998434499102</v>
      </c>
      <c r="J688">
        <f>(Table2[[#This Row],[1M Return vs Nifty]]-AVERAGE(Table2[1M Return vs Nifty]))/_xlfn.STDEV.P(Table2[1M Return vs Nifty])</f>
        <v>-0.74183859978692313</v>
      </c>
      <c r="K688">
        <v>-42.225521768156497</v>
      </c>
      <c r="L688">
        <f>(Table2[[#This Row],[6M Return vs Nifty]]-AVERAGE(Table2[6M Return vs Nifty]))/_xlfn.STDEV.P(Table2[6M Return vs Nifty])</f>
        <v>-1.5309735478611071</v>
      </c>
      <c r="M688">
        <v>-4.98145147594325</v>
      </c>
      <c r="N688">
        <f>(Table2[[#This Row],[1W Return vs Nifty]]-AVERAGE(Table2[1W Return vs Nifty]))/_xlfn.STDEV.P(Table2[1W Return vs Nifty])</f>
        <v>-0.89811126890404513</v>
      </c>
      <c r="O688">
        <v>54.2</v>
      </c>
      <c r="P688">
        <v>55.572203121153798</v>
      </c>
      <c r="Q688">
        <v>62.479794614660698</v>
      </c>
      <c r="R688">
        <v>36.1224999067705</v>
      </c>
      <c r="S688" s="2">
        <f>(Table2[[#This Row],[Close Price]]-Table2[[#This Row],[20D EMA]])/Table2[[#This Row],[20D EMA]]</f>
        <v>-1.605166051660525E-2</v>
      </c>
      <c r="T688" s="2">
        <f>(Table2[[#This Row],[Close Price]]-Table2[[#This Row],[50D EMA]])/Table2[[#This Row],[50D EMA]]</f>
        <v>-4.0347565783302473E-2</v>
      </c>
      <c r="U688" s="2">
        <f>(Table2[[#This Row],[Close Price]]-Table2[[#This Row],[200D EMA]])/Table2[[#This Row],[200D EMA]]</f>
        <v>-0.14644405717226425</v>
      </c>
      <c r="V688">
        <v>0.85228042527819503</v>
      </c>
      <c r="W688">
        <v>52.6</v>
      </c>
      <c r="X688">
        <v>53.81</v>
      </c>
      <c r="Y688">
        <v>53</v>
      </c>
      <c r="Z688">
        <v>54.34</v>
      </c>
      <c r="AA688">
        <v>53</v>
      </c>
      <c r="AB688">
        <v>55.52</v>
      </c>
      <c r="AC688" s="2">
        <f>(Table2[[#This Row],[Close Price]]/Table2[[#This Row],[Day Low]])-1</f>
        <v>1.3878326996197732E-2</v>
      </c>
      <c r="AD688" s="2">
        <f>(Table2[[#This Row],[Day High]]/Table2[[#This Row],[Close Price]])-1</f>
        <v>9.0005625351585739E-3</v>
      </c>
      <c r="AE688" s="2">
        <f>(Table2[[#This Row],[Close Price]]/Table2[[#This Row],[Current Week Low]])-1</f>
        <v>6.2264150943396324E-3</v>
      </c>
      <c r="AF688" s="2">
        <f>(Table2[[#This Row],[Current Week High]]/Table2[[#This Row],[Close Price]])-1</f>
        <v>1.8938683667729439E-2</v>
      </c>
      <c r="AG688" s="2">
        <f>(Table2[[#This Row],[Close Price]]/Table2[[#This Row],[Current Month Low]])-1</f>
        <v>6.2264150943396324E-3</v>
      </c>
      <c r="AH688" s="2">
        <f>(Table2[[#This Row],[Current Month High]]/Table2[[#This Row],[Close Price]])-1</f>
        <v>4.1065066566660535E-2</v>
      </c>
      <c r="AI688">
        <v>57.603600225013999</v>
      </c>
      <c r="AJ688">
        <v>10.8731808731808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-0.24</v>
      </c>
      <c r="AM688" t="s">
        <v>10199</v>
      </c>
      <c r="AN688">
        <v>-4.99</v>
      </c>
      <c r="AO688" t="s">
        <v>10199</v>
      </c>
      <c r="AQ688">
        <f>(Table2[[#This Row],[Sharpe Ratio]]-AVERAGE(Table2[Sharpe Ratio]))/_xlfn.STDEV.P(Table2[Sharpe Ratio])</f>
        <v>-0.61420022642052829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679</v>
      </c>
      <c r="AT688">
        <f>_xlfn.RANK.AVG(Table2[[#This Row],[6M Return vs Nifty Z-Score]],Table2[6M Return vs Nifty Z-Score])</f>
        <v>717</v>
      </c>
      <c r="AU688">
        <f>_xlfn.RANK.AVG(Table2[[#This Row],[Sharpe Ratio Z-Score]],Table2[Sharpe Ratio Z-Score])</f>
        <v>520.5</v>
      </c>
      <c r="AV688">
        <f>(Table2[[#This Row],[Rank 1Y]]+Table2[[#This Row],[Rank 6M]]+Table2[[#This Row],[Rank Sharpe]])/3</f>
        <v>638.83333333333337</v>
      </c>
    </row>
    <row r="689" spans="1:48" x14ac:dyDescent="0.3">
      <c r="A689" t="s">
        <v>47</v>
      </c>
      <c r="B689" t="s">
        <v>48</v>
      </c>
      <c r="C689" t="s">
        <v>10153</v>
      </c>
      <c r="D689" t="s">
        <v>49</v>
      </c>
      <c r="E689">
        <v>438677.52221157501</v>
      </c>
      <c r="F689">
        <v>7068.05</v>
      </c>
      <c r="G689">
        <v>-32.654659627461498</v>
      </c>
      <c r="H689">
        <f>(Table2[[#This Row],[1Y Return vs Nifty]]-AVERAGE(Table2[1Y Return vs Nifty]))/_xlfn.STDEV.P(Table2[1Y Return vs Nifty])</f>
        <v>-0.92417190093360424</v>
      </c>
      <c r="I689">
        <v>-6.5991490554846104</v>
      </c>
      <c r="J689">
        <f>(Table2[[#This Row],[1M Return vs Nifty]]-AVERAGE(Table2[1M Return vs Nifty]))/_xlfn.STDEV.P(Table2[1M Return vs Nifty])</f>
        <v>-0.85289999633951807</v>
      </c>
      <c r="K689">
        <v>-21.841725096117901</v>
      </c>
      <c r="L689">
        <f>(Table2[[#This Row],[6M Return vs Nifty]]-AVERAGE(Table2[6M Return vs Nifty]))/_xlfn.STDEV.P(Table2[6M Return vs Nifty])</f>
        <v>-0.94005233036088454</v>
      </c>
      <c r="M689">
        <v>-3.2624156345802899</v>
      </c>
      <c r="N689">
        <f>(Table2[[#This Row],[1W Return vs Nifty]]-AVERAGE(Table2[1W Return vs Nifty]))/_xlfn.STDEV.P(Table2[1W Return vs Nifty])</f>
        <v>-0.58773909957687975</v>
      </c>
      <c r="O689">
        <v>7117.46</v>
      </c>
      <c r="P689">
        <v>7033.7850884904601</v>
      </c>
      <c r="Q689">
        <v>7018.73127404977</v>
      </c>
      <c r="R689">
        <v>45.497375383987503</v>
      </c>
      <c r="S689" s="2">
        <f>(Table2[[#This Row],[Close Price]]-Table2[[#This Row],[20D EMA]])/Table2[[#This Row],[20D EMA]]</f>
        <v>-6.9420832712793401E-3</v>
      </c>
      <c r="T689" s="2">
        <f>(Table2[[#This Row],[Close Price]]-Table2[[#This Row],[50D EMA]])/Table2[[#This Row],[50D EMA]]</f>
        <v>4.8714754685366367E-3</v>
      </c>
      <c r="U689" s="2">
        <f>(Table2[[#This Row],[Close Price]]-Table2[[#This Row],[200D EMA]])/Table2[[#This Row],[200D EMA]]</f>
        <v>7.0267294792401291E-3</v>
      </c>
      <c r="V689">
        <v>0.85098676763425496</v>
      </c>
      <c r="W689">
        <v>7042.35</v>
      </c>
      <c r="X689">
        <v>7129.35</v>
      </c>
      <c r="Y689">
        <v>7042</v>
      </c>
      <c r="Z689">
        <v>7147.65</v>
      </c>
      <c r="AA689">
        <v>7042</v>
      </c>
      <c r="AB689">
        <v>7325</v>
      </c>
      <c r="AC689" s="2">
        <f>(Table2[[#This Row],[Close Price]]/Table2[[#This Row],[Day Low]])-1</f>
        <v>3.6493500039049831E-3</v>
      </c>
      <c r="AD689" s="2">
        <f>(Table2[[#This Row],[Day High]]/Table2[[#This Row],[Close Price]])-1</f>
        <v>8.6728305543961604E-3</v>
      </c>
      <c r="AE689" s="2">
        <f>(Table2[[#This Row],[Close Price]]/Table2[[#This Row],[Current Week Low]])-1</f>
        <v>3.6992331723941785E-3</v>
      </c>
      <c r="AF689" s="2">
        <f>(Table2[[#This Row],[Current Week High]]/Table2[[#This Row],[Close Price]])-1</f>
        <v>1.1261946364272912E-2</v>
      </c>
      <c r="AG689" s="2">
        <f>(Table2[[#This Row],[Close Price]]/Table2[[#This Row],[Current Month Low]])-1</f>
        <v>3.6992331723941785E-3</v>
      </c>
      <c r="AH689" s="2">
        <f>(Table2[[#This Row],[Current Month High]]/Table2[[#This Row],[Close Price]])-1</f>
        <v>3.635373264195918E-2</v>
      </c>
      <c r="AI689">
        <v>15.901839970005801</v>
      </c>
      <c r="AJ689">
        <v>14.2255729015158</v>
      </c>
      <c r="AK689" t="str">
        <f>IF(AND(Table2[[#This Row],[20D EMA]]&gt;Table2[[#This Row],[50D EMA]],Table2[[#This Row],[50D EMA]]&gt;Table2[[#This Row],[200D EMA]]),"Uptrend","Downtrend/NoTrend")</f>
        <v>Uptrend</v>
      </c>
      <c r="AL689">
        <v>-0.11</v>
      </c>
      <c r="AM689" t="s">
        <v>10199</v>
      </c>
      <c r="AN689">
        <v>-0.93</v>
      </c>
      <c r="AO689" t="s">
        <v>10199</v>
      </c>
      <c r="AP689">
        <v>-3.7334377534439002E-2</v>
      </c>
      <c r="AQ689">
        <f>(Table2[[#This Row],[Sharpe Ratio]]-AVERAGE(Table2[Sharpe Ratio]))/_xlfn.STDEV.P(Table2[Sharpe Ratio])</f>
        <v>-1.0351189751384868</v>
      </c>
      <c r="AR6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-4.3399823023493731</v>
      </c>
      <c r="AS689">
        <f>_xlfn.RANK.AVG(Table2[[#This Row],[1Y Return vs Nifty Z-Score]],Table2[1Y Return vs Nifty Z-Score])</f>
        <v>672</v>
      </c>
      <c r="AT689">
        <f>_xlfn.RANK.AVG(Table2[[#This Row],[6M Return vs Nifty Z-Score]],Table2[6M Return vs Nifty Z-Score])</f>
        <v>633</v>
      </c>
      <c r="AU689">
        <f>_xlfn.RANK.AVG(Table2[[#This Row],[Sharpe Ratio Z-Score]],Table2[Sharpe Ratio Z-Score])</f>
        <v>614</v>
      </c>
      <c r="AV689">
        <f>(Table2[[#This Row],[Rank 1Y]]+Table2[[#This Row],[Rank 6M]]+Table2[[#This Row],[Rank Sharpe]])/3</f>
        <v>639.66666666666663</v>
      </c>
    </row>
    <row r="690" spans="1:48" x14ac:dyDescent="0.3">
      <c r="A690" t="s">
        <v>668</v>
      </c>
      <c r="B690" t="s">
        <v>669</v>
      </c>
      <c r="C690" t="s">
        <v>10164</v>
      </c>
      <c r="D690" t="s">
        <v>629</v>
      </c>
      <c r="E690">
        <v>25977.999418560001</v>
      </c>
      <c r="F690">
        <v>1053.7</v>
      </c>
      <c r="G690">
        <v>-40.849597782881801</v>
      </c>
      <c r="H690">
        <f>(Table2[[#This Row],[1Y Return vs Nifty]]-AVERAGE(Table2[1Y Return vs Nifty]))/_xlfn.STDEV.P(Table2[1Y Return vs Nifty])</f>
        <v>-1.0188176885947031</v>
      </c>
      <c r="I690">
        <v>-10.2389338222091</v>
      </c>
      <c r="J690">
        <f>(Table2[[#This Row],[1M Return vs Nifty]]-AVERAGE(Table2[1M Return vs Nifty]))/_xlfn.STDEV.P(Table2[1M Return vs Nifty])</f>
        <v>-1.1526588599655352</v>
      </c>
      <c r="K690">
        <v>-25.8155771391421</v>
      </c>
      <c r="L690">
        <f>(Table2[[#This Row],[6M Return vs Nifty]]-AVERAGE(Table2[6M Return vs Nifty]))/_xlfn.STDEV.P(Table2[6M Return vs Nifty])</f>
        <v>-1.0552533169685849</v>
      </c>
      <c r="M690">
        <v>-3.11317371059679</v>
      </c>
      <c r="N690">
        <f>(Table2[[#This Row],[1W Return vs Nifty]]-AVERAGE(Table2[1W Return vs Nifty]))/_xlfn.STDEV.P(Table2[1W Return vs Nifty])</f>
        <v>-0.56079344865630731</v>
      </c>
      <c r="O690">
        <v>1090.32</v>
      </c>
      <c r="P690">
        <v>1062.37249924041</v>
      </c>
      <c r="Q690">
        <v>1098.70532087584</v>
      </c>
      <c r="R690">
        <v>39.823510224734399</v>
      </c>
      <c r="S690" s="2">
        <f>(Table2[[#This Row],[Close Price]]-Table2[[#This Row],[20D EMA]])/Table2[[#This Row],[20D EMA]]</f>
        <v>-3.3586470027147895E-2</v>
      </c>
      <c r="T690" s="2">
        <f>(Table2[[#This Row],[Close Price]]-Table2[[#This Row],[50D EMA]])/Table2[[#This Row],[50D EMA]]</f>
        <v>-8.1633318319240377E-3</v>
      </c>
      <c r="U690" s="2">
        <f>(Table2[[#This Row],[Close Price]]-Table2[[#This Row],[200D EMA]])/Table2[[#This Row],[200D EMA]]</f>
        <v>-4.0962139730026693E-2</v>
      </c>
      <c r="V690">
        <v>0.485453166457263</v>
      </c>
      <c r="W690">
        <v>1040</v>
      </c>
      <c r="X690">
        <v>1082.5</v>
      </c>
      <c r="Y690">
        <v>1045.95</v>
      </c>
      <c r="Z690">
        <v>1094.6500000000001</v>
      </c>
      <c r="AA690">
        <v>1045.75</v>
      </c>
      <c r="AB690">
        <v>1145</v>
      </c>
      <c r="AC690" s="2">
        <f>(Table2[[#This Row],[Close Price]]/Table2[[#This Row],[Day Low]])-1</f>
        <v>1.3173076923076898E-2</v>
      </c>
      <c r="AD690" s="2">
        <f>(Table2[[#This Row],[Day High]]/Table2[[#This Row],[Close Price]])-1</f>
        <v>2.7332257758375222E-2</v>
      </c>
      <c r="AE690" s="2">
        <f>(Table2[[#This Row],[Close Price]]/Table2[[#This Row],[Current Week Low]])-1</f>
        <v>7.4095320043978674E-3</v>
      </c>
      <c r="AF690" s="2">
        <f>(Table2[[#This Row],[Current Week High]]/Table2[[#This Row],[Close Price]])-1</f>
        <v>3.8863054000189745E-2</v>
      </c>
      <c r="AG690" s="2">
        <f>(Table2[[#This Row],[Close Price]]/Table2[[#This Row],[Current Month Low]])-1</f>
        <v>7.602199378436536E-3</v>
      </c>
      <c r="AH690" s="2">
        <f>(Table2[[#This Row],[Current Month High]]/Table2[[#This Row],[Close Price]])-1</f>
        <v>8.6647053240960448E-2</v>
      </c>
      <c r="AI690">
        <v>41.207174717661502</v>
      </c>
      <c r="AJ690">
        <v>18.921054116584799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0.02</v>
      </c>
      <c r="AM690" t="s">
        <v>10198</v>
      </c>
      <c r="AN690">
        <v>-5.93</v>
      </c>
      <c r="AO690" t="s">
        <v>10199</v>
      </c>
      <c r="AP690">
        <v>-8.2714245813169992E-3</v>
      </c>
      <c r="AQ690">
        <f>(Table2[[#This Row],[Sharpe Ratio]]-AVERAGE(Table2[Sharpe Ratio]))/_xlfn.STDEV.P(Table2[Sharpe Ratio])</f>
        <v>-0.7074546989685524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700</v>
      </c>
      <c r="AT690">
        <f>_xlfn.RANK.AVG(Table2[[#This Row],[6M Return vs Nifty Z-Score]],Table2[6M Return vs Nifty Z-Score])</f>
        <v>661</v>
      </c>
      <c r="AU690">
        <f>_xlfn.RANK.AVG(Table2[[#This Row],[Sharpe Ratio Z-Score]],Table2[Sharpe Ratio Z-Score])</f>
        <v>561</v>
      </c>
      <c r="AV690">
        <f>(Table2[[#This Row],[Rank 1Y]]+Table2[[#This Row],[Rank 6M]]+Table2[[#This Row],[Rank Sharpe]])/3</f>
        <v>640.66666666666663</v>
      </c>
    </row>
    <row r="691" spans="1:48" x14ac:dyDescent="0.3">
      <c r="A691" t="s">
        <v>1720</v>
      </c>
      <c r="B691" t="s">
        <v>1721</v>
      </c>
      <c r="C691" t="s">
        <v>10167</v>
      </c>
      <c r="D691" t="s">
        <v>542</v>
      </c>
      <c r="E691">
        <v>4476.7021699799998</v>
      </c>
      <c r="F691">
        <v>814.15</v>
      </c>
      <c r="G691">
        <v>-32.8780741298579</v>
      </c>
      <c r="H691">
        <f>(Table2[[#This Row],[1Y Return vs Nifty]]-AVERAGE(Table2[1Y Return vs Nifty]))/_xlfn.STDEV.P(Table2[1Y Return vs Nifty])</f>
        <v>-0.92675218173050489</v>
      </c>
      <c r="I691">
        <v>10.934297064386</v>
      </c>
      <c r="J691">
        <f>(Table2[[#This Row],[1M Return vs Nifty]]-AVERAGE(Table2[1M Return vs Nifty]))/_xlfn.STDEV.P(Table2[1M Return vs Nifty])</f>
        <v>0.59108810218483832</v>
      </c>
      <c r="K691">
        <v>-11.007045469951599</v>
      </c>
      <c r="L691">
        <f>(Table2[[#This Row],[6M Return vs Nifty]]-AVERAGE(Table2[6M Return vs Nifty]))/_xlfn.STDEV.P(Table2[6M Return vs Nifty])</f>
        <v>-0.62595765119340752</v>
      </c>
      <c r="M691">
        <v>-5.6648270995083996</v>
      </c>
      <c r="N691">
        <f>(Table2[[#This Row],[1W Return vs Nifty]]-AVERAGE(Table2[1W Return vs Nifty]))/_xlfn.STDEV.P(Table2[1W Return vs Nifty])</f>
        <v>-1.0214948363944432</v>
      </c>
      <c r="O691">
        <v>797.27</v>
      </c>
      <c r="P691">
        <v>762.78129045738399</v>
      </c>
      <c r="Q691">
        <v>758.31549360667498</v>
      </c>
      <c r="R691">
        <v>51.314325099687899</v>
      </c>
      <c r="S691" s="2">
        <f>(Table2[[#This Row],[Close Price]]-Table2[[#This Row],[20D EMA]])/Table2[[#This Row],[20D EMA]]</f>
        <v>2.1172250304162952E-2</v>
      </c>
      <c r="T691" s="2">
        <f>(Table2[[#This Row],[Close Price]]-Table2[[#This Row],[50D EMA]])/Table2[[#This Row],[50D EMA]]</f>
        <v>6.7343955843245637E-2</v>
      </c>
      <c r="U691" s="2">
        <f>(Table2[[#This Row],[Close Price]]-Table2[[#This Row],[200D EMA]])/Table2[[#This Row],[200D EMA]]</f>
        <v>7.3629652649936997E-2</v>
      </c>
      <c r="V691">
        <v>1.3096540529957601</v>
      </c>
      <c r="W691">
        <v>785.55</v>
      </c>
      <c r="X691">
        <v>814.9</v>
      </c>
      <c r="Y691">
        <v>806.5</v>
      </c>
      <c r="Z691">
        <v>827.9</v>
      </c>
      <c r="AA691">
        <v>806.5</v>
      </c>
      <c r="AB691">
        <v>868.9</v>
      </c>
      <c r="AC691" s="2">
        <f>(Table2[[#This Row],[Close Price]]/Table2[[#This Row],[Day Low]])-1</f>
        <v>3.6407612500795716E-2</v>
      </c>
      <c r="AD691" s="2">
        <f>(Table2[[#This Row],[Day High]]/Table2[[#This Row],[Close Price]])-1</f>
        <v>9.2120616594004723E-4</v>
      </c>
      <c r="AE691" s="2">
        <f>(Table2[[#This Row],[Close Price]]/Table2[[#This Row],[Current Week Low]])-1</f>
        <v>9.485430874147438E-3</v>
      </c>
      <c r="AF691" s="2">
        <f>(Table2[[#This Row],[Current Week High]]/Table2[[#This Row],[Close Price]])-1</f>
        <v>1.6888779708898793E-2</v>
      </c>
      <c r="AG691" s="2">
        <f>(Table2[[#This Row],[Close Price]]/Table2[[#This Row],[Current Month Low]])-1</f>
        <v>9.485430874147438E-3</v>
      </c>
      <c r="AH691" s="2">
        <f>(Table2[[#This Row],[Current Month High]]/Table2[[#This Row],[Close Price]])-1</f>
        <v>6.7248050113615454E-2</v>
      </c>
      <c r="AI691">
        <v>11.017625744641601</v>
      </c>
      <c r="AJ691">
        <v>23.928761701803701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0.02</v>
      </c>
      <c r="AM691" t="s">
        <v>10198</v>
      </c>
      <c r="AN691">
        <v>-1.1499999999999999</v>
      </c>
      <c r="AO691" t="s">
        <v>10199</v>
      </c>
      <c r="AP691">
        <v>-0.119656943358005</v>
      </c>
      <c r="AQ691">
        <f>(Table2[[#This Row],[Sharpe Ratio]]-AVERAGE(Table2[Sharpe Ratio]))/_xlfn.STDEV.P(Table2[Sharpe Ratio])</f>
        <v>-1.9632477852610963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-3.946364352394613</v>
      </c>
      <c r="AS691">
        <f>_xlfn.RANK.AVG(Table2[[#This Row],[1Y Return vs Nifty Z-Score]],Table2[1Y Return vs Nifty Z-Score])</f>
        <v>673</v>
      </c>
      <c r="AT691">
        <f>_xlfn.RANK.AVG(Table2[[#This Row],[6M Return vs Nifty Z-Score]],Table2[6M Return vs Nifty Z-Score])</f>
        <v>533</v>
      </c>
      <c r="AU691">
        <f>_xlfn.RANK.AVG(Table2[[#This Row],[Sharpe Ratio Z-Score]],Table2[Sharpe Ratio Z-Score])</f>
        <v>716</v>
      </c>
      <c r="AV691">
        <f>(Table2[[#This Row],[Rank 1Y]]+Table2[[#This Row],[Rank 6M]]+Table2[[#This Row],[Rank Sharpe]])/3</f>
        <v>640.66666666666663</v>
      </c>
    </row>
    <row r="692" spans="1:48" x14ac:dyDescent="0.3">
      <c r="A692" t="s">
        <v>788</v>
      </c>
      <c r="B692" t="s">
        <v>789</v>
      </c>
      <c r="C692" t="s">
        <v>10167</v>
      </c>
      <c r="D692" t="s">
        <v>168</v>
      </c>
      <c r="E692">
        <v>20092.52569975</v>
      </c>
      <c r="F692">
        <v>6790.6</v>
      </c>
      <c r="G692">
        <v>-25.223059771907302</v>
      </c>
      <c r="H692">
        <f>(Table2[[#This Row],[1Y Return vs Nifty]]-AVERAGE(Table2[1Y Return vs Nifty]))/_xlfn.STDEV.P(Table2[1Y Return vs Nifty])</f>
        <v>-0.83834213522075218</v>
      </c>
      <c r="I692">
        <v>11.270932246067099</v>
      </c>
      <c r="J692">
        <f>(Table2[[#This Row],[1M Return vs Nifty]]-AVERAGE(Table2[1M Return vs Nifty]))/_xlfn.STDEV.P(Table2[1M Return vs Nifty])</f>
        <v>0.61881209851555385</v>
      </c>
      <c r="K692">
        <v>-13.5305982171602</v>
      </c>
      <c r="L692">
        <f>(Table2[[#This Row],[6M Return vs Nifty]]-AVERAGE(Table2[6M Return vs Nifty]))/_xlfn.STDEV.P(Table2[6M Return vs Nifty])</f>
        <v>-0.69911482038025075</v>
      </c>
      <c r="M692">
        <v>1.4588923144067101</v>
      </c>
      <c r="N692">
        <f>(Table2[[#This Row],[1W Return vs Nifty]]-AVERAGE(Table2[1W Return vs Nifty]))/_xlfn.STDEV.P(Table2[1W Return vs Nifty])</f>
        <v>0.26469373220564618</v>
      </c>
      <c r="O692">
        <v>6470.08</v>
      </c>
      <c r="P692">
        <v>6247.8724320868296</v>
      </c>
      <c r="Q692">
        <v>6403.13834919687</v>
      </c>
      <c r="R692">
        <v>81.678836558086005</v>
      </c>
      <c r="S692" s="2">
        <f>(Table2[[#This Row],[Close Price]]-Table2[[#This Row],[20D EMA]])/Table2[[#This Row],[20D EMA]]</f>
        <v>4.953880013848367E-2</v>
      </c>
      <c r="T692" s="2">
        <f>(Table2[[#This Row],[Close Price]]-Table2[[#This Row],[50D EMA]])/Table2[[#This Row],[50D EMA]]</f>
        <v>8.6865980989931368E-2</v>
      </c>
      <c r="U692" s="2">
        <f>(Table2[[#This Row],[Close Price]]-Table2[[#This Row],[200D EMA]])/Table2[[#This Row],[200D EMA]]</f>
        <v>6.0511210233608143E-2</v>
      </c>
      <c r="V692">
        <v>0.96539642655148095</v>
      </c>
      <c r="W692">
        <v>6637.7</v>
      </c>
      <c r="X692">
        <v>6811.4</v>
      </c>
      <c r="Y692">
        <v>6660.1</v>
      </c>
      <c r="Z692">
        <v>6840</v>
      </c>
      <c r="AA692">
        <v>6500</v>
      </c>
      <c r="AB692">
        <v>6840</v>
      </c>
      <c r="AC692" s="2">
        <f>(Table2[[#This Row],[Close Price]]/Table2[[#This Row],[Day Low]])-1</f>
        <v>2.3035087454992054E-2</v>
      </c>
      <c r="AD692" s="2">
        <f>(Table2[[#This Row],[Day High]]/Table2[[#This Row],[Close Price]])-1</f>
        <v>3.0630577563099948E-3</v>
      </c>
      <c r="AE692" s="2">
        <f>(Table2[[#This Row],[Close Price]]/Table2[[#This Row],[Current Week Low]])-1</f>
        <v>1.9594300385880059E-2</v>
      </c>
      <c r="AF692" s="2">
        <f>(Table2[[#This Row],[Current Week High]]/Table2[[#This Row],[Close Price]])-1</f>
        <v>7.2747621712365707E-3</v>
      </c>
      <c r="AG692" s="2">
        <f>(Table2[[#This Row],[Close Price]]/Table2[[#This Row],[Current Month Low]])-1</f>
        <v>4.4707692307692337E-2</v>
      </c>
      <c r="AH692" s="2">
        <f>(Table2[[#This Row],[Current Month High]]/Table2[[#This Row],[Close Price]])-1</f>
        <v>7.2747621712365707E-3</v>
      </c>
      <c r="AI692">
        <v>11.7706830029746</v>
      </c>
      <c r="AJ692">
        <v>31.223127240403102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0.05</v>
      </c>
      <c r="AM692" t="s">
        <v>10198</v>
      </c>
      <c r="AN692">
        <v>4.68</v>
      </c>
      <c r="AO692" t="s">
        <v>10198</v>
      </c>
      <c r="AP692">
        <v>-0.13293173242841599</v>
      </c>
      <c r="AQ692">
        <f>(Table2[[#This Row],[Sharpe Ratio]]-AVERAGE(Table2[Sharpe Ratio]))/_xlfn.STDEV.P(Table2[Sharpe Ratio])</f>
        <v>-2.112911660060079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644</v>
      </c>
      <c r="AT692">
        <f>_xlfn.RANK.AVG(Table2[[#This Row],[6M Return vs Nifty Z-Score]],Table2[6M Return vs Nifty Z-Score])</f>
        <v>563</v>
      </c>
      <c r="AU692">
        <f>_xlfn.RANK.AVG(Table2[[#This Row],[Sharpe Ratio Z-Score]],Table2[Sharpe Ratio Z-Score])</f>
        <v>720</v>
      </c>
      <c r="AV692">
        <f>(Table2[[#This Row],[Rank 1Y]]+Table2[[#This Row],[Rank 6M]]+Table2[[#This Row],[Rank Sharpe]])/3</f>
        <v>642.33333333333337</v>
      </c>
    </row>
    <row r="693" spans="1:48" x14ac:dyDescent="0.3">
      <c r="A693" t="s">
        <v>2458</v>
      </c>
      <c r="B693" t="s">
        <v>2459</v>
      </c>
      <c r="C693" t="s">
        <v>10156</v>
      </c>
      <c r="D693" t="s">
        <v>109</v>
      </c>
      <c r="E693">
        <v>1897.4024297200001</v>
      </c>
      <c r="F693">
        <v>8.11</v>
      </c>
      <c r="G693">
        <v>-27.403699048629299</v>
      </c>
      <c r="H693">
        <f>(Table2[[#This Row],[1Y Return vs Nifty]]-AVERAGE(Table2[1Y Return vs Nifty]))/_xlfn.STDEV.P(Table2[1Y Return vs Nifty])</f>
        <v>-0.86352698933872651</v>
      </c>
      <c r="I693">
        <v>-30.1533945520146</v>
      </c>
      <c r="J693">
        <f>(Table2[[#This Row],[1M Return vs Nifty]]-AVERAGE(Table2[1M Return vs Nifty]))/_xlfn.STDEV.P(Table2[1M Return vs Nifty])</f>
        <v>-2.7927382879212539</v>
      </c>
      <c r="K693">
        <v>-72.883310629336904</v>
      </c>
      <c r="L693">
        <f>(Table2[[#This Row],[6M Return vs Nifty]]-AVERAGE(Table2[6M Return vs Nifty]))/_xlfn.STDEV.P(Table2[6M Return vs Nifty])</f>
        <v>-2.4197352545830211</v>
      </c>
      <c r="M693">
        <v>-24.326191191997101</v>
      </c>
      <c r="N693">
        <f>(Table2[[#This Row],[1W Return vs Nifty]]-AVERAGE(Table2[1W Return vs Nifty]))/_xlfn.STDEV.P(Table2[1W Return vs Nifty])</f>
        <v>-4.3908068173462471</v>
      </c>
      <c r="O693">
        <v>10.01</v>
      </c>
      <c r="P693">
        <v>12.8121558275058</v>
      </c>
      <c r="Q693">
        <v>15.6265383208782</v>
      </c>
      <c r="R693">
        <v>15.945157836156699</v>
      </c>
      <c r="S693" s="2">
        <f>(Table2[[#This Row],[Close Price]]-Table2[[#This Row],[20D EMA]])/Table2[[#This Row],[20D EMA]]</f>
        <v>-0.18981018981018985</v>
      </c>
      <c r="T693" s="2">
        <f>(Table2[[#This Row],[Close Price]]-Table2[[#This Row],[50D EMA]])/Table2[[#This Row],[50D EMA]]</f>
        <v>-0.36700738664222055</v>
      </c>
      <c r="U693" s="2">
        <f>(Table2[[#This Row],[Close Price]]-Table2[[#This Row],[200D EMA]])/Table2[[#This Row],[200D EMA]]</f>
        <v>-0.48101109577388329</v>
      </c>
      <c r="V693">
        <v>0.65455536451753804</v>
      </c>
      <c r="W693">
        <v>7.7</v>
      </c>
      <c r="X693">
        <v>8.1</v>
      </c>
      <c r="Y693">
        <v>7.34</v>
      </c>
      <c r="Z693">
        <v>8.11</v>
      </c>
      <c r="AA693">
        <v>7.34</v>
      </c>
      <c r="AB693">
        <v>10.48</v>
      </c>
      <c r="AC693" s="2">
        <f>(Table2[[#This Row],[Close Price]]/Table2[[#This Row],[Day Low]])-1</f>
        <v>5.3246753246753098E-2</v>
      </c>
      <c r="AD693" s="2">
        <f>(Table2[[#This Row],[Day High]]/Table2[[#This Row],[Close Price]])-1</f>
        <v>-1.2330456226880004E-3</v>
      </c>
      <c r="AE693" s="2">
        <f>(Table2[[#This Row],[Close Price]]/Table2[[#This Row],[Current Week Low]])-1</f>
        <v>0.10490463215258861</v>
      </c>
      <c r="AF693" s="2">
        <f>(Table2[[#This Row],[Current Week High]]/Table2[[#This Row],[Close Price]])-1</f>
        <v>0</v>
      </c>
      <c r="AG693" s="2">
        <f>(Table2[[#This Row],[Close Price]]/Table2[[#This Row],[Current Month Low]])-1</f>
        <v>0.10490463215258861</v>
      </c>
      <c r="AH693" s="2">
        <f>(Table2[[#This Row],[Current Month High]]/Table2[[#This Row],[Close Price]])-1</f>
        <v>0.29223181257706554</v>
      </c>
      <c r="AI693">
        <v>234.771886559802</v>
      </c>
      <c r="AJ693">
        <v>10.490463215258799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-0.65</v>
      </c>
      <c r="AM693" t="s">
        <v>10199</v>
      </c>
      <c r="AN693">
        <v>-24.84</v>
      </c>
      <c r="AO693" t="s">
        <v>10199</v>
      </c>
      <c r="AP693">
        <v>-6.6638442627849999E-3</v>
      </c>
      <c r="AQ693">
        <f>(Table2[[#This Row],[Sharpe Ratio]]-AVERAGE(Table2[Sharpe Ratio]))/_xlfn.STDEV.P(Table2[Sharpe Ratio])</f>
        <v>-0.68933036582503282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650</v>
      </c>
      <c r="AT693">
        <f>_xlfn.RANK.AVG(Table2[[#This Row],[6M Return vs Nifty Z-Score]],Table2[6M Return vs Nifty Z-Score])</f>
        <v>726</v>
      </c>
      <c r="AU693">
        <f>_xlfn.RANK.AVG(Table2[[#This Row],[Sharpe Ratio Z-Score]],Table2[Sharpe Ratio Z-Score])</f>
        <v>553</v>
      </c>
      <c r="AV693">
        <f>(Table2[[#This Row],[Rank 1Y]]+Table2[[#This Row],[Rank 6M]]+Table2[[#This Row],[Rank Sharpe]])/3</f>
        <v>643</v>
      </c>
    </row>
    <row r="694" spans="1:48" x14ac:dyDescent="0.3">
      <c r="A694" t="s">
        <v>1946</v>
      </c>
      <c r="B694" t="s">
        <v>1947</v>
      </c>
      <c r="C694" t="s">
        <v>10158</v>
      </c>
      <c r="D694" t="s">
        <v>242</v>
      </c>
      <c r="E694">
        <v>3296.99332155</v>
      </c>
      <c r="F694">
        <v>1064.2</v>
      </c>
      <c r="G694">
        <v>-44.880619147500603</v>
      </c>
      <c r="H694">
        <f>(Table2[[#This Row],[1Y Return vs Nifty]]-AVERAGE(Table2[1Y Return vs Nifty]))/_xlfn.STDEV.P(Table2[1Y Return vs Nifty])</f>
        <v>-1.0653731579463199</v>
      </c>
      <c r="I694">
        <v>22.858347494768498</v>
      </c>
      <c r="J694">
        <f>(Table2[[#This Row],[1M Return vs Nifty]]-AVERAGE(Table2[1M Return vs Nifty]))/_xlfn.STDEV.P(Table2[1M Return vs Nifty])</f>
        <v>1.573107654414404</v>
      </c>
      <c r="K694">
        <v>-15.797590322826</v>
      </c>
      <c r="L694">
        <f>(Table2[[#This Row],[6M Return vs Nifty]]-AVERAGE(Table2[6M Return vs Nifty]))/_xlfn.STDEV.P(Table2[6M Return vs Nifty])</f>
        <v>-0.76483436010569539</v>
      </c>
      <c r="M694">
        <v>0.81357978114223695</v>
      </c>
      <c r="N694">
        <f>(Table2[[#This Row],[1W Return vs Nifty]]-AVERAGE(Table2[1W Return vs Nifty]))/_xlfn.STDEV.P(Table2[1W Return vs Nifty])</f>
        <v>0.14818246116402387</v>
      </c>
      <c r="O694">
        <v>996.26</v>
      </c>
      <c r="P694">
        <v>935.00570087680705</v>
      </c>
      <c r="Q694">
        <v>1001.8109189819201</v>
      </c>
      <c r="R694">
        <v>62.628354091377197</v>
      </c>
      <c r="S694" s="2">
        <f>(Table2[[#This Row],[Close Price]]-Table2[[#This Row],[20D EMA]])/Table2[[#This Row],[20D EMA]]</f>
        <v>6.8195049485074238E-2</v>
      </c>
      <c r="T694" s="2">
        <f>(Table2[[#This Row],[Close Price]]-Table2[[#This Row],[50D EMA]])/Table2[[#This Row],[50D EMA]]</f>
        <v>0.13817487850827037</v>
      </c>
      <c r="U694" s="2">
        <f>(Table2[[#This Row],[Close Price]]-Table2[[#This Row],[200D EMA]])/Table2[[#This Row],[200D EMA]]</f>
        <v>6.2276303677626363E-2</v>
      </c>
      <c r="V694">
        <v>1.6203001897476399</v>
      </c>
      <c r="W694">
        <v>1021.8</v>
      </c>
      <c r="X694">
        <v>1067.95</v>
      </c>
      <c r="Y694">
        <v>1036</v>
      </c>
      <c r="Z694">
        <v>1084</v>
      </c>
      <c r="AA694">
        <v>1006.05</v>
      </c>
      <c r="AB694">
        <v>1132.4000000000001</v>
      </c>
      <c r="AC694" s="2">
        <f>(Table2[[#This Row],[Close Price]]/Table2[[#This Row],[Day Low]])-1</f>
        <v>4.1495400274026428E-2</v>
      </c>
      <c r="AD694" s="2">
        <f>(Table2[[#This Row],[Day High]]/Table2[[#This Row],[Close Price]])-1</f>
        <v>3.5237737267430624E-3</v>
      </c>
      <c r="AE694" s="2">
        <f>(Table2[[#This Row],[Close Price]]/Table2[[#This Row],[Current Week Low]])-1</f>
        <v>2.7220077220077243E-2</v>
      </c>
      <c r="AF694" s="2">
        <f>(Table2[[#This Row],[Current Week High]]/Table2[[#This Row],[Close Price]])-1</f>
        <v>1.8605525277203494E-2</v>
      </c>
      <c r="AG694" s="2">
        <f>(Table2[[#This Row],[Close Price]]/Table2[[#This Row],[Current Month Low]])-1</f>
        <v>5.7800308135778522E-2</v>
      </c>
      <c r="AH694" s="2">
        <f>(Table2[[#This Row],[Current Month High]]/Table2[[#This Row],[Close Price]])-1</f>
        <v>6.4085698177034356E-2</v>
      </c>
      <c r="AI694">
        <v>25.441646307085101</v>
      </c>
      <c r="AJ694">
        <v>41.581853256169701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0.12</v>
      </c>
      <c r="AM694" t="s">
        <v>10198</v>
      </c>
      <c r="AN694">
        <v>6.85</v>
      </c>
      <c r="AO694" t="s">
        <v>10198</v>
      </c>
      <c r="AP694">
        <v>-6.0038593633774999E-2</v>
      </c>
      <c r="AQ694">
        <f>(Table2[[#This Row],[Sharpe Ratio]]-AVERAGE(Table2[Sharpe Ratio]))/_xlfn.STDEV.P(Table2[Sharpe Ratio])</f>
        <v>-1.2910929825352657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710</v>
      </c>
      <c r="AT694">
        <f>_xlfn.RANK.AVG(Table2[[#This Row],[6M Return vs Nifty Z-Score]],Table2[6M Return vs Nifty Z-Score])</f>
        <v>583</v>
      </c>
      <c r="AU694">
        <f>_xlfn.RANK.AVG(Table2[[#This Row],[Sharpe Ratio Z-Score]],Table2[Sharpe Ratio Z-Score])</f>
        <v>654</v>
      </c>
      <c r="AV694">
        <f>(Table2[[#This Row],[Rank 1Y]]+Table2[[#This Row],[Rank 6M]]+Table2[[#This Row],[Rank Sharpe]])/3</f>
        <v>649</v>
      </c>
    </row>
    <row r="695" spans="1:48" x14ac:dyDescent="0.3">
      <c r="A695" t="s">
        <v>1714</v>
      </c>
      <c r="B695" t="s">
        <v>1715</v>
      </c>
      <c r="C695" t="s">
        <v>10153</v>
      </c>
      <c r="D695" t="s">
        <v>49</v>
      </c>
      <c r="E695">
        <v>4501.7390237</v>
      </c>
      <c r="F695">
        <v>440.85</v>
      </c>
      <c r="G695">
        <v>-53.623814216406402</v>
      </c>
      <c r="H695">
        <f>(Table2[[#This Row],[1Y Return vs Nifty]]-AVERAGE(Table2[1Y Return vs Nifty]))/_xlfn.STDEV.P(Table2[1Y Return vs Nifty])</f>
        <v>-1.1663509284037938</v>
      </c>
      <c r="I695">
        <v>-8.6139843094712791</v>
      </c>
      <c r="J695">
        <f>(Table2[[#This Row],[1M Return vs Nifty]]-AVERAGE(Table2[1M Return vs Nifty]))/_xlfn.STDEV.P(Table2[1M Return vs Nifty])</f>
        <v>-1.0188341833415151</v>
      </c>
      <c r="K695">
        <v>-41.091303551578598</v>
      </c>
      <c r="L695">
        <f>(Table2[[#This Row],[6M Return vs Nifty]]-AVERAGE(Table2[6M Return vs Nifty]))/_xlfn.STDEV.P(Table2[6M Return vs Nifty])</f>
        <v>-1.4980928426502602</v>
      </c>
      <c r="M695">
        <v>-3.6838295158597201</v>
      </c>
      <c r="N695">
        <f>(Table2[[#This Row],[1W Return vs Nifty]]-AVERAGE(Table2[1W Return vs Nifty]))/_xlfn.STDEV.P(Table2[1W Return vs Nifty])</f>
        <v>-0.66382543667941196</v>
      </c>
      <c r="O695">
        <v>458.37</v>
      </c>
      <c r="P695">
        <v>469.76515535495099</v>
      </c>
      <c r="Q695">
        <v>507.17838832919102</v>
      </c>
      <c r="R695">
        <v>35.092325246127601</v>
      </c>
      <c r="S695" s="2">
        <f>(Table2[[#This Row],[Close Price]]-Table2[[#This Row],[20D EMA]])/Table2[[#This Row],[20D EMA]]</f>
        <v>-3.8222396753714208E-2</v>
      </c>
      <c r="T695" s="2">
        <f>(Table2[[#This Row],[Close Price]]-Table2[[#This Row],[50D EMA]])/Table2[[#This Row],[50D EMA]]</f>
        <v>-6.1552362974011759E-2</v>
      </c>
      <c r="U695" s="2">
        <f>(Table2[[#This Row],[Close Price]]-Table2[[#This Row],[200D EMA]])/Table2[[#This Row],[200D EMA]]</f>
        <v>-0.13077920876656057</v>
      </c>
      <c r="V695">
        <v>0.76913646358325105</v>
      </c>
      <c r="W695">
        <v>435.6</v>
      </c>
      <c r="X695">
        <v>444.95</v>
      </c>
      <c r="Y695">
        <v>440</v>
      </c>
      <c r="Z695">
        <v>454.45</v>
      </c>
      <c r="AA695">
        <v>440</v>
      </c>
      <c r="AB695">
        <v>466.6</v>
      </c>
      <c r="AC695" s="2">
        <f>(Table2[[#This Row],[Close Price]]/Table2[[#This Row],[Day Low]])-1</f>
        <v>1.2052341597796223E-2</v>
      </c>
      <c r="AD695" s="2">
        <f>(Table2[[#This Row],[Day High]]/Table2[[#This Row],[Close Price]])-1</f>
        <v>9.3002154927979142E-3</v>
      </c>
      <c r="AE695" s="2">
        <f>(Table2[[#This Row],[Close Price]]/Table2[[#This Row],[Current Week Low]])-1</f>
        <v>1.9318181818182012E-3</v>
      </c>
      <c r="AF695" s="2">
        <f>(Table2[[#This Row],[Current Week High]]/Table2[[#This Row],[Close Price]])-1</f>
        <v>3.0849495293183482E-2</v>
      </c>
      <c r="AG695" s="2">
        <f>(Table2[[#This Row],[Close Price]]/Table2[[#This Row],[Current Month Low]])-1</f>
        <v>1.9318181818182012E-3</v>
      </c>
      <c r="AH695" s="2">
        <f>(Table2[[#This Row],[Current Month High]]/Table2[[#This Row],[Close Price]])-1</f>
        <v>5.8409889985255647E-2</v>
      </c>
      <c r="AI695">
        <v>56.742656232278499</v>
      </c>
      <c r="AJ695">
        <v>5.9226333493512797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-0.16</v>
      </c>
      <c r="AM695" t="s">
        <v>10199</v>
      </c>
      <c r="AN695">
        <v>-6.5</v>
      </c>
      <c r="AO695" t="s">
        <v>10199</v>
      </c>
      <c r="AQ695">
        <f>(Table2[[#This Row],[Sharpe Ratio]]-AVERAGE(Table2[Sharpe Ratio]))/_xlfn.STDEV.P(Table2[Sharpe Ratio])</f>
        <v>-0.61420022642052829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719</v>
      </c>
      <c r="AT695">
        <f>_xlfn.RANK.AVG(Table2[[#This Row],[6M Return vs Nifty Z-Score]],Table2[6M Return vs Nifty Z-Score])</f>
        <v>716</v>
      </c>
      <c r="AU695">
        <f>_xlfn.RANK.AVG(Table2[[#This Row],[Sharpe Ratio Z-Score]],Table2[Sharpe Ratio Z-Score])</f>
        <v>520.5</v>
      </c>
      <c r="AV695">
        <f>(Table2[[#This Row],[Rank 1Y]]+Table2[[#This Row],[Rank 6M]]+Table2[[#This Row],[Rank Sharpe]])/3</f>
        <v>651.83333333333337</v>
      </c>
    </row>
    <row r="696" spans="1:48" x14ac:dyDescent="0.3">
      <c r="A696" t="s">
        <v>1452</v>
      </c>
      <c r="B696" t="s">
        <v>1453</v>
      </c>
      <c r="C696" t="s">
        <v>10154</v>
      </c>
      <c r="D696" t="s">
        <v>621</v>
      </c>
      <c r="E696">
        <v>6813.5485920040001</v>
      </c>
      <c r="F696">
        <v>141.04</v>
      </c>
      <c r="G696">
        <v>-31.900732667614101</v>
      </c>
      <c r="H696">
        <f>(Table2[[#This Row],[1Y Return vs Nifty]]-AVERAGE(Table2[1Y Return vs Nifty]))/_xlfn.STDEV.P(Table2[1Y Return vs Nifty])</f>
        <v>-0.91546457336133946</v>
      </c>
      <c r="I696">
        <v>5.63740802513699</v>
      </c>
      <c r="J696">
        <f>(Table2[[#This Row],[1M Return vs Nifty]]-AVERAGE(Table2[1M Return vs Nifty]))/_xlfn.STDEV.P(Table2[1M Return vs Nifty])</f>
        <v>0.15485641791761984</v>
      </c>
      <c r="K696">
        <v>-15.7266521026432</v>
      </c>
      <c r="L696">
        <f>(Table2[[#This Row],[6M Return vs Nifty]]-AVERAGE(Table2[6M Return vs Nifty]))/_xlfn.STDEV.P(Table2[6M Return vs Nifty])</f>
        <v>-0.76277787867035896</v>
      </c>
      <c r="M696">
        <v>-5.0488429932319097</v>
      </c>
      <c r="N696">
        <f>(Table2[[#This Row],[1W Return vs Nifty]]-AVERAGE(Table2[1W Return vs Nifty]))/_xlfn.STDEV.P(Table2[1W Return vs Nifty])</f>
        <v>-0.91027881707950764</v>
      </c>
      <c r="O696">
        <v>137.94999999999999</v>
      </c>
      <c r="P696">
        <v>134.218900157294</v>
      </c>
      <c r="Q696">
        <v>139.195126056623</v>
      </c>
      <c r="R696">
        <v>52.446560178429003</v>
      </c>
      <c r="S696" s="2">
        <f>(Table2[[#This Row],[Close Price]]-Table2[[#This Row],[20D EMA]])/Table2[[#This Row],[20D EMA]]</f>
        <v>2.2399420079739062E-2</v>
      </c>
      <c r="T696" s="2">
        <f>(Table2[[#This Row],[Close Price]]-Table2[[#This Row],[50D EMA]])/Table2[[#This Row],[50D EMA]]</f>
        <v>5.0820710307655614E-2</v>
      </c>
      <c r="U696" s="2">
        <f>(Table2[[#This Row],[Close Price]]-Table2[[#This Row],[200D EMA]])/Table2[[#This Row],[200D EMA]]</f>
        <v>1.3253868836086416E-2</v>
      </c>
      <c r="V696">
        <v>0.59006084612040799</v>
      </c>
      <c r="W696">
        <v>136.1</v>
      </c>
      <c r="X696">
        <v>143.15</v>
      </c>
      <c r="Y696">
        <v>137.69999999999999</v>
      </c>
      <c r="Z696">
        <v>142.9</v>
      </c>
      <c r="AA696">
        <v>136.56</v>
      </c>
      <c r="AB696">
        <v>148.81</v>
      </c>
      <c r="AC696" s="2">
        <f>(Table2[[#This Row],[Close Price]]/Table2[[#This Row],[Day Low]])-1</f>
        <v>3.6296840558412979E-2</v>
      </c>
      <c r="AD696" s="2">
        <f>(Table2[[#This Row],[Day High]]/Table2[[#This Row],[Close Price]])-1</f>
        <v>1.4960294951786857E-2</v>
      </c>
      <c r="AE696" s="2">
        <f>(Table2[[#This Row],[Close Price]]/Table2[[#This Row],[Current Week Low]])-1</f>
        <v>2.4255628177196842E-2</v>
      </c>
      <c r="AF696" s="2">
        <f>(Table2[[#This Row],[Current Week High]]/Table2[[#This Row],[Close Price]])-1</f>
        <v>1.3187748156551438E-2</v>
      </c>
      <c r="AG696" s="2">
        <f>(Table2[[#This Row],[Close Price]]/Table2[[#This Row],[Current Month Low]])-1</f>
        <v>3.2806092560046851E-2</v>
      </c>
      <c r="AH696" s="2">
        <f>(Table2[[#This Row],[Current Month High]]/Table2[[#This Row],[Close Price]])-1</f>
        <v>5.5090754395916042E-2</v>
      </c>
      <c r="AI696">
        <v>26.9498014747589</v>
      </c>
      <c r="AJ696">
        <v>28.803652968036499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</v>
      </c>
      <c r="AM696" t="s">
        <v>10197</v>
      </c>
      <c r="AN696">
        <v>-0.01</v>
      </c>
      <c r="AO696" t="s">
        <v>10199</v>
      </c>
      <c r="AP696">
        <v>-0.11240553137375101</v>
      </c>
      <c r="AQ696">
        <f>(Table2[[#This Row],[Sharpe Ratio]]-AVERAGE(Table2[Sharpe Ratio]))/_xlfn.STDEV.P(Table2[Sharpe Ratio])</f>
        <v>-1.8814932346184599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668</v>
      </c>
      <c r="AT696">
        <f>_xlfn.RANK.AVG(Table2[[#This Row],[6M Return vs Nifty Z-Score]],Table2[6M Return vs Nifty Z-Score])</f>
        <v>581</v>
      </c>
      <c r="AU696">
        <f>_xlfn.RANK.AVG(Table2[[#This Row],[Sharpe Ratio Z-Score]],Table2[Sharpe Ratio Z-Score])</f>
        <v>713</v>
      </c>
      <c r="AV696">
        <f>(Table2[[#This Row],[Rank 1Y]]+Table2[[#This Row],[Rank 6M]]+Table2[[#This Row],[Rank Sharpe]])/3</f>
        <v>654</v>
      </c>
    </row>
    <row r="697" spans="1:48" x14ac:dyDescent="0.3">
      <c r="A697" t="s">
        <v>1986</v>
      </c>
      <c r="B697" t="s">
        <v>1987</v>
      </c>
      <c r="C697" t="s">
        <v>10159</v>
      </c>
      <c r="D697" t="s">
        <v>65</v>
      </c>
      <c r="E697">
        <v>3193.6524922250001</v>
      </c>
      <c r="F697">
        <v>340.3</v>
      </c>
      <c r="G697">
        <v>-20.3962674976258</v>
      </c>
      <c r="H697">
        <f>(Table2[[#This Row],[1Y Return vs Nifty]]-AVERAGE(Table2[1Y Return vs Nifty]))/_xlfn.STDEV.P(Table2[1Y Return vs Nifty])</f>
        <v>-0.78259607002638343</v>
      </c>
      <c r="I697">
        <v>2.10613139319817</v>
      </c>
      <c r="J697">
        <f>(Table2[[#This Row],[1M Return vs Nifty]]-AVERAGE(Table2[1M Return vs Nifty]))/_xlfn.STDEV.P(Table2[1M Return vs Nifty])</f>
        <v>-0.13596612741977443</v>
      </c>
      <c r="K697">
        <v>-23.649753331383899</v>
      </c>
      <c r="L697">
        <f>(Table2[[#This Row],[6M Return vs Nifty]]-AVERAGE(Table2[6M Return vs Nifty]))/_xlfn.STDEV.P(Table2[6M Return vs Nifty])</f>
        <v>-0.99246662114527695</v>
      </c>
      <c r="M697">
        <v>2.2844579379693499</v>
      </c>
      <c r="N697">
        <f>(Table2[[#This Row],[1W Return vs Nifty]]-AVERAGE(Table2[1W Return vs Nifty]))/_xlfn.STDEV.P(Table2[1W Return vs Nifty])</f>
        <v>0.41374972472288957</v>
      </c>
      <c r="O697">
        <v>333.29</v>
      </c>
      <c r="P697">
        <v>329.72121951742901</v>
      </c>
      <c r="Q697">
        <v>340.50534734326999</v>
      </c>
      <c r="R697">
        <v>79.766084128751302</v>
      </c>
      <c r="S697" s="2">
        <f>(Table2[[#This Row],[Close Price]]-Table2[[#This Row],[20D EMA]])/Table2[[#This Row],[20D EMA]]</f>
        <v>2.103273425545318E-2</v>
      </c>
      <c r="T697" s="2">
        <f>(Table2[[#This Row],[Close Price]]-Table2[[#This Row],[50D EMA]])/Table2[[#This Row],[50D EMA]]</f>
        <v>3.2084014786957965E-2</v>
      </c>
      <c r="U697" s="2">
        <f>(Table2[[#This Row],[Close Price]]-Table2[[#This Row],[200D EMA]])/Table2[[#This Row],[200D EMA]]</f>
        <v>-6.0306642721520286E-4</v>
      </c>
      <c r="V697">
        <v>1.13846010304128</v>
      </c>
      <c r="W697">
        <v>331.95</v>
      </c>
      <c r="X697">
        <v>348.2</v>
      </c>
      <c r="Y697">
        <v>339</v>
      </c>
      <c r="Z697">
        <v>358</v>
      </c>
      <c r="AA697">
        <v>323.8</v>
      </c>
      <c r="AB697">
        <v>358</v>
      </c>
      <c r="AC697" s="2">
        <f>(Table2[[#This Row],[Close Price]]/Table2[[#This Row],[Day Low]])-1</f>
        <v>2.5154390721494169E-2</v>
      </c>
      <c r="AD697" s="2">
        <f>(Table2[[#This Row],[Day High]]/Table2[[#This Row],[Close Price]])-1</f>
        <v>2.3214810461357649E-2</v>
      </c>
      <c r="AE697" s="2">
        <f>(Table2[[#This Row],[Close Price]]/Table2[[#This Row],[Current Week Low]])-1</f>
        <v>3.8348082595871524E-3</v>
      </c>
      <c r="AF697" s="2">
        <f>(Table2[[#This Row],[Current Week High]]/Table2[[#This Row],[Close Price]])-1</f>
        <v>5.2012929767851768E-2</v>
      </c>
      <c r="AG697" s="2">
        <f>(Table2[[#This Row],[Close Price]]/Table2[[#This Row],[Current Month Low]])-1</f>
        <v>5.0957381099444143E-2</v>
      </c>
      <c r="AH697" s="2">
        <f>(Table2[[#This Row],[Current Month High]]/Table2[[#This Row],[Close Price]])-1</f>
        <v>5.2012929767851768E-2</v>
      </c>
      <c r="AI697">
        <v>21.951219512195099</v>
      </c>
      <c r="AJ697">
        <v>18.736915561758501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-0.08</v>
      </c>
      <c r="AM697" t="s">
        <v>10199</v>
      </c>
      <c r="AN697">
        <v>4.05</v>
      </c>
      <c r="AO697" t="s">
        <v>10198</v>
      </c>
      <c r="AP697">
        <v>-8.9788563599926E-2</v>
      </c>
      <c r="AQ697">
        <f>(Table2[[#This Row],[Sharpe Ratio]]-AVERAGE(Table2[Sharpe Ratio]))/_xlfn.STDEV.P(Table2[Sharpe Ratio])</f>
        <v>-1.6265028904947045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626</v>
      </c>
      <c r="AT697">
        <f>_xlfn.RANK.AVG(Table2[[#This Row],[6M Return vs Nifty Z-Score]],Table2[6M Return vs Nifty Z-Score])</f>
        <v>647</v>
      </c>
      <c r="AU697">
        <f>_xlfn.RANK.AVG(Table2[[#This Row],[Sharpe Ratio Z-Score]],Table2[Sharpe Ratio Z-Score])</f>
        <v>692</v>
      </c>
      <c r="AV697">
        <f>(Table2[[#This Row],[Rank 1Y]]+Table2[[#This Row],[Rank 6M]]+Table2[[#This Row],[Rank Sharpe]])/3</f>
        <v>655</v>
      </c>
    </row>
    <row r="698" spans="1:48" x14ac:dyDescent="0.3">
      <c r="A698" t="s">
        <v>196</v>
      </c>
      <c r="B698" t="s">
        <v>197</v>
      </c>
      <c r="C698" t="s">
        <v>10153</v>
      </c>
      <c r="D698" t="s">
        <v>37</v>
      </c>
      <c r="E698">
        <v>133554.30765522999</v>
      </c>
      <c r="F698">
        <v>623.65</v>
      </c>
      <c r="G698">
        <v>-33.294540616977699</v>
      </c>
      <c r="H698">
        <f>(Table2[[#This Row],[1Y Return vs Nifty]]-AVERAGE(Table2[1Y Return vs Nifty]))/_xlfn.STDEV.P(Table2[1Y Return vs Nifty])</f>
        <v>-0.93156207754183973</v>
      </c>
      <c r="I698">
        <v>5.0544204195556199</v>
      </c>
      <c r="J698">
        <f>(Table2[[#This Row],[1M Return vs Nifty]]-AVERAGE(Table2[1M Return vs Nifty]))/_xlfn.STDEV.P(Table2[1M Return vs Nifty])</f>
        <v>0.10684377064386631</v>
      </c>
      <c r="K698">
        <v>-16.023715974220899</v>
      </c>
      <c r="L698">
        <f>(Table2[[#This Row],[6M Return vs Nifty]]-AVERAGE(Table2[6M Return vs Nifty]))/_xlfn.STDEV.P(Table2[6M Return vs Nifty])</f>
        <v>-0.77138968673989394</v>
      </c>
      <c r="M698">
        <v>2.3021197671734899</v>
      </c>
      <c r="N698">
        <f>(Table2[[#This Row],[1W Return vs Nifty]]-AVERAGE(Table2[1W Return vs Nifty]))/_xlfn.STDEV.P(Table2[1W Return vs Nifty])</f>
        <v>0.41693857053545191</v>
      </c>
      <c r="O698">
        <v>595.11</v>
      </c>
      <c r="P698">
        <v>587.30525495497295</v>
      </c>
      <c r="Q698">
        <v>599.71308781494702</v>
      </c>
      <c r="R698">
        <v>76.505896649209305</v>
      </c>
      <c r="S698" s="2">
        <f>(Table2[[#This Row],[Close Price]]-Table2[[#This Row],[20D EMA]])/Table2[[#This Row],[20D EMA]]</f>
        <v>4.7957520458402583E-2</v>
      </c>
      <c r="T698" s="2">
        <f>(Table2[[#This Row],[Close Price]]-Table2[[#This Row],[50D EMA]])/Table2[[#This Row],[50D EMA]]</f>
        <v>6.188390915693999E-2</v>
      </c>
      <c r="U698" s="2">
        <f>(Table2[[#This Row],[Close Price]]-Table2[[#This Row],[200D EMA]])/Table2[[#This Row],[200D EMA]]</f>
        <v>3.9913939967972073E-2</v>
      </c>
      <c r="V698">
        <v>0.76923477616839697</v>
      </c>
      <c r="W698">
        <v>615.6</v>
      </c>
      <c r="X698">
        <v>640.75</v>
      </c>
      <c r="Y698">
        <v>608.6</v>
      </c>
      <c r="Z698">
        <v>629.35</v>
      </c>
      <c r="AA698">
        <v>586.5</v>
      </c>
      <c r="AB698">
        <v>629.35</v>
      </c>
      <c r="AC698" s="2">
        <f>(Table2[[#This Row],[Close Price]]/Table2[[#This Row],[Day Low]])-1</f>
        <v>1.3076673164392316E-2</v>
      </c>
      <c r="AD698" s="2">
        <f>(Table2[[#This Row],[Day High]]/Table2[[#This Row],[Close Price]])-1</f>
        <v>2.7419225527138602E-2</v>
      </c>
      <c r="AE698" s="2">
        <f>(Table2[[#This Row],[Close Price]]/Table2[[#This Row],[Current Week Low]])-1</f>
        <v>2.4728885967794767E-2</v>
      </c>
      <c r="AF698" s="2">
        <f>(Table2[[#This Row],[Current Week High]]/Table2[[#This Row],[Close Price]])-1</f>
        <v>9.139741842379534E-3</v>
      </c>
      <c r="AG698" s="2">
        <f>(Table2[[#This Row],[Close Price]]/Table2[[#This Row],[Current Month Low]])-1</f>
        <v>6.3341858482523383E-2</v>
      </c>
      <c r="AH698" s="2">
        <f>(Table2[[#This Row],[Current Month High]]/Table2[[#This Row],[Close Price]])-1</f>
        <v>9.139741842379534E-3</v>
      </c>
      <c r="AI698">
        <v>13.9421149683315</v>
      </c>
      <c r="AJ698">
        <v>21.949550254204102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-7.0000000000000007E-2</v>
      </c>
      <c r="AM698" t="s">
        <v>10199</v>
      </c>
      <c r="AN698">
        <v>7.35</v>
      </c>
      <c r="AO698" t="s">
        <v>10198</v>
      </c>
      <c r="AP698">
        <v>-9.8657106628463997E-2</v>
      </c>
      <c r="AQ698">
        <f>(Table2[[#This Row],[Sharpe Ratio]]-AVERAGE(Table2[Sharpe Ratio]))/_xlfn.STDEV.P(Table2[Sharpe Ratio])</f>
        <v>-1.7264894519709246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677</v>
      </c>
      <c r="AT698">
        <f>_xlfn.RANK.AVG(Table2[[#This Row],[6M Return vs Nifty Z-Score]],Table2[6M Return vs Nifty Z-Score])</f>
        <v>587</v>
      </c>
      <c r="AU698">
        <f>_xlfn.RANK.AVG(Table2[[#This Row],[Sharpe Ratio Z-Score]],Table2[Sharpe Ratio Z-Score])</f>
        <v>702</v>
      </c>
      <c r="AV698">
        <f>(Table2[[#This Row],[Rank 1Y]]+Table2[[#This Row],[Rank 6M]]+Table2[[#This Row],[Rank Sharpe]])/3</f>
        <v>655.33333333333337</v>
      </c>
    </row>
    <row r="699" spans="1:48" x14ac:dyDescent="0.3">
      <c r="A699" t="s">
        <v>1819</v>
      </c>
      <c r="B699" t="s">
        <v>1820</v>
      </c>
      <c r="C699" t="s">
        <v>10164</v>
      </c>
      <c r="D699" t="s">
        <v>1426</v>
      </c>
      <c r="E699">
        <v>3874.112231396</v>
      </c>
      <c r="F699">
        <v>142.87</v>
      </c>
      <c r="G699">
        <v>-67.207150678929807</v>
      </c>
      <c r="H699">
        <f>(Table2[[#This Row],[1Y Return vs Nifty]]-AVERAGE(Table2[1Y Return vs Nifty]))/_xlfn.STDEV.P(Table2[1Y Return vs Nifty])</f>
        <v>-1.3232289370207262</v>
      </c>
      <c r="I699">
        <v>18.072857060377501</v>
      </c>
      <c r="J699">
        <f>(Table2[[#This Row],[1M Return vs Nifty]]-AVERAGE(Table2[1M Return vs Nifty]))/_xlfn.STDEV.P(Table2[1M Return vs Nifty])</f>
        <v>1.1789928189382539</v>
      </c>
      <c r="K699">
        <v>-18.496476519788299</v>
      </c>
      <c r="L699">
        <f>(Table2[[#This Row],[6M Return vs Nifty]]-AVERAGE(Table2[6M Return vs Nifty]))/_xlfn.STDEV.P(Table2[6M Return vs Nifty])</f>
        <v>-0.84307440257978505</v>
      </c>
      <c r="M699">
        <v>7.1085694017986603</v>
      </c>
      <c r="N699">
        <f>(Table2[[#This Row],[1W Return vs Nifty]]-AVERAGE(Table2[1W Return vs Nifty]))/_xlfn.STDEV.P(Table2[1W Return vs Nifty])</f>
        <v>1.2847437459514524</v>
      </c>
      <c r="O699">
        <v>133.37</v>
      </c>
      <c r="P699">
        <v>128.68294699499901</v>
      </c>
      <c r="Q699">
        <v>140.74449511151201</v>
      </c>
      <c r="R699">
        <v>74.900937277750202</v>
      </c>
      <c r="S699" s="2">
        <f>(Table2[[#This Row],[Close Price]]-Table2[[#This Row],[20D EMA]])/Table2[[#This Row],[20D EMA]]</f>
        <v>7.1230411636799884E-2</v>
      </c>
      <c r="T699" s="2">
        <f>(Table2[[#This Row],[Close Price]]-Table2[[#This Row],[50D EMA]])/Table2[[#This Row],[50D EMA]]</f>
        <v>0.11024812017673437</v>
      </c>
      <c r="U699" s="2">
        <f>(Table2[[#This Row],[Close Price]]-Table2[[#This Row],[200D EMA]])/Table2[[#This Row],[200D EMA]]</f>
        <v>1.5101868721785216E-2</v>
      </c>
      <c r="V699">
        <v>1.09919423479183</v>
      </c>
      <c r="W699">
        <v>134.41</v>
      </c>
      <c r="X699">
        <v>145.5</v>
      </c>
      <c r="Y699">
        <v>133.75</v>
      </c>
      <c r="Z699">
        <v>149.28</v>
      </c>
      <c r="AA699">
        <v>129.16999999999999</v>
      </c>
      <c r="AB699">
        <v>149.28</v>
      </c>
      <c r="AC699" s="2">
        <f>(Table2[[#This Row],[Close Price]]/Table2[[#This Row],[Day Low]])-1</f>
        <v>6.2941745405847849E-2</v>
      </c>
      <c r="AD699" s="2">
        <f>(Table2[[#This Row],[Day High]]/Table2[[#This Row],[Close Price]])-1</f>
        <v>1.8408343249107562E-2</v>
      </c>
      <c r="AE699" s="2">
        <f>(Table2[[#This Row],[Close Price]]/Table2[[#This Row],[Current Week Low]])-1</f>
        <v>6.818691588785053E-2</v>
      </c>
      <c r="AF699" s="2">
        <f>(Table2[[#This Row],[Current Week High]]/Table2[[#This Row],[Close Price]])-1</f>
        <v>4.48659620634142E-2</v>
      </c>
      <c r="AG699" s="2">
        <f>(Table2[[#This Row],[Close Price]]/Table2[[#This Row],[Current Month Low]])-1</f>
        <v>0.10606177905086334</v>
      </c>
      <c r="AH699" s="2">
        <f>(Table2[[#This Row],[Current Month High]]/Table2[[#This Row],[Close Price]])-1</f>
        <v>4.48659620634142E-2</v>
      </c>
      <c r="AI699">
        <v>73.584377406033397</v>
      </c>
      <c r="AJ699">
        <v>36.783149832455699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7.0000000000000007E-2</v>
      </c>
      <c r="AM699" t="s">
        <v>10198</v>
      </c>
      <c r="AN699">
        <v>0.44</v>
      </c>
      <c r="AO699" t="s">
        <v>10198</v>
      </c>
      <c r="AP699">
        <v>-5.0127190598866E-2</v>
      </c>
      <c r="AQ699">
        <f>(Table2[[#This Row],[Sharpe Ratio]]-AVERAGE(Table2[Sharpe Ratio]))/_xlfn.STDEV.P(Table2[Sharpe Ratio])</f>
        <v>-1.1793489107439277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724</v>
      </c>
      <c r="AT699">
        <f>_xlfn.RANK.AVG(Table2[[#This Row],[6M Return vs Nifty Z-Score]],Table2[6M Return vs Nifty Z-Score])</f>
        <v>609</v>
      </c>
      <c r="AU699">
        <f>_xlfn.RANK.AVG(Table2[[#This Row],[Sharpe Ratio Z-Score]],Table2[Sharpe Ratio Z-Score])</f>
        <v>633</v>
      </c>
      <c r="AV699">
        <f>(Table2[[#This Row],[Rank 1Y]]+Table2[[#This Row],[Rank 6M]]+Table2[[#This Row],[Rank Sharpe]])/3</f>
        <v>655.33333333333337</v>
      </c>
    </row>
    <row r="700" spans="1:48" x14ac:dyDescent="0.3">
      <c r="A700" t="s">
        <v>499</v>
      </c>
      <c r="B700" t="s">
        <v>500</v>
      </c>
      <c r="C700" t="s">
        <v>10167</v>
      </c>
      <c r="D700" t="s">
        <v>346</v>
      </c>
      <c r="E700">
        <v>42589.477550340001</v>
      </c>
      <c r="F700">
        <v>563.95000000000005</v>
      </c>
      <c r="G700">
        <v>-40.713046117255303</v>
      </c>
      <c r="H700">
        <f>(Table2[[#This Row],[1Y Return vs Nifty]]-AVERAGE(Table2[1Y Return vs Nifty]))/_xlfn.STDEV.P(Table2[1Y Return vs Nifty])</f>
        <v>-1.0172406126357947</v>
      </c>
      <c r="I700">
        <v>-0.133719638287395</v>
      </c>
      <c r="J700">
        <f>(Table2[[#This Row],[1M Return vs Nifty]]-AVERAGE(Table2[1M Return vs Nifty]))/_xlfn.STDEV.P(Table2[1M Return vs Nifty])</f>
        <v>-0.32043176012087904</v>
      </c>
      <c r="K700">
        <v>-12.2930412521661</v>
      </c>
      <c r="L700">
        <f>(Table2[[#This Row],[6M Return vs Nifty]]-AVERAGE(Table2[6M Return vs Nifty]))/_xlfn.STDEV.P(Table2[6M Return vs Nifty])</f>
        <v>-0.66323835044453205</v>
      </c>
      <c r="M700">
        <v>-2.7944899342535798</v>
      </c>
      <c r="N700">
        <f>(Table2[[#This Row],[1W Return vs Nifty]]-AVERAGE(Table2[1W Return vs Nifty]))/_xlfn.STDEV.P(Table2[1W Return vs Nifty])</f>
        <v>-0.50325504683066957</v>
      </c>
      <c r="O700">
        <v>560.94000000000005</v>
      </c>
      <c r="P700">
        <v>538.05125844897498</v>
      </c>
      <c r="Q700">
        <v>548.15316177351394</v>
      </c>
      <c r="R700">
        <v>52.990787834103998</v>
      </c>
      <c r="S700" s="2">
        <f>(Table2[[#This Row],[Close Price]]-Table2[[#This Row],[20D EMA]])/Table2[[#This Row],[20D EMA]]</f>
        <v>5.3659927978036703E-3</v>
      </c>
      <c r="T700" s="2">
        <f>(Table2[[#This Row],[Close Price]]-Table2[[#This Row],[50D EMA]])/Table2[[#This Row],[50D EMA]]</f>
        <v>4.8134338772262392E-2</v>
      </c>
      <c r="U700" s="2">
        <f>(Table2[[#This Row],[Close Price]]-Table2[[#This Row],[200D EMA]])/Table2[[#This Row],[200D EMA]]</f>
        <v>2.8818292638094906E-2</v>
      </c>
      <c r="V700">
        <v>0.47863516771424902</v>
      </c>
      <c r="W700">
        <v>547.35</v>
      </c>
      <c r="X700">
        <v>569.95000000000005</v>
      </c>
      <c r="Y700">
        <v>562.15</v>
      </c>
      <c r="Z700">
        <v>574.79999999999995</v>
      </c>
      <c r="AA700">
        <v>561.9</v>
      </c>
      <c r="AB700">
        <v>580.29999999999995</v>
      </c>
      <c r="AC700" s="2">
        <f>(Table2[[#This Row],[Close Price]]/Table2[[#This Row],[Day Low]])-1</f>
        <v>3.0327943728875484E-2</v>
      </c>
      <c r="AD700" s="2">
        <f>(Table2[[#This Row],[Day High]]/Table2[[#This Row],[Close Price]])-1</f>
        <v>1.0639241067470495E-2</v>
      </c>
      <c r="AE700" s="2">
        <f>(Table2[[#This Row],[Close Price]]/Table2[[#This Row],[Current Week Low]])-1</f>
        <v>3.2019923507962122E-3</v>
      </c>
      <c r="AF700" s="2">
        <f>(Table2[[#This Row],[Current Week High]]/Table2[[#This Row],[Close Price]])-1</f>
        <v>1.9239294263675655E-2</v>
      </c>
      <c r="AG700" s="2">
        <f>(Table2[[#This Row],[Close Price]]/Table2[[#This Row],[Current Month Low]])-1</f>
        <v>3.6483360028476408E-3</v>
      </c>
      <c r="AH700" s="2">
        <f>(Table2[[#This Row],[Current Month High]]/Table2[[#This Row],[Close Price]])-1</f>
        <v>2.899193190885696E-2</v>
      </c>
      <c r="AI700">
        <v>18.184236191151602</v>
      </c>
      <c r="AJ700">
        <v>25.937918713711401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0.05</v>
      </c>
      <c r="AM700" t="s">
        <v>10198</v>
      </c>
      <c r="AN700">
        <v>-0.35</v>
      </c>
      <c r="AO700" t="s">
        <v>10199</v>
      </c>
      <c r="AP700">
        <v>-0.144395669808315</v>
      </c>
      <c r="AQ700">
        <f>(Table2[[#This Row],[Sharpe Ratio]]-AVERAGE(Table2[Sharpe Ratio]))/_xlfn.STDEV.P(Table2[Sharpe Ratio])</f>
        <v>-2.2421594605055786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699</v>
      </c>
      <c r="AT700">
        <f>_xlfn.RANK.AVG(Table2[[#This Row],[6M Return vs Nifty Z-Score]],Table2[6M Return vs Nifty Z-Score])</f>
        <v>546</v>
      </c>
      <c r="AU700">
        <f>_xlfn.RANK.AVG(Table2[[#This Row],[Sharpe Ratio Z-Score]],Table2[Sharpe Ratio Z-Score])</f>
        <v>723</v>
      </c>
      <c r="AV700">
        <f>(Table2[[#This Row],[Rank 1Y]]+Table2[[#This Row],[Rank 6M]]+Table2[[#This Row],[Rank Sharpe]])/3</f>
        <v>656</v>
      </c>
    </row>
    <row r="701" spans="1:48" x14ac:dyDescent="0.3">
      <c r="A701" t="s">
        <v>1458</v>
      </c>
      <c r="B701" t="s">
        <v>1459</v>
      </c>
      <c r="C701" t="s">
        <v>10165</v>
      </c>
      <c r="D701" t="s">
        <v>484</v>
      </c>
      <c r="E701">
        <v>6761.4451226250003</v>
      </c>
      <c r="F701">
        <v>473.65</v>
      </c>
      <c r="G701">
        <v>-46.753824189719701</v>
      </c>
      <c r="H701">
        <f>(Table2[[#This Row],[1Y Return vs Nifty]]-AVERAGE(Table2[1Y Return vs Nifty]))/_xlfn.STDEV.P(Table2[1Y Return vs Nifty])</f>
        <v>-1.0870073622940739</v>
      </c>
      <c r="I701">
        <v>-7.8039325674404996</v>
      </c>
      <c r="J701">
        <f>(Table2[[#This Row],[1M Return vs Nifty]]-AVERAGE(Table2[1M Return vs Nifty]))/_xlfn.STDEV.P(Table2[1M Return vs Nifty])</f>
        <v>-0.95212139529719875</v>
      </c>
      <c r="K701">
        <v>-31.0655796636551</v>
      </c>
      <c r="L701">
        <f>(Table2[[#This Row],[6M Return vs Nifty]]-AVERAGE(Table2[6M Return vs Nifty]))/_xlfn.STDEV.P(Table2[6M Return vs Nifty])</f>
        <v>-1.2074495899975484</v>
      </c>
      <c r="M701">
        <v>-3.0457377889094701</v>
      </c>
      <c r="N701">
        <f>(Table2[[#This Row],[1W Return vs Nifty]]-AVERAGE(Table2[1W Return vs Nifty]))/_xlfn.STDEV.P(Table2[1W Return vs Nifty])</f>
        <v>-0.54861788326025629</v>
      </c>
      <c r="O701">
        <v>481.86</v>
      </c>
      <c r="P701">
        <v>496.44204820006098</v>
      </c>
      <c r="Q701">
        <v>547.56317833322703</v>
      </c>
      <c r="R701">
        <v>42.121297653967801</v>
      </c>
      <c r="S701" s="2">
        <f>(Table2[[#This Row],[Close Price]]-Table2[[#This Row],[20D EMA]])/Table2[[#This Row],[20D EMA]]</f>
        <v>-1.7038143859212294E-2</v>
      </c>
      <c r="T701" s="2">
        <f>(Table2[[#This Row],[Close Price]]-Table2[[#This Row],[50D EMA]])/Table2[[#This Row],[50D EMA]]</f>
        <v>-4.5910793178574681E-2</v>
      </c>
      <c r="U701" s="2">
        <f>(Table2[[#This Row],[Close Price]]-Table2[[#This Row],[200D EMA]])/Table2[[#This Row],[200D EMA]]</f>
        <v>-0.1349856624001225</v>
      </c>
      <c r="V701">
        <v>0.840795425059357</v>
      </c>
      <c r="W701">
        <v>463</v>
      </c>
      <c r="X701">
        <v>474.9</v>
      </c>
      <c r="Y701">
        <v>472.5</v>
      </c>
      <c r="Z701">
        <v>483.3</v>
      </c>
      <c r="AA701">
        <v>470.75</v>
      </c>
      <c r="AB701">
        <v>487.95</v>
      </c>
      <c r="AC701" s="2">
        <f>(Table2[[#This Row],[Close Price]]/Table2[[#This Row],[Day Low]])-1</f>
        <v>2.3002159827213875E-2</v>
      </c>
      <c r="AD701" s="2">
        <f>(Table2[[#This Row],[Day High]]/Table2[[#This Row],[Close Price]])-1</f>
        <v>2.6390794890742697E-3</v>
      </c>
      <c r="AE701" s="2">
        <f>(Table2[[#This Row],[Close Price]]/Table2[[#This Row],[Current Week Low]])-1</f>
        <v>2.4338624338624548E-3</v>
      </c>
      <c r="AF701" s="2">
        <f>(Table2[[#This Row],[Current Week High]]/Table2[[#This Row],[Close Price]])-1</f>
        <v>2.0373693655652891E-2</v>
      </c>
      <c r="AG701" s="2">
        <f>(Table2[[#This Row],[Close Price]]/Table2[[#This Row],[Current Month Low]])-1</f>
        <v>6.1603823685607573E-3</v>
      </c>
      <c r="AH701" s="2">
        <f>(Table2[[#This Row],[Current Month High]]/Table2[[#This Row],[Close Price]])-1</f>
        <v>3.0191069355008926E-2</v>
      </c>
      <c r="AI701">
        <v>52.612688694183397</v>
      </c>
      <c r="AJ701">
        <v>10.536756126021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-0.17</v>
      </c>
      <c r="AM701" t="s">
        <v>10199</v>
      </c>
      <c r="AN701">
        <v>-3.33</v>
      </c>
      <c r="AO701" t="s">
        <v>10199</v>
      </c>
      <c r="AP701">
        <v>-1.7173957088750001E-2</v>
      </c>
      <c r="AQ701">
        <f>(Table2[[#This Row],[Sharpe Ratio]]-AVERAGE(Table2[Sharpe Ratio]))/_xlfn.STDEV.P(Table2[Sharpe Ratio])</f>
        <v>-0.80782446782282125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713</v>
      </c>
      <c r="AT701">
        <f>_xlfn.RANK.AVG(Table2[[#This Row],[6M Return vs Nifty Z-Score]],Table2[6M Return vs Nifty Z-Score])</f>
        <v>685</v>
      </c>
      <c r="AU701">
        <f>_xlfn.RANK.AVG(Table2[[#This Row],[Sharpe Ratio Z-Score]],Table2[Sharpe Ratio Z-Score])</f>
        <v>576</v>
      </c>
      <c r="AV701">
        <f>(Table2[[#This Row],[Rank 1Y]]+Table2[[#This Row],[Rank 6M]]+Table2[[#This Row],[Rank Sharpe]])/3</f>
        <v>658</v>
      </c>
    </row>
    <row r="702" spans="1:48" x14ac:dyDescent="0.3">
      <c r="A702" t="s">
        <v>1525</v>
      </c>
      <c r="B702" t="s">
        <v>1526</v>
      </c>
      <c r="C702" t="s">
        <v>10158</v>
      </c>
      <c r="D702" t="s">
        <v>239</v>
      </c>
      <c r="E702">
        <v>6270.8583896399996</v>
      </c>
      <c r="F702">
        <v>1406.4</v>
      </c>
      <c r="G702">
        <v>-30.7740282925127</v>
      </c>
      <c r="H702">
        <f>(Table2[[#This Row],[1Y Return vs Nifty]]-AVERAGE(Table2[1Y Return vs Nifty]))/_xlfn.STDEV.P(Table2[1Y Return vs Nifty])</f>
        <v>-0.90245192811371844</v>
      </c>
      <c r="I702">
        <v>3.2382534175849398</v>
      </c>
      <c r="J702">
        <f>(Table2[[#This Row],[1M Return vs Nifty]]-AVERAGE(Table2[1M Return vs Nifty]))/_xlfn.STDEV.P(Table2[1M Return vs Nifty])</f>
        <v>-4.2728852892257835E-2</v>
      </c>
      <c r="K702">
        <v>-23.316827451720201</v>
      </c>
      <c r="L702">
        <f>(Table2[[#This Row],[6M Return vs Nifty]]-AVERAGE(Table2[6M Return vs Nifty]))/_xlfn.STDEV.P(Table2[6M Return vs Nifty])</f>
        <v>-0.98281518234251097</v>
      </c>
      <c r="M702">
        <v>-0.81683276794689996</v>
      </c>
      <c r="N702">
        <f>(Table2[[#This Row],[1W Return vs Nifty]]-AVERAGE(Table2[1W Return vs Nifty]))/_xlfn.STDEV.P(Table2[1W Return vs Nifty])</f>
        <v>-0.14618875994897673</v>
      </c>
      <c r="O702">
        <v>1360.12</v>
      </c>
      <c r="P702">
        <v>1346.84491675561</v>
      </c>
      <c r="Q702">
        <v>1428.83501721171</v>
      </c>
      <c r="R702">
        <v>64.736658568496793</v>
      </c>
      <c r="S702" s="2">
        <f>(Table2[[#This Row],[Close Price]]-Table2[[#This Row],[20D EMA]])/Table2[[#This Row],[20D EMA]]</f>
        <v>3.4026409434461814E-2</v>
      </c>
      <c r="T702" s="2">
        <f>(Table2[[#This Row],[Close Price]]-Table2[[#This Row],[50D EMA]])/Table2[[#This Row],[50D EMA]]</f>
        <v>4.4218218819024248E-2</v>
      </c>
      <c r="U702" s="2">
        <f>(Table2[[#This Row],[Close Price]]-Table2[[#This Row],[200D EMA]])/Table2[[#This Row],[200D EMA]]</f>
        <v>-1.5701614911069701E-2</v>
      </c>
      <c r="V702">
        <v>0.782347142980096</v>
      </c>
      <c r="W702">
        <v>1384.65</v>
      </c>
      <c r="X702">
        <v>1419.95</v>
      </c>
      <c r="Y702">
        <v>1387.7</v>
      </c>
      <c r="Z702">
        <v>1415</v>
      </c>
      <c r="AA702">
        <v>1317</v>
      </c>
      <c r="AB702">
        <v>1439.9</v>
      </c>
      <c r="AC702" s="2">
        <f>(Table2[[#This Row],[Close Price]]/Table2[[#This Row],[Day Low]])-1</f>
        <v>1.5707940634817508E-2</v>
      </c>
      <c r="AD702" s="2">
        <f>(Table2[[#This Row],[Day High]]/Table2[[#This Row],[Close Price]])-1</f>
        <v>9.6345278725824546E-3</v>
      </c>
      <c r="AE702" s="2">
        <f>(Table2[[#This Row],[Close Price]]/Table2[[#This Row],[Current Week Low]])-1</f>
        <v>1.347553505800958E-2</v>
      </c>
      <c r="AF702" s="2">
        <f>(Table2[[#This Row],[Current Week High]]/Table2[[#This Row],[Close Price]])-1</f>
        <v>6.1149032992036112E-3</v>
      </c>
      <c r="AG702" s="2">
        <f>(Table2[[#This Row],[Close Price]]/Table2[[#This Row],[Current Month Low]])-1</f>
        <v>6.788154897494314E-2</v>
      </c>
      <c r="AH702" s="2">
        <f>(Table2[[#This Row],[Current Month High]]/Table2[[#This Row],[Close Price]])-1</f>
        <v>2.381968145620017E-2</v>
      </c>
      <c r="AI702">
        <v>34.9509385665528</v>
      </c>
      <c r="AJ702">
        <v>23.033855305747501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</v>
      </c>
      <c r="AM702" t="s">
        <v>10199</v>
      </c>
      <c r="AN702">
        <v>7.02</v>
      </c>
      <c r="AO702" t="s">
        <v>10198</v>
      </c>
      <c r="AP702">
        <v>-6.6026128711418997E-2</v>
      </c>
      <c r="AQ702">
        <f>(Table2[[#This Row],[Sharpe Ratio]]-AVERAGE(Table2[Sharpe Ratio]))/_xlfn.STDEV.P(Table2[Sharpe Ratio])</f>
        <v>-1.3585982133500016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664</v>
      </c>
      <c r="AT702">
        <f>_xlfn.RANK.AVG(Table2[[#This Row],[6M Return vs Nifty Z-Score]],Table2[6M Return vs Nifty Z-Score])</f>
        <v>645</v>
      </c>
      <c r="AU702">
        <f>_xlfn.RANK.AVG(Table2[[#This Row],[Sharpe Ratio Z-Score]],Table2[Sharpe Ratio Z-Score])</f>
        <v>665</v>
      </c>
      <c r="AV702">
        <f>(Table2[[#This Row],[Rank 1Y]]+Table2[[#This Row],[Rank 6M]]+Table2[[#This Row],[Rank Sharpe]])/3</f>
        <v>658</v>
      </c>
    </row>
    <row r="703" spans="1:48" x14ac:dyDescent="0.3">
      <c r="A703" t="s">
        <v>809</v>
      </c>
      <c r="B703" t="s">
        <v>810</v>
      </c>
      <c r="C703" t="s">
        <v>10165</v>
      </c>
      <c r="D703" t="s">
        <v>547</v>
      </c>
      <c r="E703">
        <v>19689.1338526</v>
      </c>
      <c r="F703">
        <v>1515.3</v>
      </c>
      <c r="G703">
        <v>-35.524934840454399</v>
      </c>
      <c r="H703">
        <f>(Table2[[#This Row],[1Y Return vs Nifty]]-AVERAGE(Table2[1Y Return vs Nifty]))/_xlfn.STDEV.P(Table2[1Y Return vs Nifty])</f>
        <v>-0.95732156639607768</v>
      </c>
      <c r="I703">
        <v>-0.97823705465903699</v>
      </c>
      <c r="J703">
        <f>(Table2[[#This Row],[1M Return vs Nifty]]-AVERAGE(Table2[1M Return vs Nifty]))/_xlfn.STDEV.P(Table2[1M Return vs Nifty])</f>
        <v>-0.38998301033718208</v>
      </c>
      <c r="K703">
        <v>-16.767059706808901</v>
      </c>
      <c r="L703">
        <f>(Table2[[#This Row],[6M Return vs Nifty]]-AVERAGE(Table2[6M Return vs Nifty]))/_xlfn.STDEV.P(Table2[6M Return vs Nifty])</f>
        <v>-0.79293903745945904</v>
      </c>
      <c r="M703">
        <v>0.79661945337059403</v>
      </c>
      <c r="N703">
        <f>(Table2[[#This Row],[1W Return vs Nifty]]-AVERAGE(Table2[1W Return vs Nifty]))/_xlfn.STDEV.P(Table2[1W Return vs Nifty])</f>
        <v>0.14512027153637136</v>
      </c>
      <c r="O703">
        <v>1476.18</v>
      </c>
      <c r="P703">
        <v>1436.2319881404401</v>
      </c>
      <c r="Q703">
        <v>1476.1875086600401</v>
      </c>
      <c r="R703">
        <v>74.567012377855804</v>
      </c>
      <c r="S703" s="2">
        <f>(Table2[[#This Row],[Close Price]]-Table2[[#This Row],[20D EMA]])/Table2[[#This Row],[20D EMA]]</f>
        <v>2.6500833231719634E-2</v>
      </c>
      <c r="T703" s="2">
        <f>(Table2[[#This Row],[Close Price]]-Table2[[#This Row],[50D EMA]])/Table2[[#This Row],[50D EMA]]</f>
        <v>5.5052395791527459E-2</v>
      </c>
      <c r="U703" s="2">
        <f>(Table2[[#This Row],[Close Price]]-Table2[[#This Row],[200D EMA]])/Table2[[#This Row],[200D EMA]]</f>
        <v>2.6495611912786706E-2</v>
      </c>
      <c r="V703">
        <v>1.1053718213991499</v>
      </c>
      <c r="W703">
        <v>1487.1</v>
      </c>
      <c r="X703">
        <v>1535.35</v>
      </c>
      <c r="Y703">
        <v>1490</v>
      </c>
      <c r="Z703">
        <v>1550</v>
      </c>
      <c r="AA703">
        <v>1482.75</v>
      </c>
      <c r="AB703">
        <v>1550</v>
      </c>
      <c r="AC703" s="2">
        <f>(Table2[[#This Row],[Close Price]]/Table2[[#This Row],[Day Low]])-1</f>
        <v>1.8963082509582341E-2</v>
      </c>
      <c r="AD703" s="2">
        <f>(Table2[[#This Row],[Day High]]/Table2[[#This Row],[Close Price]])-1</f>
        <v>1.3231703293077324E-2</v>
      </c>
      <c r="AE703" s="2">
        <f>(Table2[[#This Row],[Close Price]]/Table2[[#This Row],[Current Week Low]])-1</f>
        <v>1.6979865771812097E-2</v>
      </c>
      <c r="AF703" s="2">
        <f>(Table2[[#This Row],[Current Week High]]/Table2[[#This Row],[Close Price]])-1</f>
        <v>2.2899755823929224E-2</v>
      </c>
      <c r="AG703" s="2">
        <f>(Table2[[#This Row],[Close Price]]/Table2[[#This Row],[Current Month Low]])-1</f>
        <v>2.1952453211937284E-2</v>
      </c>
      <c r="AH703" s="2">
        <f>(Table2[[#This Row],[Current Month High]]/Table2[[#This Row],[Close Price]])-1</f>
        <v>2.2899755823929224E-2</v>
      </c>
      <c r="AI703">
        <v>16.904243384148302</v>
      </c>
      <c r="AJ703">
        <v>19.408983451536599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0.02</v>
      </c>
      <c r="AM703" t="s">
        <v>10198</v>
      </c>
      <c r="AN703">
        <v>3.7</v>
      </c>
      <c r="AO703" t="s">
        <v>10198</v>
      </c>
      <c r="AP703">
        <v>-9.5990530750939995E-2</v>
      </c>
      <c r="AQ703">
        <f>(Table2[[#This Row],[Sharpe Ratio]]-AVERAGE(Table2[Sharpe Ratio]))/_xlfn.STDEV.P(Table2[Sharpe Ratio])</f>
        <v>-1.6964256915481473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682</v>
      </c>
      <c r="AT703">
        <f>_xlfn.RANK.AVG(Table2[[#This Row],[6M Return vs Nifty Z-Score]],Table2[6M Return vs Nifty Z-Score])</f>
        <v>596</v>
      </c>
      <c r="AU703">
        <f>_xlfn.RANK.AVG(Table2[[#This Row],[Sharpe Ratio Z-Score]],Table2[Sharpe Ratio Z-Score])</f>
        <v>699</v>
      </c>
      <c r="AV703">
        <f>(Table2[[#This Row],[Rank 1Y]]+Table2[[#This Row],[Rank 6M]]+Table2[[#This Row],[Rank Sharpe]])/3</f>
        <v>659</v>
      </c>
    </row>
    <row r="704" spans="1:48" x14ac:dyDescent="0.3">
      <c r="A704" t="s">
        <v>458</v>
      </c>
      <c r="B704" t="s">
        <v>459</v>
      </c>
      <c r="C704" t="s">
        <v>10153</v>
      </c>
      <c r="D704" t="s">
        <v>49</v>
      </c>
      <c r="E704">
        <v>47762.838891849999</v>
      </c>
      <c r="F704">
        <v>640.04999999999995</v>
      </c>
      <c r="G704">
        <v>-42.443617614754402</v>
      </c>
      <c r="H704">
        <f>(Table2[[#This Row],[1Y Return vs Nifty]]-AVERAGE(Table2[1Y Return vs Nifty]))/_xlfn.STDEV.P(Table2[1Y Return vs Nifty])</f>
        <v>-1.0372274995870179</v>
      </c>
      <c r="I704">
        <v>-9.5610511862280898</v>
      </c>
      <c r="J704">
        <f>(Table2[[#This Row],[1M Return vs Nifty]]-AVERAGE(Table2[1M Return vs Nifty]))/_xlfn.STDEV.P(Table2[1M Return vs Nifty])</f>
        <v>-1.0968310180307108</v>
      </c>
      <c r="K704">
        <v>-30.989463618150001</v>
      </c>
      <c r="L704">
        <f>(Table2[[#This Row],[6M Return vs Nifty]]-AVERAGE(Table2[6M Return vs Nifty]))/_xlfn.STDEV.P(Table2[6M Return vs Nifty])</f>
        <v>-1.2052430046884006</v>
      </c>
      <c r="M704">
        <v>-5.9632803736184696</v>
      </c>
      <c r="N704">
        <f>(Table2[[#This Row],[1W Return vs Nifty]]-AVERAGE(Table2[1W Return vs Nifty]))/_xlfn.STDEV.P(Table2[1W Return vs Nifty])</f>
        <v>-1.0753806181213055</v>
      </c>
      <c r="O704">
        <v>662.49</v>
      </c>
      <c r="P704">
        <v>651.19507515558496</v>
      </c>
      <c r="Q704">
        <v>659.04321806045198</v>
      </c>
      <c r="R704">
        <v>30.606098392747999</v>
      </c>
      <c r="S704" s="2">
        <f>(Table2[[#This Row],[Close Price]]-Table2[[#This Row],[20D EMA]])/Table2[[#This Row],[20D EMA]]</f>
        <v>-3.3872209391839957E-2</v>
      </c>
      <c r="T704" s="2">
        <f>(Table2[[#This Row],[Close Price]]-Table2[[#This Row],[50D EMA]])/Table2[[#This Row],[50D EMA]]</f>
        <v>-1.7114802584958431E-2</v>
      </c>
      <c r="U704" s="2">
        <f>(Table2[[#This Row],[Close Price]]-Table2[[#This Row],[200D EMA]])/Table2[[#This Row],[200D EMA]]</f>
        <v>-2.8819381703598435E-2</v>
      </c>
      <c r="V704">
        <v>0.77326412986278004</v>
      </c>
      <c r="W704">
        <v>624.54999999999995</v>
      </c>
      <c r="X704">
        <v>642.95000000000005</v>
      </c>
      <c r="Y704">
        <v>638.15</v>
      </c>
      <c r="Z704">
        <v>668.25</v>
      </c>
      <c r="AA704">
        <v>638.15</v>
      </c>
      <c r="AB704">
        <v>682.2</v>
      </c>
      <c r="AC704" s="2">
        <f>(Table2[[#This Row],[Close Price]]/Table2[[#This Row],[Day Low]])-1</f>
        <v>2.4817868865583126E-2</v>
      </c>
      <c r="AD704" s="2">
        <f>(Table2[[#This Row],[Day High]]/Table2[[#This Row],[Close Price]])-1</f>
        <v>4.5308960237482321E-3</v>
      </c>
      <c r="AE704" s="2">
        <f>(Table2[[#This Row],[Close Price]]/Table2[[#This Row],[Current Week Low]])-1</f>
        <v>2.9773564209041314E-3</v>
      </c>
      <c r="AF704" s="2">
        <f>(Table2[[#This Row],[Current Week High]]/Table2[[#This Row],[Close Price]])-1</f>
        <v>4.4059057886102648E-2</v>
      </c>
      <c r="AG704" s="2">
        <f>(Table2[[#This Row],[Close Price]]/Table2[[#This Row],[Current Month Low]])-1</f>
        <v>2.9773564209041314E-3</v>
      </c>
      <c r="AH704" s="2">
        <f>(Table2[[#This Row],[Current Month High]]/Table2[[#This Row],[Close Price]])-1</f>
        <v>6.585423013827052E-2</v>
      </c>
      <c r="AI704">
        <v>27.083821576439298</v>
      </c>
      <c r="AJ704">
        <v>15.5950875925591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-0.06</v>
      </c>
      <c r="AM704" t="s">
        <v>10199</v>
      </c>
      <c r="AN704">
        <v>-4.13</v>
      </c>
      <c r="AO704" t="s">
        <v>10199</v>
      </c>
      <c r="AP704">
        <v>-3.0265267688221999E-2</v>
      </c>
      <c r="AQ704">
        <f>(Table2[[#This Row],[Sharpe Ratio]]-AVERAGE(Table2[Sharpe Ratio]))/_xlfn.STDEV.P(Table2[Sharpe Ratio])</f>
        <v>-0.95541975239733623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704</v>
      </c>
      <c r="AT704">
        <f>_xlfn.RANK.AVG(Table2[[#This Row],[6M Return vs Nifty Z-Score]],Table2[6M Return vs Nifty Z-Score])</f>
        <v>683</v>
      </c>
      <c r="AU704">
        <f>_xlfn.RANK.AVG(Table2[[#This Row],[Sharpe Ratio Z-Score]],Table2[Sharpe Ratio Z-Score])</f>
        <v>594</v>
      </c>
      <c r="AV704">
        <f>(Table2[[#This Row],[Rank 1Y]]+Table2[[#This Row],[Rank 6M]]+Table2[[#This Row],[Rank Sharpe]])/3</f>
        <v>660.33333333333337</v>
      </c>
    </row>
    <row r="705" spans="1:48" x14ac:dyDescent="0.3">
      <c r="A705" t="s">
        <v>1483</v>
      </c>
      <c r="B705" t="s">
        <v>1484</v>
      </c>
      <c r="C705" t="s">
        <v>10165</v>
      </c>
      <c r="D705" t="s">
        <v>106</v>
      </c>
      <c r="E705">
        <v>6611.9359400149997</v>
      </c>
      <c r="F705">
        <v>1390.1</v>
      </c>
      <c r="G705">
        <v>-29.865783844854899</v>
      </c>
      <c r="H705">
        <f>(Table2[[#This Row],[1Y Return vs Nifty]]-AVERAGE(Table2[1Y Return vs Nifty]))/_xlfn.STDEV.P(Table2[1Y Return vs Nifty])</f>
        <v>-0.89196234179749534</v>
      </c>
      <c r="I705">
        <v>-3.9529180418591698</v>
      </c>
      <c r="J705">
        <f>(Table2[[#This Row],[1M Return vs Nifty]]-AVERAGE(Table2[1M Return vs Nifty]))/_xlfn.STDEV.P(Table2[1M Return vs Nifty])</f>
        <v>-0.63496645016169584</v>
      </c>
      <c r="K705">
        <v>-20.043147430863701</v>
      </c>
      <c r="L705">
        <f>(Table2[[#This Row],[6M Return vs Nifty]]-AVERAGE(Table2[6M Return vs Nifty]))/_xlfn.STDEV.P(Table2[6M Return vs Nifty])</f>
        <v>-0.88791200926071212</v>
      </c>
      <c r="M705">
        <v>-2.61259614114589</v>
      </c>
      <c r="N705">
        <f>(Table2[[#This Row],[1W Return vs Nifty]]-AVERAGE(Table2[1W Return vs Nifty]))/_xlfn.STDEV.P(Table2[1W Return vs Nifty])</f>
        <v>-0.47041409622592856</v>
      </c>
      <c r="O705">
        <v>1378.98</v>
      </c>
      <c r="P705">
        <v>1372.96670842664</v>
      </c>
      <c r="Q705">
        <v>1399.5623511771701</v>
      </c>
      <c r="R705">
        <v>55.370740417963198</v>
      </c>
      <c r="S705" s="2">
        <f>(Table2[[#This Row],[Close Price]]-Table2[[#This Row],[20D EMA]])/Table2[[#This Row],[20D EMA]]</f>
        <v>8.0639313115490364E-3</v>
      </c>
      <c r="T705" s="2">
        <f>(Table2[[#This Row],[Close Price]]-Table2[[#This Row],[50D EMA]])/Table2[[#This Row],[50D EMA]]</f>
        <v>1.2479029147759809E-2</v>
      </c>
      <c r="U705" s="2">
        <f>(Table2[[#This Row],[Close Price]]-Table2[[#This Row],[200D EMA]])/Table2[[#This Row],[200D EMA]]</f>
        <v>-6.7609357805398073E-3</v>
      </c>
      <c r="V705">
        <v>0.73359359189642503</v>
      </c>
      <c r="W705">
        <v>1390.95</v>
      </c>
      <c r="X705">
        <v>1463.95</v>
      </c>
      <c r="Y705">
        <v>1382.5</v>
      </c>
      <c r="Z705">
        <v>1409.45</v>
      </c>
      <c r="AA705">
        <v>1358.5</v>
      </c>
      <c r="AB705">
        <v>1414</v>
      </c>
      <c r="AC705" s="2">
        <f>(Table2[[#This Row],[Close Price]]/Table2[[#This Row],[Day Low]])-1</f>
        <v>-6.1109313778362484E-4</v>
      </c>
      <c r="AD705" s="2">
        <f>(Table2[[#This Row],[Day High]]/Table2[[#This Row],[Close Price]])-1</f>
        <v>5.3125674411912849E-2</v>
      </c>
      <c r="AE705" s="2">
        <f>(Table2[[#This Row],[Close Price]]/Table2[[#This Row],[Current Week Low]])-1</f>
        <v>5.4972875226038109E-3</v>
      </c>
      <c r="AF705" s="2">
        <f>(Table2[[#This Row],[Current Week High]]/Table2[[#This Row],[Close Price]])-1</f>
        <v>1.3919861880440365E-2</v>
      </c>
      <c r="AG705" s="2">
        <f>(Table2[[#This Row],[Close Price]]/Table2[[#This Row],[Current Month Low]])-1</f>
        <v>2.3260949576739076E-2</v>
      </c>
      <c r="AH705" s="2">
        <f>(Table2[[#This Row],[Current Month High]]/Table2[[#This Row],[Close Price]])-1</f>
        <v>1.7193007697287932E-2</v>
      </c>
      <c r="AI705">
        <v>20.851017912380399</v>
      </c>
      <c r="AJ705">
        <v>11.207999999999901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-0.04</v>
      </c>
      <c r="AM705" t="s">
        <v>10199</v>
      </c>
      <c r="AN705">
        <v>1.98</v>
      </c>
      <c r="AO705" t="s">
        <v>10198</v>
      </c>
      <c r="AP705">
        <v>-0.15740764414967201</v>
      </c>
      <c r="AQ705">
        <f>(Table2[[#This Row],[Sharpe Ratio]]-AVERAGE(Table2[Sharpe Ratio]))/_xlfn.STDEV.P(Table2[Sharpe Ratio])</f>
        <v>-2.3888602847810589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660</v>
      </c>
      <c r="AT705">
        <f>_xlfn.RANK.AVG(Table2[[#This Row],[6M Return vs Nifty Z-Score]],Table2[6M Return vs Nifty Z-Score])</f>
        <v>619</v>
      </c>
      <c r="AU705">
        <f>_xlfn.RANK.AVG(Table2[[#This Row],[Sharpe Ratio Z-Score]],Table2[Sharpe Ratio Z-Score])</f>
        <v>725</v>
      </c>
      <c r="AV705">
        <f>(Table2[[#This Row],[Rank 1Y]]+Table2[[#This Row],[Rank 6M]]+Table2[[#This Row],[Rank Sharpe]])/3</f>
        <v>668</v>
      </c>
    </row>
    <row r="706" spans="1:48" x14ac:dyDescent="0.3">
      <c r="A706" t="s">
        <v>361</v>
      </c>
      <c r="B706" t="s">
        <v>362</v>
      </c>
      <c r="C706" t="s">
        <v>10153</v>
      </c>
      <c r="D706" t="s">
        <v>363</v>
      </c>
      <c r="E706">
        <v>69964.179663709903</v>
      </c>
      <c r="F706">
        <v>729.9</v>
      </c>
      <c r="G706">
        <v>-38.969893531534801</v>
      </c>
      <c r="H706">
        <f>(Table2[[#This Row],[1Y Return vs Nifty]]-AVERAGE(Table2[1Y Return vs Nifty]))/_xlfn.STDEV.P(Table2[1Y Return vs Nifty])</f>
        <v>-0.99710842294015001</v>
      </c>
      <c r="I706">
        <v>-2.2382691300673101</v>
      </c>
      <c r="J706">
        <f>(Table2[[#This Row],[1M Return vs Nifty]]-AVERAGE(Table2[1M Return vs Nifty]))/_xlfn.STDEV.P(Table2[1M Return vs Nifty])</f>
        <v>-0.49375447136140643</v>
      </c>
      <c r="K706">
        <v>-17.551071710198801</v>
      </c>
      <c r="L706">
        <f>(Table2[[#This Row],[6M Return vs Nifty]]-AVERAGE(Table2[6M Return vs Nifty]))/_xlfn.STDEV.P(Table2[6M Return vs Nifty])</f>
        <v>-0.81566735127812395</v>
      </c>
      <c r="M706">
        <v>9.4566100128911895E-2</v>
      </c>
      <c r="N706">
        <f>(Table2[[#This Row],[1W Return vs Nifty]]-AVERAGE(Table2[1W Return vs Nifty]))/_xlfn.STDEV.P(Table2[1W Return vs Nifty])</f>
        <v>1.8364437256459847E-2</v>
      </c>
      <c r="O706">
        <v>722.82</v>
      </c>
      <c r="P706">
        <v>719.966329399551</v>
      </c>
      <c r="Q706">
        <v>742.54041751110299</v>
      </c>
      <c r="R706">
        <v>66.688600210473396</v>
      </c>
      <c r="S706" s="2">
        <f>(Table2[[#This Row],[Close Price]]-Table2[[#This Row],[20D EMA]])/Table2[[#This Row],[20D EMA]]</f>
        <v>9.7949697020003959E-3</v>
      </c>
      <c r="T706" s="2">
        <f>(Table2[[#This Row],[Close Price]]-Table2[[#This Row],[50D EMA]])/Table2[[#This Row],[50D EMA]]</f>
        <v>1.3797409954898332E-2</v>
      </c>
      <c r="U706" s="2">
        <f>(Table2[[#This Row],[Close Price]]-Table2[[#This Row],[200D EMA]])/Table2[[#This Row],[200D EMA]]</f>
        <v>-1.7023204680860354E-2</v>
      </c>
      <c r="V706">
        <v>0.91498994525337196</v>
      </c>
      <c r="W706">
        <v>724</v>
      </c>
      <c r="X706">
        <v>734.4</v>
      </c>
      <c r="Y706">
        <v>714.35</v>
      </c>
      <c r="Z706">
        <v>740</v>
      </c>
      <c r="AA706">
        <v>708.75</v>
      </c>
      <c r="AB706">
        <v>740</v>
      </c>
      <c r="AC706" s="2">
        <f>(Table2[[#This Row],[Close Price]]/Table2[[#This Row],[Day Low]])-1</f>
        <v>8.1491712707182362E-3</v>
      </c>
      <c r="AD706" s="2">
        <f>(Table2[[#This Row],[Day High]]/Table2[[#This Row],[Close Price]])-1</f>
        <v>6.1652281134401132E-3</v>
      </c>
      <c r="AE706" s="2">
        <f>(Table2[[#This Row],[Close Price]]/Table2[[#This Row],[Current Week Low]])-1</f>
        <v>2.1768040876321004E-2</v>
      </c>
      <c r="AF706" s="2">
        <f>(Table2[[#This Row],[Current Week High]]/Table2[[#This Row],[Close Price]])-1</f>
        <v>1.3837511987943696E-2</v>
      </c>
      <c r="AG706" s="2">
        <f>(Table2[[#This Row],[Close Price]]/Table2[[#This Row],[Current Month Low]])-1</f>
        <v>2.984126984126978E-2</v>
      </c>
      <c r="AH706" s="2">
        <f>(Table2[[#This Row],[Current Month High]]/Table2[[#This Row],[Close Price]])-1</f>
        <v>1.3837511987943696E-2</v>
      </c>
      <c r="AI706">
        <v>22.3249760241128</v>
      </c>
      <c r="AJ706">
        <v>12.647580831854199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-0.11</v>
      </c>
      <c r="AM706" t="s">
        <v>10199</v>
      </c>
      <c r="AN706">
        <v>0.63</v>
      </c>
      <c r="AO706" t="s">
        <v>10198</v>
      </c>
      <c r="AP706">
        <v>-0.131075280630992</v>
      </c>
      <c r="AQ706">
        <f>(Table2[[#This Row],[Sharpe Ratio]]-AVERAGE(Table2[Sharpe Ratio]))/_xlfn.STDEV.P(Table2[Sharpe Ratio])</f>
        <v>-2.0919814766947318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694</v>
      </c>
      <c r="AT706">
        <f>_xlfn.RANK.AVG(Table2[[#This Row],[6M Return vs Nifty Z-Score]],Table2[6M Return vs Nifty Z-Score])</f>
        <v>603</v>
      </c>
      <c r="AU706">
        <f>_xlfn.RANK.AVG(Table2[[#This Row],[Sharpe Ratio Z-Score]],Table2[Sharpe Ratio Z-Score])</f>
        <v>719</v>
      </c>
      <c r="AV706">
        <f>(Table2[[#This Row],[Rank 1Y]]+Table2[[#This Row],[Rank 6M]]+Table2[[#This Row],[Rank Sharpe]])/3</f>
        <v>672</v>
      </c>
    </row>
    <row r="707" spans="1:48" x14ac:dyDescent="0.3">
      <c r="A707" t="s">
        <v>2195</v>
      </c>
      <c r="B707" t="s">
        <v>2196</v>
      </c>
      <c r="C707" t="s">
        <v>10167</v>
      </c>
      <c r="D707" t="s">
        <v>346</v>
      </c>
      <c r="E707">
        <v>2480.852289336</v>
      </c>
      <c r="F707">
        <v>213.25</v>
      </c>
      <c r="G707">
        <v>-29.189225473700599</v>
      </c>
      <c r="H707">
        <f>(Table2[[#This Row],[1Y Return vs Nifty]]-AVERAGE(Table2[1Y Return vs Nifty]))/_xlfn.STDEV.P(Table2[1Y Return vs Nifty])</f>
        <v>-0.88414856715732237</v>
      </c>
      <c r="I707">
        <v>-20.025022119991</v>
      </c>
      <c r="J707">
        <f>(Table2[[#This Row],[1M Return vs Nifty]]-AVERAGE(Table2[1M Return vs Nifty]))/_xlfn.STDEV.P(Table2[1M Return vs Nifty])</f>
        <v>-1.958603962627979</v>
      </c>
      <c r="K707">
        <v>-57.065697669651598</v>
      </c>
      <c r="L707">
        <f>(Table2[[#This Row],[6M Return vs Nifty]]-AVERAGE(Table2[6M Return vs Nifty]))/_xlfn.STDEV.P(Table2[6M Return vs Nifty])</f>
        <v>-1.9611865720941397</v>
      </c>
      <c r="M707">
        <v>-8.2318131190614405</v>
      </c>
      <c r="N707">
        <f>(Table2[[#This Row],[1W Return vs Nifty]]-AVERAGE(Table2[1W Return vs Nifty]))/_xlfn.STDEV.P(Table2[1W Return vs Nifty])</f>
        <v>-1.4849645328083887</v>
      </c>
      <c r="O707">
        <v>227.21</v>
      </c>
      <c r="P707">
        <v>235.16199944381501</v>
      </c>
      <c r="Q707">
        <v>269.46114038732799</v>
      </c>
      <c r="R707">
        <v>26.3673007446816</v>
      </c>
      <c r="S707" s="2">
        <f>(Table2[[#This Row],[Close Price]]-Table2[[#This Row],[20D EMA]])/Table2[[#This Row],[20D EMA]]</f>
        <v>-6.1440957704326428E-2</v>
      </c>
      <c r="T707" s="2">
        <f>(Table2[[#This Row],[Close Price]]-Table2[[#This Row],[50D EMA]])/Table2[[#This Row],[50D EMA]]</f>
        <v>-9.3178317481733386E-2</v>
      </c>
      <c r="U707" s="2">
        <f>(Table2[[#This Row],[Close Price]]-Table2[[#This Row],[200D EMA]])/Table2[[#This Row],[200D EMA]]</f>
        <v>-0.20860573924139542</v>
      </c>
      <c r="V707">
        <v>0.66378700473482799</v>
      </c>
      <c r="W707">
        <v>208.68</v>
      </c>
      <c r="X707">
        <v>218</v>
      </c>
      <c r="Y707">
        <v>211.8</v>
      </c>
      <c r="Z707">
        <v>225.72</v>
      </c>
      <c r="AA707">
        <v>211.8</v>
      </c>
      <c r="AB707">
        <v>235.2</v>
      </c>
      <c r="AC707" s="2">
        <f>(Table2[[#This Row],[Close Price]]/Table2[[#This Row],[Day Low]])-1</f>
        <v>2.1899559133601754E-2</v>
      </c>
      <c r="AD707" s="2">
        <f>(Table2[[#This Row],[Day High]]/Table2[[#This Row],[Close Price]])-1</f>
        <v>2.2274325908558046E-2</v>
      </c>
      <c r="AE707" s="2">
        <f>(Table2[[#This Row],[Close Price]]/Table2[[#This Row],[Current Week Low]])-1</f>
        <v>6.8460812086874601E-3</v>
      </c>
      <c r="AF707" s="2">
        <f>(Table2[[#This Row],[Current Week High]]/Table2[[#This Row],[Close Price]])-1</f>
        <v>5.8475967174677512E-2</v>
      </c>
      <c r="AG707" s="2">
        <f>(Table2[[#This Row],[Close Price]]/Table2[[#This Row],[Current Month Low]])-1</f>
        <v>6.8460812086874601E-3</v>
      </c>
      <c r="AH707" s="2">
        <f>(Table2[[#This Row],[Current Month High]]/Table2[[#This Row],[Close Price]])-1</f>
        <v>0.10293083235638911</v>
      </c>
      <c r="AI707">
        <v>102.461899179366</v>
      </c>
      <c r="AJ707">
        <v>11.357702349869401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-0.14000000000000001</v>
      </c>
      <c r="AM707" t="s">
        <v>10199</v>
      </c>
      <c r="AN707">
        <v>-9.01</v>
      </c>
      <c r="AO707" t="s">
        <v>10199</v>
      </c>
      <c r="AP707">
        <v>-5.2254159461280002E-2</v>
      </c>
      <c r="AQ707">
        <f>(Table2[[#This Row],[Sharpe Ratio]]-AVERAGE(Table2[Sharpe Ratio]))/_xlfn.STDEV.P(Table2[Sharpe Ratio])</f>
        <v>-1.2033289830326248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657</v>
      </c>
      <c r="AT707">
        <f>_xlfn.RANK.AVG(Table2[[#This Row],[6M Return vs Nifty Z-Score]],Table2[6M Return vs Nifty Z-Score])</f>
        <v>725</v>
      </c>
      <c r="AU707">
        <f>_xlfn.RANK.AVG(Table2[[#This Row],[Sharpe Ratio Z-Score]],Table2[Sharpe Ratio Z-Score])</f>
        <v>635</v>
      </c>
      <c r="AV707">
        <f>(Table2[[#This Row],[Rank 1Y]]+Table2[[#This Row],[Rank 6M]]+Table2[[#This Row],[Rank Sharpe]])/3</f>
        <v>672.33333333333337</v>
      </c>
    </row>
    <row r="708" spans="1:48" x14ac:dyDescent="0.3">
      <c r="A708" t="s">
        <v>2127</v>
      </c>
      <c r="B708" t="s">
        <v>2128</v>
      </c>
      <c r="C708" t="s">
        <v>10159</v>
      </c>
      <c r="D708" t="s">
        <v>777</v>
      </c>
      <c r="E708">
        <v>2625.4639359449998</v>
      </c>
      <c r="F708">
        <v>504.3</v>
      </c>
      <c r="G708">
        <v>-46.440474886161901</v>
      </c>
      <c r="H708">
        <f>(Table2[[#This Row],[1Y Return vs Nifty]]-AVERAGE(Table2[1Y Return vs Nifty]))/_xlfn.STDEV.P(Table2[1Y Return vs Nifty])</f>
        <v>-1.0833883976251741</v>
      </c>
      <c r="I708">
        <v>12.2167175887678</v>
      </c>
      <c r="J708">
        <f>(Table2[[#This Row],[1M Return vs Nifty]]-AVERAGE(Table2[1M Return vs Nifty]))/_xlfn.STDEV.P(Table2[1M Return vs Nifty])</f>
        <v>0.69670339092217581</v>
      </c>
      <c r="K708">
        <v>-17.220124398230801</v>
      </c>
      <c r="L708">
        <f>(Table2[[#This Row],[6M Return vs Nifty]]-AVERAGE(Table2[6M Return vs Nifty]))/_xlfn.STDEV.P(Table2[6M Return vs Nifty])</f>
        <v>-0.80607327066286627</v>
      </c>
      <c r="M708">
        <v>-4.4961969616002397</v>
      </c>
      <c r="N708">
        <f>(Table2[[#This Row],[1W Return vs Nifty]]-AVERAGE(Table2[1W Return vs Nifty]))/_xlfn.STDEV.P(Table2[1W Return vs Nifty])</f>
        <v>-0.81049849628551296</v>
      </c>
      <c r="O708">
        <v>488.78</v>
      </c>
      <c r="P708">
        <v>469.10237369677202</v>
      </c>
      <c r="Q708">
        <v>484.98572179915101</v>
      </c>
      <c r="R708">
        <v>49.734821313149602</v>
      </c>
      <c r="S708" s="2">
        <f>(Table2[[#This Row],[Close Price]]-Table2[[#This Row],[20D EMA]])/Table2[[#This Row],[20D EMA]]</f>
        <v>3.1752526699128522E-2</v>
      </c>
      <c r="T708" s="2">
        <f>(Table2[[#This Row],[Close Price]]-Table2[[#This Row],[50D EMA]])/Table2[[#This Row],[50D EMA]]</f>
        <v>7.5031865700981831E-2</v>
      </c>
      <c r="U708" s="2">
        <f>(Table2[[#This Row],[Close Price]]-Table2[[#This Row],[200D EMA]])/Table2[[#This Row],[200D EMA]]</f>
        <v>3.9824426437130654E-2</v>
      </c>
      <c r="V708">
        <v>1.02398007948971</v>
      </c>
      <c r="W708">
        <v>493.35</v>
      </c>
      <c r="X708">
        <v>510.1</v>
      </c>
      <c r="Y708">
        <v>490</v>
      </c>
      <c r="Z708">
        <v>511</v>
      </c>
      <c r="AA708">
        <v>487.3</v>
      </c>
      <c r="AB708">
        <v>523</v>
      </c>
      <c r="AC708" s="2">
        <f>(Table2[[#This Row],[Close Price]]/Table2[[#This Row],[Day Low]])-1</f>
        <v>2.2195196108239612E-2</v>
      </c>
      <c r="AD708" s="2">
        <f>(Table2[[#This Row],[Day High]]/Table2[[#This Row],[Close Price]])-1</f>
        <v>1.1501090620662291E-2</v>
      </c>
      <c r="AE708" s="2">
        <f>(Table2[[#This Row],[Close Price]]/Table2[[#This Row],[Current Week Low]])-1</f>
        <v>2.9183673469387772E-2</v>
      </c>
      <c r="AF708" s="2">
        <f>(Table2[[#This Row],[Current Week High]]/Table2[[#This Row],[Close Price]])-1</f>
        <v>1.3285742613523777E-2</v>
      </c>
      <c r="AG708" s="2">
        <f>(Table2[[#This Row],[Close Price]]/Table2[[#This Row],[Current Month Low]])-1</f>
        <v>3.4886107120870147E-2</v>
      </c>
      <c r="AH708" s="2">
        <f>(Table2[[#This Row],[Current Month High]]/Table2[[#This Row],[Close Price]])-1</f>
        <v>3.7081102518342179E-2</v>
      </c>
      <c r="AI708">
        <v>28.177672020622602</v>
      </c>
      <c r="AJ708">
        <v>29.606784888203499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-0.01</v>
      </c>
      <c r="AM708" t="s">
        <v>10199</v>
      </c>
      <c r="AN708">
        <v>0.87</v>
      </c>
      <c r="AO708" t="s">
        <v>10198</v>
      </c>
      <c r="AP708">
        <v>-0.102461120273898</v>
      </c>
      <c r="AQ708">
        <f>(Table2[[#This Row],[Sharpe Ratio]]-AVERAGE(Table2[Sharpe Ratio]))/_xlfn.STDEV.P(Table2[Sharpe Ratio])</f>
        <v>-1.7693770201984946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712</v>
      </c>
      <c r="AT708">
        <f>_xlfn.RANK.AVG(Table2[[#This Row],[6M Return vs Nifty Z-Score]],Table2[6M Return vs Nifty Z-Score])</f>
        <v>601</v>
      </c>
      <c r="AU708">
        <f>_xlfn.RANK.AVG(Table2[[#This Row],[Sharpe Ratio Z-Score]],Table2[Sharpe Ratio Z-Score])</f>
        <v>708</v>
      </c>
      <c r="AV708">
        <f>(Table2[[#This Row],[Rank 1Y]]+Table2[[#This Row],[Rank 6M]]+Table2[[#This Row],[Rank Sharpe]])/3</f>
        <v>673.66666666666663</v>
      </c>
    </row>
    <row r="709" spans="1:48" x14ac:dyDescent="0.3">
      <c r="A709" t="s">
        <v>2287</v>
      </c>
      <c r="B709" t="s">
        <v>2288</v>
      </c>
      <c r="C709" t="s">
        <v>10164</v>
      </c>
      <c r="D709" t="s">
        <v>526</v>
      </c>
      <c r="E709">
        <v>2230.23381268</v>
      </c>
      <c r="F709">
        <v>565.70000000000005</v>
      </c>
      <c r="G709">
        <v>-40.557162507683401</v>
      </c>
      <c r="H709">
        <f>(Table2[[#This Row],[1Y Return vs Nifty]]-AVERAGE(Table2[1Y Return vs Nifty]))/_xlfn.STDEV.P(Table2[1Y Return vs Nifty])</f>
        <v>-1.0154402662839885</v>
      </c>
      <c r="I709">
        <v>5.81617421835076E-2</v>
      </c>
      <c r="J709">
        <f>(Table2[[#This Row],[1M Return vs Nifty]]-AVERAGE(Table2[1M Return vs Nifty]))/_xlfn.STDEV.P(Table2[1M Return vs Nifty])</f>
        <v>-0.30462913764528937</v>
      </c>
      <c r="K709">
        <v>-23.914658995164501</v>
      </c>
      <c r="L709">
        <f>(Table2[[#This Row],[6M Return vs Nifty]]-AVERAGE(Table2[6M Return vs Nifty]))/_xlfn.STDEV.P(Table2[6M Return vs Nifty])</f>
        <v>-1.0001461707347148</v>
      </c>
      <c r="M709">
        <v>-5.1473379832931796</v>
      </c>
      <c r="N709">
        <f>(Table2[[#This Row],[1W Return vs Nifty]]-AVERAGE(Table2[1W Return vs Nifty]))/_xlfn.STDEV.P(Table2[1W Return vs Nifty])</f>
        <v>-0.92806210175432635</v>
      </c>
      <c r="O709">
        <v>563.66</v>
      </c>
      <c r="P709">
        <v>553.68752109085199</v>
      </c>
      <c r="Q709">
        <v>601.49265125212401</v>
      </c>
      <c r="R709">
        <v>51.565413199736</v>
      </c>
      <c r="S709" s="2">
        <f>(Table2[[#This Row],[Close Price]]-Table2[[#This Row],[20D EMA]])/Table2[[#This Row],[20D EMA]]</f>
        <v>3.6192030656780282E-3</v>
      </c>
      <c r="T709" s="2">
        <f>(Table2[[#This Row],[Close Price]]-Table2[[#This Row],[50D EMA]])/Table2[[#This Row],[50D EMA]]</f>
        <v>2.1695412035802386E-2</v>
      </c>
      <c r="U709" s="2">
        <f>(Table2[[#This Row],[Close Price]]-Table2[[#This Row],[200D EMA]])/Table2[[#This Row],[200D EMA]]</f>
        <v>-5.9506381628461447E-2</v>
      </c>
      <c r="V709">
        <v>1.48874337012985</v>
      </c>
      <c r="W709">
        <v>550</v>
      </c>
      <c r="X709">
        <v>569.79999999999995</v>
      </c>
      <c r="Y709">
        <v>563.85</v>
      </c>
      <c r="Z709">
        <v>592.9</v>
      </c>
      <c r="AA709">
        <v>562.45000000000005</v>
      </c>
      <c r="AB709">
        <v>599.20000000000005</v>
      </c>
      <c r="AC709" s="2">
        <f>(Table2[[#This Row],[Close Price]]/Table2[[#This Row],[Day Low]])-1</f>
        <v>2.8545454545454652E-2</v>
      </c>
      <c r="AD709" s="2">
        <f>(Table2[[#This Row],[Day High]]/Table2[[#This Row],[Close Price]])-1</f>
        <v>7.247657769135385E-3</v>
      </c>
      <c r="AE709" s="2">
        <f>(Table2[[#This Row],[Close Price]]/Table2[[#This Row],[Current Week Low]])-1</f>
        <v>3.2810144541988162E-3</v>
      </c>
      <c r="AF709" s="2">
        <f>(Table2[[#This Row],[Current Week High]]/Table2[[#This Row],[Close Price]])-1</f>
        <v>4.8082022273289615E-2</v>
      </c>
      <c r="AG709" s="2">
        <f>(Table2[[#This Row],[Close Price]]/Table2[[#This Row],[Current Month Low]])-1</f>
        <v>5.7782914036803579E-3</v>
      </c>
      <c r="AH709" s="2">
        <f>(Table2[[#This Row],[Current Month High]]/Table2[[#This Row],[Close Price]])-1</f>
        <v>5.9218667138059011E-2</v>
      </c>
      <c r="AI709">
        <v>39.950503800600998</v>
      </c>
      <c r="AJ709">
        <v>22.698188916603399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-7.0000000000000007E-2</v>
      </c>
      <c r="AM709" t="s">
        <v>10199</v>
      </c>
      <c r="AN709">
        <v>0.77</v>
      </c>
      <c r="AO709" t="s">
        <v>10198</v>
      </c>
      <c r="AP709">
        <v>-7.2586955820628005E-2</v>
      </c>
      <c r="AQ709">
        <f>(Table2[[#This Row],[Sharpe Ratio]]-AVERAGE(Table2[Sharpe Ratio]))/_xlfn.STDEV.P(Table2[Sharpe Ratio])</f>
        <v>-1.4325669070778055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697</v>
      </c>
      <c r="AT709">
        <f>_xlfn.RANK.AVG(Table2[[#This Row],[6M Return vs Nifty Z-Score]],Table2[6M Return vs Nifty Z-Score])</f>
        <v>648</v>
      </c>
      <c r="AU709">
        <f>_xlfn.RANK.AVG(Table2[[#This Row],[Sharpe Ratio Z-Score]],Table2[Sharpe Ratio Z-Score])</f>
        <v>676</v>
      </c>
      <c r="AV709">
        <f>(Table2[[#This Row],[Rank 1Y]]+Table2[[#This Row],[Rank 6M]]+Table2[[#This Row],[Rank Sharpe]])/3</f>
        <v>673.66666666666663</v>
      </c>
    </row>
    <row r="710" spans="1:48" x14ac:dyDescent="0.3">
      <c r="A710" t="s">
        <v>1091</v>
      </c>
      <c r="B710" t="s">
        <v>1092</v>
      </c>
      <c r="C710" t="s">
        <v>10165</v>
      </c>
      <c r="D710" t="s">
        <v>1093</v>
      </c>
      <c r="E710">
        <v>11352.893780745</v>
      </c>
      <c r="F710">
        <v>1039.0999999999999</v>
      </c>
      <c r="G710">
        <v>-37.6006460919075</v>
      </c>
      <c r="H710">
        <f>(Table2[[#This Row],[1Y Return vs Nifty]]-AVERAGE(Table2[1Y Return vs Nifty]))/_xlfn.STDEV.P(Table2[1Y Return vs Nifty])</f>
        <v>-0.98129457542004983</v>
      </c>
      <c r="I710">
        <v>6.4914257477788002</v>
      </c>
      <c r="J710">
        <f>(Table2[[#This Row],[1M Return vs Nifty]]-AVERAGE(Table2[1M Return vs Nifty]))/_xlfn.STDEV.P(Table2[1M Return vs Nifty])</f>
        <v>0.22519007731308094</v>
      </c>
      <c r="K710">
        <v>-27.074769267430099</v>
      </c>
      <c r="L710">
        <f>(Table2[[#This Row],[6M Return vs Nifty]]-AVERAGE(Table2[6M Return vs Nifty]))/_xlfn.STDEV.P(Table2[6M Return vs Nifty])</f>
        <v>-1.091756984930272</v>
      </c>
      <c r="M710">
        <v>8.2395179979024302</v>
      </c>
      <c r="N710">
        <f>(Table2[[#This Row],[1W Return vs Nifty]]-AVERAGE(Table2[1W Return vs Nifty]))/_xlfn.STDEV.P(Table2[1W Return vs Nifty])</f>
        <v>1.4889366782476938</v>
      </c>
      <c r="O710">
        <v>963.24</v>
      </c>
      <c r="P710">
        <v>947.41301141022905</v>
      </c>
      <c r="Q710">
        <v>1028.4906863598601</v>
      </c>
      <c r="R710">
        <v>86.614387985298904</v>
      </c>
      <c r="S710" s="2">
        <f>(Table2[[#This Row],[Close Price]]-Table2[[#This Row],[20D EMA]])/Table2[[#This Row],[20D EMA]]</f>
        <v>7.8755035089904793E-2</v>
      </c>
      <c r="T710" s="2">
        <f>(Table2[[#This Row],[Close Price]]-Table2[[#This Row],[50D EMA]])/Table2[[#This Row],[50D EMA]]</f>
        <v>9.677615515676137E-2</v>
      </c>
      <c r="U710" s="2">
        <f>(Table2[[#This Row],[Close Price]]-Table2[[#This Row],[200D EMA]])/Table2[[#This Row],[200D EMA]]</f>
        <v>1.0315420237483521E-2</v>
      </c>
      <c r="V710">
        <v>1.72113977297774</v>
      </c>
      <c r="W710">
        <v>1001.65</v>
      </c>
      <c r="X710">
        <v>1045.2</v>
      </c>
      <c r="Y710">
        <v>1023</v>
      </c>
      <c r="Z710">
        <v>1067</v>
      </c>
      <c r="AA710">
        <v>918.55</v>
      </c>
      <c r="AB710">
        <v>1067</v>
      </c>
      <c r="AC710" s="2">
        <f>(Table2[[#This Row],[Close Price]]/Table2[[#This Row],[Day Low]])-1</f>
        <v>3.7388309289672073E-2</v>
      </c>
      <c r="AD710" s="2">
        <f>(Table2[[#This Row],[Day High]]/Table2[[#This Row],[Close Price]])-1</f>
        <v>5.8704648253298242E-3</v>
      </c>
      <c r="AE710" s="2">
        <f>(Table2[[#This Row],[Close Price]]/Table2[[#This Row],[Current Week Low]])-1</f>
        <v>1.5738025415444667E-2</v>
      </c>
      <c r="AF710" s="2">
        <f>(Table2[[#This Row],[Current Week High]]/Table2[[#This Row],[Close Price]])-1</f>
        <v>2.6850158791261736E-2</v>
      </c>
      <c r="AG710" s="2">
        <f>(Table2[[#This Row],[Close Price]]/Table2[[#This Row],[Current Month Low]])-1</f>
        <v>0.13123945348647315</v>
      </c>
      <c r="AH710" s="2">
        <f>(Table2[[#This Row],[Current Month High]]/Table2[[#This Row],[Close Price]])-1</f>
        <v>2.6850158791261736E-2</v>
      </c>
      <c r="AI710">
        <v>31.840053892791801</v>
      </c>
      <c r="AJ710">
        <v>21.674473067915599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0</v>
      </c>
      <c r="AM710" t="s">
        <v>10197</v>
      </c>
      <c r="AN710">
        <v>9.7899999999999991</v>
      </c>
      <c r="AO710" t="s">
        <v>10198</v>
      </c>
      <c r="AP710">
        <v>-6.8588910210249002E-2</v>
      </c>
      <c r="AQ710">
        <f>(Table2[[#This Row],[Sharpe Ratio]]-AVERAGE(Table2[Sharpe Ratio]))/_xlfn.STDEV.P(Table2[Sharpe Ratio])</f>
        <v>-1.3874917654315917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688</v>
      </c>
      <c r="AT710">
        <f>_xlfn.RANK.AVG(Table2[[#This Row],[6M Return vs Nifty Z-Score]],Table2[6M Return vs Nifty Z-Score])</f>
        <v>670</v>
      </c>
      <c r="AU710">
        <f>_xlfn.RANK.AVG(Table2[[#This Row],[Sharpe Ratio Z-Score]],Table2[Sharpe Ratio Z-Score])</f>
        <v>670</v>
      </c>
      <c r="AV710">
        <f>(Table2[[#This Row],[Rank 1Y]]+Table2[[#This Row],[Rank 6M]]+Table2[[#This Row],[Rank Sharpe]])/3</f>
        <v>676</v>
      </c>
    </row>
    <row r="711" spans="1:48" x14ac:dyDescent="0.3">
      <c r="A711" t="s">
        <v>1595</v>
      </c>
      <c r="B711" t="s">
        <v>1596</v>
      </c>
      <c r="C711" t="s">
        <v>10164</v>
      </c>
      <c r="D711" t="s">
        <v>484</v>
      </c>
      <c r="E711">
        <v>5622.0651894800003</v>
      </c>
      <c r="F711">
        <v>1033.7</v>
      </c>
      <c r="G711">
        <v>-33.048778148993001</v>
      </c>
      <c r="H711">
        <f>(Table2[[#This Row],[1Y Return vs Nifty]]-AVERAGE(Table2[1Y Return vs Nifty]))/_xlfn.STDEV.P(Table2[1Y Return vs Nifty])</f>
        <v>-0.92872369341754202</v>
      </c>
      <c r="I711">
        <v>-5.6446069218160098</v>
      </c>
      <c r="J711">
        <f>(Table2[[#This Row],[1M Return vs Nifty]]-AVERAGE(Table2[1M Return vs Nifty]))/_xlfn.STDEV.P(Table2[1M Return vs Nifty])</f>
        <v>-0.77428752785305055</v>
      </c>
      <c r="K711">
        <v>-27.2048763201756</v>
      </c>
      <c r="L711">
        <f>(Table2[[#This Row],[6M Return vs Nifty]]-AVERAGE(Table2[6M Return vs Nifty]))/_xlfn.STDEV.P(Table2[6M Return vs Nifty])</f>
        <v>-1.0955287561685125</v>
      </c>
      <c r="M711">
        <v>-1.81945552933621</v>
      </c>
      <c r="N711">
        <f>(Table2[[#This Row],[1W Return vs Nifty]]-AVERAGE(Table2[1W Return vs Nifty]))/_xlfn.STDEV.P(Table2[1W Return vs Nifty])</f>
        <v>-0.32721244426172791</v>
      </c>
      <c r="O711">
        <v>1039.2</v>
      </c>
      <c r="P711">
        <v>1046.4458547653201</v>
      </c>
      <c r="Q711">
        <v>1117.1164367318099</v>
      </c>
      <c r="R711">
        <v>50.124789188706103</v>
      </c>
      <c r="S711" s="2">
        <f>(Table2[[#This Row],[Close Price]]-Table2[[#This Row],[20D EMA]])/Table2[[#This Row],[20D EMA]]</f>
        <v>-5.2925327174749804E-3</v>
      </c>
      <c r="T711" s="2">
        <f>(Table2[[#This Row],[Close Price]]-Table2[[#This Row],[50D EMA]])/Table2[[#This Row],[50D EMA]]</f>
        <v>-1.2180137851641118E-2</v>
      </c>
      <c r="U711" s="2">
        <f>(Table2[[#This Row],[Close Price]]-Table2[[#This Row],[200D EMA]])/Table2[[#This Row],[200D EMA]]</f>
        <v>-7.467121061780238E-2</v>
      </c>
      <c r="V711">
        <v>0.49395741951329603</v>
      </c>
      <c r="W711">
        <v>1028.75</v>
      </c>
      <c r="X711">
        <v>1054.3</v>
      </c>
      <c r="Y711">
        <v>1020.1</v>
      </c>
      <c r="Z711">
        <v>1049.75</v>
      </c>
      <c r="AA711">
        <v>1013.5</v>
      </c>
      <c r="AB711">
        <v>1076</v>
      </c>
      <c r="AC711" s="2">
        <f>(Table2[[#This Row],[Close Price]]/Table2[[#This Row],[Day Low]])-1</f>
        <v>4.8116646415552466E-3</v>
      </c>
      <c r="AD711" s="2">
        <f>(Table2[[#This Row],[Day High]]/Table2[[#This Row],[Close Price]])-1</f>
        <v>1.9928412498790626E-2</v>
      </c>
      <c r="AE711" s="2">
        <f>(Table2[[#This Row],[Close Price]]/Table2[[#This Row],[Current Week Low]])-1</f>
        <v>1.3332026271934083E-2</v>
      </c>
      <c r="AF711" s="2">
        <f>(Table2[[#This Row],[Current Week High]]/Table2[[#This Row],[Close Price]])-1</f>
        <v>1.5526748573087001E-2</v>
      </c>
      <c r="AG711" s="2">
        <f>(Table2[[#This Row],[Close Price]]/Table2[[#This Row],[Current Month Low]])-1</f>
        <v>1.9930932412432156E-2</v>
      </c>
      <c r="AH711" s="2">
        <f>(Table2[[#This Row],[Current Month High]]/Table2[[#This Row],[Close Price]])-1</f>
        <v>4.0920963529070375E-2</v>
      </c>
      <c r="AI711">
        <v>35.890490471123101</v>
      </c>
      <c r="AJ711">
        <v>10.757527054537601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-0.21</v>
      </c>
      <c r="AM711" t="s">
        <v>10199</v>
      </c>
      <c r="AN711">
        <v>-1.9</v>
      </c>
      <c r="AO711" t="s">
        <v>10199</v>
      </c>
      <c r="AP711">
        <v>-7.4741578065566E-2</v>
      </c>
      <c r="AQ711">
        <f>(Table2[[#This Row],[Sharpe Ratio]]-AVERAGE(Table2[Sharpe Ratio]))/_xlfn.STDEV.P(Table2[Sharpe Ratio])</f>
        <v>-1.4568587517312375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676</v>
      </c>
      <c r="AT711">
        <f>_xlfn.RANK.AVG(Table2[[#This Row],[6M Return vs Nifty Z-Score]],Table2[6M Return vs Nifty Z-Score])</f>
        <v>672</v>
      </c>
      <c r="AU711">
        <f>_xlfn.RANK.AVG(Table2[[#This Row],[Sharpe Ratio Z-Score]],Table2[Sharpe Ratio Z-Score])</f>
        <v>683</v>
      </c>
      <c r="AV711">
        <f>(Table2[[#This Row],[Rank 1Y]]+Table2[[#This Row],[Rank 6M]]+Table2[[#This Row],[Rank Sharpe]])/3</f>
        <v>677</v>
      </c>
    </row>
    <row r="712" spans="1:48" x14ac:dyDescent="0.3">
      <c r="A712" t="s">
        <v>104</v>
      </c>
      <c r="B712" t="s">
        <v>105</v>
      </c>
      <c r="C712" t="s">
        <v>10165</v>
      </c>
      <c r="D712" t="s">
        <v>106</v>
      </c>
      <c r="E712">
        <v>277886.85654022498</v>
      </c>
      <c r="F712">
        <v>2905</v>
      </c>
      <c r="G712">
        <v>-39.356704155905398</v>
      </c>
      <c r="H712">
        <f>(Table2[[#This Row],[1Y Return vs Nifty]]-AVERAGE(Table2[1Y Return vs Nifty]))/_xlfn.STDEV.P(Table2[1Y Return vs Nifty])</f>
        <v>-1.0015758143377316</v>
      </c>
      <c r="I712">
        <v>-6.36334003798724</v>
      </c>
      <c r="J712">
        <f>(Table2[[#This Row],[1M Return vs Nifty]]-AVERAGE(Table2[1M Return vs Nifty]))/_xlfn.STDEV.P(Table2[1M Return vs Nifty])</f>
        <v>-0.83347966034492826</v>
      </c>
      <c r="K712">
        <v>-24.426297080576798</v>
      </c>
      <c r="L712">
        <f>(Table2[[#This Row],[6M Return vs Nifty]]-AVERAGE(Table2[6M Return vs Nifty]))/_xlfn.STDEV.P(Table2[6M Return vs Nifty])</f>
        <v>-1.0149784321242747</v>
      </c>
      <c r="M712">
        <v>-2.1273718450493</v>
      </c>
      <c r="N712">
        <f>(Table2[[#This Row],[1W Return vs Nifty]]-AVERAGE(Table2[1W Return vs Nifty]))/_xlfn.STDEV.P(Table2[1W Return vs Nifty])</f>
        <v>-0.38280677951615</v>
      </c>
      <c r="O712">
        <v>2906.69</v>
      </c>
      <c r="P712">
        <v>2897.5405923513799</v>
      </c>
      <c r="Q712">
        <v>2983.3301602614802</v>
      </c>
      <c r="R712">
        <v>43.933378365811897</v>
      </c>
      <c r="S712" s="2">
        <f>(Table2[[#This Row],[Close Price]]-Table2[[#This Row],[20D EMA]])/Table2[[#This Row],[20D EMA]]</f>
        <v>-5.8141735100752218E-4</v>
      </c>
      <c r="T712" s="2">
        <f>(Table2[[#This Row],[Close Price]]-Table2[[#This Row],[50D EMA]])/Table2[[#This Row],[50D EMA]]</f>
        <v>2.5743928034384139E-3</v>
      </c>
      <c r="U712" s="2">
        <f>(Table2[[#This Row],[Close Price]]-Table2[[#This Row],[200D EMA]])/Table2[[#This Row],[200D EMA]]</f>
        <v>-2.6255947566532413E-2</v>
      </c>
      <c r="V712">
        <v>0.81847498812623098</v>
      </c>
      <c r="W712">
        <v>2894.35</v>
      </c>
      <c r="X712">
        <v>2933.4</v>
      </c>
      <c r="Y712">
        <v>2890</v>
      </c>
      <c r="Z712">
        <v>2935.9</v>
      </c>
      <c r="AA712">
        <v>2888</v>
      </c>
      <c r="AB712">
        <v>2968.45</v>
      </c>
      <c r="AC712" s="2">
        <f>(Table2[[#This Row],[Close Price]]/Table2[[#This Row],[Day Low]])-1</f>
        <v>3.6795826351339045E-3</v>
      </c>
      <c r="AD712" s="2">
        <f>(Table2[[#This Row],[Day High]]/Table2[[#This Row],[Close Price]])-1</f>
        <v>9.7762478485370341E-3</v>
      </c>
      <c r="AE712" s="2">
        <f>(Table2[[#This Row],[Close Price]]/Table2[[#This Row],[Current Week Low]])-1</f>
        <v>5.1903114186850896E-3</v>
      </c>
      <c r="AF712" s="2">
        <f>(Table2[[#This Row],[Current Week High]]/Table2[[#This Row],[Close Price]])-1</f>
        <v>1.0636833046471672E-2</v>
      </c>
      <c r="AG712" s="2">
        <f>(Table2[[#This Row],[Close Price]]/Table2[[#This Row],[Current Month Low]])-1</f>
        <v>5.886426592797811E-3</v>
      </c>
      <c r="AH712" s="2">
        <f>(Table2[[#This Row],[Current Month High]]/Table2[[#This Row],[Close Price]])-1</f>
        <v>2.1841652323580041E-2</v>
      </c>
      <c r="AI712">
        <v>22.822719449225399</v>
      </c>
      <c r="AJ712">
        <v>8.7974233174787404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-0.06</v>
      </c>
      <c r="AM712" t="s">
        <v>10199</v>
      </c>
      <c r="AN712">
        <v>0.49</v>
      </c>
      <c r="AO712" t="s">
        <v>10198</v>
      </c>
      <c r="AP712">
        <v>-7.7687480788021998E-2</v>
      </c>
      <c r="AQ712">
        <f>(Table2[[#This Row],[Sharpe Ratio]]-AVERAGE(Table2[Sharpe Ratio]))/_xlfn.STDEV.P(Table2[Sharpe Ratio])</f>
        <v>-1.4900717251265267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695</v>
      </c>
      <c r="AT712">
        <f>_xlfn.RANK.AVG(Table2[[#This Row],[6M Return vs Nifty Z-Score]],Table2[6M Return vs Nifty Z-Score])</f>
        <v>655</v>
      </c>
      <c r="AU712">
        <f>_xlfn.RANK.AVG(Table2[[#This Row],[Sharpe Ratio Z-Score]],Table2[Sharpe Ratio Z-Score])</f>
        <v>685</v>
      </c>
      <c r="AV712">
        <f>(Table2[[#This Row],[Rank 1Y]]+Table2[[#This Row],[Rank 6M]]+Table2[[#This Row],[Rank Sharpe]])/3</f>
        <v>678.33333333333337</v>
      </c>
    </row>
    <row r="713" spans="1:48" x14ac:dyDescent="0.3">
      <c r="A713" t="s">
        <v>1613</v>
      </c>
      <c r="B713" t="s">
        <v>1614</v>
      </c>
      <c r="C713" t="s">
        <v>10165</v>
      </c>
      <c r="D713" t="s">
        <v>484</v>
      </c>
      <c r="E713">
        <v>5336.6670652599996</v>
      </c>
      <c r="F713">
        <v>321.14999999999998</v>
      </c>
      <c r="G713">
        <v>-20.4682824571669</v>
      </c>
      <c r="H713">
        <f>(Table2[[#This Row],[1Y Return vs Nifty]]-AVERAGE(Table2[1Y Return vs Nifty]))/_xlfn.STDEV.P(Table2[1Y Return vs Nifty])</f>
        <v>-0.7834277922968732</v>
      </c>
      <c r="I713">
        <v>-4.8859759757511698</v>
      </c>
      <c r="J713">
        <f>(Table2[[#This Row],[1M Return vs Nifty]]-AVERAGE(Table2[1M Return vs Nifty]))/_xlfn.STDEV.P(Table2[1M Return vs Nifty])</f>
        <v>-0.71180956146808383</v>
      </c>
      <c r="K713">
        <v>-32.9240762665708</v>
      </c>
      <c r="L713">
        <f>(Table2[[#This Row],[6M Return vs Nifty]]-AVERAGE(Table2[6M Return vs Nifty]))/_xlfn.STDEV.P(Table2[6M Return vs Nifty])</f>
        <v>-1.2613269462616765</v>
      </c>
      <c r="M713">
        <v>-4.9519671595560899</v>
      </c>
      <c r="N713">
        <f>(Table2[[#This Row],[1W Return vs Nifty]]-AVERAGE(Table2[1W Return vs Nifty]))/_xlfn.STDEV.P(Table2[1W Return vs Nifty])</f>
        <v>-0.89278787132383197</v>
      </c>
      <c r="O713">
        <v>325.92</v>
      </c>
      <c r="P713">
        <v>344.672465576295</v>
      </c>
      <c r="Q713">
        <v>380.562992943974</v>
      </c>
      <c r="R713">
        <v>47.613928053197696</v>
      </c>
      <c r="S713" s="2">
        <f>(Table2[[#This Row],[Close Price]]-Table2[[#This Row],[20D EMA]])/Table2[[#This Row],[20D EMA]]</f>
        <v>-1.4635493372606893E-2</v>
      </c>
      <c r="T713" s="2">
        <f>(Table2[[#This Row],[Close Price]]-Table2[[#This Row],[50D EMA]])/Table2[[#This Row],[50D EMA]]</f>
        <v>-6.824585055544044E-2</v>
      </c>
      <c r="U713" s="2">
        <f>(Table2[[#This Row],[Close Price]]-Table2[[#This Row],[200D EMA]])/Table2[[#This Row],[200D EMA]]</f>
        <v>-0.15611868217759345</v>
      </c>
      <c r="V713">
        <v>1.42146770009478</v>
      </c>
      <c r="W713">
        <v>314.75</v>
      </c>
      <c r="X713">
        <v>323.75</v>
      </c>
      <c r="Y713">
        <v>318.05</v>
      </c>
      <c r="Z713">
        <v>345.5</v>
      </c>
      <c r="AA713">
        <v>310.64999999999998</v>
      </c>
      <c r="AB713">
        <v>345.5</v>
      </c>
      <c r="AC713" s="2">
        <f>(Table2[[#This Row],[Close Price]]/Table2[[#This Row],[Day Low]])-1</f>
        <v>2.0333598093725147E-2</v>
      </c>
      <c r="AD713" s="2">
        <f>(Table2[[#This Row],[Day High]]/Table2[[#This Row],[Close Price]])-1</f>
        <v>8.0959053401838954E-3</v>
      </c>
      <c r="AE713" s="2">
        <f>(Table2[[#This Row],[Close Price]]/Table2[[#This Row],[Current Week Low]])-1</f>
        <v>9.7468951422732264E-3</v>
      </c>
      <c r="AF713" s="2">
        <f>(Table2[[#This Row],[Current Week High]]/Table2[[#This Row],[Close Price]])-1</f>
        <v>7.582126732056671E-2</v>
      </c>
      <c r="AG713" s="2">
        <f>(Table2[[#This Row],[Close Price]]/Table2[[#This Row],[Current Month Low]])-1</f>
        <v>3.3800096571704463E-2</v>
      </c>
      <c r="AH713" s="2">
        <f>(Table2[[#This Row],[Current Month High]]/Table2[[#This Row],[Close Price]])-1</f>
        <v>7.582126732056671E-2</v>
      </c>
      <c r="AI713">
        <v>68.893040635217105</v>
      </c>
      <c r="AJ713">
        <v>22.272986864648701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-0.24</v>
      </c>
      <c r="AM713" t="s">
        <v>10199</v>
      </c>
      <c r="AN713">
        <v>-2.5299999999999998</v>
      </c>
      <c r="AO713" t="s">
        <v>10199</v>
      </c>
      <c r="AP713">
        <v>-0.11965235438121501</v>
      </c>
      <c r="AQ713">
        <f>(Table2[[#This Row],[Sharpe Ratio]]-AVERAGE(Table2[Sharpe Ratio]))/_xlfn.STDEV.P(Table2[Sharpe Ratio])</f>
        <v>-1.963196047787596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628</v>
      </c>
      <c r="AT713">
        <f>_xlfn.RANK.AVG(Table2[[#This Row],[6M Return vs Nifty Z-Score]],Table2[6M Return vs Nifty Z-Score])</f>
        <v>695</v>
      </c>
      <c r="AU713">
        <f>_xlfn.RANK.AVG(Table2[[#This Row],[Sharpe Ratio Z-Score]],Table2[Sharpe Ratio Z-Score])</f>
        <v>715</v>
      </c>
      <c r="AV713">
        <f>(Table2[[#This Row],[Rank 1Y]]+Table2[[#This Row],[Rank 6M]]+Table2[[#This Row],[Rank Sharpe]])/3</f>
        <v>679.33333333333337</v>
      </c>
    </row>
    <row r="714" spans="1:48" x14ac:dyDescent="0.3">
      <c r="A714" t="s">
        <v>548</v>
      </c>
      <c r="B714" t="s">
        <v>549</v>
      </c>
      <c r="C714" t="s">
        <v>10162</v>
      </c>
      <c r="D714" t="s">
        <v>80</v>
      </c>
      <c r="E714">
        <v>34806.026727965</v>
      </c>
      <c r="F714">
        <v>1867.6</v>
      </c>
      <c r="G714">
        <v>-37.787672434336898</v>
      </c>
      <c r="H714">
        <f>(Table2[[#This Row],[1Y Return vs Nifty]]-AVERAGE(Table2[1Y Return vs Nifty]))/_xlfn.STDEV.P(Table2[1Y Return vs Nifty])</f>
        <v>-0.98345459849245043</v>
      </c>
      <c r="I714">
        <v>-2.5886961849447299</v>
      </c>
      <c r="J714">
        <f>(Table2[[#This Row],[1M Return vs Nifty]]-AVERAGE(Table2[1M Return vs Nifty]))/_xlfn.STDEV.P(Table2[1M Return vs Nifty])</f>
        <v>-0.5226143140406202</v>
      </c>
      <c r="K714">
        <v>-32.369795457690799</v>
      </c>
      <c r="L714">
        <f>(Table2[[#This Row],[6M Return vs Nifty]]-AVERAGE(Table2[6M Return vs Nifty]))/_xlfn.STDEV.P(Table2[6M Return vs Nifty])</f>
        <v>-1.2452584828792059</v>
      </c>
      <c r="M714">
        <v>-1.73223069955318</v>
      </c>
      <c r="N714">
        <f>(Table2[[#This Row],[1W Return vs Nifty]]-AVERAGE(Table2[1W Return vs Nifty]))/_xlfn.STDEV.P(Table2[1W Return vs Nifty])</f>
        <v>-0.31146398865216524</v>
      </c>
      <c r="O714">
        <v>1841.06</v>
      </c>
      <c r="P714">
        <v>1850.4300321486501</v>
      </c>
      <c r="Q714">
        <v>1974.56950581966</v>
      </c>
      <c r="R714">
        <v>56.746134691537698</v>
      </c>
      <c r="S714" s="2">
        <f>(Table2[[#This Row],[Close Price]]-Table2[[#This Row],[20D EMA]])/Table2[[#This Row],[20D EMA]]</f>
        <v>1.4415608399508959E-2</v>
      </c>
      <c r="T714" s="2">
        <f>(Table2[[#This Row],[Close Price]]-Table2[[#This Row],[50D EMA]])/Table2[[#This Row],[50D EMA]]</f>
        <v>9.2789068233035069E-3</v>
      </c>
      <c r="U714" s="2">
        <f>(Table2[[#This Row],[Close Price]]-Table2[[#This Row],[200D EMA]])/Table2[[#This Row],[200D EMA]]</f>
        <v>-5.417358340863071E-2</v>
      </c>
      <c r="V714">
        <v>1.17879450245858</v>
      </c>
      <c r="W714">
        <v>1807.65</v>
      </c>
      <c r="X714">
        <v>1874.7</v>
      </c>
      <c r="Y714">
        <v>1843.6</v>
      </c>
      <c r="Z714">
        <v>1881</v>
      </c>
      <c r="AA714">
        <v>1809.9</v>
      </c>
      <c r="AB714">
        <v>1881</v>
      </c>
      <c r="AC714" s="2">
        <f>(Table2[[#This Row],[Close Price]]/Table2[[#This Row],[Day Low]])-1</f>
        <v>3.3164605980139816E-2</v>
      </c>
      <c r="AD714" s="2">
        <f>(Table2[[#This Row],[Day High]]/Table2[[#This Row],[Close Price]])-1</f>
        <v>3.8016705932748529E-3</v>
      </c>
      <c r="AE714" s="2">
        <f>(Table2[[#This Row],[Close Price]]/Table2[[#This Row],[Current Week Low]])-1</f>
        <v>1.3018008244738644E-2</v>
      </c>
      <c r="AF714" s="2">
        <f>(Table2[[#This Row],[Current Week High]]/Table2[[#This Row],[Close Price]])-1</f>
        <v>7.1749839366030965E-3</v>
      </c>
      <c r="AG714" s="2">
        <f>(Table2[[#This Row],[Close Price]]/Table2[[#This Row],[Current Month Low]])-1</f>
        <v>3.1880214376484695E-2</v>
      </c>
      <c r="AH714" s="2">
        <f>(Table2[[#This Row],[Current Month High]]/Table2[[#This Row],[Close Price]])-1</f>
        <v>7.1749839366030965E-3</v>
      </c>
      <c r="AI714">
        <v>30.150995930606101</v>
      </c>
      <c r="AJ714">
        <v>13.091922005571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-0.13</v>
      </c>
      <c r="AM714" t="s">
        <v>10199</v>
      </c>
      <c r="AN714">
        <v>2.44</v>
      </c>
      <c r="AO714" t="s">
        <v>10198</v>
      </c>
      <c r="AP714">
        <v>-6.9391747957835995E-2</v>
      </c>
      <c r="AQ714">
        <f>(Table2[[#This Row],[Sharpe Ratio]]-AVERAGE(Table2[Sharpe Ratio]))/_xlfn.STDEV.P(Table2[Sharpe Ratio])</f>
        <v>-1.3965431942340711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690</v>
      </c>
      <c r="AT714">
        <f>_xlfn.RANK.AVG(Table2[[#This Row],[6M Return vs Nifty Z-Score]],Table2[6M Return vs Nifty Z-Score])</f>
        <v>691</v>
      </c>
      <c r="AU714">
        <f>_xlfn.RANK.AVG(Table2[[#This Row],[Sharpe Ratio Z-Score]],Table2[Sharpe Ratio Z-Score])</f>
        <v>671</v>
      </c>
      <c r="AV714">
        <f>(Table2[[#This Row],[Rank 1Y]]+Table2[[#This Row],[Rank 6M]]+Table2[[#This Row],[Rank Sharpe]])/3</f>
        <v>684</v>
      </c>
    </row>
    <row r="715" spans="1:48" x14ac:dyDescent="0.3">
      <c r="A715" t="s">
        <v>1934</v>
      </c>
      <c r="B715" t="s">
        <v>1935</v>
      </c>
      <c r="C715" t="s">
        <v>10158</v>
      </c>
      <c r="D715" t="s">
        <v>239</v>
      </c>
      <c r="E715">
        <v>3339.8886090000001</v>
      </c>
      <c r="F715">
        <v>482</v>
      </c>
      <c r="G715">
        <v>-54.165944187859203</v>
      </c>
      <c r="H715">
        <f>(Table2[[#This Row],[1Y Return vs Nifty]]-AVERAGE(Table2[1Y Return vs Nifty]))/_xlfn.STDEV.P(Table2[1Y Return vs Nifty])</f>
        <v>-1.1726121493172064</v>
      </c>
      <c r="I715">
        <v>10.877266008591199</v>
      </c>
      <c r="J715">
        <f>(Table2[[#This Row],[1M Return vs Nifty]]-AVERAGE(Table2[1M Return vs Nifty]))/_xlfn.STDEV.P(Table2[1M Return vs Nifty])</f>
        <v>0.58639124081195393</v>
      </c>
      <c r="K715">
        <v>-26.6259463049437</v>
      </c>
      <c r="L715">
        <f>(Table2[[#This Row],[6M Return vs Nifty]]-AVERAGE(Table2[6M Return vs Nifty]))/_xlfn.STDEV.P(Table2[6M Return vs Nifty])</f>
        <v>-1.0787457183982461</v>
      </c>
      <c r="M715">
        <v>-7.1007635869015804</v>
      </c>
      <c r="N715">
        <f>(Table2[[#This Row],[1W Return vs Nifty]]-AVERAGE(Table2[1W Return vs Nifty]))/_xlfn.STDEV.P(Table2[1W Return vs Nifty])</f>
        <v>-1.2807533764926486</v>
      </c>
      <c r="O715">
        <v>475.89</v>
      </c>
      <c r="P715">
        <v>461.41096364986799</v>
      </c>
      <c r="Q715">
        <v>498.24003091243497</v>
      </c>
      <c r="R715">
        <v>56.171652023354198</v>
      </c>
      <c r="S715" s="2">
        <f>(Table2[[#This Row],[Close Price]]-Table2[[#This Row],[20D EMA]])/Table2[[#This Row],[20D EMA]]</f>
        <v>1.283910147302951E-2</v>
      </c>
      <c r="T715" s="2">
        <f>(Table2[[#This Row],[Close Price]]-Table2[[#This Row],[50D EMA]])/Table2[[#This Row],[50D EMA]]</f>
        <v>4.4621905355841443E-2</v>
      </c>
      <c r="U715" s="2">
        <f>(Table2[[#This Row],[Close Price]]-Table2[[#This Row],[200D EMA]])/Table2[[#This Row],[200D EMA]]</f>
        <v>-3.2594793482760398E-2</v>
      </c>
      <c r="V715">
        <v>1.6394023507564199</v>
      </c>
      <c r="W715">
        <v>470</v>
      </c>
      <c r="X715">
        <v>485.9</v>
      </c>
      <c r="Y715">
        <v>480</v>
      </c>
      <c r="Z715">
        <v>503.6</v>
      </c>
      <c r="AA715">
        <v>480</v>
      </c>
      <c r="AB715">
        <v>519.9</v>
      </c>
      <c r="AC715" s="2">
        <f>(Table2[[#This Row],[Close Price]]/Table2[[#This Row],[Day Low]])-1</f>
        <v>2.5531914893617058E-2</v>
      </c>
      <c r="AD715" s="2">
        <f>(Table2[[#This Row],[Day High]]/Table2[[#This Row],[Close Price]])-1</f>
        <v>8.0912863070539132E-3</v>
      </c>
      <c r="AE715" s="2">
        <f>(Table2[[#This Row],[Close Price]]/Table2[[#This Row],[Current Week Low]])-1</f>
        <v>4.1666666666666519E-3</v>
      </c>
      <c r="AF715" s="2">
        <f>(Table2[[#This Row],[Current Week High]]/Table2[[#This Row],[Close Price]])-1</f>
        <v>4.4813278008298818E-2</v>
      </c>
      <c r="AG715" s="2">
        <f>(Table2[[#This Row],[Close Price]]/Table2[[#This Row],[Current Month Low]])-1</f>
        <v>4.1666666666666519E-3</v>
      </c>
      <c r="AH715" s="2">
        <f>(Table2[[#This Row],[Current Month High]]/Table2[[#This Row],[Close Price]])-1</f>
        <v>7.8630705394190814E-2</v>
      </c>
      <c r="AI715">
        <v>42.1161825726141</v>
      </c>
      <c r="AJ715">
        <v>20.5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-0.01</v>
      </c>
      <c r="AM715" t="s">
        <v>10199</v>
      </c>
      <c r="AN715">
        <v>0.08</v>
      </c>
      <c r="AO715" t="s">
        <v>10198</v>
      </c>
      <c r="AP715">
        <v>-6.5741050897399997E-2</v>
      </c>
      <c r="AQ715">
        <f>(Table2[[#This Row],[Sharpe Ratio]]-AVERAGE(Table2[Sharpe Ratio]))/_xlfn.STDEV.P(Table2[Sharpe Ratio])</f>
        <v>-1.3553841622612046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720</v>
      </c>
      <c r="AT715">
        <f>_xlfn.RANK.AVG(Table2[[#This Row],[6M Return vs Nifty Z-Score]],Table2[6M Return vs Nifty Z-Score])</f>
        <v>668</v>
      </c>
      <c r="AU715">
        <f>_xlfn.RANK.AVG(Table2[[#This Row],[Sharpe Ratio Z-Score]],Table2[Sharpe Ratio Z-Score])</f>
        <v>664</v>
      </c>
      <c r="AV715">
        <f>(Table2[[#This Row],[Rank 1Y]]+Table2[[#This Row],[Rank 6M]]+Table2[[#This Row],[Rank Sharpe]])/3</f>
        <v>684</v>
      </c>
    </row>
    <row r="716" spans="1:48" x14ac:dyDescent="0.3">
      <c r="A716" t="s">
        <v>1046</v>
      </c>
      <c r="B716" t="s">
        <v>1047</v>
      </c>
      <c r="C716" t="s">
        <v>10152</v>
      </c>
      <c r="D716" t="s">
        <v>21</v>
      </c>
      <c r="E716">
        <v>12279.174133589901</v>
      </c>
      <c r="F716">
        <v>821.45</v>
      </c>
      <c r="G716">
        <v>-40.563501766355699</v>
      </c>
      <c r="H716">
        <f>(Table2[[#This Row],[1Y Return vs Nifty]]-AVERAGE(Table2[1Y Return vs Nifty]))/_xlfn.STDEV.P(Table2[1Y Return vs Nifty])</f>
        <v>-1.0155134802752168</v>
      </c>
      <c r="I716">
        <v>-9.5121195414630293</v>
      </c>
      <c r="J716">
        <f>(Table2[[#This Row],[1M Return vs Nifty]]-AVERAGE(Table2[1M Return vs Nifty]))/_xlfn.STDEV.P(Table2[1M Return vs Nifty])</f>
        <v>-1.09280119342014</v>
      </c>
      <c r="K716">
        <v>-21.565445430857299</v>
      </c>
      <c r="L716">
        <f>(Table2[[#This Row],[6M Return vs Nifty]]-AVERAGE(Table2[6M Return vs Nifty]))/_xlfn.STDEV.P(Table2[6M Return vs Nifty])</f>
        <v>-0.93204305128529896</v>
      </c>
      <c r="M716">
        <v>-3.0158076259563602</v>
      </c>
      <c r="N716">
        <f>(Table2[[#This Row],[1W Return vs Nifty]]-AVERAGE(Table2[1W Return vs Nifty]))/_xlfn.STDEV.P(Table2[1W Return vs Nifty])</f>
        <v>-0.54321398801819609</v>
      </c>
      <c r="O716">
        <v>837.92</v>
      </c>
      <c r="P716">
        <v>834.10505339073097</v>
      </c>
      <c r="Q716">
        <v>847.64931652406096</v>
      </c>
      <c r="R716">
        <v>38.618861524247301</v>
      </c>
      <c r="S716" s="2">
        <f>(Table2[[#This Row],[Close Price]]-Table2[[#This Row],[20D EMA]])/Table2[[#This Row],[20D EMA]]</f>
        <v>-1.9655814397555749E-2</v>
      </c>
      <c r="T716" s="2">
        <f>(Table2[[#This Row],[Close Price]]-Table2[[#This Row],[50D EMA]])/Table2[[#This Row],[50D EMA]]</f>
        <v>-1.5172013812033281E-2</v>
      </c>
      <c r="U716" s="2">
        <f>(Table2[[#This Row],[Close Price]]-Table2[[#This Row],[200D EMA]])/Table2[[#This Row],[200D EMA]]</f>
        <v>-3.0908202263992785E-2</v>
      </c>
      <c r="V716">
        <v>2.8889416265277199</v>
      </c>
      <c r="W716">
        <v>808</v>
      </c>
      <c r="X716">
        <v>824</v>
      </c>
      <c r="Y716">
        <v>820</v>
      </c>
      <c r="Z716">
        <v>833.8</v>
      </c>
      <c r="AA716">
        <v>818.35</v>
      </c>
      <c r="AB716">
        <v>849.4</v>
      </c>
      <c r="AC716" s="2">
        <f>(Table2[[#This Row],[Close Price]]/Table2[[#This Row],[Day Low]])-1</f>
        <v>1.6646039603960494E-2</v>
      </c>
      <c r="AD716" s="2">
        <f>(Table2[[#This Row],[Day High]]/Table2[[#This Row],[Close Price]])-1</f>
        <v>3.1042668452125888E-3</v>
      </c>
      <c r="AE716" s="2">
        <f>(Table2[[#This Row],[Close Price]]/Table2[[#This Row],[Current Week Low]])-1</f>
        <v>1.7682926829267753E-3</v>
      </c>
      <c r="AF716" s="2">
        <f>(Table2[[#This Row],[Current Week High]]/Table2[[#This Row],[Close Price]])-1</f>
        <v>1.5034390407206555E-2</v>
      </c>
      <c r="AG716" s="2">
        <f>(Table2[[#This Row],[Close Price]]/Table2[[#This Row],[Current Month Low]])-1</f>
        <v>3.7881102217878215E-3</v>
      </c>
      <c r="AH716" s="2">
        <f>(Table2[[#This Row],[Current Month High]]/Table2[[#This Row],[Close Price]])-1</f>
        <v>3.4025199342625712E-2</v>
      </c>
      <c r="AI716">
        <v>24.170673808509299</v>
      </c>
      <c r="AJ716">
        <v>10.8569500674763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</v>
      </c>
      <c r="AM716" t="s">
        <v>10199</v>
      </c>
      <c r="AN716">
        <v>-9.35</v>
      </c>
      <c r="AO716" t="s">
        <v>10199</v>
      </c>
      <c r="AP716">
        <v>-0.162065296174911</v>
      </c>
      <c r="AQ716">
        <f>(Table2[[#This Row],[Sharpe Ratio]]-AVERAGE(Table2[Sharpe Ratio]))/_xlfn.STDEV.P(Table2[Sharpe Ratio])</f>
        <v>-2.4413720230742397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698</v>
      </c>
      <c r="AT716">
        <f>_xlfn.RANK.AVG(Table2[[#This Row],[6M Return vs Nifty Z-Score]],Table2[6M Return vs Nifty Z-Score])</f>
        <v>631</v>
      </c>
      <c r="AU716">
        <f>_xlfn.RANK.AVG(Table2[[#This Row],[Sharpe Ratio Z-Score]],Table2[Sharpe Ratio Z-Score])</f>
        <v>726</v>
      </c>
      <c r="AV716">
        <f>(Table2[[#This Row],[Rank 1Y]]+Table2[[#This Row],[Rank 6M]]+Table2[[#This Row],[Rank Sharpe]])/3</f>
        <v>685</v>
      </c>
    </row>
    <row r="717" spans="1:48" x14ac:dyDescent="0.3">
      <c r="A717" t="s">
        <v>1347</v>
      </c>
      <c r="B717" t="s">
        <v>1348</v>
      </c>
      <c r="C717" t="s">
        <v>10164</v>
      </c>
      <c r="D717" t="s">
        <v>153</v>
      </c>
      <c r="E717">
        <v>8015.4632408500001</v>
      </c>
      <c r="F717">
        <v>675.55</v>
      </c>
      <c r="G717">
        <v>-43.386349349275498</v>
      </c>
      <c r="H717">
        <f>(Table2[[#This Row],[1Y Return vs Nifty]]-AVERAGE(Table2[1Y Return vs Nifty]))/_xlfn.STDEV.P(Table2[1Y Return vs Nifty])</f>
        <v>-1.04811538987669</v>
      </c>
      <c r="I717">
        <v>-9.5123484581073008</v>
      </c>
      <c r="J717">
        <f>(Table2[[#This Row],[1M Return vs Nifty]]-AVERAGE(Table2[1M Return vs Nifty]))/_xlfn.STDEV.P(Table2[1M Return vs Nifty])</f>
        <v>-1.0928200461264264</v>
      </c>
      <c r="K717">
        <v>-22.330639300317898</v>
      </c>
      <c r="L717">
        <f>(Table2[[#This Row],[6M Return vs Nifty]]-AVERAGE(Table2[6M Return vs Nifty]))/_xlfn.STDEV.P(Table2[6M Return vs Nifty])</f>
        <v>-0.95422583206164102</v>
      </c>
      <c r="M717">
        <v>-3.5984919418305599</v>
      </c>
      <c r="N717">
        <f>(Table2[[#This Row],[1W Return vs Nifty]]-AVERAGE(Table2[1W Return vs Nifty]))/_xlfn.STDEV.P(Table2[1W Return vs Nifty])</f>
        <v>-0.6484177253686646</v>
      </c>
      <c r="O717">
        <v>686.89</v>
      </c>
      <c r="P717">
        <v>691.93661689464705</v>
      </c>
      <c r="Q717">
        <v>718.72181925467305</v>
      </c>
      <c r="R717">
        <v>27.055971354730399</v>
      </c>
      <c r="S717" s="2">
        <f>(Table2[[#This Row],[Close Price]]-Table2[[#This Row],[20D EMA]])/Table2[[#This Row],[20D EMA]]</f>
        <v>-1.6509193611786505E-2</v>
      </c>
      <c r="T717" s="2">
        <f>(Table2[[#This Row],[Close Price]]-Table2[[#This Row],[50D EMA]])/Table2[[#This Row],[50D EMA]]</f>
        <v>-2.3682251371793042E-2</v>
      </c>
      <c r="U717" s="2">
        <f>(Table2[[#This Row],[Close Price]]-Table2[[#This Row],[200D EMA]])/Table2[[#This Row],[200D EMA]]</f>
        <v>-6.0067494958540454E-2</v>
      </c>
      <c r="V717">
        <v>2.65807432053967</v>
      </c>
      <c r="W717">
        <v>654.6</v>
      </c>
      <c r="X717">
        <v>677.65</v>
      </c>
      <c r="Y717">
        <v>663.8</v>
      </c>
      <c r="Z717">
        <v>681</v>
      </c>
      <c r="AA717">
        <v>663.1</v>
      </c>
      <c r="AB717">
        <v>697</v>
      </c>
      <c r="AC717" s="2">
        <f>(Table2[[#This Row],[Close Price]]/Table2[[#This Row],[Day Low]])-1</f>
        <v>3.2004277421325833E-2</v>
      </c>
      <c r="AD717" s="2">
        <f>(Table2[[#This Row],[Day High]]/Table2[[#This Row],[Close Price]])-1</f>
        <v>3.1085781955444425E-3</v>
      </c>
      <c r="AE717" s="2">
        <f>(Table2[[#This Row],[Close Price]]/Table2[[#This Row],[Current Week Low]])-1</f>
        <v>1.7701114793612582E-2</v>
      </c>
      <c r="AF717" s="2">
        <f>(Table2[[#This Row],[Current Week High]]/Table2[[#This Row],[Close Price]])-1</f>
        <v>8.0675005551034129E-3</v>
      </c>
      <c r="AG717" s="2">
        <f>(Table2[[#This Row],[Close Price]]/Table2[[#This Row],[Current Month Low]])-1</f>
        <v>1.8775448650278914E-2</v>
      </c>
      <c r="AH717" s="2">
        <f>(Table2[[#This Row],[Current Month High]]/Table2[[#This Row],[Close Price]])-1</f>
        <v>3.175190585448906E-2</v>
      </c>
      <c r="AI717">
        <v>44.770927392494997</v>
      </c>
      <c r="AJ717">
        <v>12.854994988306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-0.13</v>
      </c>
      <c r="AM717" t="s">
        <v>10199</v>
      </c>
      <c r="AN717">
        <v>-1.31</v>
      </c>
      <c r="AO717" t="s">
        <v>10199</v>
      </c>
      <c r="AP717">
        <v>-0.106078114615529</v>
      </c>
      <c r="AQ717">
        <f>(Table2[[#This Row],[Sharpe Ratio]]-AVERAGE(Table2[Sharpe Ratio]))/_xlfn.STDEV.P(Table2[Sharpe Ratio])</f>
        <v>-1.8101560778108754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708</v>
      </c>
      <c r="AT717">
        <f>_xlfn.RANK.AVG(Table2[[#This Row],[6M Return vs Nifty Z-Score]],Table2[6M Return vs Nifty Z-Score])</f>
        <v>637</v>
      </c>
      <c r="AU717">
        <f>_xlfn.RANK.AVG(Table2[[#This Row],[Sharpe Ratio Z-Score]],Table2[Sharpe Ratio Z-Score])</f>
        <v>710</v>
      </c>
      <c r="AV717">
        <f>(Table2[[#This Row],[Rank 1Y]]+Table2[[#This Row],[Rank 6M]]+Table2[[#This Row],[Rank Sharpe]])/3</f>
        <v>685</v>
      </c>
    </row>
    <row r="718" spans="1:48" x14ac:dyDescent="0.3">
      <c r="A718" t="s">
        <v>408</v>
      </c>
      <c r="B718" t="s">
        <v>409</v>
      </c>
      <c r="C718" t="s">
        <v>10165</v>
      </c>
      <c r="D718" t="s">
        <v>106</v>
      </c>
      <c r="E718">
        <v>59397.308696549997</v>
      </c>
      <c r="F718">
        <v>513.85</v>
      </c>
      <c r="G718">
        <v>-33.693822765136801</v>
      </c>
      <c r="H718">
        <f>(Table2[[#This Row],[1Y Return vs Nifty]]-AVERAGE(Table2[1Y Return vs Nifty]))/_xlfn.STDEV.P(Table2[1Y Return vs Nifty])</f>
        <v>-0.93617350629149276</v>
      </c>
      <c r="I718">
        <v>0.58167863144328902</v>
      </c>
      <c r="J718">
        <f>(Table2[[#This Row],[1M Return vs Nifty]]-AVERAGE(Table2[1M Return vs Nifty]))/_xlfn.STDEV.P(Table2[1M Return vs Nifty])</f>
        <v>-0.26151427292905433</v>
      </c>
      <c r="K718">
        <v>-25.927867972159401</v>
      </c>
      <c r="L718">
        <f>(Table2[[#This Row],[6M Return vs Nifty]]-AVERAGE(Table2[6M Return vs Nifty]))/_xlfn.STDEV.P(Table2[6M Return vs Nifty])</f>
        <v>-1.0585086004090698</v>
      </c>
      <c r="M718">
        <v>-1.3396532932555401</v>
      </c>
      <c r="N718">
        <f>(Table2[[#This Row],[1W Return vs Nifty]]-AVERAGE(Table2[1W Return vs Nifty]))/_xlfn.STDEV.P(Table2[1W Return vs Nifty])</f>
        <v>-0.2405840812705809</v>
      </c>
      <c r="O718">
        <v>504.27</v>
      </c>
      <c r="P718">
        <v>505.86138050500801</v>
      </c>
      <c r="Q718">
        <v>535.44744480435395</v>
      </c>
      <c r="R718">
        <v>58.215804531772697</v>
      </c>
      <c r="S718" s="2">
        <f>(Table2[[#This Row],[Close Price]]-Table2[[#This Row],[20D EMA]])/Table2[[#This Row],[20D EMA]]</f>
        <v>1.8997759136970355E-2</v>
      </c>
      <c r="T718" s="2">
        <f>(Table2[[#This Row],[Close Price]]-Table2[[#This Row],[50D EMA]])/Table2[[#This Row],[50D EMA]]</f>
        <v>1.5792111837074546E-2</v>
      </c>
      <c r="U718" s="2">
        <f>(Table2[[#This Row],[Close Price]]-Table2[[#This Row],[200D EMA]])/Table2[[#This Row],[200D EMA]]</f>
        <v>-4.0335321447365152E-2</v>
      </c>
      <c r="V718">
        <v>0.52971949220995596</v>
      </c>
      <c r="W718">
        <v>505.05</v>
      </c>
      <c r="X718">
        <v>515.9</v>
      </c>
      <c r="Y718">
        <v>507.45</v>
      </c>
      <c r="Z718">
        <v>517.4</v>
      </c>
      <c r="AA718">
        <v>503.7</v>
      </c>
      <c r="AB718">
        <v>519.5</v>
      </c>
      <c r="AC718" s="2">
        <f>(Table2[[#This Row],[Close Price]]/Table2[[#This Row],[Day Low]])-1</f>
        <v>1.7424017424017446E-2</v>
      </c>
      <c r="AD718" s="2">
        <f>(Table2[[#This Row],[Day High]]/Table2[[#This Row],[Close Price]])-1</f>
        <v>3.9894910966233876E-3</v>
      </c>
      <c r="AE718" s="2">
        <f>(Table2[[#This Row],[Close Price]]/Table2[[#This Row],[Current Week Low]])-1</f>
        <v>1.2612080007882609E-2</v>
      </c>
      <c r="AF718" s="2">
        <f>(Table2[[#This Row],[Current Week High]]/Table2[[#This Row],[Close Price]])-1</f>
        <v>6.9086309234211996E-3</v>
      </c>
      <c r="AG718" s="2">
        <f>(Table2[[#This Row],[Close Price]]/Table2[[#This Row],[Current Month Low]])-1</f>
        <v>2.0150883462378477E-2</v>
      </c>
      <c r="AH718" s="2">
        <f>(Table2[[#This Row],[Current Month High]]/Table2[[#This Row],[Close Price]])-1</f>
        <v>1.0995426680938003E-2</v>
      </c>
      <c r="AI718">
        <v>32.285686484382502</v>
      </c>
      <c r="AJ718">
        <v>17.050113895216398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-7.0000000000000007E-2</v>
      </c>
      <c r="AM718" t="s">
        <v>10199</v>
      </c>
      <c r="AN718">
        <v>2.3199999999999998</v>
      </c>
      <c r="AO718" t="s">
        <v>10198</v>
      </c>
      <c r="AP718">
        <v>-0.12935906952811299</v>
      </c>
      <c r="AQ718">
        <f>(Table2[[#This Row],[Sharpe Ratio]]-AVERAGE(Table2[Sharpe Ratio]))/_xlfn.STDEV.P(Table2[Sharpe Ratio])</f>
        <v>-2.0726324081507781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678</v>
      </c>
      <c r="AT718">
        <f>_xlfn.RANK.AVG(Table2[[#This Row],[6M Return vs Nifty Z-Score]],Table2[6M Return vs Nifty Z-Score])</f>
        <v>662</v>
      </c>
      <c r="AU718">
        <f>_xlfn.RANK.AVG(Table2[[#This Row],[Sharpe Ratio Z-Score]],Table2[Sharpe Ratio Z-Score])</f>
        <v>718</v>
      </c>
      <c r="AV718">
        <f>(Table2[[#This Row],[Rank 1Y]]+Table2[[#This Row],[Rank 6M]]+Table2[[#This Row],[Rank Sharpe]])/3</f>
        <v>686</v>
      </c>
    </row>
    <row r="719" spans="1:48" x14ac:dyDescent="0.3">
      <c r="A719" t="s">
        <v>967</v>
      </c>
      <c r="B719" t="s">
        <v>968</v>
      </c>
      <c r="C719" t="s">
        <v>10169</v>
      </c>
      <c r="D719" t="s">
        <v>610</v>
      </c>
      <c r="E719">
        <v>14472.146101139901</v>
      </c>
      <c r="F719">
        <v>150.69999999999999</v>
      </c>
      <c r="G719">
        <v>-51.571646757883101</v>
      </c>
      <c r="H719">
        <f>(Table2[[#This Row],[1Y Return vs Nifty]]-AVERAGE(Table2[1Y Return vs Nifty]))/_xlfn.STDEV.P(Table2[1Y Return vs Nifty])</f>
        <v>-1.1426498336742448</v>
      </c>
      <c r="I719">
        <v>-9.0542609232367504</v>
      </c>
      <c r="J719">
        <f>(Table2[[#This Row],[1M Return vs Nifty]]-AVERAGE(Table2[1M Return vs Nifty]))/_xlfn.STDEV.P(Table2[1M Return vs Nifty])</f>
        <v>-1.0550936947912035</v>
      </c>
      <c r="K719">
        <v>-54.533905173020599</v>
      </c>
      <c r="L719">
        <f>(Table2[[#This Row],[6M Return vs Nifty]]-AVERAGE(Table2[6M Return vs Nifty]))/_xlfn.STDEV.P(Table2[6M Return vs Nifty])</f>
        <v>-1.8877905346121051</v>
      </c>
      <c r="M719">
        <v>-3.3085624038611101</v>
      </c>
      <c r="N719">
        <f>(Table2[[#This Row],[1W Return vs Nifty]]-AVERAGE(Table2[1W Return vs Nifty]))/_xlfn.STDEV.P(Table2[1W Return vs Nifty])</f>
        <v>-0.59607090543252284</v>
      </c>
      <c r="O719">
        <v>152.41</v>
      </c>
      <c r="P719">
        <v>152.078937658157</v>
      </c>
      <c r="Q719">
        <v>183.52588616853799</v>
      </c>
      <c r="R719">
        <v>43.0442438496572</v>
      </c>
      <c r="S719" s="2">
        <f>(Table2[[#This Row],[Close Price]]-Table2[[#This Row],[20D EMA]])/Table2[[#This Row],[20D EMA]]</f>
        <v>-1.1219736237779726E-2</v>
      </c>
      <c r="T719" s="2">
        <f>(Table2[[#This Row],[Close Price]]-Table2[[#This Row],[50D EMA]])/Table2[[#This Row],[50D EMA]]</f>
        <v>-9.0672494126477245E-3</v>
      </c>
      <c r="U719" s="2">
        <f>(Table2[[#This Row],[Close Price]]-Table2[[#This Row],[200D EMA]])/Table2[[#This Row],[200D EMA]]</f>
        <v>-0.1788624310926519</v>
      </c>
      <c r="V719">
        <v>1.1899368864055799</v>
      </c>
      <c r="W719">
        <v>146</v>
      </c>
      <c r="X719">
        <v>151.9</v>
      </c>
      <c r="Y719">
        <v>148.5</v>
      </c>
      <c r="Z719">
        <v>153.16999999999999</v>
      </c>
      <c r="AA719">
        <v>148.4</v>
      </c>
      <c r="AB719">
        <v>156.29</v>
      </c>
      <c r="AC719" s="2">
        <f>(Table2[[#This Row],[Close Price]]/Table2[[#This Row],[Day Low]])-1</f>
        <v>3.2191780821917648E-2</v>
      </c>
      <c r="AD719" s="2">
        <f>(Table2[[#This Row],[Day High]]/Table2[[#This Row],[Close Price]])-1</f>
        <v>7.9628400796285526E-3</v>
      </c>
      <c r="AE719" s="2">
        <f>(Table2[[#This Row],[Close Price]]/Table2[[#This Row],[Current Week Low]])-1</f>
        <v>1.4814814814814836E-2</v>
      </c>
      <c r="AF719" s="2">
        <f>(Table2[[#This Row],[Current Week High]]/Table2[[#This Row],[Close Price]])-1</f>
        <v>1.6390179163901841E-2</v>
      </c>
      <c r="AG719" s="2">
        <f>(Table2[[#This Row],[Close Price]]/Table2[[#This Row],[Current Month Low]])-1</f>
        <v>1.549865229110492E-2</v>
      </c>
      <c r="AH719" s="2">
        <f>(Table2[[#This Row],[Current Month High]]/Table2[[#This Row],[Close Price]])-1</f>
        <v>3.7093563370935723E-2</v>
      </c>
      <c r="AI719">
        <v>98.871930988719299</v>
      </c>
      <c r="AJ719">
        <v>20.079681274900299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-0.04</v>
      </c>
      <c r="AM719" t="s">
        <v>10199</v>
      </c>
      <c r="AN719">
        <v>-2.2999999999999998</v>
      </c>
      <c r="AO719" t="s">
        <v>10199</v>
      </c>
      <c r="AP719">
        <v>-3.8738896356324999E-2</v>
      </c>
      <c r="AQ719">
        <f>(Table2[[#This Row],[Sharpe Ratio]]-AVERAGE(Table2[Sharpe Ratio]))/_xlfn.STDEV.P(Table2[Sharpe Ratio])</f>
        <v>-1.0509539332682623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716</v>
      </c>
      <c r="AT719">
        <f>_xlfn.RANK.AVG(Table2[[#This Row],[6M Return vs Nifty Z-Score]],Table2[6M Return vs Nifty Z-Score])</f>
        <v>724</v>
      </c>
      <c r="AU719">
        <f>_xlfn.RANK.AVG(Table2[[#This Row],[Sharpe Ratio Z-Score]],Table2[Sharpe Ratio Z-Score])</f>
        <v>618</v>
      </c>
      <c r="AV719">
        <f>(Table2[[#This Row],[Rank 1Y]]+Table2[[#This Row],[Rank 6M]]+Table2[[#This Row],[Rank Sharpe]])/3</f>
        <v>686</v>
      </c>
    </row>
    <row r="720" spans="1:48" x14ac:dyDescent="0.3">
      <c r="A720" t="s">
        <v>569</v>
      </c>
      <c r="B720" t="s">
        <v>570</v>
      </c>
      <c r="C720" t="s">
        <v>10153</v>
      </c>
      <c r="D720" t="s">
        <v>24</v>
      </c>
      <c r="E720">
        <v>32939.507045542901</v>
      </c>
      <c r="F720">
        <v>200.76</v>
      </c>
      <c r="G720">
        <v>-38.6202238123021</v>
      </c>
      <c r="H720">
        <f>(Table2[[#This Row],[1Y Return vs Nifty]]-AVERAGE(Table2[1Y Return vs Nifty]))/_xlfn.STDEV.P(Table2[1Y Return vs Nifty])</f>
        <v>-0.99306998294580739</v>
      </c>
      <c r="I720">
        <v>-0.994793727151975</v>
      </c>
      <c r="J720">
        <f>(Table2[[#This Row],[1M Return vs Nifty]]-AVERAGE(Table2[1M Return vs Nifty]))/_xlfn.STDEV.P(Table2[1M Return vs Nifty])</f>
        <v>-0.39134655506578364</v>
      </c>
      <c r="K720">
        <v>-27.8660326238397</v>
      </c>
      <c r="L720">
        <f>(Table2[[#This Row],[6M Return vs Nifty]]-AVERAGE(Table2[6M Return vs Nifty]))/_xlfn.STDEV.P(Table2[6M Return vs Nifty])</f>
        <v>-1.1146955136771892</v>
      </c>
      <c r="M720">
        <v>-2.38742726650757</v>
      </c>
      <c r="N720">
        <f>(Table2[[#This Row],[1W Return vs Nifty]]-AVERAGE(Table2[1W Return vs Nifty]))/_xlfn.STDEV.P(Table2[1W Return vs Nifty])</f>
        <v>-0.42975982340341323</v>
      </c>
      <c r="O720">
        <v>201.94</v>
      </c>
      <c r="P720">
        <v>196.941952736491</v>
      </c>
      <c r="Q720">
        <v>207.57313861561801</v>
      </c>
      <c r="R720">
        <v>51.545831470054701</v>
      </c>
      <c r="S720" s="2">
        <f>(Table2[[#This Row],[Close Price]]-Table2[[#This Row],[20D EMA]])/Table2[[#This Row],[20D EMA]]</f>
        <v>-5.8433197979598237E-3</v>
      </c>
      <c r="T720" s="2">
        <f>(Table2[[#This Row],[Close Price]]-Table2[[#This Row],[50D EMA]])/Table2[[#This Row],[50D EMA]]</f>
        <v>1.9386662975854348E-2</v>
      </c>
      <c r="U720" s="2">
        <f>(Table2[[#This Row],[Close Price]]-Table2[[#This Row],[200D EMA]])/Table2[[#This Row],[200D EMA]]</f>
        <v>-3.2822833730112459E-2</v>
      </c>
      <c r="V720">
        <v>1.0706009358161299</v>
      </c>
      <c r="W720">
        <v>190.05</v>
      </c>
      <c r="X720">
        <v>201.56</v>
      </c>
      <c r="Y720">
        <v>200</v>
      </c>
      <c r="Z720">
        <v>205.6</v>
      </c>
      <c r="AA720">
        <v>200</v>
      </c>
      <c r="AB720">
        <v>214.6</v>
      </c>
      <c r="AC720" s="2">
        <f>(Table2[[#This Row],[Close Price]]/Table2[[#This Row],[Day Low]])-1</f>
        <v>5.6353591160220873E-2</v>
      </c>
      <c r="AD720" s="2">
        <f>(Table2[[#This Row],[Day High]]/Table2[[#This Row],[Close Price]])-1</f>
        <v>3.9848575413430343E-3</v>
      </c>
      <c r="AE720" s="2">
        <f>(Table2[[#This Row],[Close Price]]/Table2[[#This Row],[Current Week Low]])-1</f>
        <v>3.8000000000000256E-3</v>
      </c>
      <c r="AF720" s="2">
        <f>(Table2[[#This Row],[Current Week High]]/Table2[[#This Row],[Close Price]])-1</f>
        <v>2.4108388125124502E-2</v>
      </c>
      <c r="AG720" s="2">
        <f>(Table2[[#This Row],[Close Price]]/Table2[[#This Row],[Current Month Low]])-1</f>
        <v>3.8000000000000256E-3</v>
      </c>
      <c r="AH720" s="2">
        <f>(Table2[[#This Row],[Current Month High]]/Table2[[#This Row],[Close Price]])-1</f>
        <v>6.8938035465232028E-2</v>
      </c>
      <c r="AI720">
        <v>31.052002390914499</v>
      </c>
      <c r="AJ720">
        <v>18.687555424179699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0.05</v>
      </c>
      <c r="AM720" t="s">
        <v>10198</v>
      </c>
      <c r="AN720">
        <v>-4.05</v>
      </c>
      <c r="AO720" t="s">
        <v>10199</v>
      </c>
      <c r="AP720">
        <v>-9.6314109278964999E-2</v>
      </c>
      <c r="AQ720">
        <f>(Table2[[#This Row],[Sharpe Ratio]]-AVERAGE(Table2[Sharpe Ratio]))/_xlfn.STDEV.P(Table2[Sharpe Ratio])</f>
        <v>-1.7000738110059483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693</v>
      </c>
      <c r="AT720">
        <f>_xlfn.RANK.AVG(Table2[[#This Row],[6M Return vs Nifty Z-Score]],Table2[6M Return vs Nifty Z-Score])</f>
        <v>675</v>
      </c>
      <c r="AU720">
        <f>_xlfn.RANK.AVG(Table2[[#This Row],[Sharpe Ratio Z-Score]],Table2[Sharpe Ratio Z-Score])</f>
        <v>700</v>
      </c>
      <c r="AV720">
        <f>(Table2[[#This Row],[Rank 1Y]]+Table2[[#This Row],[Rank 6M]]+Table2[[#This Row],[Rank Sharpe]])/3</f>
        <v>689.33333333333337</v>
      </c>
    </row>
    <row r="721" spans="1:48" x14ac:dyDescent="0.3">
      <c r="A721" t="s">
        <v>1315</v>
      </c>
      <c r="B721" t="s">
        <v>1316</v>
      </c>
      <c r="C721" t="s">
        <v>10167</v>
      </c>
      <c r="D721" t="s">
        <v>542</v>
      </c>
      <c r="E721">
        <v>8284.8305158399999</v>
      </c>
      <c r="F721">
        <v>745.45</v>
      </c>
      <c r="G721">
        <v>-50.719735519698702</v>
      </c>
      <c r="H721">
        <f>(Table2[[#This Row],[1Y Return vs Nifty]]-AVERAGE(Table2[1Y Return vs Nifty]))/_xlfn.STDEV.P(Table2[1Y Return vs Nifty])</f>
        <v>-1.1328108564146087</v>
      </c>
      <c r="I721">
        <v>-7.3026938705887998</v>
      </c>
      <c r="J721">
        <f>(Table2[[#This Row],[1M Return vs Nifty]]-AVERAGE(Table2[1M Return vs Nifty]))/_xlfn.STDEV.P(Table2[1M Return vs Nifty])</f>
        <v>-0.9108412779816728</v>
      </c>
      <c r="K721">
        <v>-40.130440509257298</v>
      </c>
      <c r="L721">
        <f>(Table2[[#This Row],[6M Return vs Nifty]]-AVERAGE(Table2[6M Return vs Nifty]))/_xlfn.STDEV.P(Table2[6M Return vs Nifty])</f>
        <v>-1.4702376610099164</v>
      </c>
      <c r="M721">
        <v>-3.1531875496108799</v>
      </c>
      <c r="N721">
        <f>(Table2[[#This Row],[1W Return vs Nifty]]-AVERAGE(Table2[1W Return vs Nifty]))/_xlfn.STDEV.P(Table2[1W Return vs Nifty])</f>
        <v>-0.56801795306691016</v>
      </c>
      <c r="O721">
        <v>767.75</v>
      </c>
      <c r="P721">
        <v>789.64495859271801</v>
      </c>
      <c r="Q721">
        <v>867.40712796415596</v>
      </c>
      <c r="R721">
        <v>25.4496507164321</v>
      </c>
      <c r="S721" s="2">
        <f>(Table2[[#This Row],[Close Price]]-Table2[[#This Row],[20D EMA]])/Table2[[#This Row],[20D EMA]]</f>
        <v>-2.9045913383262723E-2</v>
      </c>
      <c r="T721" s="2">
        <f>(Table2[[#This Row],[Close Price]]-Table2[[#This Row],[50D EMA]])/Table2[[#This Row],[50D EMA]]</f>
        <v>-5.5968138733489693E-2</v>
      </c>
      <c r="U721" s="2">
        <f>(Table2[[#This Row],[Close Price]]-Table2[[#This Row],[200D EMA]])/Table2[[#This Row],[200D EMA]]</f>
        <v>-0.14059963773919504</v>
      </c>
      <c r="V721">
        <v>0.50326373128772905</v>
      </c>
      <c r="W721">
        <v>731.8</v>
      </c>
      <c r="X721">
        <v>750.45</v>
      </c>
      <c r="Y721">
        <v>744.1</v>
      </c>
      <c r="Z721">
        <v>765.8</v>
      </c>
      <c r="AA721">
        <v>744.1</v>
      </c>
      <c r="AB721">
        <v>772</v>
      </c>
      <c r="AC721" s="2">
        <f>(Table2[[#This Row],[Close Price]]/Table2[[#This Row],[Day Low]])-1</f>
        <v>1.8652637332604582E-2</v>
      </c>
      <c r="AD721" s="2">
        <f>(Table2[[#This Row],[Day High]]/Table2[[#This Row],[Close Price]])-1</f>
        <v>6.7073579716949716E-3</v>
      </c>
      <c r="AE721" s="2">
        <f>(Table2[[#This Row],[Close Price]]/Table2[[#This Row],[Current Week Low]])-1</f>
        <v>1.8142722752318985E-3</v>
      </c>
      <c r="AF721" s="2">
        <f>(Table2[[#This Row],[Current Week High]]/Table2[[#This Row],[Close Price]])-1</f>
        <v>2.7298946944798397E-2</v>
      </c>
      <c r="AG721" s="2">
        <f>(Table2[[#This Row],[Close Price]]/Table2[[#This Row],[Current Month Low]])-1</f>
        <v>1.8142722752318985E-3</v>
      </c>
      <c r="AH721" s="2">
        <f>(Table2[[#This Row],[Current Month High]]/Table2[[#This Row],[Close Price]])-1</f>
        <v>3.5616070829700197E-2</v>
      </c>
      <c r="AI721">
        <v>48.407002481722401</v>
      </c>
      <c r="AJ721">
        <v>3.4772348695169399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-0.23</v>
      </c>
      <c r="AM721" t="s">
        <v>10199</v>
      </c>
      <c r="AN721">
        <v>-4.28</v>
      </c>
      <c r="AO721" t="s">
        <v>10199</v>
      </c>
      <c r="AP721">
        <v>-5.3017131504142001E-2</v>
      </c>
      <c r="AQ721">
        <f>(Table2[[#This Row],[Sharpe Ratio]]-AVERAGE(Table2[Sharpe Ratio]))/_xlfn.STDEV.P(Table2[Sharpe Ratio])</f>
        <v>-1.2119309541594239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715</v>
      </c>
      <c r="AT721">
        <f>_xlfn.RANK.AVG(Table2[[#This Row],[6M Return vs Nifty Z-Score]],Table2[6M Return vs Nifty Z-Score])</f>
        <v>714</v>
      </c>
      <c r="AU721">
        <f>_xlfn.RANK.AVG(Table2[[#This Row],[Sharpe Ratio Z-Score]],Table2[Sharpe Ratio Z-Score])</f>
        <v>639</v>
      </c>
      <c r="AV721">
        <f>(Table2[[#This Row],[Rank 1Y]]+Table2[[#This Row],[Rank 6M]]+Table2[[#This Row],[Rank Sharpe]])/3</f>
        <v>689.33333333333337</v>
      </c>
    </row>
    <row r="722" spans="1:48" x14ac:dyDescent="0.3">
      <c r="A722" t="s">
        <v>832</v>
      </c>
      <c r="B722" t="s">
        <v>833</v>
      </c>
      <c r="C722" t="s">
        <v>10162</v>
      </c>
      <c r="D722" t="s">
        <v>80</v>
      </c>
      <c r="E722">
        <v>18780.518362399998</v>
      </c>
      <c r="F722">
        <v>807.25</v>
      </c>
      <c r="G722">
        <v>-38.540180626210997</v>
      </c>
      <c r="H722">
        <f>(Table2[[#This Row],[1Y Return vs Nifty]]-AVERAGE(Table2[1Y Return vs Nifty]))/_xlfn.STDEV.P(Table2[1Y Return vs Nifty])</f>
        <v>-0.99214554028976543</v>
      </c>
      <c r="I722">
        <v>-9.5453377707016394</v>
      </c>
      <c r="J722">
        <f>(Table2[[#This Row],[1M Return vs Nifty]]-AVERAGE(Table2[1M Return vs Nifty]))/_xlfn.STDEV.P(Table2[1M Return vs Nifty])</f>
        <v>-1.0955369207464554</v>
      </c>
      <c r="K722">
        <v>-32.046315914432398</v>
      </c>
      <c r="L722">
        <f>(Table2[[#This Row],[6M Return vs Nifty]]-AVERAGE(Table2[6M Return vs Nifty]))/_xlfn.STDEV.P(Table2[6M Return vs Nifty])</f>
        <v>-1.2358808910294559</v>
      </c>
      <c r="M722">
        <v>-8.4290958315250109</v>
      </c>
      <c r="N722">
        <f>(Table2[[#This Row],[1W Return vs Nifty]]-AVERAGE(Table2[1W Return vs Nifty]))/_xlfn.STDEV.P(Table2[1W Return vs Nifty])</f>
        <v>-1.5205839550244595</v>
      </c>
      <c r="O722">
        <v>827.87</v>
      </c>
      <c r="P722">
        <v>821.16119428529203</v>
      </c>
      <c r="Q722">
        <v>855.88828968320297</v>
      </c>
      <c r="R722">
        <v>29.4904715246197</v>
      </c>
      <c r="S722" s="2">
        <f>(Table2[[#This Row],[Close Price]]-Table2[[#This Row],[20D EMA]])/Table2[[#This Row],[20D EMA]]</f>
        <v>-2.4907292207713778E-2</v>
      </c>
      <c r="T722" s="2">
        <f>(Table2[[#This Row],[Close Price]]-Table2[[#This Row],[50D EMA]])/Table2[[#This Row],[50D EMA]]</f>
        <v>-1.694088125705917E-2</v>
      </c>
      <c r="U722" s="2">
        <f>(Table2[[#This Row],[Close Price]]-Table2[[#This Row],[200D EMA]])/Table2[[#This Row],[200D EMA]]</f>
        <v>-5.6827848060879371E-2</v>
      </c>
      <c r="V722">
        <v>1.91888798256612</v>
      </c>
      <c r="W722">
        <v>781</v>
      </c>
      <c r="X722">
        <v>812.45</v>
      </c>
      <c r="Y722">
        <v>787.95</v>
      </c>
      <c r="Z722">
        <v>811.95</v>
      </c>
      <c r="AA722">
        <v>787.95</v>
      </c>
      <c r="AB722">
        <v>869.65</v>
      </c>
      <c r="AC722" s="2">
        <f>(Table2[[#This Row],[Close Price]]/Table2[[#This Row],[Day Low]])-1</f>
        <v>3.3610755441741302E-2</v>
      </c>
      <c r="AD722" s="2">
        <f>(Table2[[#This Row],[Day High]]/Table2[[#This Row],[Close Price]])-1</f>
        <v>6.4416227934345205E-3</v>
      </c>
      <c r="AE722" s="2">
        <f>(Table2[[#This Row],[Close Price]]/Table2[[#This Row],[Current Week Low]])-1</f>
        <v>2.4493939970810175E-2</v>
      </c>
      <c r="AF722" s="2">
        <f>(Table2[[#This Row],[Current Week High]]/Table2[[#This Row],[Close Price]])-1</f>
        <v>5.8222359863735473E-3</v>
      </c>
      <c r="AG722" s="2">
        <f>(Table2[[#This Row],[Close Price]]/Table2[[#This Row],[Current Month Low]])-1</f>
        <v>2.4493939970810175E-2</v>
      </c>
      <c r="AH722" s="2">
        <f>(Table2[[#This Row],[Current Month High]]/Table2[[#This Row],[Close Price]])-1</f>
        <v>7.7299473521214024E-2</v>
      </c>
      <c r="AI722">
        <v>31.087023846392</v>
      </c>
      <c r="AJ722">
        <v>15.3214285714285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-0.09</v>
      </c>
      <c r="AM722" t="s">
        <v>10199</v>
      </c>
      <c r="AN722">
        <v>-4.5199999999999996</v>
      </c>
      <c r="AO722" t="s">
        <v>10199</v>
      </c>
      <c r="AP722">
        <v>-0.118570452530032</v>
      </c>
      <c r="AQ722">
        <f>(Table2[[#This Row],[Sharpe Ratio]]-AVERAGE(Table2[Sharpe Ratio]))/_xlfn.STDEV.P(Table2[Sharpe Ratio])</f>
        <v>-1.9509983682356733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691</v>
      </c>
      <c r="AT722">
        <f>_xlfn.RANK.AVG(Table2[[#This Row],[6M Return vs Nifty Z-Score]],Table2[6M Return vs Nifty Z-Score])</f>
        <v>688</v>
      </c>
      <c r="AU722">
        <f>_xlfn.RANK.AVG(Table2[[#This Row],[Sharpe Ratio Z-Score]],Table2[Sharpe Ratio Z-Score])</f>
        <v>714</v>
      </c>
      <c r="AV722">
        <f>(Table2[[#This Row],[Rank 1Y]]+Table2[[#This Row],[Rank 6M]]+Table2[[#This Row],[Rank Sharpe]])/3</f>
        <v>697.66666666666663</v>
      </c>
    </row>
    <row r="723" spans="1:48" x14ac:dyDescent="0.3">
      <c r="A723" t="s">
        <v>725</v>
      </c>
      <c r="B723" t="s">
        <v>726</v>
      </c>
      <c r="C723" t="s">
        <v>10165</v>
      </c>
      <c r="D723" t="s">
        <v>106</v>
      </c>
      <c r="E723">
        <v>21862.625741100001</v>
      </c>
      <c r="F723">
        <v>273.25</v>
      </c>
      <c r="G723">
        <v>-37.608229851842303</v>
      </c>
      <c r="H723">
        <f>(Table2[[#This Row],[1Y Return vs Nifty]]-AVERAGE(Table2[1Y Return vs Nifty]))/_xlfn.STDEV.P(Table2[1Y Return vs Nifty])</f>
        <v>-0.98138216252795074</v>
      </c>
      <c r="I723">
        <v>-9.1218127790481205</v>
      </c>
      <c r="J723">
        <f>(Table2[[#This Row],[1M Return vs Nifty]]-AVERAGE(Table2[1M Return vs Nifty]))/_xlfn.STDEV.P(Table2[1M Return vs Nifty])</f>
        <v>-1.0606570093363292</v>
      </c>
      <c r="K723">
        <v>-32.441128636125697</v>
      </c>
      <c r="L723">
        <f>(Table2[[#This Row],[6M Return vs Nifty]]-AVERAGE(Table2[6M Return vs Nifty]))/_xlfn.STDEV.P(Table2[6M Return vs Nifty])</f>
        <v>-1.2473264140564597</v>
      </c>
      <c r="M723">
        <v>-2.3929298670429602</v>
      </c>
      <c r="N723">
        <f>(Table2[[#This Row],[1W Return vs Nifty]]-AVERAGE(Table2[1W Return vs Nifty]))/_xlfn.STDEV.P(Table2[1W Return vs Nifty])</f>
        <v>-0.43075331872446238</v>
      </c>
      <c r="O723">
        <v>272.86</v>
      </c>
      <c r="P723">
        <v>275.91666514642799</v>
      </c>
      <c r="Q723">
        <v>292.69136678064501</v>
      </c>
      <c r="R723">
        <v>46.409947663986799</v>
      </c>
      <c r="S723" s="2">
        <f>(Table2[[#This Row],[Close Price]]-Table2[[#This Row],[20D EMA]])/Table2[[#This Row],[20D EMA]]</f>
        <v>1.4293044051894243E-3</v>
      </c>
      <c r="T723" s="2">
        <f>(Table2[[#This Row],[Close Price]]-Table2[[#This Row],[50D EMA]])/Table2[[#This Row],[50D EMA]]</f>
        <v>-9.6647483942762149E-3</v>
      </c>
      <c r="U723" s="2">
        <f>(Table2[[#This Row],[Close Price]]-Table2[[#This Row],[200D EMA]])/Table2[[#This Row],[200D EMA]]</f>
        <v>-6.6422754434076539E-2</v>
      </c>
      <c r="V723">
        <v>1.5298431291640799</v>
      </c>
      <c r="W723">
        <v>269.2</v>
      </c>
      <c r="X723">
        <v>275.75</v>
      </c>
      <c r="Y723">
        <v>268.55</v>
      </c>
      <c r="Z723">
        <v>274.5</v>
      </c>
      <c r="AA723">
        <v>265.60000000000002</v>
      </c>
      <c r="AB723">
        <v>274.5</v>
      </c>
      <c r="AC723" s="2">
        <f>(Table2[[#This Row],[Close Price]]/Table2[[#This Row],[Day Low]])-1</f>
        <v>1.504457652303115E-2</v>
      </c>
      <c r="AD723" s="2">
        <f>(Table2[[#This Row],[Day High]]/Table2[[#This Row],[Close Price]])-1</f>
        <v>9.1491308325708509E-3</v>
      </c>
      <c r="AE723" s="2">
        <f>(Table2[[#This Row],[Close Price]]/Table2[[#This Row],[Current Week Low]])-1</f>
        <v>1.7501396388009738E-2</v>
      </c>
      <c r="AF723" s="2">
        <f>(Table2[[#This Row],[Current Week High]]/Table2[[#This Row],[Close Price]])-1</f>
        <v>4.5745654162854255E-3</v>
      </c>
      <c r="AG723" s="2">
        <f>(Table2[[#This Row],[Close Price]]/Table2[[#This Row],[Current Month Low]])-1</f>
        <v>2.8802710843373491E-2</v>
      </c>
      <c r="AH723" s="2">
        <f>(Table2[[#This Row],[Current Month High]]/Table2[[#This Row],[Close Price]])-1</f>
        <v>4.5745654162854255E-3</v>
      </c>
      <c r="AI723">
        <v>30.759377859103299</v>
      </c>
      <c r="AJ723">
        <v>8.4971213023624994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-0.09</v>
      </c>
      <c r="AM723" t="s">
        <v>10199</v>
      </c>
      <c r="AN723">
        <v>-0.33</v>
      </c>
      <c r="AO723" t="s">
        <v>10199</v>
      </c>
      <c r="AP723">
        <v>-0.13719926577399799</v>
      </c>
      <c r="AQ723">
        <f>(Table2[[#This Row],[Sharpe Ratio]]-AVERAGE(Table2[Sharpe Ratio]))/_xlfn.STDEV.P(Table2[Sharpe Ratio])</f>
        <v>-2.1610250856629984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689</v>
      </c>
      <c r="AT723">
        <f>_xlfn.RANK.AVG(Table2[[#This Row],[6M Return vs Nifty Z-Score]],Table2[6M Return vs Nifty Z-Score])</f>
        <v>692</v>
      </c>
      <c r="AU723">
        <f>_xlfn.RANK.AVG(Table2[[#This Row],[Sharpe Ratio Z-Score]],Table2[Sharpe Ratio Z-Score])</f>
        <v>721</v>
      </c>
      <c r="AV723">
        <f>(Table2[[#This Row],[Rank 1Y]]+Table2[[#This Row],[Rank 6M]]+Table2[[#This Row],[Rank Sharpe]])/3</f>
        <v>700.66666666666663</v>
      </c>
    </row>
    <row r="724" spans="1:48" x14ac:dyDescent="0.3">
      <c r="A724" t="s">
        <v>1129</v>
      </c>
      <c r="B724" t="s">
        <v>1130</v>
      </c>
      <c r="C724" t="s">
        <v>10167</v>
      </c>
      <c r="D724" t="s">
        <v>542</v>
      </c>
      <c r="E724">
        <v>10712.462514319999</v>
      </c>
      <c r="F724">
        <v>2094.65</v>
      </c>
      <c r="G724">
        <v>-43.3448138522634</v>
      </c>
      <c r="H724">
        <f>(Table2[[#This Row],[1Y Return vs Nifty]]-AVERAGE(Table2[1Y Return vs Nifty]))/_xlfn.STDEV.P(Table2[1Y Return vs Nifty])</f>
        <v>-1.0476356840197267</v>
      </c>
      <c r="I724">
        <v>1.5675832908312799</v>
      </c>
      <c r="J724">
        <f>(Table2[[#This Row],[1M Return vs Nifty]]-AVERAGE(Table2[1M Return vs Nifty]))/_xlfn.STDEV.P(Table2[1M Return vs Nifty])</f>
        <v>-0.18031890581736218</v>
      </c>
      <c r="K724">
        <v>-31.182608075579299</v>
      </c>
      <c r="L724">
        <f>(Table2[[#This Row],[6M Return vs Nifty]]-AVERAGE(Table2[6M Return vs Nifty]))/_xlfn.STDEV.P(Table2[6M Return vs Nifty])</f>
        <v>-1.2108422146772888</v>
      </c>
      <c r="M724">
        <v>-5.0522747451235501</v>
      </c>
      <c r="N724">
        <f>(Table2[[#This Row],[1W Return vs Nifty]]-AVERAGE(Table2[1W Return vs Nifty]))/_xlfn.STDEV.P(Table2[1W Return vs Nifty])</f>
        <v>-0.91089842037896918</v>
      </c>
      <c r="O724">
        <v>2085.92</v>
      </c>
      <c r="P724">
        <v>2054.5725192689401</v>
      </c>
      <c r="Q724">
        <v>2173.5864796385899</v>
      </c>
      <c r="R724">
        <v>47.824302410156598</v>
      </c>
      <c r="S724" s="2">
        <f>(Table2[[#This Row],[Close Price]]-Table2[[#This Row],[20D EMA]])/Table2[[#This Row],[20D EMA]]</f>
        <v>4.1852036511467452E-3</v>
      </c>
      <c r="T724" s="2">
        <f>(Table2[[#This Row],[Close Price]]-Table2[[#This Row],[50D EMA]])/Table2[[#This Row],[50D EMA]]</f>
        <v>1.9506481448179961E-2</v>
      </c>
      <c r="U724" s="2">
        <f>(Table2[[#This Row],[Close Price]]-Table2[[#This Row],[200D EMA]])/Table2[[#This Row],[200D EMA]]</f>
        <v>-3.6316236035713149E-2</v>
      </c>
      <c r="V724">
        <v>1.23772792875951</v>
      </c>
      <c r="W724">
        <v>2030.05</v>
      </c>
      <c r="X724">
        <v>2108.6</v>
      </c>
      <c r="Y724">
        <v>2080</v>
      </c>
      <c r="Z724">
        <v>2139.9499999999998</v>
      </c>
      <c r="AA724">
        <v>2080</v>
      </c>
      <c r="AB724">
        <v>2204</v>
      </c>
      <c r="AC724" s="2">
        <f>(Table2[[#This Row],[Close Price]]/Table2[[#This Row],[Day Low]])-1</f>
        <v>3.1821876308465447E-2</v>
      </c>
      <c r="AD724" s="2">
        <f>(Table2[[#This Row],[Day High]]/Table2[[#This Row],[Close Price]])-1</f>
        <v>6.6598238369177665E-3</v>
      </c>
      <c r="AE724" s="2">
        <f>(Table2[[#This Row],[Close Price]]/Table2[[#This Row],[Current Week Low]])-1</f>
        <v>7.0432692307693667E-3</v>
      </c>
      <c r="AF724" s="2">
        <f>(Table2[[#This Row],[Current Week High]]/Table2[[#This Row],[Close Price]])-1</f>
        <v>2.1626524717733187E-2</v>
      </c>
      <c r="AG724" s="2">
        <f>(Table2[[#This Row],[Close Price]]/Table2[[#This Row],[Current Month Low]])-1</f>
        <v>7.0432692307693667E-3</v>
      </c>
      <c r="AH724" s="2">
        <f>(Table2[[#This Row],[Current Month High]]/Table2[[#This Row],[Close Price]])-1</f>
        <v>5.2204425560356205E-2</v>
      </c>
      <c r="AI724">
        <v>30.5707397417229</v>
      </c>
      <c r="AJ724">
        <v>15.85453539823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-0.06</v>
      </c>
      <c r="AM724" t="s">
        <v>10199</v>
      </c>
      <c r="AN724">
        <v>-0.84</v>
      </c>
      <c r="AO724" t="s">
        <v>10199</v>
      </c>
      <c r="AP724">
        <v>-0.14307792155094901</v>
      </c>
      <c r="AQ724">
        <f>(Table2[[#This Row],[Sharpe Ratio]]-AVERAGE(Table2[Sharpe Ratio]))/_xlfn.STDEV.P(Table2[Sharpe Ratio])</f>
        <v>-2.2273027792309517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707</v>
      </c>
      <c r="AT724">
        <f>_xlfn.RANK.AVG(Table2[[#This Row],[6M Return vs Nifty Z-Score]],Table2[6M Return vs Nifty Z-Score])</f>
        <v>686</v>
      </c>
      <c r="AU724">
        <f>_xlfn.RANK.AVG(Table2[[#This Row],[Sharpe Ratio Z-Score]],Table2[Sharpe Ratio Z-Score])</f>
        <v>722</v>
      </c>
      <c r="AV724">
        <f>(Table2[[#This Row],[Rank 1Y]]+Table2[[#This Row],[Rank 6M]]+Table2[[#This Row],[Rank Sharpe]])/3</f>
        <v>705</v>
      </c>
    </row>
    <row r="725" spans="1:48" x14ac:dyDescent="0.3">
      <c r="A725" t="s">
        <v>2524</v>
      </c>
      <c r="B725" t="s">
        <v>2525</v>
      </c>
      <c r="C725" t="s">
        <v>10167</v>
      </c>
      <c r="D725" t="s">
        <v>542</v>
      </c>
      <c r="E725">
        <v>1762.8870536750001</v>
      </c>
      <c r="F725">
        <v>105.26</v>
      </c>
      <c r="G725">
        <v>-60.206043644313198</v>
      </c>
      <c r="H725">
        <f>(Table2[[#This Row],[1Y Return vs Nifty]]-AVERAGE(Table2[1Y Return vs Nifty]))/_xlfn.STDEV.P(Table2[1Y Return vs Nifty])</f>
        <v>-1.2423710614365553</v>
      </c>
      <c r="I725">
        <v>2.6133971414699002</v>
      </c>
      <c r="J725">
        <f>(Table2[[#This Row],[1M Return vs Nifty]]-AVERAGE(Table2[1M Return vs Nifty]))/_xlfn.STDEV.P(Table2[1M Return vs Nifty])</f>
        <v>-9.4189645016620013E-2</v>
      </c>
      <c r="K725">
        <v>-35.304019420738598</v>
      </c>
      <c r="L725">
        <f>(Table2[[#This Row],[6M Return vs Nifty]]-AVERAGE(Table2[6M Return vs Nifty]))/_xlfn.STDEV.P(Table2[6M Return vs Nifty])</f>
        <v>-1.330320908911006</v>
      </c>
      <c r="M725">
        <v>-0.61057860572683798</v>
      </c>
      <c r="N725">
        <f>(Table2[[#This Row],[1W Return vs Nifty]]-AVERAGE(Table2[1W Return vs Nifty]))/_xlfn.STDEV.P(Table2[1W Return vs Nifty])</f>
        <v>-0.10894954118420558</v>
      </c>
      <c r="O725">
        <v>104.61</v>
      </c>
      <c r="P725">
        <v>104.04269684311301</v>
      </c>
      <c r="Q725">
        <v>118.955915612844</v>
      </c>
      <c r="R725">
        <v>51.118887974991097</v>
      </c>
      <c r="S725" s="2">
        <f>(Table2[[#This Row],[Close Price]]-Table2[[#This Row],[20D EMA]])/Table2[[#This Row],[20D EMA]]</f>
        <v>6.2135551094542173E-3</v>
      </c>
      <c r="T725" s="2">
        <f>(Table2[[#This Row],[Close Price]]-Table2[[#This Row],[50D EMA]])/Table2[[#This Row],[50D EMA]]</f>
        <v>1.170003463791968E-2</v>
      </c>
      <c r="U725" s="2">
        <f>(Table2[[#This Row],[Close Price]]-Table2[[#This Row],[200D EMA]])/Table2[[#This Row],[200D EMA]]</f>
        <v>-0.11513438018012452</v>
      </c>
      <c r="V725">
        <v>0.64335126263074705</v>
      </c>
      <c r="W725">
        <v>101.05</v>
      </c>
      <c r="X725">
        <v>105.75</v>
      </c>
      <c r="Y725">
        <v>104.73</v>
      </c>
      <c r="Z725">
        <v>107.5</v>
      </c>
      <c r="AA725">
        <v>102.6</v>
      </c>
      <c r="AB725">
        <v>108.41</v>
      </c>
      <c r="AC725" s="2">
        <f>(Table2[[#This Row],[Close Price]]/Table2[[#This Row],[Day Low]])-1</f>
        <v>4.1662543295398313E-2</v>
      </c>
      <c r="AD725" s="2">
        <f>(Table2[[#This Row],[Day High]]/Table2[[#This Row],[Close Price]])-1</f>
        <v>4.6551396541896217E-3</v>
      </c>
      <c r="AE725" s="2">
        <f>(Table2[[#This Row],[Close Price]]/Table2[[#This Row],[Current Week Low]])-1</f>
        <v>5.0606321015946865E-3</v>
      </c>
      <c r="AF725" s="2">
        <f>(Table2[[#This Row],[Current Week High]]/Table2[[#This Row],[Close Price]])-1</f>
        <v>2.128063841915262E-2</v>
      </c>
      <c r="AG725" s="2">
        <f>(Table2[[#This Row],[Close Price]]/Table2[[#This Row],[Current Month Low]])-1</f>
        <v>2.592592592592613E-2</v>
      </c>
      <c r="AH725" s="2">
        <f>(Table2[[#This Row],[Current Month High]]/Table2[[#This Row],[Close Price]])-1</f>
        <v>2.9925897776933219E-2</v>
      </c>
      <c r="AI725">
        <v>77.037811134334007</v>
      </c>
      <c r="AJ725">
        <v>31.6572858036272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-0.12</v>
      </c>
      <c r="AM725" t="s">
        <v>10199</v>
      </c>
      <c r="AN725">
        <v>-2.83</v>
      </c>
      <c r="AO725" t="s">
        <v>10199</v>
      </c>
      <c r="AP725">
        <v>-0.105607243397922</v>
      </c>
      <c r="AQ725">
        <f>(Table2[[#This Row],[Sharpe Ratio]]-AVERAGE(Table2[Sharpe Ratio]))/_xlfn.STDEV.P(Table2[Sharpe Ratio])</f>
        <v>-1.8048473372663298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723</v>
      </c>
      <c r="AT725">
        <f>_xlfn.RANK.AVG(Table2[[#This Row],[6M Return vs Nifty Z-Score]],Table2[6M Return vs Nifty Z-Score])</f>
        <v>703</v>
      </c>
      <c r="AU725">
        <f>_xlfn.RANK.AVG(Table2[[#This Row],[Sharpe Ratio Z-Score]],Table2[Sharpe Ratio Z-Score])</f>
        <v>709</v>
      </c>
      <c r="AV725">
        <f>(Table2[[#This Row],[Rank 1Y]]+Table2[[#This Row],[Rank 6M]]+Table2[[#This Row],[Rank Sharpe]])/3</f>
        <v>711.66666666666663</v>
      </c>
    </row>
    <row r="726" spans="1:48" x14ac:dyDescent="0.3">
      <c r="A726" t="s">
        <v>1298</v>
      </c>
      <c r="B726" t="s">
        <v>1299</v>
      </c>
      <c r="C726" t="s">
        <v>10165</v>
      </c>
      <c r="D726" t="s">
        <v>100</v>
      </c>
      <c r="E726">
        <v>8406.0510327299999</v>
      </c>
      <c r="F726">
        <v>286.39999999999998</v>
      </c>
      <c r="G726">
        <v>-71.532605563204399</v>
      </c>
      <c r="H726">
        <f>(Table2[[#This Row],[1Y Return vs Nifty]]-AVERAGE(Table2[1Y Return vs Nifty]))/_xlfn.STDEV.P(Table2[1Y Return vs Nifty])</f>
        <v>-1.3731849070049462</v>
      </c>
      <c r="I726">
        <v>-4.2386781763979702</v>
      </c>
      <c r="J726">
        <f>(Table2[[#This Row],[1M Return vs Nifty]]-AVERAGE(Table2[1M Return vs Nifty]))/_xlfn.STDEV.P(Table2[1M Return vs Nifty])</f>
        <v>-0.65850057063554313</v>
      </c>
      <c r="K726">
        <v>-36.867096991758103</v>
      </c>
      <c r="L726">
        <f>(Table2[[#This Row],[6M Return vs Nifty]]-AVERAGE(Table2[6M Return vs Nifty]))/_xlfn.STDEV.P(Table2[6M Return vs Nifty])</f>
        <v>-1.3756341406006232</v>
      </c>
      <c r="M726">
        <v>-2.1983021972422501</v>
      </c>
      <c r="N726">
        <f>(Table2[[#This Row],[1W Return vs Nifty]]-AVERAGE(Table2[1W Return vs Nifty]))/_xlfn.STDEV.P(Table2[1W Return vs Nifty])</f>
        <v>-0.39561326484446702</v>
      </c>
      <c r="O726">
        <v>286.74</v>
      </c>
      <c r="P726">
        <v>292.16448234526899</v>
      </c>
      <c r="Q726">
        <v>357.65314553540497</v>
      </c>
      <c r="R726">
        <v>45.145600179195696</v>
      </c>
      <c r="S726" s="2">
        <f>(Table2[[#This Row],[Close Price]]-Table2[[#This Row],[20D EMA]])/Table2[[#This Row],[20D EMA]]</f>
        <v>-1.1857431819768146E-3</v>
      </c>
      <c r="T726" s="2">
        <f>(Table2[[#This Row],[Close Price]]-Table2[[#This Row],[50D EMA]])/Table2[[#This Row],[50D EMA]]</f>
        <v>-1.9730263921871133E-2</v>
      </c>
      <c r="U726" s="2">
        <f>(Table2[[#This Row],[Close Price]]-Table2[[#This Row],[200D EMA]])/Table2[[#This Row],[200D EMA]]</f>
        <v>-0.19922415453312844</v>
      </c>
      <c r="V726">
        <v>0.54668706655513699</v>
      </c>
      <c r="W726">
        <v>286</v>
      </c>
      <c r="X726">
        <v>325</v>
      </c>
      <c r="Y726">
        <v>284</v>
      </c>
      <c r="Z726">
        <v>289.89999999999998</v>
      </c>
      <c r="AA726">
        <v>281.75</v>
      </c>
      <c r="AB726">
        <v>291.55</v>
      </c>
      <c r="AC726" s="2">
        <f>(Table2[[#This Row],[Close Price]]/Table2[[#This Row],[Day Low]])-1</f>
        <v>1.3986013986013734E-3</v>
      </c>
      <c r="AD726" s="2">
        <f>(Table2[[#This Row],[Day High]]/Table2[[#This Row],[Close Price]])-1</f>
        <v>0.13477653631284925</v>
      </c>
      <c r="AE726" s="2">
        <f>(Table2[[#This Row],[Close Price]]/Table2[[#This Row],[Current Week Low]])-1</f>
        <v>8.4507042253521014E-3</v>
      </c>
      <c r="AF726" s="2">
        <f>(Table2[[#This Row],[Current Week High]]/Table2[[#This Row],[Close Price]])-1</f>
        <v>1.222067039106145E-2</v>
      </c>
      <c r="AG726" s="2">
        <f>(Table2[[#This Row],[Close Price]]/Table2[[#This Row],[Current Month Low]])-1</f>
        <v>1.650399290150828E-2</v>
      </c>
      <c r="AH726" s="2">
        <f>(Table2[[#This Row],[Current Month High]]/Table2[[#This Row],[Close Price]])-1</f>
        <v>1.7981843575419099E-2</v>
      </c>
      <c r="AI726">
        <v>95.530726256983201</v>
      </c>
      <c r="AJ726">
        <v>9.73180076628352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-0.11</v>
      </c>
      <c r="AM726" t="s">
        <v>10199</v>
      </c>
      <c r="AN726">
        <v>-0.8</v>
      </c>
      <c r="AO726" t="s">
        <v>10199</v>
      </c>
      <c r="AP726">
        <v>-9.9833327130452995E-2</v>
      </c>
      <c r="AQ726">
        <f>(Table2[[#This Row],[Sharpe Ratio]]-AVERAGE(Table2[Sharpe Ratio]))/_xlfn.STDEV.P(Table2[Sharpe Ratio])</f>
        <v>-1.7397505077219388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726</v>
      </c>
      <c r="AT726">
        <f>_xlfn.RANK.AVG(Table2[[#This Row],[6M Return vs Nifty Z-Score]],Table2[6M Return vs Nifty Z-Score])</f>
        <v>710</v>
      </c>
      <c r="AU726">
        <f>_xlfn.RANK.AVG(Table2[[#This Row],[Sharpe Ratio Z-Score]],Table2[Sharpe Ratio Z-Score])</f>
        <v>706</v>
      </c>
      <c r="AV726">
        <f>(Table2[[#This Row],[Rank 1Y]]+Table2[[#This Row],[Rank 6M]]+Table2[[#This Row],[Rank Sharpe]])/3</f>
        <v>714</v>
      </c>
    </row>
    <row r="727" spans="1:48" x14ac:dyDescent="0.3">
      <c r="A727" t="s">
        <v>622</v>
      </c>
      <c r="B727" t="s">
        <v>623</v>
      </c>
      <c r="C727" t="s">
        <v>10153</v>
      </c>
      <c r="D727" t="s">
        <v>624</v>
      </c>
      <c r="E727">
        <v>30041.114995559899</v>
      </c>
      <c r="F727">
        <v>461.65</v>
      </c>
      <c r="G727">
        <v>-70.335037350537604</v>
      </c>
      <c r="H727">
        <f>(Table2[[#This Row],[1Y Return vs Nifty]]-AVERAGE(Table2[1Y Return vs Nifty]))/_xlfn.STDEV.P(Table2[1Y Return vs Nifty])</f>
        <v>-1.3593538341382432</v>
      </c>
      <c r="I727">
        <v>14.1254809957296</v>
      </c>
      <c r="J727">
        <f>(Table2[[#This Row],[1M Return vs Nifty]]-AVERAGE(Table2[1M Return vs Nifty]))/_xlfn.STDEV.P(Table2[1M Return vs Nifty])</f>
        <v>0.85390190305197389</v>
      </c>
      <c r="K727">
        <v>-46.006827489803499</v>
      </c>
      <c r="L727">
        <f>(Table2[[#This Row],[6M Return vs Nifty]]-AVERAGE(Table2[6M Return vs Nifty]))/_xlfn.STDEV.P(Table2[6M Return vs Nifty])</f>
        <v>-1.6405926642959421</v>
      </c>
      <c r="M727">
        <v>13.2674768315216</v>
      </c>
      <c r="N727">
        <f>(Table2[[#This Row],[1W Return vs Nifty]]-AVERAGE(Table2[1W Return vs Nifty]))/_xlfn.STDEV.P(Table2[1W Return vs Nifty])</f>
        <v>2.3967353715202973</v>
      </c>
      <c r="O727">
        <v>416.92</v>
      </c>
      <c r="P727">
        <v>401.82730924249898</v>
      </c>
      <c r="Q727">
        <v>521.71269669459298</v>
      </c>
      <c r="R727">
        <v>82.614395777676094</v>
      </c>
      <c r="S727" s="2">
        <f>(Table2[[#This Row],[Close Price]]-Table2[[#This Row],[20D EMA]])/Table2[[#This Row],[20D EMA]]</f>
        <v>0.10728676964405631</v>
      </c>
      <c r="T727" s="2">
        <f>(Table2[[#This Row],[Close Price]]-Table2[[#This Row],[50D EMA]])/Table2[[#This Row],[50D EMA]]</f>
        <v>0.14887661784430525</v>
      </c>
      <c r="U727" s="2">
        <f>(Table2[[#This Row],[Close Price]]-Table2[[#This Row],[200D EMA]])/Table2[[#This Row],[200D EMA]]</f>
        <v>-0.11512600148536023</v>
      </c>
      <c r="V727">
        <v>1.0514494390956399</v>
      </c>
      <c r="W727">
        <v>454.1</v>
      </c>
      <c r="X727">
        <v>474.7</v>
      </c>
      <c r="Y727">
        <v>440.2</v>
      </c>
      <c r="Z727">
        <v>479.9</v>
      </c>
      <c r="AA727">
        <v>403</v>
      </c>
      <c r="AB727">
        <v>479.9</v>
      </c>
      <c r="AC727" s="2">
        <f>(Table2[[#This Row],[Close Price]]/Table2[[#This Row],[Day Low]])-1</f>
        <v>1.6626293767892486E-2</v>
      </c>
      <c r="AD727" s="2">
        <f>(Table2[[#This Row],[Day High]]/Table2[[#This Row],[Close Price]])-1</f>
        <v>2.8268168525939608E-2</v>
      </c>
      <c r="AE727" s="2">
        <f>(Table2[[#This Row],[Close Price]]/Table2[[#This Row],[Current Week Low]])-1</f>
        <v>4.8727850976828746E-2</v>
      </c>
      <c r="AF727" s="2">
        <f>(Table2[[#This Row],[Current Week High]]/Table2[[#This Row],[Close Price]])-1</f>
        <v>3.9532113072674013E-2</v>
      </c>
      <c r="AG727" s="2">
        <f>(Table2[[#This Row],[Close Price]]/Table2[[#This Row],[Current Month Low]])-1</f>
        <v>0.1455334987593051</v>
      </c>
      <c r="AH727" s="2">
        <f>(Table2[[#This Row],[Current Month High]]/Table2[[#This Row],[Close Price]])-1</f>
        <v>3.9532113072674013E-2</v>
      </c>
      <c r="AI727">
        <v>116.246073865482</v>
      </c>
      <c r="AJ727">
        <v>48.919354838709602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0.08</v>
      </c>
      <c r="AM727" t="s">
        <v>10198</v>
      </c>
      <c r="AN727">
        <v>12.28</v>
      </c>
      <c r="AO727" t="s">
        <v>10198</v>
      </c>
      <c r="AP727">
        <v>-9.8710011368054004E-2</v>
      </c>
      <c r="AQ727">
        <f>(Table2[[#This Row],[Sharpe Ratio]]-AVERAGE(Table2[Sharpe Ratio]))/_xlfn.STDEV.P(Table2[Sharpe Ratio])</f>
        <v>-1.7270859155591798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725</v>
      </c>
      <c r="AT727">
        <f>_xlfn.RANK.AVG(Table2[[#This Row],[6M Return vs Nifty Z-Score]],Table2[6M Return vs Nifty Z-Score])</f>
        <v>720</v>
      </c>
      <c r="AU727">
        <f>_xlfn.RANK.AVG(Table2[[#This Row],[Sharpe Ratio Z-Score]],Table2[Sharpe Ratio Z-Score])</f>
        <v>703</v>
      </c>
      <c r="AV727">
        <f>(Table2[[#This Row],[Rank 1Y]]+Table2[[#This Row],[Rank 6M]]+Table2[[#This Row],[Rank Sharpe]])/3</f>
        <v>716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9038-DF33-4E62-9605-A24FCB48B84E}">
  <dimension ref="A1:Q4997"/>
  <sheetViews>
    <sheetView workbookViewId="0">
      <selection activeCell="D1" sqref="D1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2166277.5568072801</v>
      </c>
      <c r="F2">
        <v>3180.55</v>
      </c>
      <c r="G2">
        <v>1.6015557477500799</v>
      </c>
      <c r="H2">
        <v>3.4997289203680899</v>
      </c>
      <c r="I2">
        <v>9.9210570602359205</v>
      </c>
      <c r="J2">
        <v>0.82568058763101804</v>
      </c>
      <c r="K2">
        <v>2975.8936275260298</v>
      </c>
      <c r="L2">
        <v>2768.9791735860399</v>
      </c>
      <c r="M2">
        <v>78.417111846147293</v>
      </c>
      <c r="N2">
        <v>1.0482320913023</v>
      </c>
      <c r="O2">
        <v>1.1648928644416801</v>
      </c>
      <c r="P2">
        <v>43.248660090978603</v>
      </c>
      <c r="Q2">
        <v>3.9063190285627998E-2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1444774.70768776</v>
      </c>
      <c r="F3">
        <v>3985.5</v>
      </c>
      <c r="G3">
        <v>-4.2627083140073703</v>
      </c>
      <c r="H3">
        <v>-2.5296527576158998</v>
      </c>
      <c r="I3">
        <v>-5.3211312246006797</v>
      </c>
      <c r="J3">
        <v>-1.3116841476393399</v>
      </c>
      <c r="K3">
        <v>3891.70906361576</v>
      </c>
      <c r="L3">
        <v>3787.2536250844701</v>
      </c>
      <c r="M3">
        <v>62.885588544964897</v>
      </c>
      <c r="N3">
        <v>0.93344925639671195</v>
      </c>
      <c r="O3">
        <v>6.7557395558901003</v>
      </c>
      <c r="P3">
        <v>22.626996092427898</v>
      </c>
      <c r="Q3">
        <v>-3.0110953849365001E-2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1244192.3108784901</v>
      </c>
      <c r="F4">
        <v>1636.5</v>
      </c>
      <c r="G4">
        <v>-27.4682618920301</v>
      </c>
      <c r="H4">
        <v>-1.17876115792736</v>
      </c>
      <c r="I4">
        <v>-14.1804162445777</v>
      </c>
      <c r="J4">
        <v>-6.0053213832793197</v>
      </c>
      <c r="K4">
        <v>1594.63002457274</v>
      </c>
      <c r="L4">
        <v>1548.90803201314</v>
      </c>
      <c r="M4">
        <v>39.579033997775397</v>
      </c>
      <c r="N4">
        <v>1.37062289573972</v>
      </c>
      <c r="O4">
        <v>9.6241979835013804</v>
      </c>
      <c r="P4">
        <v>20.0176011147372</v>
      </c>
      <c r="Q4">
        <v>-9.4378536693727005E-2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24</v>
      </c>
      <c r="E5">
        <v>869004.44784797996</v>
      </c>
      <c r="F5">
        <v>1248.25</v>
      </c>
      <c r="G5">
        <v>5.0466666507256601</v>
      </c>
      <c r="H5">
        <v>4.9135698774386301</v>
      </c>
      <c r="I5">
        <v>14.0727618075856</v>
      </c>
      <c r="J5">
        <v>0.81176552910730704</v>
      </c>
      <c r="K5">
        <v>1152.69694211404</v>
      </c>
      <c r="L5">
        <v>1062.5108176045101</v>
      </c>
      <c r="M5">
        <v>72.168044114739402</v>
      </c>
      <c r="N5">
        <v>0.96467430461623005</v>
      </c>
      <c r="O5">
        <v>0.15621870618867101</v>
      </c>
      <c r="P5">
        <v>38.848720800889801</v>
      </c>
      <c r="Q5">
        <v>8.3238891392558995E-2</v>
      </c>
    </row>
    <row r="6" spans="1:17" x14ac:dyDescent="0.3">
      <c r="A6" t="s">
        <v>27</v>
      </c>
      <c r="B6" t="s">
        <v>28</v>
      </c>
      <c r="C6" t="str">
        <f>IFERROR(VLOOKUP(Table1[[#This Row],[Ticker]],[1]!Table1[[Symbol]:[Industry]],2,FALSE),"-")</f>
        <v>-</v>
      </c>
      <c r="D6" t="s">
        <v>29</v>
      </c>
      <c r="E6">
        <v>856904.816431229</v>
      </c>
      <c r="F6">
        <v>1435.55</v>
      </c>
      <c r="G6">
        <v>35.694087813585298</v>
      </c>
      <c r="H6">
        <v>-4.2224255183556902</v>
      </c>
      <c r="I6">
        <v>21.524551818816999</v>
      </c>
      <c r="J6">
        <v>-3.0109501487533801</v>
      </c>
      <c r="K6">
        <v>1375.02580970227</v>
      </c>
      <c r="L6">
        <v>1181.74382027813</v>
      </c>
      <c r="M6">
        <v>54.506878981240398</v>
      </c>
      <c r="N6">
        <v>1.15997735907279</v>
      </c>
      <c r="O6">
        <v>7.0147330291525796</v>
      </c>
      <c r="P6">
        <v>69.476418157133594</v>
      </c>
      <c r="Q6">
        <v>0.16155992711730099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764169.89684874995</v>
      </c>
      <c r="F7">
        <v>861.3</v>
      </c>
      <c r="G7">
        <v>18.462677316788</v>
      </c>
      <c r="H7">
        <v>-2.74077402748288</v>
      </c>
      <c r="I7">
        <v>24.3876708552311</v>
      </c>
      <c r="J7">
        <v>0.25791176406183403</v>
      </c>
      <c r="K7">
        <v>824.42296715847999</v>
      </c>
      <c r="L7">
        <v>728.55067582162405</v>
      </c>
      <c r="M7">
        <v>60.788843905279599</v>
      </c>
      <c r="N7">
        <v>0.84532739189496897</v>
      </c>
      <c r="O7">
        <v>5.8864507140369202</v>
      </c>
      <c r="P7">
        <v>58.560382916052902</v>
      </c>
      <c r="Q7">
        <v>8.3287441281553007E-2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688052.54419665004</v>
      </c>
      <c r="F8">
        <v>1657.15</v>
      </c>
      <c r="G8">
        <v>-1.7001869012180599</v>
      </c>
      <c r="H8">
        <v>3.9643081428226798</v>
      </c>
      <c r="I8">
        <v>-4.9721544323383702</v>
      </c>
      <c r="J8">
        <v>3.1530582853131799</v>
      </c>
      <c r="K8">
        <v>1527.78537964779</v>
      </c>
      <c r="L8">
        <v>1507.03670837817</v>
      </c>
      <c r="M8">
        <v>87.719484939872402</v>
      </c>
      <c r="N8">
        <v>0.86230162931591003</v>
      </c>
      <c r="O8">
        <v>4.5771354433816898</v>
      </c>
      <c r="P8">
        <v>26.9846743295019</v>
      </c>
      <c r="Q8">
        <v>-6.4480041224361004E-2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640943.64203083399</v>
      </c>
      <c r="F9">
        <v>1032.3499999999999</v>
      </c>
      <c r="G9">
        <v>40.697337797968999</v>
      </c>
      <c r="H9">
        <v>-3.7318767834190898</v>
      </c>
      <c r="I9">
        <v>10.681265826694</v>
      </c>
      <c r="J9">
        <v>0.321903837740181</v>
      </c>
      <c r="K9">
        <v>996.55375327136903</v>
      </c>
      <c r="L9">
        <v>893.42897562702694</v>
      </c>
      <c r="M9">
        <v>55.881095851944302</v>
      </c>
      <c r="N9">
        <v>0.79903022992838801</v>
      </c>
      <c r="O9">
        <v>13.817988085436101</v>
      </c>
      <c r="P9">
        <v>72.821628860801795</v>
      </c>
      <c r="Q9">
        <v>-2.1191937712241999E-2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607874.50334833004</v>
      </c>
      <c r="F10">
        <v>2590.15</v>
      </c>
      <c r="G10">
        <v>-28.811266905527901</v>
      </c>
      <c r="H10">
        <v>-5.0899969619696002</v>
      </c>
      <c r="I10">
        <v>-12.9290485956914</v>
      </c>
      <c r="J10">
        <v>1.8587904096485399</v>
      </c>
      <c r="K10">
        <v>2441.3910418953901</v>
      </c>
      <c r="L10">
        <v>2438.8901064225802</v>
      </c>
      <c r="M10">
        <v>74.402251483355698</v>
      </c>
      <c r="N10">
        <v>0.82692210868118499</v>
      </c>
      <c r="O10">
        <v>5.16572399281893</v>
      </c>
      <c r="P10">
        <v>19.2490964756796</v>
      </c>
      <c r="Q10">
        <v>-7.3071928737361999E-2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553822.24445355998</v>
      </c>
      <c r="F11">
        <v>452.6</v>
      </c>
      <c r="G11">
        <v>-29.300664208041599</v>
      </c>
      <c r="H11">
        <v>-4.1356391467055502</v>
      </c>
      <c r="I11">
        <v>-15.904570309755901</v>
      </c>
      <c r="J11">
        <v>1.95717619810829</v>
      </c>
      <c r="K11">
        <v>430.42128988209998</v>
      </c>
      <c r="L11">
        <v>429.85678250997597</v>
      </c>
      <c r="M11">
        <v>78.371291560413894</v>
      </c>
      <c r="N11">
        <v>1.0218252359248701</v>
      </c>
      <c r="O11">
        <v>10.4065399911621</v>
      </c>
      <c r="P11">
        <v>13.3341680230374</v>
      </c>
      <c r="Q11">
        <v>8.8557242928885005E-2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499344.83137279999</v>
      </c>
      <c r="F12">
        <v>3666.1</v>
      </c>
      <c r="G12">
        <v>24.014723023853801</v>
      </c>
      <c r="H12">
        <v>-2.4920464282068902</v>
      </c>
      <c r="I12">
        <v>-10.2345633276085</v>
      </c>
      <c r="J12">
        <v>1.29642832665421</v>
      </c>
      <c r="K12">
        <v>3578.65502752775</v>
      </c>
      <c r="L12">
        <v>3343.9149000478201</v>
      </c>
      <c r="M12">
        <v>57.456557523192402</v>
      </c>
      <c r="N12">
        <v>0.85585921564129896</v>
      </c>
      <c r="O12">
        <v>6.9228880827036896</v>
      </c>
      <c r="P12">
        <v>51.491735537190003</v>
      </c>
      <c r="Q12">
        <v>0.116532631127123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438677.52221157501</v>
      </c>
      <c r="F13">
        <v>7068.05</v>
      </c>
      <c r="G13">
        <v>-32.654659627461498</v>
      </c>
      <c r="H13">
        <v>-6.5991490554846104</v>
      </c>
      <c r="I13">
        <v>-21.841725096117901</v>
      </c>
      <c r="J13">
        <v>-3.2624156345802899</v>
      </c>
      <c r="K13">
        <v>7033.7850884904601</v>
      </c>
      <c r="L13">
        <v>7018.73127404977</v>
      </c>
      <c r="M13">
        <v>45.497375383987503</v>
      </c>
      <c r="N13">
        <v>0.85098676763425496</v>
      </c>
      <c r="O13">
        <v>15.901839970005801</v>
      </c>
      <c r="P13">
        <v>14.2255729015158</v>
      </c>
      <c r="Q13">
        <v>-3.7334377534439002E-2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21</v>
      </c>
      <c r="E14">
        <v>415243.26587677997</v>
      </c>
      <c r="F14">
        <v>1531.1</v>
      </c>
      <c r="G14">
        <v>9.7543332475673292</v>
      </c>
      <c r="H14">
        <v>1.9433449148350399</v>
      </c>
      <c r="I14">
        <v>-8.4910490209639704</v>
      </c>
      <c r="J14">
        <v>2.18828710620194</v>
      </c>
      <c r="K14">
        <v>1443.73469083758</v>
      </c>
      <c r="L14">
        <v>1411.0731740449801</v>
      </c>
      <c r="M14">
        <v>87.972890453866199</v>
      </c>
      <c r="N14">
        <v>0.92426920312614502</v>
      </c>
      <c r="O14">
        <v>10.858206518189499</v>
      </c>
      <c r="P14">
        <v>40.8490869785198</v>
      </c>
      <c r="Q14">
        <v>1.5897126801734E-2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24</v>
      </c>
      <c r="E15">
        <v>398012.714144825</v>
      </c>
      <c r="F15">
        <v>1289.4000000000001</v>
      </c>
      <c r="G15">
        <v>7.23465337970591</v>
      </c>
      <c r="H15">
        <v>2.66510194149186</v>
      </c>
      <c r="I15">
        <v>2.14853343164049</v>
      </c>
      <c r="J15">
        <v>0.50438631745343898</v>
      </c>
      <c r="K15">
        <v>1198.54425477368</v>
      </c>
      <c r="L15">
        <v>1097.07203202664</v>
      </c>
      <c r="M15">
        <v>68.910360608300394</v>
      </c>
      <c r="N15">
        <v>0.94522285924521598</v>
      </c>
      <c r="O15">
        <v>1.5976423142546701</v>
      </c>
      <c r="P15">
        <v>39.0713476783692</v>
      </c>
      <c r="Q15">
        <v>3.8383095319285999E-2</v>
      </c>
    </row>
    <row r="16" spans="1:17" x14ac:dyDescent="0.3">
      <c r="A16" t="s">
        <v>54</v>
      </c>
      <c r="B16" t="s">
        <v>55</v>
      </c>
      <c r="C16" t="str">
        <f>IFERROR(VLOOKUP(Table1[[#This Row],[Ticker]],[1]!Table1[[Symbol]:[Industry]],2,FALSE),"-")</f>
        <v>-</v>
      </c>
      <c r="D16" t="s">
        <v>56</v>
      </c>
      <c r="E16">
        <v>378025.07887463999</v>
      </c>
      <c r="F16">
        <v>12827.7</v>
      </c>
      <c r="G16">
        <v>5.2325367829318497</v>
      </c>
      <c r="H16">
        <v>-11.4522004241594</v>
      </c>
      <c r="I16">
        <v>14.636407249577401</v>
      </c>
      <c r="J16">
        <v>-2.1453290756118299</v>
      </c>
      <c r="K16">
        <v>12361.9710235769</v>
      </c>
      <c r="L16">
        <v>11448.3136771231</v>
      </c>
      <c r="M16">
        <v>33.767544004027599</v>
      </c>
      <c r="N16">
        <v>1.4059700430815401</v>
      </c>
      <c r="O16">
        <v>1.91967383085043</v>
      </c>
      <c r="P16">
        <v>38.6156481146296</v>
      </c>
      <c r="Q16">
        <v>3.1915261231529997E-2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59</v>
      </c>
      <c r="E17">
        <v>376339.05244748999</v>
      </c>
      <c r="F17">
        <v>297.45</v>
      </c>
      <c r="G17">
        <v>56.3973949530941</v>
      </c>
      <c r="H17">
        <v>8.9274909417283101</v>
      </c>
      <c r="I17">
        <v>23.962988117219201</v>
      </c>
      <c r="J17">
        <v>8.1168213090145205</v>
      </c>
      <c r="K17">
        <v>273.45404341426701</v>
      </c>
      <c r="L17">
        <v>243.678897363456</v>
      </c>
      <c r="M17">
        <v>85.237090000833703</v>
      </c>
      <c r="N17">
        <v>1.0662327306819901</v>
      </c>
      <c r="O17">
        <v>1.86585980837115</v>
      </c>
      <c r="P17">
        <v>83.0461538461538</v>
      </c>
      <c r="Q17">
        <v>0.101665222139842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375981.96112499997</v>
      </c>
      <c r="F18">
        <v>5539.6</v>
      </c>
      <c r="G18">
        <v>166.55620619209699</v>
      </c>
      <c r="H18">
        <v>11.3670269827411</v>
      </c>
      <c r="I18">
        <v>70.692394241034293</v>
      </c>
      <c r="J18">
        <v>2.8242467594816101</v>
      </c>
      <c r="K18">
        <v>4847.4709811441599</v>
      </c>
      <c r="L18">
        <v>3538.2700345284402</v>
      </c>
      <c r="M18">
        <v>73.370949056047095</v>
      </c>
      <c r="N18">
        <v>0.72606761657068197</v>
      </c>
      <c r="O18">
        <v>2.4397068380388398</v>
      </c>
      <c r="P18">
        <v>213.36123995927099</v>
      </c>
      <c r="Q18">
        <v>0.29144523920819498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373432.49473079998</v>
      </c>
      <c r="F19">
        <v>1585.4</v>
      </c>
      <c r="G19">
        <v>22.631660970042599</v>
      </c>
      <c r="H19">
        <v>-2.1270506989296201</v>
      </c>
      <c r="I19">
        <v>6.4110139820952501</v>
      </c>
      <c r="J19">
        <v>1.54194213837922</v>
      </c>
      <c r="K19">
        <v>1516.8184506125899</v>
      </c>
      <c r="L19">
        <v>1401.03610873305</v>
      </c>
      <c r="M19">
        <v>68.125834217864593</v>
      </c>
      <c r="N19">
        <v>0.75547636483976699</v>
      </c>
      <c r="O19">
        <v>3.3713889239308501</v>
      </c>
      <c r="P19">
        <v>53.758122393560299</v>
      </c>
      <c r="Q19">
        <v>0.10344621616189199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24</v>
      </c>
      <c r="E20">
        <v>368407.13454535999</v>
      </c>
      <c r="F20">
        <v>1847.85</v>
      </c>
      <c r="G20">
        <v>-27.4792057252773</v>
      </c>
      <c r="H20">
        <v>9.23856777391307E-2</v>
      </c>
      <c r="I20">
        <v>-12.1715939038511</v>
      </c>
      <c r="J20">
        <v>0.73384401960786805</v>
      </c>
      <c r="K20">
        <v>1754.89707860573</v>
      </c>
      <c r="L20">
        <v>1762.69165590283</v>
      </c>
      <c r="M20">
        <v>70.599774357621598</v>
      </c>
      <c r="N20">
        <v>0.71942595399815101</v>
      </c>
      <c r="O20">
        <v>7.5709608463890401</v>
      </c>
      <c r="P20">
        <v>19.6910321598601</v>
      </c>
      <c r="Q20">
        <v>-7.8457731368329994E-2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56</v>
      </c>
      <c r="E21">
        <v>368038.63877456001</v>
      </c>
      <c r="F21">
        <v>1014.95</v>
      </c>
      <c r="G21">
        <v>35.756417491516103</v>
      </c>
      <c r="H21">
        <v>-2.4758134980710702</v>
      </c>
      <c r="I21">
        <v>13.568286683956501</v>
      </c>
      <c r="J21">
        <v>-0.54357761897437396</v>
      </c>
      <c r="K21">
        <v>973.47876742250298</v>
      </c>
      <c r="L21">
        <v>862.39999204410196</v>
      </c>
      <c r="M21">
        <v>63.3995122786989</v>
      </c>
      <c r="N21">
        <v>1.0072128632709101</v>
      </c>
      <c r="O21">
        <v>4.9903936154490101</v>
      </c>
      <c r="P21">
        <v>71.068599359514593</v>
      </c>
      <c r="Q21">
        <v>0.146865614825678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366000.66322782898</v>
      </c>
      <c r="F22">
        <v>377.05</v>
      </c>
      <c r="G22">
        <v>70.300492049663703</v>
      </c>
      <c r="H22">
        <v>-1.3291696152577199</v>
      </c>
      <c r="I22">
        <v>4.58806176064203</v>
      </c>
      <c r="J22">
        <v>0.41472850255461502</v>
      </c>
      <c r="K22">
        <v>363.39426175012602</v>
      </c>
      <c r="L22">
        <v>317.194964530959</v>
      </c>
      <c r="M22">
        <v>61.438469482911799</v>
      </c>
      <c r="N22">
        <v>1.0442816191217099</v>
      </c>
      <c r="O22">
        <v>4.2832515581487698</v>
      </c>
      <c r="P22">
        <v>104.086603518267</v>
      </c>
      <c r="Q22">
        <v>0.167089246150224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75</v>
      </c>
      <c r="E23">
        <v>354950.74903455999</v>
      </c>
      <c r="F23">
        <v>3110.75</v>
      </c>
      <c r="G23">
        <v>2.80909893558947</v>
      </c>
      <c r="H23">
        <v>-9.2964786502476198</v>
      </c>
      <c r="I23">
        <v>-10.142710560478299</v>
      </c>
      <c r="J23">
        <v>-3.04247824005704</v>
      </c>
      <c r="K23">
        <v>3164.2809483076398</v>
      </c>
      <c r="L23">
        <v>2965.9729045786398</v>
      </c>
      <c r="M23">
        <v>34.738949358432201</v>
      </c>
      <c r="N23">
        <v>0.56861100346085702</v>
      </c>
      <c r="O23">
        <v>20.3536124728763</v>
      </c>
      <c r="P23">
        <v>45.226423902894403</v>
      </c>
      <c r="Q23">
        <v>7.5951201790521006E-2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56</v>
      </c>
      <c r="E24">
        <v>341582.73684209998</v>
      </c>
      <c r="F24">
        <v>2925.5</v>
      </c>
      <c r="G24">
        <v>61.910956164443299</v>
      </c>
      <c r="H24">
        <v>-5.7447160919582796</v>
      </c>
      <c r="I24">
        <v>66.157350800712706</v>
      </c>
      <c r="J24">
        <v>-2.38914653609688</v>
      </c>
      <c r="K24">
        <v>2634.0777983227199</v>
      </c>
      <c r="L24">
        <v>2068.3513200587299</v>
      </c>
      <c r="M24">
        <v>47.591982451890402</v>
      </c>
      <c r="N24">
        <v>0.72053421248810401</v>
      </c>
      <c r="O24">
        <v>3.0080328149034199</v>
      </c>
      <c r="P24">
        <v>106.63959032315</v>
      </c>
      <c r="Q24">
        <v>0.19062580542324301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333801.23956277</v>
      </c>
      <c r="F25">
        <v>11679.8</v>
      </c>
      <c r="G25">
        <v>12.3888034633787</v>
      </c>
      <c r="H25">
        <v>4.9511364368353199</v>
      </c>
      <c r="I25">
        <v>4.6563155705914401</v>
      </c>
      <c r="J25">
        <v>-4.2567693986778696</v>
      </c>
      <c r="K25">
        <v>10696.410195410201</v>
      </c>
      <c r="L25">
        <v>9697.9842466781793</v>
      </c>
      <c r="M25">
        <v>57.942820029893802</v>
      </c>
      <c r="N25">
        <v>1.37542765002972</v>
      </c>
      <c r="O25">
        <v>3.4093049538519602</v>
      </c>
      <c r="P25">
        <v>46.223232114576803</v>
      </c>
      <c r="Q25">
        <v>2.8135340655826999E-2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318685.29855584999</v>
      </c>
      <c r="F26">
        <v>1478</v>
      </c>
      <c r="G26">
        <v>79.172267703955796</v>
      </c>
      <c r="H26">
        <v>-3.3502746180035403E-2</v>
      </c>
      <c r="I26">
        <v>10.1328520797537</v>
      </c>
      <c r="J26">
        <v>-1.82451781421808</v>
      </c>
      <c r="K26">
        <v>1412.79470023409</v>
      </c>
      <c r="L26">
        <v>1204.25321341519</v>
      </c>
      <c r="M26">
        <v>51.208071602978798</v>
      </c>
      <c r="N26">
        <v>0.72546833505892006</v>
      </c>
      <c r="O26">
        <v>9.7023004059539897</v>
      </c>
      <c r="P26">
        <v>108.757062146892</v>
      </c>
      <c r="Q26">
        <v>7.6263473970913001E-2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315706.40160554001</v>
      </c>
      <c r="F27">
        <v>4806.3500000000004</v>
      </c>
      <c r="G27">
        <v>1.0965213743886399</v>
      </c>
      <c r="H27">
        <v>-2.5938632884928898</v>
      </c>
      <c r="I27">
        <v>12.7939022297441</v>
      </c>
      <c r="J27">
        <v>0.62606324154213799</v>
      </c>
      <c r="K27">
        <v>4685.3255602487397</v>
      </c>
      <c r="L27">
        <v>4264.2589268489601</v>
      </c>
      <c r="M27">
        <v>57.433607460989002</v>
      </c>
      <c r="N27">
        <v>1.04569705622868</v>
      </c>
      <c r="O27">
        <v>8.5855170763677204</v>
      </c>
      <c r="P27">
        <v>37.668456856426701</v>
      </c>
      <c r="Q27">
        <v>1.4097180522481E-2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315662.49361686001</v>
      </c>
      <c r="F28">
        <v>341.15</v>
      </c>
      <c r="G28">
        <v>55.5338619269804</v>
      </c>
      <c r="H28">
        <v>2.77000001787437</v>
      </c>
      <c r="I28">
        <v>27.464344788453701</v>
      </c>
      <c r="J28">
        <v>1.7160683128448</v>
      </c>
      <c r="K28">
        <v>317.235751121394</v>
      </c>
      <c r="L28">
        <v>269.99707586762298</v>
      </c>
      <c r="M28">
        <v>71.1060702573958</v>
      </c>
      <c r="N28">
        <v>0.70271575806416398</v>
      </c>
      <c r="O28">
        <v>2.21310274072987</v>
      </c>
      <c r="P28">
        <v>92.170116884945699</v>
      </c>
      <c r="Q28">
        <v>0.111587459790224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304007.38837091002</v>
      </c>
      <c r="F29">
        <v>493.8</v>
      </c>
      <c r="G29">
        <v>84.709904707728995</v>
      </c>
      <c r="H29">
        <v>-3.1070689487476502</v>
      </c>
      <c r="I29">
        <v>14.811057964553999</v>
      </c>
      <c r="J29">
        <v>2.2840942120424801</v>
      </c>
      <c r="K29">
        <v>473.52507385952998</v>
      </c>
      <c r="L29">
        <v>408.55874694243897</v>
      </c>
      <c r="M29">
        <v>70.080445158774097</v>
      </c>
      <c r="N29">
        <v>0.69002459583668896</v>
      </c>
      <c r="O29">
        <v>6.8043742405832202</v>
      </c>
      <c r="P29">
        <v>117.67687899492999</v>
      </c>
      <c r="Q29">
        <v>0.14090690607776701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289920.26318499999</v>
      </c>
      <c r="F30">
        <v>673.15</v>
      </c>
      <c r="G30">
        <v>80.007724974105599</v>
      </c>
      <c r="H30">
        <v>-3.24773549722656</v>
      </c>
      <c r="I30">
        <v>101.183426606604</v>
      </c>
      <c r="J30">
        <v>2.7441402605378702</v>
      </c>
      <c r="K30">
        <v>614.40345656381498</v>
      </c>
      <c r="L30">
        <v>446.65779488433702</v>
      </c>
      <c r="M30">
        <v>59.339589696594999</v>
      </c>
      <c r="N30">
        <v>0.20661436547473899</v>
      </c>
      <c r="O30">
        <v>19.988115576023102</v>
      </c>
      <c r="P30">
        <v>136.524947294448</v>
      </c>
      <c r="Q30">
        <v>5.9834236231914001E-2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21</v>
      </c>
      <c r="E31">
        <v>282747.59638752003</v>
      </c>
      <c r="F31">
        <v>541</v>
      </c>
      <c r="G31">
        <v>12.429597277666399</v>
      </c>
      <c r="H31">
        <v>6.2899785595131101</v>
      </c>
      <c r="I31">
        <v>6.6899968119876903</v>
      </c>
      <c r="J31">
        <v>1.05495524480103</v>
      </c>
      <c r="K31">
        <v>489.982730992749</v>
      </c>
      <c r="L31">
        <v>463.45078282075599</v>
      </c>
      <c r="M31">
        <v>79.3209059621054</v>
      </c>
      <c r="N31">
        <v>1.2685557522856501</v>
      </c>
      <c r="O31">
        <v>1.4417744916820501</v>
      </c>
      <c r="P31">
        <v>44.247433675509903</v>
      </c>
      <c r="Q31">
        <v>-9.9348697591467E-2</v>
      </c>
    </row>
    <row r="32" spans="1:17" x14ac:dyDescent="0.3">
      <c r="A32" t="s">
        <v>98</v>
      </c>
      <c r="B32" t="s">
        <v>99</v>
      </c>
      <c r="C32" t="str">
        <f>IFERROR(VLOOKUP(Table1[[#This Row],[Ticker]],[1]!Table1[[Symbol]:[Industry]],2,FALSE),"-")</f>
        <v>-</v>
      </c>
      <c r="D32" t="s">
        <v>100</v>
      </c>
      <c r="E32">
        <v>279974.36956720002</v>
      </c>
      <c r="F32">
        <v>3215.15</v>
      </c>
      <c r="G32">
        <v>-22.672968366398401</v>
      </c>
      <c r="H32">
        <v>-13.1746544069075</v>
      </c>
      <c r="I32">
        <v>-26.295101266442</v>
      </c>
      <c r="J32">
        <v>-9.7044911077316804</v>
      </c>
      <c r="K32">
        <v>3405.4734653441501</v>
      </c>
      <c r="L32">
        <v>3398.1270523478001</v>
      </c>
      <c r="M32">
        <v>18.70943570243</v>
      </c>
      <c r="N32">
        <v>1.08872366654574</v>
      </c>
      <c r="O32">
        <v>20.894826057882199</v>
      </c>
      <c r="P32">
        <v>11.5422643931377</v>
      </c>
      <c r="Q32">
        <v>7.3187984273923007E-2</v>
      </c>
    </row>
    <row r="33" spans="1:17" x14ac:dyDescent="0.3">
      <c r="A33" t="s">
        <v>101</v>
      </c>
      <c r="B33" t="s">
        <v>102</v>
      </c>
      <c r="C33" t="str">
        <f>IFERROR(VLOOKUP(Table1[[#This Row],[Ticker]],[1]!Table1[[Symbol]:[Industry]],2,FALSE),"-")</f>
        <v>-</v>
      </c>
      <c r="D33" t="s">
        <v>103</v>
      </c>
      <c r="E33">
        <v>278227.38459830999</v>
      </c>
      <c r="F33">
        <v>1756.3</v>
      </c>
      <c r="G33">
        <v>56.611158294691002</v>
      </c>
      <c r="H33">
        <v>-13.1785890649995</v>
      </c>
      <c r="I33">
        <v>-9.0016668713207508</v>
      </c>
      <c r="J33">
        <v>-2.5091801259110298</v>
      </c>
      <c r="K33">
        <v>1808.4035772184</v>
      </c>
      <c r="L33">
        <v>1636.6835207314</v>
      </c>
      <c r="M33">
        <v>37.285646511468101</v>
      </c>
      <c r="N33">
        <v>0.323578326449526</v>
      </c>
      <c r="O33">
        <v>23.788646586574</v>
      </c>
      <c r="P33">
        <v>115.35160321255501</v>
      </c>
      <c r="Q33">
        <v>5.3956523587810001E-2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106</v>
      </c>
      <c r="E34">
        <v>277886.85654022498</v>
      </c>
      <c r="F34">
        <v>2905</v>
      </c>
      <c r="G34">
        <v>-39.356704155905398</v>
      </c>
      <c r="H34">
        <v>-6.36334003798724</v>
      </c>
      <c r="I34">
        <v>-24.426297080576798</v>
      </c>
      <c r="J34">
        <v>-2.1273718450493</v>
      </c>
      <c r="K34">
        <v>2897.5405923513799</v>
      </c>
      <c r="L34">
        <v>2983.3301602614802</v>
      </c>
      <c r="M34">
        <v>43.933378365811897</v>
      </c>
      <c r="N34">
        <v>0.81847498812623098</v>
      </c>
      <c r="O34">
        <v>22.822719449225399</v>
      </c>
      <c r="P34">
        <v>8.7974233174787404</v>
      </c>
      <c r="Q34">
        <v>-7.7687480788021998E-2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275685.15360442502</v>
      </c>
      <c r="F35">
        <v>7763.9</v>
      </c>
      <c r="G35">
        <v>85.933920049778493</v>
      </c>
      <c r="H35">
        <v>7.4321953395461398</v>
      </c>
      <c r="I35">
        <v>71.813516720897695</v>
      </c>
      <c r="J35">
        <v>-2.7542886108220199</v>
      </c>
      <c r="K35">
        <v>7045.7191449976599</v>
      </c>
      <c r="L35">
        <v>5392.6458245611802</v>
      </c>
      <c r="M35">
        <v>54.716345957583599</v>
      </c>
      <c r="N35">
        <v>0.812651021031215</v>
      </c>
      <c r="O35">
        <v>2.6378495343834798</v>
      </c>
      <c r="P35">
        <v>139.183610597658</v>
      </c>
      <c r="Q35">
        <v>0.193231567864832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72</v>
      </c>
      <c r="E36">
        <v>269233.62277650402</v>
      </c>
      <c r="F36">
        <v>724.95</v>
      </c>
      <c r="G36">
        <v>174.39619615544501</v>
      </c>
      <c r="H36">
        <v>-16.956972703347699</v>
      </c>
      <c r="I36">
        <v>20.979993130716402</v>
      </c>
      <c r="J36">
        <v>-3.9320720130261599</v>
      </c>
      <c r="K36">
        <v>693.75137165314698</v>
      </c>
      <c r="L36">
        <v>558.99578585228198</v>
      </c>
      <c r="M36">
        <v>28.736056273722799</v>
      </c>
      <c r="N36">
        <v>0.67031125595574204</v>
      </c>
      <c r="O36">
        <v>23.574039588937101</v>
      </c>
      <c r="P36">
        <v>207.37757048971801</v>
      </c>
      <c r="Q36">
        <v>0.16516783018280501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266041.55668263999</v>
      </c>
      <c r="F37">
        <v>9534.1</v>
      </c>
      <c r="G37">
        <v>68.591727360478103</v>
      </c>
      <c r="H37">
        <v>-8.0647327118504606</v>
      </c>
      <c r="I37">
        <v>21.066379348765501</v>
      </c>
      <c r="J37">
        <v>-0.77933197479188099</v>
      </c>
      <c r="K37">
        <v>9312.1805619272509</v>
      </c>
      <c r="L37">
        <v>7827.5159735794296</v>
      </c>
      <c r="M37">
        <v>49.186726646813803</v>
      </c>
      <c r="N37">
        <v>0.86038923964620695</v>
      </c>
      <c r="O37">
        <v>5.2936302325337303</v>
      </c>
      <c r="P37">
        <v>109.9559568377</v>
      </c>
      <c r="Q37">
        <v>0.114817170760874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117</v>
      </c>
      <c r="E38">
        <v>264009.95821200003</v>
      </c>
      <c r="F38">
        <v>195.85</v>
      </c>
      <c r="G38">
        <v>471.50873294367199</v>
      </c>
      <c r="H38">
        <v>8.8018369132750092</v>
      </c>
      <c r="I38">
        <v>82.322157219522396</v>
      </c>
      <c r="J38">
        <v>15.6681081446529</v>
      </c>
      <c r="K38">
        <v>171.284492248612</v>
      </c>
      <c r="L38">
        <v>132.31086928032099</v>
      </c>
      <c r="M38">
        <v>87.400923960832301</v>
      </c>
      <c r="N38">
        <v>1.2152616548345601</v>
      </c>
      <c r="O38">
        <v>8.8792443196323791</v>
      </c>
      <c r="P38">
        <v>505.40958268933502</v>
      </c>
      <c r="Q38">
        <v>0.176977715699806</v>
      </c>
    </row>
    <row r="39" spans="1:17" x14ac:dyDescent="0.3">
      <c r="A39" t="s">
        <v>118</v>
      </c>
      <c r="B39" t="s">
        <v>119</v>
      </c>
      <c r="C39" t="str">
        <f>IFERROR(VLOOKUP(Table1[[#This Row],[Ticker]],[1]!Table1[[Symbol]:[Industry]],2,FALSE),"-")</f>
        <v>-</v>
      </c>
      <c r="D39" t="s">
        <v>120</v>
      </c>
      <c r="E39">
        <v>251008.67503439999</v>
      </c>
      <c r="F39">
        <v>2633.1</v>
      </c>
      <c r="G39">
        <v>-9.6112387694246308</v>
      </c>
      <c r="H39">
        <v>-1.3656170046462901</v>
      </c>
      <c r="I39">
        <v>-11.7700500409328</v>
      </c>
      <c r="J39">
        <v>-0.20932596828643901</v>
      </c>
      <c r="K39">
        <v>2524.2147522652099</v>
      </c>
      <c r="L39">
        <v>2454.5812623391498</v>
      </c>
      <c r="M39">
        <v>70.996663714668799</v>
      </c>
      <c r="N39">
        <v>0.71752978370821197</v>
      </c>
      <c r="O39">
        <v>5.1726102312863196</v>
      </c>
      <c r="P39">
        <v>22.7552447552447</v>
      </c>
      <c r="Q39">
        <v>-3.1623853954829998E-3</v>
      </c>
    </row>
    <row r="40" spans="1:17" x14ac:dyDescent="0.3">
      <c r="A40" t="s">
        <v>121</v>
      </c>
      <c r="B40" t="s">
        <v>122</v>
      </c>
      <c r="C40" t="str">
        <f>IFERROR(VLOOKUP(Table1[[#This Row],[Ticker]],[1]!Table1[[Symbol]:[Industry]],2,FALSE),"-")</f>
        <v>-</v>
      </c>
      <c r="D40" t="s">
        <v>37</v>
      </c>
      <c r="E40">
        <v>250232.74968257899</v>
      </c>
      <c r="F40">
        <v>1581.6</v>
      </c>
      <c r="G40">
        <v>-27.357583810909102</v>
      </c>
      <c r="H40">
        <v>-5.3368657989529398</v>
      </c>
      <c r="I40">
        <v>-19.326423033176699</v>
      </c>
      <c r="J40">
        <v>-1.7422477911307399</v>
      </c>
      <c r="K40">
        <v>1586.56574079285</v>
      </c>
      <c r="L40">
        <v>1588.0920005518301</v>
      </c>
      <c r="M40">
        <v>38.981761876353801</v>
      </c>
      <c r="N40">
        <v>1.1532278274913501</v>
      </c>
      <c r="O40">
        <v>10.078401618614</v>
      </c>
      <c r="P40">
        <v>11.4548465522708</v>
      </c>
      <c r="Q40">
        <v>-2.1459725467369E-2</v>
      </c>
    </row>
    <row r="41" spans="1:17" x14ac:dyDescent="0.3">
      <c r="A41" t="s">
        <v>123</v>
      </c>
      <c r="B41" t="s">
        <v>124</v>
      </c>
      <c r="C41" t="str">
        <f>IFERROR(VLOOKUP(Table1[[#This Row],[Ticker]],[1]!Table1[[Symbol]:[Industry]],2,FALSE),"-")</f>
        <v>-</v>
      </c>
      <c r="D41" t="s">
        <v>125</v>
      </c>
      <c r="E41">
        <v>244585.19961834</v>
      </c>
      <c r="F41">
        <v>334.8</v>
      </c>
      <c r="G41">
        <v>145.64508143917499</v>
      </c>
      <c r="H41">
        <v>10.8390939343673</v>
      </c>
      <c r="I41">
        <v>67.983814814567495</v>
      </c>
      <c r="J41">
        <v>7.4300325609497397</v>
      </c>
      <c r="K41">
        <v>284.59043563134202</v>
      </c>
      <c r="L41">
        <v>215.927573017757</v>
      </c>
      <c r="M41">
        <v>80.775774403670596</v>
      </c>
      <c r="N41">
        <v>0.85144246624519004</v>
      </c>
      <c r="O41">
        <v>1.3590203106332099</v>
      </c>
      <c r="P41">
        <v>173.30612244897901</v>
      </c>
      <c r="Q41">
        <v>0.23048928391477999</v>
      </c>
    </row>
    <row r="42" spans="1:17" x14ac:dyDescent="0.3">
      <c r="A42" t="s">
        <v>126</v>
      </c>
      <c r="B42" t="s">
        <v>127</v>
      </c>
      <c r="C42" t="str">
        <f>IFERROR(VLOOKUP(Table1[[#This Row],[Ticker]],[1]!Table1[[Symbol]:[Industry]],2,FALSE),"-")</f>
        <v>-</v>
      </c>
      <c r="D42" t="s">
        <v>18</v>
      </c>
      <c r="E42">
        <v>240159.90117968101</v>
      </c>
      <c r="F42">
        <v>171.67</v>
      </c>
      <c r="G42">
        <v>50.120966649773003</v>
      </c>
      <c r="H42">
        <v>-1.81036689781201</v>
      </c>
      <c r="I42">
        <v>16.8194415879213</v>
      </c>
      <c r="J42">
        <v>-6.9692602256953701E-2</v>
      </c>
      <c r="K42">
        <v>166.74857584697901</v>
      </c>
      <c r="L42">
        <v>146.73922929456299</v>
      </c>
      <c r="M42">
        <v>60.877729801720903</v>
      </c>
      <c r="N42">
        <v>0.879789170479921</v>
      </c>
      <c r="O42">
        <v>14.6385507077532</v>
      </c>
      <c r="P42">
        <v>100.783625730994</v>
      </c>
      <c r="Q42">
        <v>0.10596642731686701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228836.29780047899</v>
      </c>
      <c r="F43">
        <v>935.3</v>
      </c>
      <c r="G43">
        <v>-11.144529388094799</v>
      </c>
      <c r="H43">
        <v>-1.7438854390263001</v>
      </c>
      <c r="I43">
        <v>0.53438083715149798</v>
      </c>
      <c r="J43">
        <v>-1.75535805299428</v>
      </c>
      <c r="K43">
        <v>907.96491947630795</v>
      </c>
      <c r="L43">
        <v>845.86386776746303</v>
      </c>
      <c r="M43">
        <v>52.307776715359402</v>
      </c>
      <c r="N43">
        <v>0.76859713211940095</v>
      </c>
      <c r="O43">
        <v>2.5767133540040601</v>
      </c>
      <c r="P43">
        <v>29.363762102351298</v>
      </c>
      <c r="Q43">
        <v>-6.8024427598630003E-3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49</v>
      </c>
      <c r="E44">
        <v>221284.88826804</v>
      </c>
      <c r="F44">
        <v>349.85</v>
      </c>
      <c r="G44">
        <v>14.0313468606887</v>
      </c>
      <c r="H44">
        <v>-6.8371339053730198</v>
      </c>
      <c r="I44">
        <v>31.144375678329801</v>
      </c>
      <c r="J44">
        <v>-2.4190860594106498</v>
      </c>
      <c r="K44">
        <v>352.94915667875898</v>
      </c>
      <c r="L44">
        <v>293.07265705032597</v>
      </c>
      <c r="M44">
        <v>37.943050857216697</v>
      </c>
      <c r="N44">
        <v>0.69057967712666402</v>
      </c>
      <c r="O44">
        <v>12.8197799056738</v>
      </c>
      <c r="P44">
        <v>72.509861932938804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130</v>
      </c>
      <c r="E45">
        <v>215066.281388348</v>
      </c>
      <c r="F45">
        <v>171.8</v>
      </c>
      <c r="G45">
        <v>23.112769125592699</v>
      </c>
      <c r="H45">
        <v>-9.1601668517472508</v>
      </c>
      <c r="I45">
        <v>15.2125178876609</v>
      </c>
      <c r="J45">
        <v>-2.5138203812941899</v>
      </c>
      <c r="K45">
        <v>171.52816625977701</v>
      </c>
      <c r="L45">
        <v>150.793589020518</v>
      </c>
      <c r="M45">
        <v>35.225543047050301</v>
      </c>
      <c r="N45">
        <v>0.70440648814815798</v>
      </c>
      <c r="O45">
        <v>7.45052386495923</v>
      </c>
      <c r="P45">
        <v>53.873712494402099</v>
      </c>
      <c r="Q45">
        <v>4.6147541894149997E-3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207559.61716848999</v>
      </c>
      <c r="F46">
        <v>1611.5</v>
      </c>
      <c r="G46">
        <v>72.278041674595002</v>
      </c>
      <c r="H46">
        <v>-0.21845808487350399</v>
      </c>
      <c r="I46">
        <v>10.863410964043901</v>
      </c>
      <c r="J46">
        <v>-1.0314443733752801</v>
      </c>
      <c r="K46">
        <v>1533.2955248598801</v>
      </c>
      <c r="L46">
        <v>1305.0408902838201</v>
      </c>
      <c r="M46">
        <v>49.370002268394003</v>
      </c>
      <c r="N46">
        <v>0.69526110347738601</v>
      </c>
      <c r="O46">
        <v>3.7542662116040799</v>
      </c>
      <c r="P46">
        <v>105.31277869792299</v>
      </c>
      <c r="Q46">
        <v>0.22493203145871901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206861.79927041999</v>
      </c>
      <c r="F47">
        <v>838.55</v>
      </c>
      <c r="G47">
        <v>40.8556603518632</v>
      </c>
      <c r="H47">
        <v>-6.1385463405154796</v>
      </c>
      <c r="I47">
        <v>-7.1328469961200396</v>
      </c>
      <c r="J47">
        <v>-0.177398332013569</v>
      </c>
      <c r="K47">
        <v>844.23394580059903</v>
      </c>
      <c r="L47">
        <v>762.654833225071</v>
      </c>
      <c r="M47">
        <v>48.843132673000497</v>
      </c>
      <c r="N47">
        <v>0.79663669655745895</v>
      </c>
      <c r="O47">
        <v>15.3896607238685</v>
      </c>
      <c r="P47">
        <v>81.092754562142304</v>
      </c>
      <c r="Q47">
        <v>0.11168084706197801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198869.893112925</v>
      </c>
      <c r="F48">
        <v>5592.85</v>
      </c>
      <c r="G48">
        <v>207.35324223891101</v>
      </c>
      <c r="H48">
        <v>7.4250689638477096</v>
      </c>
      <c r="I48">
        <v>66.187624112320904</v>
      </c>
      <c r="J48">
        <v>0.32336808490202101</v>
      </c>
      <c r="K48">
        <v>4953.9761092220697</v>
      </c>
      <c r="L48">
        <v>3767.5537657802702</v>
      </c>
      <c r="M48">
        <v>72.629981395211004</v>
      </c>
      <c r="N48">
        <v>0.61433148347765199</v>
      </c>
      <c r="O48">
        <v>1.2900399617368401</v>
      </c>
      <c r="P48">
        <v>237.43702675797101</v>
      </c>
      <c r="Q48">
        <v>0.258832743908744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80</v>
      </c>
      <c r="E49">
        <v>188527.91860462501</v>
      </c>
      <c r="F49">
        <v>2761.8</v>
      </c>
      <c r="G49">
        <v>34.099653817641297</v>
      </c>
      <c r="H49">
        <v>9.8949247332520702</v>
      </c>
      <c r="I49">
        <v>21.0044459990931</v>
      </c>
      <c r="J49">
        <v>-0.649170937437202</v>
      </c>
      <c r="K49">
        <v>2492.8585739600398</v>
      </c>
      <c r="L49">
        <v>2218.4890346893899</v>
      </c>
      <c r="M49">
        <v>82.059013757351593</v>
      </c>
      <c r="N49">
        <v>1.2522469543586701</v>
      </c>
      <c r="O49">
        <v>0.874429719747982</v>
      </c>
      <c r="P49">
        <v>59.975854596801298</v>
      </c>
      <c r="Q49">
        <v>5.4872517032116999E-2</v>
      </c>
    </row>
    <row r="50" spans="1:17" x14ac:dyDescent="0.3">
      <c r="A50" t="s">
        <v>146</v>
      </c>
      <c r="B50" t="s">
        <v>147</v>
      </c>
      <c r="C50" t="str">
        <f>IFERROR(VLOOKUP(Table1[[#This Row],[Ticker]],[1]!Table1[[Symbol]:[Industry]],2,FALSE),"-")</f>
        <v>-</v>
      </c>
      <c r="D50" t="s">
        <v>117</v>
      </c>
      <c r="E50">
        <v>181423.09425600001</v>
      </c>
      <c r="F50">
        <v>550.15</v>
      </c>
      <c r="G50">
        <v>179.929942105154</v>
      </c>
      <c r="H50">
        <v>8.3477676731317896</v>
      </c>
      <c r="I50">
        <v>26.370706435669401</v>
      </c>
      <c r="J50">
        <v>8.0960947529796492</v>
      </c>
      <c r="K50">
        <v>481.69531049564</v>
      </c>
      <c r="L50">
        <v>391.82607654753201</v>
      </c>
      <c r="M50">
        <v>81.732435741422293</v>
      </c>
      <c r="N50">
        <v>0.78470314641455696</v>
      </c>
      <c r="O50">
        <v>1.7449786421884901</v>
      </c>
      <c r="P50">
        <v>215.996553704767</v>
      </c>
      <c r="Q50">
        <v>0.19697292884656301</v>
      </c>
    </row>
    <row r="51" spans="1:17" x14ac:dyDescent="0.3">
      <c r="A51" t="s">
        <v>148</v>
      </c>
      <c r="B51" t="s">
        <v>149</v>
      </c>
      <c r="C51" t="str">
        <f>IFERROR(VLOOKUP(Table1[[#This Row],[Ticker]],[1]!Table1[[Symbol]:[Industry]],2,FALSE),"-")</f>
        <v>-</v>
      </c>
      <c r="D51" t="s">
        <v>150</v>
      </c>
      <c r="E51">
        <v>181384.033123125</v>
      </c>
      <c r="F51">
        <v>8591</v>
      </c>
      <c r="G51">
        <v>70.1626866612268</v>
      </c>
      <c r="H51">
        <v>-7.8383488804450702E-2</v>
      </c>
      <c r="I51">
        <v>61.267437611839703</v>
      </c>
      <c r="J51">
        <v>-1.56940848119307</v>
      </c>
      <c r="K51">
        <v>8011.2194886675197</v>
      </c>
      <c r="L51">
        <v>6188.0263035084499</v>
      </c>
      <c r="M51">
        <v>51.100848139074301</v>
      </c>
      <c r="N51">
        <v>0.634276594305624</v>
      </c>
      <c r="O51">
        <v>6.5062274473285999</v>
      </c>
      <c r="P51">
        <v>123.142857142857</v>
      </c>
      <c r="Q51">
        <v>0.190489008716757</v>
      </c>
    </row>
    <row r="52" spans="1:17" x14ac:dyDescent="0.3">
      <c r="A52" t="s">
        <v>151</v>
      </c>
      <c r="B52" t="s">
        <v>152</v>
      </c>
      <c r="C52" t="str">
        <f>IFERROR(VLOOKUP(Table1[[#This Row],[Ticker]],[1]!Table1[[Symbol]:[Industry]],2,FALSE),"-")</f>
        <v>-</v>
      </c>
      <c r="D52" t="s">
        <v>153</v>
      </c>
      <c r="E52">
        <v>180638.285104593</v>
      </c>
      <c r="F52">
        <v>212.56</v>
      </c>
      <c r="G52">
        <v>157.11632182002799</v>
      </c>
      <c r="H52">
        <v>7.1858292685410001</v>
      </c>
      <c r="I52">
        <v>44.940335764730001</v>
      </c>
      <c r="J52">
        <v>0.69984790213363401</v>
      </c>
      <c r="K52">
        <v>191.85477168164201</v>
      </c>
      <c r="L52">
        <v>155.552185157097</v>
      </c>
      <c r="M52">
        <v>70.998093847744997</v>
      </c>
      <c r="N52">
        <v>0.95341142212785701</v>
      </c>
      <c r="O52">
        <v>0.67745577719231498</v>
      </c>
      <c r="P52">
        <v>189.59128065395001</v>
      </c>
      <c r="Q52">
        <v>4.2319844671739E-2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156</v>
      </c>
      <c r="E53">
        <v>172776.50551722999</v>
      </c>
      <c r="F53">
        <v>465.65</v>
      </c>
      <c r="G53">
        <v>38.7071480208688</v>
      </c>
      <c r="H53">
        <v>-1.35010830389152</v>
      </c>
      <c r="I53">
        <v>65.488856112027804</v>
      </c>
      <c r="J53">
        <v>-1.63733600270296</v>
      </c>
      <c r="K53">
        <v>431.65326989830697</v>
      </c>
      <c r="L53">
        <v>341.87090456761098</v>
      </c>
      <c r="M53">
        <v>55.619066781743498</v>
      </c>
      <c r="N53">
        <v>1.2591293827189201</v>
      </c>
      <c r="O53">
        <v>8.8263717384301508</v>
      </c>
      <c r="P53">
        <v>123.87019230769199</v>
      </c>
      <c r="Q53">
        <v>4.4421090089416998E-2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80</v>
      </c>
      <c r="E54">
        <v>168366.80533869</v>
      </c>
      <c r="F54">
        <v>677.65</v>
      </c>
      <c r="G54">
        <v>35.219487671914798</v>
      </c>
      <c r="H54">
        <v>4.511119029194</v>
      </c>
      <c r="I54">
        <v>15.6948488842933</v>
      </c>
      <c r="J54">
        <v>-2.99511749115173</v>
      </c>
      <c r="K54">
        <v>646.01171710766403</v>
      </c>
      <c r="L54">
        <v>570.56552830011799</v>
      </c>
      <c r="M54">
        <v>59.753404219249497</v>
      </c>
      <c r="N54">
        <v>1.0395833783197701</v>
      </c>
      <c r="O54">
        <v>4.3237659558769304</v>
      </c>
      <c r="P54">
        <v>67.714391783195097</v>
      </c>
      <c r="Q54">
        <v>4.8647669729134001E-2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161</v>
      </c>
      <c r="E55">
        <v>163656.04170850501</v>
      </c>
      <c r="F55">
        <v>4305.1000000000004</v>
      </c>
      <c r="G55">
        <v>34.535679564351199</v>
      </c>
      <c r="H55">
        <v>-8.7211294639014199</v>
      </c>
      <c r="I55">
        <v>29.5567225811415</v>
      </c>
      <c r="J55">
        <v>-1.1707749885599501</v>
      </c>
      <c r="K55">
        <v>4141.0074015571099</v>
      </c>
      <c r="L55">
        <v>3435.8121272134699</v>
      </c>
      <c r="M55">
        <v>44.735619794873301</v>
      </c>
      <c r="N55">
        <v>0.69725952448508099</v>
      </c>
      <c r="O55">
        <v>7.0776520870595201</v>
      </c>
      <c r="P55">
        <v>84.502967835944006</v>
      </c>
      <c r="Q55">
        <v>9.5634137491109994E-2</v>
      </c>
    </row>
    <row r="56" spans="1:17" x14ac:dyDescent="0.3">
      <c r="A56" t="s">
        <v>162</v>
      </c>
      <c r="B56" t="s">
        <v>163</v>
      </c>
      <c r="C56" t="str">
        <f>IFERROR(VLOOKUP(Table1[[#This Row],[Ticker]],[1]!Table1[[Symbol]:[Industry]],2,FALSE),"-")</f>
        <v>-</v>
      </c>
      <c r="D56" t="s">
        <v>117</v>
      </c>
      <c r="E56">
        <v>159994.69024</v>
      </c>
      <c r="F56">
        <v>611.95000000000005</v>
      </c>
      <c r="G56">
        <v>239.811297517154</v>
      </c>
      <c r="H56">
        <v>16.486493704070298</v>
      </c>
      <c r="I56">
        <v>29.380031714430501</v>
      </c>
      <c r="J56">
        <v>8.2851998025569191</v>
      </c>
      <c r="K56">
        <v>526.67804937500705</v>
      </c>
      <c r="L56">
        <v>431.26358123785701</v>
      </c>
      <c r="M56">
        <v>81.223158035832498</v>
      </c>
      <c r="N56">
        <v>0.81909119033813005</v>
      </c>
      <c r="O56">
        <v>1.1847373151401199</v>
      </c>
      <c r="P56">
        <v>284.51146716933698</v>
      </c>
      <c r="Q56">
        <v>0.189169229884629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21</v>
      </c>
      <c r="E57">
        <v>159623.17098992999</v>
      </c>
      <c r="F57">
        <v>5377.15</v>
      </c>
      <c r="G57">
        <v>-18.857786314728301</v>
      </c>
      <c r="H57">
        <v>3.8348766281193201</v>
      </c>
      <c r="I57">
        <v>-22.339025000295099</v>
      </c>
      <c r="J57">
        <v>-2.6221800272687199</v>
      </c>
      <c r="K57">
        <v>5076.2470286300604</v>
      </c>
      <c r="L57">
        <v>5136.1095959146796</v>
      </c>
      <c r="M57">
        <v>66.533335834999093</v>
      </c>
      <c r="N57">
        <v>0.98300014026119897</v>
      </c>
      <c r="O57">
        <v>19.8032414941</v>
      </c>
      <c r="P57">
        <v>19.133498022620699</v>
      </c>
      <c r="Q57">
        <v>-9.332724829429E-3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168</v>
      </c>
      <c r="E58">
        <v>156092.206446</v>
      </c>
      <c r="F58">
        <v>3113.9</v>
      </c>
      <c r="G58">
        <v>-6.4224776149807896</v>
      </c>
      <c r="H58">
        <v>-7.3520115538808</v>
      </c>
      <c r="I58">
        <v>0.97712473282852996</v>
      </c>
      <c r="J58">
        <v>-2.7167581408768502</v>
      </c>
      <c r="K58">
        <v>3053.02601648887</v>
      </c>
      <c r="L58">
        <v>2827.9806487885999</v>
      </c>
      <c r="M58">
        <v>38.151693728371797</v>
      </c>
      <c r="N58">
        <v>0.77647350392923697</v>
      </c>
      <c r="O58">
        <v>3.7605575002408398</v>
      </c>
      <c r="P58">
        <v>35.826917624479201</v>
      </c>
      <c r="Q58">
        <v>-9.084565473299E-3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-</v>
      </c>
      <c r="D59" t="s">
        <v>171</v>
      </c>
      <c r="E59">
        <v>155959.43156135999</v>
      </c>
      <c r="F59">
        <v>707</v>
      </c>
      <c r="G59">
        <v>39.686616397004897</v>
      </c>
      <c r="H59">
        <v>-1.5198828154900701</v>
      </c>
      <c r="I59">
        <v>9.4215228248347707</v>
      </c>
      <c r="J59">
        <v>-0.124862808533727</v>
      </c>
      <c r="K59">
        <v>666.19592458064096</v>
      </c>
      <c r="L59">
        <v>583.14477744280998</v>
      </c>
      <c r="M59">
        <v>61.219173106107199</v>
      </c>
      <c r="N59">
        <v>0.59688232948637299</v>
      </c>
      <c r="O59">
        <v>1.16690240452617</v>
      </c>
      <c r="P59">
        <v>67.436352871521606</v>
      </c>
      <c r="Q59">
        <v>4.2912418525463E-2</v>
      </c>
    </row>
    <row r="60" spans="1:17" x14ac:dyDescent="0.3">
      <c r="A60" t="s">
        <v>172</v>
      </c>
      <c r="B60" t="s">
        <v>173</v>
      </c>
      <c r="C60" t="str">
        <f>IFERROR(VLOOKUP(Table1[[#This Row],[Ticker]],[1]!Table1[[Symbol]:[Industry]],2,FALSE),"-")</f>
        <v>-</v>
      </c>
      <c r="D60" t="s">
        <v>140</v>
      </c>
      <c r="E60">
        <v>153186.62039666899</v>
      </c>
      <c r="F60">
        <v>1561.6</v>
      </c>
      <c r="G60">
        <v>104.548467920321</v>
      </c>
      <c r="H60">
        <v>1.29945421088275</v>
      </c>
      <c r="I60">
        <v>24.630529119731001</v>
      </c>
      <c r="J60">
        <v>-0.61089512332089502</v>
      </c>
      <c r="K60">
        <v>1401.0187781094101</v>
      </c>
      <c r="L60">
        <v>1125.4387779480701</v>
      </c>
      <c r="M60">
        <v>58.221705818886001</v>
      </c>
      <c r="N60">
        <v>0.64981922238481804</v>
      </c>
      <c r="O60">
        <v>5.6576588114754101</v>
      </c>
      <c r="P60">
        <v>143.60034318695801</v>
      </c>
      <c r="Q60">
        <v>0.11822172521655901</v>
      </c>
    </row>
    <row r="61" spans="1:17" x14ac:dyDescent="0.3">
      <c r="A61" t="s">
        <v>68</v>
      </c>
      <c r="B61" t="s">
        <v>174</v>
      </c>
      <c r="C61" t="str">
        <f>IFERROR(VLOOKUP(Table1[[#This Row],[Ticker]],[1]!Table1[[Symbol]:[Industry]],2,FALSE),"-")</f>
        <v>-</v>
      </c>
      <c r="D61" t="s">
        <v>56</v>
      </c>
      <c r="E61">
        <v>151860.11489632499</v>
      </c>
      <c r="F61">
        <v>692.1</v>
      </c>
      <c r="G61">
        <v>83.093739453006094</v>
      </c>
      <c r="H61">
        <v>-0.63399101542648495</v>
      </c>
      <c r="I61">
        <v>16.639642551092301</v>
      </c>
      <c r="J61">
        <v>1.1386254433888101</v>
      </c>
      <c r="K61">
        <v>654.49344323528805</v>
      </c>
      <c r="L61">
        <v>570.24762990345198</v>
      </c>
      <c r="M61">
        <v>39.2687657472623</v>
      </c>
      <c r="N61">
        <v>0.74144884254344201</v>
      </c>
      <c r="O61">
        <v>2.9619997110244198</v>
      </c>
      <c r="P61">
        <v>113.84211339409801</v>
      </c>
      <c r="Q61">
        <v>0.108572439416318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37</v>
      </c>
      <c r="E62">
        <v>151733.885648225</v>
      </c>
      <c r="F62">
        <v>1524.75</v>
      </c>
      <c r="G62">
        <v>-8.4680494624883806</v>
      </c>
      <c r="H62">
        <v>1.0567426087726099</v>
      </c>
      <c r="I62">
        <v>-8.1298563549252805</v>
      </c>
      <c r="J62">
        <v>-0.56041516748752296</v>
      </c>
      <c r="K62">
        <v>1461.9498623198899</v>
      </c>
      <c r="L62">
        <v>1419.44325266602</v>
      </c>
      <c r="M62">
        <v>66.026830867428203</v>
      </c>
      <c r="N62">
        <v>0.81071489251539997</v>
      </c>
      <c r="O62">
        <v>2.9283489096573101</v>
      </c>
      <c r="P62">
        <v>21.8191986577717</v>
      </c>
      <c r="Q62">
        <v>1.5881511082100001E-3</v>
      </c>
    </row>
    <row r="63" spans="1:17" x14ac:dyDescent="0.3">
      <c r="A63" t="s">
        <v>177</v>
      </c>
      <c r="B63" t="s">
        <v>178</v>
      </c>
      <c r="C63" t="str">
        <f>IFERROR(VLOOKUP(Table1[[#This Row],[Ticker]],[1]!Table1[[Symbol]:[Industry]],2,FALSE),"-")</f>
        <v>-</v>
      </c>
      <c r="D63" t="s">
        <v>179</v>
      </c>
      <c r="E63">
        <v>151549.01069150699</v>
      </c>
      <c r="F63">
        <v>229.11</v>
      </c>
      <c r="G63">
        <v>84.340947746163494</v>
      </c>
      <c r="H63">
        <v>3.1083483432418602</v>
      </c>
      <c r="I63">
        <v>28.927979214975</v>
      </c>
      <c r="J63">
        <v>1.9921387777180499</v>
      </c>
      <c r="K63">
        <v>210.26598137533699</v>
      </c>
      <c r="L63">
        <v>176.39574172648801</v>
      </c>
      <c r="M63">
        <v>74.315133297888707</v>
      </c>
      <c r="N63">
        <v>0.73353263297076798</v>
      </c>
      <c r="O63">
        <v>2.1779931037492801</v>
      </c>
      <c r="P63">
        <v>113.12558139534799</v>
      </c>
      <c r="Q63">
        <v>8.9511270463986006E-2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182</v>
      </c>
      <c r="E64">
        <v>145854.1789154</v>
      </c>
      <c r="F64">
        <v>1412.15</v>
      </c>
      <c r="G64">
        <v>7.6797366959049</v>
      </c>
      <c r="H64">
        <v>-6.1679207329688097</v>
      </c>
      <c r="I64">
        <v>8.1221850063052301</v>
      </c>
      <c r="J64">
        <v>-0.103275838624627</v>
      </c>
      <c r="K64">
        <v>1343.46579299066</v>
      </c>
      <c r="L64">
        <v>1206.3277743214501</v>
      </c>
      <c r="M64">
        <v>65.261354334725894</v>
      </c>
      <c r="N64">
        <v>1.1856429003929001</v>
      </c>
      <c r="O64">
        <v>3.8912296852317199</v>
      </c>
      <c r="P64">
        <v>47.129610335486497</v>
      </c>
      <c r="Q64">
        <v>6.3526057380279997E-3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21</v>
      </c>
      <c r="E65">
        <v>143514.01530036001</v>
      </c>
      <c r="F65">
        <v>1465.75</v>
      </c>
      <c r="G65">
        <v>1.6283081633051899</v>
      </c>
      <c r="H65">
        <v>1.9650689341424801</v>
      </c>
      <c r="I65">
        <v>5.2895895767496697</v>
      </c>
      <c r="J65">
        <v>-2.2132739965976098</v>
      </c>
      <c r="K65">
        <v>1362.6003874015901</v>
      </c>
      <c r="L65">
        <v>1278.3181834679899</v>
      </c>
      <c r="M65">
        <v>69.950801938477895</v>
      </c>
      <c r="N65">
        <v>0.81071236151444503</v>
      </c>
      <c r="O65">
        <v>2.2002387856046401</v>
      </c>
      <c r="P65">
        <v>35.429178601127198</v>
      </c>
      <c r="Q65">
        <v>5.5589142552430002E-3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89</v>
      </c>
      <c r="E66">
        <v>138501.99266471399</v>
      </c>
      <c r="F66">
        <v>438.95</v>
      </c>
      <c r="G66">
        <v>66.338306371424807</v>
      </c>
      <c r="H66">
        <v>-7.5987791694834304</v>
      </c>
      <c r="I66">
        <v>15.694854481108599</v>
      </c>
      <c r="J66">
        <v>-1.82647646289037</v>
      </c>
      <c r="K66">
        <v>433.16556377154097</v>
      </c>
      <c r="L66">
        <v>371.51383231883199</v>
      </c>
      <c r="M66">
        <v>43.480374029418201</v>
      </c>
      <c r="N66">
        <v>0.65504211805589097</v>
      </c>
      <c r="O66">
        <v>5.7523635949424596</v>
      </c>
      <c r="P66">
        <v>102.514417531718</v>
      </c>
      <c r="Q66">
        <v>0.15245694137207899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189</v>
      </c>
      <c r="E67">
        <v>136504.23199670401</v>
      </c>
      <c r="F67">
        <v>203.03</v>
      </c>
      <c r="G67">
        <v>96.876681310240301</v>
      </c>
      <c r="H67">
        <v>22.3323322815382</v>
      </c>
      <c r="I67">
        <v>76.326849397965205</v>
      </c>
      <c r="J67">
        <v>0.72750766376203402</v>
      </c>
      <c r="K67">
        <v>166.27035916885799</v>
      </c>
      <c r="L67">
        <v>127.41996767635899</v>
      </c>
      <c r="M67">
        <v>66.232459382661006</v>
      </c>
      <c r="N67">
        <v>1.15168533639099</v>
      </c>
      <c r="O67">
        <v>2.8813475841008702</v>
      </c>
      <c r="P67">
        <v>133.90552995391701</v>
      </c>
      <c r="Q67">
        <v>2.4147840703366001E-2</v>
      </c>
    </row>
    <row r="68" spans="1:17" x14ac:dyDescent="0.3">
      <c r="A68" t="s">
        <v>190</v>
      </c>
      <c r="B68" t="s">
        <v>191</v>
      </c>
      <c r="C68" t="str">
        <f>IFERROR(VLOOKUP(Table1[[#This Row],[Ticker]],[1]!Table1[[Symbol]:[Industry]],2,FALSE),"-")</f>
        <v>-</v>
      </c>
      <c r="D68" t="s">
        <v>32</v>
      </c>
      <c r="E68">
        <v>135670.68676606499</v>
      </c>
      <c r="F68">
        <v>261.7</v>
      </c>
      <c r="G68">
        <v>2.4549238738830499</v>
      </c>
      <c r="H68">
        <v>-9.4046813616230303</v>
      </c>
      <c r="I68">
        <v>3.9169155078291502</v>
      </c>
      <c r="J68">
        <v>-5.1603102870547</v>
      </c>
      <c r="K68">
        <v>270.51714481095399</v>
      </c>
      <c r="L68">
        <v>245.55313148006201</v>
      </c>
      <c r="M68">
        <v>32.8151039421871</v>
      </c>
      <c r="N68">
        <v>0.74714293918643504</v>
      </c>
      <c r="O68">
        <v>14.5204432556362</v>
      </c>
      <c r="P68">
        <v>40.888290713324302</v>
      </c>
      <c r="Q68">
        <v>0.14848633131286701</v>
      </c>
    </row>
    <row r="69" spans="1:17" x14ac:dyDescent="0.3">
      <c r="A69" t="s">
        <v>192</v>
      </c>
      <c r="B69" t="s">
        <v>193</v>
      </c>
      <c r="C69" t="str">
        <f>IFERROR(VLOOKUP(Table1[[#This Row],[Ticker]],[1]!Table1[[Symbol]:[Industry]],2,FALSE),"-")</f>
        <v>-</v>
      </c>
      <c r="D69" t="s">
        <v>120</v>
      </c>
      <c r="E69">
        <v>134128.71496908</v>
      </c>
      <c r="F69">
        <v>5668.85</v>
      </c>
      <c r="G69">
        <v>-13.743164216485701</v>
      </c>
      <c r="H69">
        <v>-2.8111136844843401</v>
      </c>
      <c r="I69">
        <v>-2.6643374274828502</v>
      </c>
      <c r="J69">
        <v>0.34552824531385801</v>
      </c>
      <c r="K69">
        <v>5295.0610364709601</v>
      </c>
      <c r="L69">
        <v>4995.07327579715</v>
      </c>
      <c r="M69">
        <v>70.497064971536503</v>
      </c>
      <c r="N69">
        <v>0.55372668515660795</v>
      </c>
      <c r="O69">
        <v>0.99050071884068103</v>
      </c>
      <c r="P69">
        <v>30.3873312326057</v>
      </c>
      <c r="Q69">
        <v>2.4248537632589998E-2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32</v>
      </c>
      <c r="E70">
        <v>133629.684811888</v>
      </c>
      <c r="F70">
        <v>122.39</v>
      </c>
      <c r="G70">
        <v>75.509043445132207</v>
      </c>
      <c r="H70">
        <v>-8.8798687994063705</v>
      </c>
      <c r="I70">
        <v>15.567232312938801</v>
      </c>
      <c r="J70">
        <v>-2.4142525140513502</v>
      </c>
      <c r="K70">
        <v>124.973156371345</v>
      </c>
      <c r="L70">
        <v>108.560246986198</v>
      </c>
      <c r="M70">
        <v>41.505088474621701</v>
      </c>
      <c r="N70">
        <v>1.0233044636217901</v>
      </c>
      <c r="O70">
        <v>16.757905057602699</v>
      </c>
      <c r="P70">
        <v>110.472914875322</v>
      </c>
      <c r="Q70">
        <v>0.121846260236895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37</v>
      </c>
      <c r="E71">
        <v>133554.30765522999</v>
      </c>
      <c r="F71">
        <v>623.65</v>
      </c>
      <c r="G71">
        <v>-33.294540616977699</v>
      </c>
      <c r="H71">
        <v>5.0544204195556199</v>
      </c>
      <c r="I71">
        <v>-16.023715974220899</v>
      </c>
      <c r="J71">
        <v>2.3021197671734899</v>
      </c>
      <c r="K71">
        <v>587.30525495497295</v>
      </c>
      <c r="L71">
        <v>599.71308781494702</v>
      </c>
      <c r="M71">
        <v>76.505896649209305</v>
      </c>
      <c r="N71">
        <v>0.76923477616839697</v>
      </c>
      <c r="O71">
        <v>13.9421149683315</v>
      </c>
      <c r="P71">
        <v>21.949550254204102</v>
      </c>
      <c r="Q71">
        <v>-9.8657106628463997E-2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200</v>
      </c>
      <c r="E72">
        <v>130276.92930417501</v>
      </c>
      <c r="F72">
        <v>4828.7</v>
      </c>
      <c r="G72">
        <v>25.715034616731099</v>
      </c>
      <c r="H72">
        <v>-5.31143848029821</v>
      </c>
      <c r="I72">
        <v>11.425914628128099</v>
      </c>
      <c r="J72">
        <v>0.33834532847709098</v>
      </c>
      <c r="K72">
        <v>4653.0595940798603</v>
      </c>
      <c r="L72">
        <v>4148.7904604195101</v>
      </c>
      <c r="M72">
        <v>54.5110467871841</v>
      </c>
      <c r="N72">
        <v>0.95532810147140201</v>
      </c>
      <c r="O72">
        <v>3.05051048936566</v>
      </c>
      <c r="P72">
        <v>52.806962025316402</v>
      </c>
      <c r="Q72">
        <v>5.2851732657300997E-2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18</v>
      </c>
      <c r="E73">
        <v>129938.23936560001</v>
      </c>
      <c r="F73">
        <v>300.2</v>
      </c>
      <c r="G73">
        <v>29.209138985499301</v>
      </c>
      <c r="H73">
        <v>-5.60147899223323</v>
      </c>
      <c r="I73">
        <v>17.203739383417901</v>
      </c>
      <c r="J73">
        <v>-2.7866502379900302</v>
      </c>
      <c r="K73">
        <v>305.071859616138</v>
      </c>
      <c r="L73">
        <v>269.21306794801802</v>
      </c>
      <c r="M73">
        <v>40.283620891625098</v>
      </c>
      <c r="N73">
        <v>0.56020797891639096</v>
      </c>
      <c r="O73">
        <v>14.5819453697535</v>
      </c>
      <c r="P73">
        <v>81.143460552119393</v>
      </c>
      <c r="Q73">
        <v>1.2007690380859E-2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72</v>
      </c>
      <c r="E74">
        <v>129462.276279</v>
      </c>
      <c r="F74">
        <v>723</v>
      </c>
      <c r="G74">
        <v>110.10824380187699</v>
      </c>
      <c r="H74">
        <v>13.1855813179788</v>
      </c>
      <c r="I74">
        <v>45.621312719403399</v>
      </c>
      <c r="J74">
        <v>-2.2684176513790901</v>
      </c>
      <c r="K74">
        <v>660.16290461221001</v>
      </c>
      <c r="L74">
        <v>529.41763173178299</v>
      </c>
      <c r="M74">
        <v>63.593556299937198</v>
      </c>
      <c r="N74">
        <v>0.49469895637841199</v>
      </c>
      <c r="O74">
        <v>4.0110650069156302</v>
      </c>
      <c r="P74">
        <v>155.25154457193199</v>
      </c>
      <c r="Q74">
        <v>0.124311972827907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65</v>
      </c>
      <c r="E75">
        <v>120081.964041295</v>
      </c>
      <c r="F75">
        <v>1512.05</v>
      </c>
      <c r="G75">
        <v>22.607012315492199</v>
      </c>
      <c r="H75">
        <v>-6.1042411414238202</v>
      </c>
      <c r="I75">
        <v>3.9400805379150299</v>
      </c>
      <c r="J75">
        <v>-1.11030978829581</v>
      </c>
      <c r="K75">
        <v>1478.4094328147501</v>
      </c>
      <c r="L75">
        <v>1364.0117103397099</v>
      </c>
      <c r="M75">
        <v>44.387099326590501</v>
      </c>
      <c r="N75">
        <v>0.80838784990086099</v>
      </c>
      <c r="O75">
        <v>4.62616976951821</v>
      </c>
      <c r="P75">
        <v>49.264560710760101</v>
      </c>
      <c r="Q75">
        <v>1.4423935839404999E-2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49</v>
      </c>
      <c r="E76">
        <v>118654.65992828</v>
      </c>
      <c r="F76">
        <v>1403.5</v>
      </c>
      <c r="G76">
        <v>-4.5577557392374999</v>
      </c>
      <c r="H76">
        <v>0.49777757438922798</v>
      </c>
      <c r="I76">
        <v>0.63914617072312596</v>
      </c>
      <c r="J76">
        <v>-2.9332845151062399</v>
      </c>
      <c r="K76">
        <v>1338.29278389309</v>
      </c>
      <c r="L76">
        <v>1204.00961551624</v>
      </c>
      <c r="M76">
        <v>48.757637400815803</v>
      </c>
      <c r="N76">
        <v>0.59819192114223796</v>
      </c>
      <c r="O76">
        <v>5.17990737442108</v>
      </c>
      <c r="P76">
        <v>40.737026823765298</v>
      </c>
      <c r="Q76">
        <v>0.12095854668104999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211</v>
      </c>
      <c r="E77">
        <v>118510.48348359999</v>
      </c>
      <c r="F77">
        <v>4551.95</v>
      </c>
      <c r="G77">
        <v>-0.75496291951472805</v>
      </c>
      <c r="H77">
        <v>-6.7682073857852103</v>
      </c>
      <c r="I77">
        <v>0.90494657076074403</v>
      </c>
      <c r="J77">
        <v>-4.3559661404205796</v>
      </c>
      <c r="K77">
        <v>4315.6250633825202</v>
      </c>
      <c r="L77">
        <v>3903.98105714545</v>
      </c>
      <c r="M77">
        <v>39.847979198478697</v>
      </c>
      <c r="N77">
        <v>0.91717719645765095</v>
      </c>
      <c r="O77">
        <v>2.5933940399169599</v>
      </c>
      <c r="P77">
        <v>38.134615968197103</v>
      </c>
      <c r="Q77">
        <v>-5.2783891209402002E-2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214</v>
      </c>
      <c r="E78">
        <v>118249.4749834</v>
      </c>
      <c r="F78">
        <v>1921.05</v>
      </c>
      <c r="G78">
        <v>22.863207084398201</v>
      </c>
      <c r="H78">
        <v>-3.29703071397905</v>
      </c>
      <c r="I78">
        <v>25.909648262889998</v>
      </c>
      <c r="J78">
        <v>1.82942417379685</v>
      </c>
      <c r="K78">
        <v>1793.4748269755601</v>
      </c>
      <c r="L78">
        <v>1557.7341648285701</v>
      </c>
      <c r="M78">
        <v>58.432327780054699</v>
      </c>
      <c r="N78">
        <v>0.864128777839131</v>
      </c>
      <c r="O78">
        <v>3.3497306160693299</v>
      </c>
      <c r="P78">
        <v>55.821876140649699</v>
      </c>
      <c r="Q78">
        <v>4.5318312164745002E-2</v>
      </c>
    </row>
    <row r="79" spans="1:17" x14ac:dyDescent="0.3">
      <c r="A79" t="s">
        <v>215</v>
      </c>
      <c r="B79" t="s">
        <v>216</v>
      </c>
      <c r="C79" t="str">
        <f>IFERROR(VLOOKUP(Table1[[#This Row],[Ticker]],[1]!Table1[[Symbol]:[Industry]],2,FALSE),"-")</f>
        <v>-</v>
      </c>
      <c r="D79" t="s">
        <v>117</v>
      </c>
      <c r="E79">
        <v>117991.287459</v>
      </c>
      <c r="F79">
        <v>542.75</v>
      </c>
      <c r="G79">
        <v>319.50163288812502</v>
      </c>
      <c r="H79">
        <v>42.549598050308099</v>
      </c>
      <c r="I79">
        <v>179.57121145724301</v>
      </c>
      <c r="J79">
        <v>34.498371530490203</v>
      </c>
      <c r="K79">
        <v>378.74617839731201</v>
      </c>
      <c r="L79">
        <v>268.962706418143</v>
      </c>
      <c r="M79">
        <v>94.312272571934699</v>
      </c>
      <c r="N79">
        <v>1.6947488423853301</v>
      </c>
      <c r="O79">
        <v>14.0488254260709</v>
      </c>
      <c r="P79">
        <v>363.69073045706898</v>
      </c>
      <c r="Q79">
        <v>0.209826313645289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-</v>
      </c>
      <c r="D80" t="s">
        <v>150</v>
      </c>
      <c r="E80">
        <v>117417.72816490001</v>
      </c>
      <c r="F80">
        <v>757.8</v>
      </c>
      <c r="G80">
        <v>68.406328156235503</v>
      </c>
      <c r="H80">
        <v>10.6637337691733</v>
      </c>
      <c r="I80">
        <v>47.5766129241321</v>
      </c>
      <c r="J80">
        <v>4.91945789369748</v>
      </c>
      <c r="K80">
        <v>655.94686865179301</v>
      </c>
      <c r="L80">
        <v>525.79531337043704</v>
      </c>
      <c r="M80">
        <v>83.257132847946494</v>
      </c>
      <c r="N80">
        <v>0.78082756168798895</v>
      </c>
      <c r="O80">
        <v>3.42438638163105</v>
      </c>
      <c r="P80">
        <v>110.968819599109</v>
      </c>
      <c r="Q80">
        <v>0.25960971864448401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32</v>
      </c>
      <c r="E81">
        <v>117251.663223967</v>
      </c>
      <c r="F81">
        <v>64.540000000000006</v>
      </c>
      <c r="G81">
        <v>119.50518268169699</v>
      </c>
      <c r="H81">
        <v>-13.2145695282881</v>
      </c>
      <c r="I81">
        <v>36.760834820990702</v>
      </c>
      <c r="J81">
        <v>-4.0920447745152302</v>
      </c>
      <c r="K81">
        <v>64.792075940801595</v>
      </c>
      <c r="L81">
        <v>55.229712067186298</v>
      </c>
      <c r="M81">
        <v>24.689991109429101</v>
      </c>
      <c r="N81">
        <v>0.62749157412788403</v>
      </c>
      <c r="O81">
        <v>29.764487139758199</v>
      </c>
      <c r="P81">
        <v>152.60273972602701</v>
      </c>
      <c r="Q81">
        <v>8.0336369838322E-2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65</v>
      </c>
      <c r="E82">
        <v>116501.7713622</v>
      </c>
      <c r="F82">
        <v>1165.45</v>
      </c>
      <c r="G82">
        <v>73.831413508823601</v>
      </c>
      <c r="H82">
        <v>3.7773419731824198</v>
      </c>
      <c r="I82">
        <v>50.125034566579302</v>
      </c>
      <c r="J82">
        <v>6.48576438253773</v>
      </c>
      <c r="K82">
        <v>1052.81364328315</v>
      </c>
      <c r="L82">
        <v>869.97827504742997</v>
      </c>
      <c r="M82">
        <v>77.371439372987595</v>
      </c>
      <c r="N82">
        <v>1.1542696366160199</v>
      </c>
      <c r="O82">
        <v>1.60453043888626</v>
      </c>
      <c r="P82">
        <v>105.27520915896</v>
      </c>
      <c r="Q82">
        <v>4.7262069936813998E-2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150</v>
      </c>
      <c r="E83">
        <v>114333.550261425</v>
      </c>
      <c r="F83">
        <v>329.5</v>
      </c>
      <c r="G83">
        <v>233.45263385680499</v>
      </c>
      <c r="H83">
        <v>8.6783333466404695</v>
      </c>
      <c r="I83">
        <v>55.123844285013199</v>
      </c>
      <c r="J83">
        <v>7.2321222950769304</v>
      </c>
      <c r="K83">
        <v>291.78399257813999</v>
      </c>
      <c r="L83">
        <v>228.147465279111</v>
      </c>
      <c r="M83">
        <v>80.182636482996301</v>
      </c>
      <c r="N83">
        <v>0.88736517100983403</v>
      </c>
      <c r="O83">
        <v>1.7754172989377901</v>
      </c>
      <c r="P83">
        <v>265.70477247502703</v>
      </c>
      <c r="Q83">
        <v>0.15957282209887899</v>
      </c>
    </row>
    <row r="84" spans="1:17" x14ac:dyDescent="0.3">
      <c r="A84" t="s">
        <v>225</v>
      </c>
      <c r="B84" t="s">
        <v>226</v>
      </c>
      <c r="C84" t="str">
        <f>IFERROR(VLOOKUP(Table1[[#This Row],[Ticker]],[1]!Table1[[Symbol]:[Industry]],2,FALSE),"-")</f>
        <v>-</v>
      </c>
      <c r="D84" t="s">
        <v>114</v>
      </c>
      <c r="E84">
        <v>113937.76711505</v>
      </c>
      <c r="F84">
        <v>2438.1999999999998</v>
      </c>
      <c r="G84">
        <v>56.871253563413397</v>
      </c>
      <c r="H84">
        <v>-6.1053379572846902</v>
      </c>
      <c r="I84">
        <v>7.4365470151743303</v>
      </c>
      <c r="J84">
        <v>0.64032903931937402</v>
      </c>
      <c r="K84">
        <v>2289.39240330044</v>
      </c>
      <c r="L84">
        <v>1992.29556587602</v>
      </c>
      <c r="M84">
        <v>54.380099779046702</v>
      </c>
      <c r="N84">
        <v>0.95968467035563998</v>
      </c>
      <c r="O84">
        <v>3.3139201049954901</v>
      </c>
      <c r="P84">
        <v>88.277992277992198</v>
      </c>
      <c r="Q84">
        <v>0.19760594504397599</v>
      </c>
    </row>
    <row r="85" spans="1:17" x14ac:dyDescent="0.3">
      <c r="A85" t="s">
        <v>227</v>
      </c>
      <c r="B85" t="s">
        <v>228</v>
      </c>
      <c r="C85" t="str">
        <f>IFERROR(VLOOKUP(Table1[[#This Row],[Ticker]],[1]!Table1[[Symbol]:[Industry]],2,FALSE),"-")</f>
        <v>-</v>
      </c>
      <c r="D85" t="s">
        <v>229</v>
      </c>
      <c r="E85">
        <v>112546.04535</v>
      </c>
      <c r="F85">
        <v>5513.4</v>
      </c>
      <c r="G85">
        <v>253.889418711004</v>
      </c>
      <c r="H85">
        <v>71.076820718181594</v>
      </c>
      <c r="I85">
        <v>133.861140116109</v>
      </c>
      <c r="J85">
        <v>25.321098555680798</v>
      </c>
      <c r="K85">
        <v>3640.2902493408901</v>
      </c>
      <c r="L85">
        <v>2538.2421754685802</v>
      </c>
      <c r="M85">
        <v>83.149514273007597</v>
      </c>
      <c r="N85">
        <v>1.7887871434528799</v>
      </c>
      <c r="O85">
        <v>6.2865019770014898</v>
      </c>
      <c r="P85">
        <v>323.358673116793</v>
      </c>
      <c r="Q85">
        <v>0.27461576991914599</v>
      </c>
    </row>
    <row r="86" spans="1:17" x14ac:dyDescent="0.3">
      <c r="A86" t="s">
        <v>230</v>
      </c>
      <c r="B86" t="s">
        <v>231</v>
      </c>
      <c r="C86" t="str">
        <f>IFERROR(VLOOKUP(Table1[[#This Row],[Ticker]],[1]!Table1[[Symbol]:[Industry]],2,FALSE),"-")</f>
        <v>-</v>
      </c>
      <c r="D86" t="s">
        <v>29</v>
      </c>
      <c r="E86">
        <v>112407.431526432</v>
      </c>
      <c r="F86">
        <v>16.850000000000001</v>
      </c>
      <c r="G86">
        <v>100.856024089142</v>
      </c>
      <c r="H86">
        <v>-1.85431026331321</v>
      </c>
      <c r="I86">
        <v>-9.3198427558108108</v>
      </c>
      <c r="J86">
        <v>-7.8932488013573101</v>
      </c>
      <c r="K86">
        <v>15.7521764306981</v>
      </c>
      <c r="L86">
        <v>13.694468095453599</v>
      </c>
      <c r="M86">
        <v>40.441207895098202</v>
      </c>
      <c r="N86">
        <v>0.799599714794066</v>
      </c>
      <c r="O86">
        <v>13.827893175074101</v>
      </c>
      <c r="P86">
        <v>135.664335664335</v>
      </c>
      <c r="Q86">
        <v>5.2546370285724002E-2</v>
      </c>
    </row>
    <row r="87" spans="1:17" x14ac:dyDescent="0.3">
      <c r="A87" t="s">
        <v>232</v>
      </c>
      <c r="B87" t="s">
        <v>233</v>
      </c>
      <c r="C87" t="str">
        <f>IFERROR(VLOOKUP(Table1[[#This Row],[Ticker]],[1]!Table1[[Symbol]:[Industry]],2,FALSE),"-")</f>
        <v>-</v>
      </c>
      <c r="D87" t="s">
        <v>24</v>
      </c>
      <c r="E87">
        <v>111984.549344025</v>
      </c>
      <c r="F87">
        <v>1434.25</v>
      </c>
      <c r="G87">
        <v>-21.390263895989499</v>
      </c>
      <c r="H87">
        <v>-8.8413875604058596</v>
      </c>
      <c r="I87">
        <v>-25.076081118350299</v>
      </c>
      <c r="J87">
        <v>-2.4439087428160802</v>
      </c>
      <c r="K87">
        <v>1473.0189508122401</v>
      </c>
      <c r="L87">
        <v>1460.5009491816099</v>
      </c>
      <c r="M87">
        <v>36.581517260721299</v>
      </c>
      <c r="N87">
        <v>1.0981466009016101</v>
      </c>
      <c r="O87">
        <v>18.1453721457207</v>
      </c>
      <c r="P87">
        <v>6.6237966026093602</v>
      </c>
      <c r="Q87">
        <v>3.516405641658E-3</v>
      </c>
    </row>
    <row r="88" spans="1:17" x14ac:dyDescent="0.3">
      <c r="A88" t="s">
        <v>234</v>
      </c>
      <c r="B88" t="s">
        <v>235</v>
      </c>
      <c r="C88" t="str">
        <f>IFERROR(VLOOKUP(Table1[[#This Row],[Ticker]],[1]!Table1[[Symbol]:[Industry]],2,FALSE),"-")</f>
        <v>-</v>
      </c>
      <c r="D88" t="s">
        <v>236</v>
      </c>
      <c r="E88">
        <v>111370.789470719</v>
      </c>
      <c r="F88">
        <v>1003.45</v>
      </c>
      <c r="G88">
        <v>8.0540673013886206</v>
      </c>
      <c r="H88">
        <v>-10.650705644895799</v>
      </c>
      <c r="I88">
        <v>-27.132549228569399</v>
      </c>
      <c r="J88">
        <v>-1.70023820518641</v>
      </c>
      <c r="K88">
        <v>1031.09176345675</v>
      </c>
      <c r="L88">
        <v>1053.4595453279601</v>
      </c>
      <c r="M88">
        <v>39.602528793857303</v>
      </c>
      <c r="N88">
        <v>0.76613265446665801</v>
      </c>
      <c r="O88">
        <v>24.570232697194601</v>
      </c>
      <c r="P88">
        <v>46.275510204081598</v>
      </c>
      <c r="Q88">
        <v>1.0727458948725999E-2</v>
      </c>
    </row>
    <row r="89" spans="1:17" x14ac:dyDescent="0.3">
      <c r="A89" t="s">
        <v>237</v>
      </c>
      <c r="B89" t="s">
        <v>238</v>
      </c>
      <c r="C89" t="str">
        <f>IFERROR(VLOOKUP(Table1[[#This Row],[Ticker]],[1]!Table1[[Symbol]:[Industry]],2,FALSE),"-")</f>
        <v>-</v>
      </c>
      <c r="D89" t="s">
        <v>239</v>
      </c>
      <c r="E89">
        <v>110903.56200000001</v>
      </c>
      <c r="F89">
        <v>3985.8</v>
      </c>
      <c r="G89">
        <v>83.961648331670602</v>
      </c>
      <c r="H89">
        <v>5.91232101578521</v>
      </c>
      <c r="I89">
        <v>83.410000222069996</v>
      </c>
      <c r="J89">
        <v>-1.3452345519762601</v>
      </c>
      <c r="K89">
        <v>3684.19317374906</v>
      </c>
      <c r="L89">
        <v>2842.6117639846998</v>
      </c>
      <c r="M89">
        <v>53.952048895878697</v>
      </c>
      <c r="N89">
        <v>0.95961096034994398</v>
      </c>
      <c r="O89">
        <v>4.6690752170204002</v>
      </c>
      <c r="P89">
        <v>141.081473416802</v>
      </c>
      <c r="Q89">
        <v>0.242061344513714</v>
      </c>
    </row>
    <row r="90" spans="1:17" x14ac:dyDescent="0.3">
      <c r="A90" t="s">
        <v>240</v>
      </c>
      <c r="B90" t="s">
        <v>241</v>
      </c>
      <c r="C90" t="str">
        <f>IFERROR(VLOOKUP(Table1[[#This Row],[Ticker]],[1]!Table1[[Symbol]:[Industry]],2,FALSE),"-")</f>
        <v>-</v>
      </c>
      <c r="D90" t="s">
        <v>242</v>
      </c>
      <c r="E90">
        <v>110557.582047075</v>
      </c>
      <c r="F90">
        <v>12055.8</v>
      </c>
      <c r="G90">
        <v>217.81424272914299</v>
      </c>
      <c r="H90">
        <v>24.586244618608202</v>
      </c>
      <c r="I90">
        <v>63.410565666421398</v>
      </c>
      <c r="J90">
        <v>17.8742049524542</v>
      </c>
      <c r="K90">
        <v>9847.1119861493207</v>
      </c>
      <c r="L90">
        <v>7773.4600076016804</v>
      </c>
      <c r="M90">
        <v>90.037041958918607</v>
      </c>
      <c r="N90">
        <v>0.88483819903627903</v>
      </c>
      <c r="O90">
        <v>4.0101030209525703</v>
      </c>
      <c r="P90">
        <v>249.104492738934</v>
      </c>
      <c r="Q90">
        <v>0.210107862730842</v>
      </c>
    </row>
    <row r="91" spans="1:17" x14ac:dyDescent="0.3">
      <c r="A91" t="s">
        <v>243</v>
      </c>
      <c r="B91" t="s">
        <v>244</v>
      </c>
      <c r="C91" t="str">
        <f>IFERROR(VLOOKUP(Table1[[#This Row],[Ticker]],[1]!Table1[[Symbol]:[Industry]],2,FALSE),"-")</f>
        <v>-</v>
      </c>
      <c r="D91" t="s">
        <v>182</v>
      </c>
      <c r="E91">
        <v>110494.753048445</v>
      </c>
      <c r="F91">
        <v>630.20000000000005</v>
      </c>
      <c r="G91">
        <v>-16.257246855977499</v>
      </c>
      <c r="H91">
        <v>-2.5002516006188098</v>
      </c>
      <c r="I91">
        <v>1.69929828599456</v>
      </c>
      <c r="J91">
        <v>0.148855917551901</v>
      </c>
      <c r="K91">
        <v>581.185920198134</v>
      </c>
      <c r="L91">
        <v>553.91175211308905</v>
      </c>
      <c r="M91">
        <v>69.811688022826701</v>
      </c>
      <c r="N91">
        <v>0.67644643181395503</v>
      </c>
      <c r="O91">
        <v>0.50777530942556204</v>
      </c>
      <c r="P91">
        <v>28.822567457072701</v>
      </c>
      <c r="Q91">
        <v>-8.4224582142941998E-2</v>
      </c>
    </row>
    <row r="92" spans="1:17" x14ac:dyDescent="0.3">
      <c r="A92" t="s">
        <v>245</v>
      </c>
      <c r="B92" t="s">
        <v>246</v>
      </c>
      <c r="C92" t="str">
        <f>IFERROR(VLOOKUP(Table1[[#This Row],[Ticker]],[1]!Table1[[Symbol]:[Industry]],2,FALSE),"-")</f>
        <v>-</v>
      </c>
      <c r="D92" t="s">
        <v>247</v>
      </c>
      <c r="E92">
        <v>110237.89105765001</v>
      </c>
      <c r="F92">
        <v>9848</v>
      </c>
      <c r="G92">
        <v>10.107533948940301</v>
      </c>
      <c r="H92">
        <v>12.804564941167</v>
      </c>
      <c r="I92">
        <v>9.6394599072198108</v>
      </c>
      <c r="J92">
        <v>11.8308745069056</v>
      </c>
      <c r="K92">
        <v>8573.5352618595007</v>
      </c>
      <c r="L92">
        <v>8033.9624124114398</v>
      </c>
      <c r="M92">
        <v>79.911824695217504</v>
      </c>
      <c r="N92">
        <v>2.18774525876547</v>
      </c>
      <c r="O92">
        <v>1.3403736799349999</v>
      </c>
      <c r="P92">
        <v>48.584016053350197</v>
      </c>
      <c r="Q92">
        <v>9.7507941302783993E-2</v>
      </c>
    </row>
    <row r="93" spans="1:17" x14ac:dyDescent="0.3">
      <c r="A93" t="s">
        <v>248</v>
      </c>
      <c r="B93" t="s">
        <v>249</v>
      </c>
      <c r="C93" t="str">
        <f>IFERROR(VLOOKUP(Table1[[#This Row],[Ticker]],[1]!Table1[[Symbol]:[Industry]],2,FALSE),"-")</f>
        <v>-</v>
      </c>
      <c r="D93" t="s">
        <v>114</v>
      </c>
      <c r="E93">
        <v>110000.09741089999</v>
      </c>
      <c r="F93">
        <v>5589.15</v>
      </c>
      <c r="G93">
        <v>52.456227070880203</v>
      </c>
      <c r="H93">
        <v>-6.8675910228759296</v>
      </c>
      <c r="I93">
        <v>22.574194543900202</v>
      </c>
      <c r="J93">
        <v>-3.8628530156223699</v>
      </c>
      <c r="K93">
        <v>5292.1524556325703</v>
      </c>
      <c r="L93">
        <v>4447.5685868974997</v>
      </c>
      <c r="M93">
        <v>42.342324506753897</v>
      </c>
      <c r="N93">
        <v>0.82232776769887295</v>
      </c>
      <c r="O93">
        <v>5.4641582351520501</v>
      </c>
      <c r="P93">
        <v>93.396193771626201</v>
      </c>
      <c r="Q93">
        <v>6.2228372773653999E-2</v>
      </c>
    </row>
    <row r="94" spans="1:17" x14ac:dyDescent="0.3">
      <c r="A94" t="s">
        <v>250</v>
      </c>
      <c r="B94" t="s">
        <v>251</v>
      </c>
      <c r="C94" t="str">
        <f>IFERROR(VLOOKUP(Table1[[#This Row],[Ticker]],[1]!Table1[[Symbol]:[Industry]],2,FALSE),"-")</f>
        <v>-</v>
      </c>
      <c r="D94" t="s">
        <v>252</v>
      </c>
      <c r="E94">
        <v>109652.23062528</v>
      </c>
      <c r="F94">
        <v>1142.2</v>
      </c>
      <c r="G94">
        <v>13.0749556107447</v>
      </c>
      <c r="H94">
        <v>-4.0290831075149596</v>
      </c>
      <c r="I94">
        <v>-10.584021295885499</v>
      </c>
      <c r="J94">
        <v>3.8015149443831699</v>
      </c>
      <c r="K94">
        <v>1113.6439577384599</v>
      </c>
      <c r="L94">
        <v>1055.0228615813701</v>
      </c>
      <c r="M94">
        <v>70.394531854670504</v>
      </c>
      <c r="N94">
        <v>0.88352405940966305</v>
      </c>
      <c r="O94">
        <v>11.1013832953948</v>
      </c>
      <c r="P94">
        <v>38.953771289537698</v>
      </c>
      <c r="Q94">
        <v>9.6271016647520007E-3</v>
      </c>
    </row>
    <row r="95" spans="1:17" x14ac:dyDescent="0.3">
      <c r="A95" t="s">
        <v>253</v>
      </c>
      <c r="B95" t="s">
        <v>254</v>
      </c>
      <c r="C95" t="str">
        <f>IFERROR(VLOOKUP(Table1[[#This Row],[Ticker]],[1]!Table1[[Symbol]:[Industry]],2,FALSE),"-")</f>
        <v>-</v>
      </c>
      <c r="D95" t="s">
        <v>65</v>
      </c>
      <c r="E95">
        <v>108819.67529265</v>
      </c>
      <c r="F95">
        <v>6582.85</v>
      </c>
      <c r="G95">
        <v>1.4797764363354999</v>
      </c>
      <c r="H95">
        <v>3.5761486715728998</v>
      </c>
      <c r="I95">
        <v>1.15614159404739</v>
      </c>
      <c r="J95">
        <v>1.8662253467821699</v>
      </c>
      <c r="K95">
        <v>6139.5879244891903</v>
      </c>
      <c r="L95">
        <v>5876.4919781643703</v>
      </c>
      <c r="M95">
        <v>84.097572061349595</v>
      </c>
      <c r="N95">
        <v>1.2107719827296399</v>
      </c>
      <c r="O95">
        <v>0.184570512771808</v>
      </c>
      <c r="P95">
        <v>29.679389312977101</v>
      </c>
      <c r="Q95">
        <v>-3.4945816663068001E-2</v>
      </c>
    </row>
    <row r="96" spans="1:17" x14ac:dyDescent="0.3">
      <c r="A96" t="s">
        <v>255</v>
      </c>
      <c r="B96" t="s">
        <v>256</v>
      </c>
      <c r="C96" t="str">
        <f>IFERROR(VLOOKUP(Table1[[#This Row],[Ticker]],[1]!Table1[[Symbol]:[Industry]],2,FALSE),"-")</f>
        <v>-</v>
      </c>
      <c r="D96" t="s">
        <v>49</v>
      </c>
      <c r="E96">
        <v>105559.73864248001</v>
      </c>
      <c r="F96">
        <v>2792</v>
      </c>
      <c r="G96">
        <v>36.652311323451997</v>
      </c>
      <c r="H96">
        <v>6.1329718052705404</v>
      </c>
      <c r="I96">
        <v>15.459010218220101</v>
      </c>
      <c r="J96">
        <v>-5.4020236338832603</v>
      </c>
      <c r="K96">
        <v>2640.4708499969001</v>
      </c>
      <c r="L96">
        <v>2299.45524284985</v>
      </c>
      <c r="M96">
        <v>46.9639167230998</v>
      </c>
      <c r="N96">
        <v>1.07098961209388</v>
      </c>
      <c r="O96">
        <v>9.5791547277936893</v>
      </c>
      <c r="P96">
        <v>63.864189922821801</v>
      </c>
      <c r="Q96">
        <v>6.5108961692852005E-2</v>
      </c>
    </row>
    <row r="97" spans="1:17" x14ac:dyDescent="0.3">
      <c r="A97" t="s">
        <v>257</v>
      </c>
      <c r="B97" t="s">
        <v>258</v>
      </c>
      <c r="C97" t="str">
        <f>IFERROR(VLOOKUP(Table1[[#This Row],[Ticker]],[1]!Table1[[Symbol]:[Industry]],2,FALSE),"-")</f>
        <v>-</v>
      </c>
      <c r="D97" t="s">
        <v>32</v>
      </c>
      <c r="E97">
        <v>104212.71232614</v>
      </c>
      <c r="F97">
        <v>116</v>
      </c>
      <c r="G97">
        <v>47.271706238357602</v>
      </c>
      <c r="H97">
        <v>-9.6135249647748307</v>
      </c>
      <c r="I97">
        <v>15.442234300523101</v>
      </c>
      <c r="J97">
        <v>-4.57354508303834</v>
      </c>
      <c r="K97">
        <v>117.49885383034</v>
      </c>
      <c r="L97">
        <v>102.785446529488</v>
      </c>
      <c r="M97">
        <v>32.970853348294902</v>
      </c>
      <c r="N97">
        <v>0.79396532602748904</v>
      </c>
      <c r="O97">
        <v>11.1206896551724</v>
      </c>
      <c r="P97">
        <v>81.675802662490199</v>
      </c>
      <c r="Q97">
        <v>0.16361346748251801</v>
      </c>
    </row>
    <row r="98" spans="1:17" x14ac:dyDescent="0.3">
      <c r="A98" t="s">
        <v>259</v>
      </c>
      <c r="B98" t="s">
        <v>260</v>
      </c>
      <c r="C98" t="str">
        <f>IFERROR(VLOOKUP(Table1[[#This Row],[Ticker]],[1]!Table1[[Symbol]:[Industry]],2,FALSE),"-")</f>
        <v>-</v>
      </c>
      <c r="D98" t="s">
        <v>103</v>
      </c>
      <c r="E98">
        <v>104086.65064941</v>
      </c>
      <c r="F98">
        <v>106.05</v>
      </c>
      <c r="G98">
        <v>104.889514100893</v>
      </c>
      <c r="H98">
        <v>-5.8992531227769902</v>
      </c>
      <c r="I98">
        <v>37.093343480070402</v>
      </c>
      <c r="J98">
        <v>1.91418482735855</v>
      </c>
      <c r="K98">
        <v>99.529995719515298</v>
      </c>
      <c r="L98">
        <v>82.583290522229206</v>
      </c>
      <c r="M98">
        <v>63.672239396332103</v>
      </c>
      <c r="N98">
        <v>0.61383413021669198</v>
      </c>
      <c r="O98">
        <v>11.2682696841112</v>
      </c>
      <c r="P98">
        <v>136.45484949832701</v>
      </c>
      <c r="Q98">
        <v>0.16271557600772901</v>
      </c>
    </row>
    <row r="99" spans="1:17" x14ac:dyDescent="0.3">
      <c r="A99" t="s">
        <v>261</v>
      </c>
      <c r="B99" t="s">
        <v>262</v>
      </c>
      <c r="C99" t="str">
        <f>IFERROR(VLOOKUP(Table1[[#This Row],[Ticker]],[1]!Table1[[Symbol]:[Industry]],2,FALSE),"-")</f>
        <v>-</v>
      </c>
      <c r="D99" t="s">
        <v>263</v>
      </c>
      <c r="E99">
        <v>103919.86447452501</v>
      </c>
      <c r="F99">
        <v>385</v>
      </c>
      <c r="G99">
        <v>110.001554234672</v>
      </c>
      <c r="H99">
        <v>5.8810513899588903</v>
      </c>
      <c r="I99">
        <v>68.314426332810697</v>
      </c>
      <c r="J99">
        <v>-2.8610989028689402</v>
      </c>
      <c r="K99">
        <v>348.50597668700698</v>
      </c>
      <c r="L99">
        <v>275.81552496421898</v>
      </c>
      <c r="M99">
        <v>60.2863724985991</v>
      </c>
      <c r="N99">
        <v>0.99837923745451995</v>
      </c>
      <c r="O99">
        <v>6.0779220779220804</v>
      </c>
      <c r="P99">
        <v>144.67747060692699</v>
      </c>
      <c r="Q99">
        <v>3.6572360381077001E-2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Row],[Ticker]],[1]!Table1[[Symbol]:[Industry]],2,FALSE),"-")</f>
        <v>-</v>
      </c>
      <c r="D100" t="s">
        <v>130</v>
      </c>
      <c r="E100">
        <v>102844.06680365</v>
      </c>
      <c r="F100">
        <v>1021.85</v>
      </c>
      <c r="G100">
        <v>36.693782099407898</v>
      </c>
      <c r="H100">
        <v>-5.0873187744764001</v>
      </c>
      <c r="I100">
        <v>27.012544431541301</v>
      </c>
      <c r="J100">
        <v>-4.5906484628730704</v>
      </c>
      <c r="K100">
        <v>1008.04206966709</v>
      </c>
      <c r="L100">
        <v>847.43557497108998</v>
      </c>
      <c r="M100">
        <v>36.745492854440798</v>
      </c>
      <c r="N100">
        <v>0.73355157955388495</v>
      </c>
      <c r="O100">
        <v>7.3543083622841001</v>
      </c>
      <c r="P100">
        <v>75.696354883081099</v>
      </c>
      <c r="Q100">
        <v>9.9711597411619002E-2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Row],[Ticker]],[1]!Table1[[Symbol]:[Industry]],2,FALSE),"-")</f>
        <v>-</v>
      </c>
      <c r="D101" t="s">
        <v>32</v>
      </c>
      <c r="E101">
        <v>101710.161107668</v>
      </c>
      <c r="F101">
        <v>139.78</v>
      </c>
      <c r="G101">
        <v>46.150652050437103</v>
      </c>
      <c r="H101">
        <v>-15.224103749474001</v>
      </c>
      <c r="I101">
        <v>0.44884534621061001</v>
      </c>
      <c r="J101">
        <v>-3.1989356375398299</v>
      </c>
      <c r="K101">
        <v>143.64211946955601</v>
      </c>
      <c r="L101">
        <v>130.378864315502</v>
      </c>
      <c r="M101">
        <v>25.591914959880299</v>
      </c>
      <c r="N101">
        <v>0.77408850308842503</v>
      </c>
      <c r="O101">
        <v>23.4082129059951</v>
      </c>
      <c r="P101">
        <v>75.053224796493396</v>
      </c>
      <c r="Q101">
        <v>0.13831487627841901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Row],[Ticker]],[1]!Table1[[Symbol]:[Industry]],2,FALSE),"-")</f>
        <v>-</v>
      </c>
      <c r="D102" t="s">
        <v>189</v>
      </c>
      <c r="E102">
        <v>101494.3987772</v>
      </c>
      <c r="F102">
        <v>35612.449999999997</v>
      </c>
      <c r="G102">
        <v>58.901477756468999</v>
      </c>
      <c r="H102">
        <v>6.88886186306787</v>
      </c>
      <c r="I102">
        <v>43.174408033583198</v>
      </c>
      <c r="J102">
        <v>-1.3800354356655999</v>
      </c>
      <c r="K102">
        <v>32148.637765336902</v>
      </c>
      <c r="L102">
        <v>27175.632480321601</v>
      </c>
      <c r="M102">
        <v>57.195073682762398</v>
      </c>
      <c r="N102">
        <v>0.67531726169212403</v>
      </c>
      <c r="O102">
        <v>2.9920715929401198</v>
      </c>
      <c r="P102">
        <v>98.606614745847196</v>
      </c>
      <c r="Q102">
        <v>0.112450244988948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Row],[Ticker]],[1]!Table1[[Symbol]:[Industry]],2,FALSE),"-")</f>
        <v>-</v>
      </c>
      <c r="D103" t="s">
        <v>214</v>
      </c>
      <c r="E103">
        <v>98435.551571100004</v>
      </c>
      <c r="F103">
        <v>6454.15</v>
      </c>
      <c r="G103">
        <v>55.694031098322696</v>
      </c>
      <c r="H103">
        <v>-9.9961747721790104</v>
      </c>
      <c r="I103">
        <v>19.275524577031899</v>
      </c>
      <c r="J103">
        <v>-4.3912553232235201</v>
      </c>
      <c r="K103">
        <v>6515.9834545433796</v>
      </c>
      <c r="L103">
        <v>5478.9091605592203</v>
      </c>
      <c r="M103">
        <v>28.634086627859801</v>
      </c>
      <c r="N103">
        <v>1.96405901324552</v>
      </c>
      <c r="O103">
        <v>13.592804629579399</v>
      </c>
      <c r="P103">
        <v>84.059830887909698</v>
      </c>
      <c r="Q103">
        <v>0.14547611888841699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Row],[Ticker]],[1]!Table1[[Symbol]:[Industry]],2,FALSE),"-")</f>
        <v>-</v>
      </c>
      <c r="D104" t="s">
        <v>80</v>
      </c>
      <c r="E104">
        <v>98115.280055099996</v>
      </c>
      <c r="F104">
        <v>27776.3</v>
      </c>
      <c r="G104">
        <v>-13.082545079635601</v>
      </c>
      <c r="H104">
        <v>-1.3207821291244899</v>
      </c>
      <c r="I104">
        <v>-11.635554243653401</v>
      </c>
      <c r="J104">
        <v>-5.4570068214931799</v>
      </c>
      <c r="K104">
        <v>26671.806331105199</v>
      </c>
      <c r="L104">
        <v>26111.711582661399</v>
      </c>
      <c r="M104">
        <v>43.317590022424298</v>
      </c>
      <c r="N104">
        <v>0.89690241690795103</v>
      </c>
      <c r="O104">
        <v>10.661787207079399</v>
      </c>
      <c r="P104">
        <v>20.630157213584599</v>
      </c>
      <c r="Q104">
        <v>-6.5227216068050001E-2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65</v>
      </c>
      <c r="E105">
        <v>97565.359215999997</v>
      </c>
      <c r="F105">
        <v>2936.1</v>
      </c>
      <c r="G105">
        <v>24.469248312607601</v>
      </c>
      <c r="H105">
        <v>-3.8815506112687501</v>
      </c>
      <c r="I105">
        <v>12.254876880203099</v>
      </c>
      <c r="J105">
        <v>2.2664019365058699</v>
      </c>
      <c r="K105">
        <v>2762.7297470010499</v>
      </c>
      <c r="L105">
        <v>2459.7990533750199</v>
      </c>
      <c r="M105">
        <v>66.397543880235006</v>
      </c>
      <c r="N105">
        <v>0.95121163734861003</v>
      </c>
      <c r="O105">
        <v>1.49518068185687</v>
      </c>
      <c r="P105">
        <v>65.689455715132098</v>
      </c>
      <c r="Q105">
        <v>6.1238007543010002E-2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179</v>
      </c>
      <c r="E106">
        <v>97184.717984294999</v>
      </c>
      <c r="F106">
        <v>891.85</v>
      </c>
      <c r="G106">
        <v>13.4905781114995</v>
      </c>
      <c r="H106">
        <v>-16.9970468018047</v>
      </c>
      <c r="I106">
        <v>-29.774779899666001</v>
      </c>
      <c r="J106">
        <v>-2.7244169093882098</v>
      </c>
      <c r="K106">
        <v>927.73638432897201</v>
      </c>
      <c r="L106">
        <v>962.85860119667996</v>
      </c>
      <c r="M106">
        <v>32.739520498692499</v>
      </c>
      <c r="N106">
        <v>0.67955024370448003</v>
      </c>
      <c r="O106">
        <v>41.2120872344004</v>
      </c>
      <c r="P106">
        <v>70.852490421455897</v>
      </c>
      <c r="Q106">
        <v>2.0119692841392998E-2</v>
      </c>
    </row>
    <row r="107" spans="1:17" hidden="1" x14ac:dyDescent="0.3">
      <c r="A107" t="s">
        <v>278</v>
      </c>
      <c r="B107" t="s">
        <v>279</v>
      </c>
      <c r="C107" t="str">
        <f>IFERROR(VLOOKUP(Table1[[#This Row],[Ticker]],[1]!Table1[[Symbol]:[Industry]],2,FALSE),"-")</f>
        <v>-</v>
      </c>
      <c r="D107" t="s">
        <v>280</v>
      </c>
      <c r="E107">
        <v>92526.302010130006</v>
      </c>
      <c r="F107">
        <v>1288.25</v>
      </c>
      <c r="G107">
        <v>14.5234607902441</v>
      </c>
      <c r="H107">
        <v>-8.6176081041269192</v>
      </c>
      <c r="I107">
        <v>4.17134602041466</v>
      </c>
      <c r="J107">
        <v>-1.17081483276122</v>
      </c>
      <c r="K107">
        <v>1233.7746659884899</v>
      </c>
      <c r="L107">
        <v>1128.57933518973</v>
      </c>
      <c r="M107">
        <v>52.327883262881002</v>
      </c>
      <c r="N107">
        <v>0.71281875045645804</v>
      </c>
      <c r="O107">
        <v>3.6173103046768902</v>
      </c>
      <c r="P107">
        <v>42.3166151126822</v>
      </c>
      <c r="Q107">
        <v>5.7507476143837999E-2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140</v>
      </c>
      <c r="E108">
        <v>92092.466807999997</v>
      </c>
      <c r="F108">
        <v>3268.9</v>
      </c>
      <c r="G108">
        <v>81.897458546412295</v>
      </c>
      <c r="H108">
        <v>9.9394267748416301</v>
      </c>
      <c r="I108">
        <v>32.535727674056702</v>
      </c>
      <c r="J108">
        <v>2.6626384047447198</v>
      </c>
      <c r="K108">
        <v>2934.84251947847</v>
      </c>
      <c r="L108">
        <v>2393.4625505098502</v>
      </c>
      <c r="M108">
        <v>70.090659004275395</v>
      </c>
      <c r="N108">
        <v>0.80939040245841898</v>
      </c>
      <c r="O108">
        <v>2.7272171066719602</v>
      </c>
      <c r="P108">
        <v>118.61164983615301</v>
      </c>
      <c r="Q108">
        <v>6.9805018936638999E-2</v>
      </c>
    </row>
    <row r="109" spans="1:17" x14ac:dyDescent="0.3">
      <c r="A109" t="s">
        <v>283</v>
      </c>
      <c r="B109" t="s">
        <v>284</v>
      </c>
      <c r="C109" t="str">
        <f>IFERROR(VLOOKUP(Table1[[#This Row],[Ticker]],[1]!Table1[[Symbol]:[Industry]],2,FALSE),"-")</f>
        <v>-</v>
      </c>
      <c r="D109" t="s">
        <v>37</v>
      </c>
      <c r="E109">
        <v>91756.024366434998</v>
      </c>
      <c r="F109">
        <v>646.5</v>
      </c>
      <c r="G109">
        <v>-17.650675888145599</v>
      </c>
      <c r="H109">
        <v>7.0561663670744901</v>
      </c>
      <c r="I109">
        <v>6.20187831196428</v>
      </c>
      <c r="J109">
        <v>1.8778155124485501</v>
      </c>
      <c r="K109">
        <v>596.42476781594701</v>
      </c>
      <c r="L109">
        <v>562.74236903574695</v>
      </c>
      <c r="M109">
        <v>72.346568067430397</v>
      </c>
      <c r="N109">
        <v>1.0797813393464</v>
      </c>
      <c r="O109">
        <v>0.91260634184067102</v>
      </c>
      <c r="P109">
        <v>39.497248894163299</v>
      </c>
      <c r="Q109">
        <v>-5.6788033999834002E-2</v>
      </c>
    </row>
    <row r="110" spans="1:17" x14ac:dyDescent="0.3">
      <c r="A110" t="s">
        <v>285</v>
      </c>
      <c r="B110" t="s">
        <v>286</v>
      </c>
      <c r="C110" t="str">
        <f>IFERROR(VLOOKUP(Table1[[#This Row],[Ticker]],[1]!Table1[[Symbol]:[Industry]],2,FALSE),"-")</f>
        <v>-</v>
      </c>
      <c r="D110" t="s">
        <v>287</v>
      </c>
      <c r="E110">
        <v>90835.238136465006</v>
      </c>
      <c r="F110">
        <v>6320.3</v>
      </c>
      <c r="G110">
        <v>-3.7863400755979399</v>
      </c>
      <c r="H110">
        <v>0.206341747666136</v>
      </c>
      <c r="I110">
        <v>-4.3173289659004102</v>
      </c>
      <c r="J110">
        <v>1.6652111382639201</v>
      </c>
      <c r="K110">
        <v>6125.3255780497502</v>
      </c>
      <c r="L110">
        <v>5836.1676496958698</v>
      </c>
      <c r="M110">
        <v>66.980825404072107</v>
      </c>
      <c r="N110">
        <v>0.72542265593403299</v>
      </c>
      <c r="O110">
        <v>8.7677800104425394</v>
      </c>
      <c r="P110">
        <v>33.734659331358401</v>
      </c>
      <c r="Q110">
        <v>3.3044754438001998E-2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-</v>
      </c>
      <c r="D111" t="s">
        <v>37</v>
      </c>
      <c r="E111">
        <v>90708.229939944998</v>
      </c>
      <c r="F111">
        <v>1857.25</v>
      </c>
      <c r="G111">
        <v>11.852932525729299</v>
      </c>
      <c r="H111">
        <v>6.3022807691949803</v>
      </c>
      <c r="I111">
        <v>19.8040122820227</v>
      </c>
      <c r="J111">
        <v>-0.26975409129610001</v>
      </c>
      <c r="K111">
        <v>1723.93415980093</v>
      </c>
      <c r="L111">
        <v>1574.2584803208499</v>
      </c>
      <c r="M111">
        <v>65.060375944200501</v>
      </c>
      <c r="N111">
        <v>0.84725746055509998</v>
      </c>
      <c r="O111">
        <v>1.08493740745727</v>
      </c>
      <c r="P111">
        <v>46.702211690363299</v>
      </c>
      <c r="Q111">
        <v>-3.6189327158923E-2</v>
      </c>
    </row>
    <row r="112" spans="1:17" x14ac:dyDescent="0.3">
      <c r="A112" t="s">
        <v>290</v>
      </c>
      <c r="B112" t="s">
        <v>291</v>
      </c>
      <c r="C112" t="str">
        <f>IFERROR(VLOOKUP(Table1[[#This Row],[Ticker]],[1]!Table1[[Symbol]:[Industry]],2,FALSE),"-")</f>
        <v>-</v>
      </c>
      <c r="D112" t="s">
        <v>292</v>
      </c>
      <c r="E112">
        <v>90610.493128724993</v>
      </c>
      <c r="F112">
        <v>85.59</v>
      </c>
      <c r="G112">
        <v>20.1498824222835</v>
      </c>
      <c r="H112">
        <v>-10.355698378237999</v>
      </c>
      <c r="I112">
        <v>13.750216910388399</v>
      </c>
      <c r="J112">
        <v>-1.5256041379171601</v>
      </c>
      <c r="K112">
        <v>85.179968241412297</v>
      </c>
      <c r="L112">
        <v>78.091278299499393</v>
      </c>
      <c r="M112">
        <v>46.470617133256397</v>
      </c>
      <c r="N112">
        <v>0.55754479453508099</v>
      </c>
      <c r="O112">
        <v>15.317209954433901</v>
      </c>
      <c r="P112">
        <v>51.352785145888603</v>
      </c>
      <c r="Q112">
        <v>7.1635279773531998E-2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Row],[Ticker]],[1]!Table1[[Symbol]:[Industry]],2,FALSE),"-")</f>
        <v>-</v>
      </c>
      <c r="D113" t="s">
        <v>287</v>
      </c>
      <c r="E113">
        <v>90037.96547712</v>
      </c>
      <c r="F113">
        <v>917.65</v>
      </c>
      <c r="G113">
        <v>23.4531045614372</v>
      </c>
      <c r="H113">
        <v>6.9569102887265597</v>
      </c>
      <c r="I113">
        <v>14.7954295489802</v>
      </c>
      <c r="J113">
        <v>-3.8334862188867498</v>
      </c>
      <c r="K113">
        <v>862.714390722752</v>
      </c>
      <c r="L113">
        <v>754.819903683809</v>
      </c>
      <c r="M113">
        <v>57.519048829644603</v>
      </c>
      <c r="N113">
        <v>0.92056915029392195</v>
      </c>
      <c r="O113">
        <v>6.7836321037432601</v>
      </c>
      <c r="P113">
        <v>80.462143559488595</v>
      </c>
      <c r="Q113">
        <v>0.13027567315380401</v>
      </c>
    </row>
    <row r="114" spans="1:17" x14ac:dyDescent="0.3">
      <c r="A114" t="s">
        <v>295</v>
      </c>
      <c r="B114" t="s">
        <v>296</v>
      </c>
      <c r="C114" t="str">
        <f>IFERROR(VLOOKUP(Table1[[#This Row],[Ticker]],[1]!Table1[[Symbol]:[Industry]],2,FALSE),"-")</f>
        <v>-</v>
      </c>
      <c r="D114" t="s">
        <v>297</v>
      </c>
      <c r="E114">
        <v>89836.489758014999</v>
      </c>
      <c r="F114">
        <v>10368.9</v>
      </c>
      <c r="G114">
        <v>149.73233678776199</v>
      </c>
      <c r="H114">
        <v>18.380029837373801</v>
      </c>
      <c r="I114">
        <v>125.096361641633</v>
      </c>
      <c r="J114">
        <v>-0.27092480046963602</v>
      </c>
      <c r="K114">
        <v>8940.7195092469501</v>
      </c>
      <c r="L114">
        <v>6971.8963629317104</v>
      </c>
      <c r="M114">
        <v>76.049653680534803</v>
      </c>
      <c r="N114">
        <v>0.92283165680130697</v>
      </c>
      <c r="O114">
        <v>1.55320236476386</v>
      </c>
      <c r="P114">
        <v>177.44732089102899</v>
      </c>
      <c r="Q114">
        <v>9.2664120107573994E-2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-</v>
      </c>
      <c r="D115" t="s">
        <v>247</v>
      </c>
      <c r="E115">
        <v>88828.449223500007</v>
      </c>
      <c r="F115">
        <v>4186.95</v>
      </c>
      <c r="G115">
        <v>59.797252699631798</v>
      </c>
      <c r="H115">
        <v>3.02678900595027</v>
      </c>
      <c r="I115">
        <v>9.26352198169098</v>
      </c>
      <c r="J115">
        <v>0.248137020527369</v>
      </c>
      <c r="K115">
        <v>3926.7773814542702</v>
      </c>
      <c r="L115">
        <v>3455.0967501474702</v>
      </c>
      <c r="M115">
        <v>60.1736280765465</v>
      </c>
      <c r="N115">
        <v>1.04841464213977</v>
      </c>
      <c r="O115">
        <v>1.8629312506717399</v>
      </c>
      <c r="P115">
        <v>88.724617430303496</v>
      </c>
      <c r="Q115">
        <v>-1.4181220660729999E-3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153</v>
      </c>
      <c r="E116">
        <v>88547.979976814997</v>
      </c>
      <c r="F116">
        <v>6944.6</v>
      </c>
      <c r="G116">
        <v>33.596674812929798</v>
      </c>
      <c r="H116">
        <v>4.85875306733326</v>
      </c>
      <c r="I116">
        <v>20.3553554805513</v>
      </c>
      <c r="J116">
        <v>1.68137510099197</v>
      </c>
      <c r="K116">
        <v>6296.9653704631701</v>
      </c>
      <c r="L116">
        <v>5475.6399234655601</v>
      </c>
      <c r="M116">
        <v>67.834741453073306</v>
      </c>
      <c r="N116">
        <v>0.85164018911433104</v>
      </c>
      <c r="O116">
        <v>1.70492180975145</v>
      </c>
      <c r="P116">
        <v>74.836671240291494</v>
      </c>
      <c r="Q116">
        <v>4.6191351315040003E-3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-</v>
      </c>
      <c r="D117" t="s">
        <v>304</v>
      </c>
      <c r="E117">
        <v>86644.319657490007</v>
      </c>
      <c r="F117">
        <v>609</v>
      </c>
      <c r="G117">
        <v>31.85938096037</v>
      </c>
      <c r="H117">
        <v>-1.4947329377170799</v>
      </c>
      <c r="I117">
        <v>19.4777559551015</v>
      </c>
      <c r="J117">
        <v>-2.50682089022132</v>
      </c>
      <c r="K117">
        <v>595.84934097228904</v>
      </c>
      <c r="L117">
        <v>522.89126011945302</v>
      </c>
      <c r="M117">
        <v>45.029049885104598</v>
      </c>
      <c r="N117">
        <v>0.91709174354394896</v>
      </c>
      <c r="O117">
        <v>8.8587848932676501</v>
      </c>
      <c r="P117">
        <v>63.8858988159311</v>
      </c>
      <c r="Q117">
        <v>0.18451651601105901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Row],[Ticker]],[1]!Table1[[Symbol]:[Industry]],2,FALSE),"-")</f>
        <v>-</v>
      </c>
      <c r="D118" t="s">
        <v>307</v>
      </c>
      <c r="E118">
        <v>83734.568117300005</v>
      </c>
      <c r="F118">
        <v>4411.7</v>
      </c>
      <c r="G118">
        <v>11.5219767293554</v>
      </c>
      <c r="H118">
        <v>5.0386623427242396</v>
      </c>
      <c r="I118">
        <v>2.4726204689987399</v>
      </c>
      <c r="J118">
        <v>2.4517548641200402</v>
      </c>
      <c r="K118">
        <v>4020.6740505734601</v>
      </c>
      <c r="L118">
        <v>3630.5896877663899</v>
      </c>
      <c r="M118">
        <v>59.617929690931902</v>
      </c>
      <c r="N118">
        <v>0.85754791068649805</v>
      </c>
      <c r="O118">
        <v>2.90930933653694</v>
      </c>
      <c r="P118">
        <v>59.960116026105801</v>
      </c>
      <c r="Q118">
        <v>0.14496350029680199</v>
      </c>
    </row>
    <row r="119" spans="1:17" x14ac:dyDescent="0.3">
      <c r="A119" t="s">
        <v>308</v>
      </c>
      <c r="B119" t="s">
        <v>309</v>
      </c>
      <c r="C119" t="str">
        <f>IFERROR(VLOOKUP(Table1[[#This Row],[Ticker]],[1]!Table1[[Symbol]:[Industry]],2,FALSE),"-")</f>
        <v>-</v>
      </c>
      <c r="D119" t="s">
        <v>153</v>
      </c>
      <c r="E119">
        <v>83648</v>
      </c>
      <c r="F119">
        <v>1027.9000000000001</v>
      </c>
      <c r="G119">
        <v>40.928802664113</v>
      </c>
      <c r="H119">
        <v>1.1676105982379901</v>
      </c>
      <c r="I119">
        <v>-1.4580047169302499</v>
      </c>
      <c r="J119">
        <v>3.9230829302255401</v>
      </c>
      <c r="K119">
        <v>1011.4862008341</v>
      </c>
      <c r="L119">
        <v>911.30457613063595</v>
      </c>
      <c r="M119">
        <v>74.300372722012696</v>
      </c>
      <c r="N119">
        <v>0.91421805932219102</v>
      </c>
      <c r="O119">
        <v>10.7987158283879</v>
      </c>
      <c r="P119">
        <v>67.315048425164804</v>
      </c>
      <c r="Q119">
        <v>7.3264987171308998E-2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182</v>
      </c>
      <c r="E120">
        <v>83024.92093819</v>
      </c>
      <c r="F120">
        <v>637.79999999999995</v>
      </c>
      <c r="G120">
        <v>-5.3803175456054397</v>
      </c>
      <c r="H120">
        <v>-7.0504248413835198</v>
      </c>
      <c r="I120">
        <v>6.8487047251541897</v>
      </c>
      <c r="J120">
        <v>2.4698761787580401</v>
      </c>
      <c r="K120">
        <v>599.31772781867198</v>
      </c>
      <c r="L120">
        <v>556.63045719083095</v>
      </c>
      <c r="M120">
        <v>69.0725649283374</v>
      </c>
      <c r="N120">
        <v>0.89564106172381297</v>
      </c>
      <c r="O120">
        <v>4.6095954844779001</v>
      </c>
      <c r="P120">
        <v>31.153608883405301</v>
      </c>
      <c r="Q120">
        <v>-4.2588120291133E-2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65</v>
      </c>
      <c r="E121">
        <v>82618.978158359998</v>
      </c>
      <c r="F121">
        <v>2102.5</v>
      </c>
      <c r="G121">
        <v>-4.2222017488517096</v>
      </c>
      <c r="H121">
        <v>-8.74208532588335</v>
      </c>
      <c r="I121">
        <v>-10.831213395821599</v>
      </c>
      <c r="J121">
        <v>-6.1041348378571403</v>
      </c>
      <c r="K121">
        <v>2167.7703319607499</v>
      </c>
      <c r="L121">
        <v>2047.05016608252</v>
      </c>
      <c r="M121">
        <v>29.579611070935002</v>
      </c>
      <c r="N121">
        <v>0.594131695960182</v>
      </c>
      <c r="O121">
        <v>18.430439952437499</v>
      </c>
      <c r="P121">
        <v>24.9220165770476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59</v>
      </c>
      <c r="E122">
        <v>81338.522588955006</v>
      </c>
      <c r="F122">
        <v>509.15</v>
      </c>
      <c r="G122">
        <v>174.105868989958</v>
      </c>
      <c r="H122">
        <v>16.2380969500148</v>
      </c>
      <c r="I122">
        <v>90.790489635469498</v>
      </c>
      <c r="J122">
        <v>-0.40475180695018298</v>
      </c>
      <c r="K122">
        <v>446.159850567381</v>
      </c>
      <c r="L122">
        <v>348.48906466135099</v>
      </c>
      <c r="M122">
        <v>74.907714947913007</v>
      </c>
      <c r="N122">
        <v>0.80424799746717601</v>
      </c>
      <c r="O122">
        <v>1.72837081410195</v>
      </c>
      <c r="P122">
        <v>201.867588932806</v>
      </c>
      <c r="Q122">
        <v>0.15016838472107999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65</v>
      </c>
      <c r="E123">
        <v>81102.888879170001</v>
      </c>
      <c r="F123">
        <v>1814.75</v>
      </c>
      <c r="G123">
        <v>75.830732660176807</v>
      </c>
      <c r="H123">
        <v>3.3168698597831101</v>
      </c>
      <c r="I123">
        <v>16.636299712423099</v>
      </c>
      <c r="J123">
        <v>8.4992866010241901</v>
      </c>
      <c r="K123">
        <v>1630.08310671044</v>
      </c>
      <c r="L123">
        <v>1449.6390413141401</v>
      </c>
      <c r="M123">
        <v>88.325949749118706</v>
      </c>
      <c r="N123">
        <v>1.30627508260917</v>
      </c>
      <c r="O123">
        <v>0.37195205951232602</v>
      </c>
      <c r="P123">
        <v>102.448683623382</v>
      </c>
      <c r="Q123">
        <v>1.3657821177552E-2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24</v>
      </c>
      <c r="E124">
        <v>80469.979276415994</v>
      </c>
      <c r="F124">
        <v>25.8</v>
      </c>
      <c r="G124">
        <v>25.130812073607899</v>
      </c>
      <c r="H124">
        <v>5.0921219591361799</v>
      </c>
      <c r="I124">
        <v>-6.72061818688928</v>
      </c>
      <c r="J124">
        <v>5.4915530047249996</v>
      </c>
      <c r="K124">
        <v>23.9580576547968</v>
      </c>
      <c r="L124">
        <v>22.4393556461232</v>
      </c>
      <c r="M124">
        <v>67.305722838607196</v>
      </c>
      <c r="N124">
        <v>1.1823505672546799</v>
      </c>
      <c r="O124">
        <v>27.325581395348799</v>
      </c>
      <c r="P124">
        <v>64.331210191082803</v>
      </c>
      <c r="Q124">
        <v>5.843878902967E-2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182</v>
      </c>
      <c r="E125">
        <v>80137.84720176</v>
      </c>
      <c r="F125">
        <v>2995.55</v>
      </c>
      <c r="G125">
        <v>42.4212061819049</v>
      </c>
      <c r="H125">
        <v>-5.2281742339700896</v>
      </c>
      <c r="I125">
        <v>9.1876994974453901</v>
      </c>
      <c r="J125">
        <v>0.85124801529282801</v>
      </c>
      <c r="K125">
        <v>2822.5747057619201</v>
      </c>
      <c r="L125">
        <v>2518.8038148056598</v>
      </c>
      <c r="M125">
        <v>75.026024711678602</v>
      </c>
      <c r="N125">
        <v>0.971967849423792</v>
      </c>
      <c r="O125">
        <v>2.4536395653552701</v>
      </c>
      <c r="P125">
        <v>70.954487088029694</v>
      </c>
      <c r="Q125">
        <v>3.098660296097E-2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242</v>
      </c>
      <c r="E126">
        <v>78703.265932205002</v>
      </c>
      <c r="F126">
        <v>9049.4</v>
      </c>
      <c r="G126">
        <v>84.068635530286898</v>
      </c>
      <c r="H126">
        <v>2.2683629495834001</v>
      </c>
      <c r="I126">
        <v>49.195874209979998</v>
      </c>
      <c r="J126">
        <v>7.00882580512868</v>
      </c>
      <c r="K126">
        <v>8420.7981265581293</v>
      </c>
      <c r="L126">
        <v>6901.64961330388</v>
      </c>
      <c r="M126">
        <v>72.663910295842399</v>
      </c>
      <c r="N126">
        <v>0.76563306368275996</v>
      </c>
      <c r="O126">
        <v>9.7868366963555609</v>
      </c>
      <c r="P126">
        <v>111.086877923047</v>
      </c>
      <c r="Q126">
        <v>0.18452629903494699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-</v>
      </c>
      <c r="D127" t="s">
        <v>130</v>
      </c>
      <c r="E127">
        <v>77944.192883119904</v>
      </c>
      <c r="F127">
        <v>1670</v>
      </c>
      <c r="G127">
        <v>70.087400840343093</v>
      </c>
      <c r="H127">
        <v>0.13960802384881901</v>
      </c>
      <c r="I127">
        <v>17.756158831553002</v>
      </c>
      <c r="J127">
        <v>-1.4621409580079301</v>
      </c>
      <c r="K127">
        <v>1553.4897073304801</v>
      </c>
      <c r="L127">
        <v>1283.3659106212699</v>
      </c>
      <c r="M127">
        <v>52.37405342385</v>
      </c>
      <c r="N127">
        <v>0.73816665972880702</v>
      </c>
      <c r="O127">
        <v>8.0538922155688599</v>
      </c>
      <c r="P127">
        <v>98.927933293627106</v>
      </c>
      <c r="Q127">
        <v>7.7249959005006003E-2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Row],[Ticker]],[1]!Table1[[Symbol]:[Industry]],2,FALSE),"-")</f>
        <v>-</v>
      </c>
      <c r="D128" t="s">
        <v>65</v>
      </c>
      <c r="E128">
        <v>76488.426018860002</v>
      </c>
      <c r="F128">
        <v>1332.4</v>
      </c>
      <c r="G128">
        <v>54.6591916346622</v>
      </c>
      <c r="H128">
        <v>-2.0357937734675802</v>
      </c>
      <c r="I128">
        <v>5.67459970379777</v>
      </c>
      <c r="J128">
        <v>6.0618259783265103</v>
      </c>
      <c r="K128">
        <v>1209.3583695700099</v>
      </c>
      <c r="L128">
        <v>1062.93370280725</v>
      </c>
      <c r="M128">
        <v>78.170576728747406</v>
      </c>
      <c r="N128">
        <v>1.0713444112869599</v>
      </c>
      <c r="O128">
        <v>0.42029420594416</v>
      </c>
      <c r="P128">
        <v>84.914301575185604</v>
      </c>
      <c r="Q128">
        <v>1.4498498915880001E-3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Row],[Ticker]],[1]!Table1[[Symbol]:[Industry]],2,FALSE),"-")</f>
        <v>-</v>
      </c>
      <c r="D129" t="s">
        <v>330</v>
      </c>
      <c r="E129">
        <v>75262.595440089994</v>
      </c>
      <c r="F129">
        <v>55.37</v>
      </c>
      <c r="G129">
        <v>192.714034837643</v>
      </c>
      <c r="H129">
        <v>9.9215298707358706</v>
      </c>
      <c r="I129">
        <v>13.80902855714</v>
      </c>
      <c r="J129">
        <v>2.8896819043209501</v>
      </c>
      <c r="K129">
        <v>48.8171843439263</v>
      </c>
      <c r="L129">
        <v>39.762820828222999</v>
      </c>
      <c r="M129">
        <v>71.593121414587102</v>
      </c>
      <c r="N129">
        <v>1.0049406387848701</v>
      </c>
      <c r="O129">
        <v>2.0227560050569</v>
      </c>
      <c r="P129">
        <v>224.750733137829</v>
      </c>
      <c r="Q129">
        <v>0.17153049333649101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Row],[Ticker]],[1]!Table1[[Symbol]:[Industry]],2,FALSE),"-")</f>
        <v>-</v>
      </c>
      <c r="D130" t="s">
        <v>333</v>
      </c>
      <c r="E130">
        <v>74689.157333750001</v>
      </c>
      <c r="F130">
        <v>12531.85</v>
      </c>
      <c r="G130">
        <v>169.55324614309399</v>
      </c>
      <c r="H130">
        <v>18.7680815652352</v>
      </c>
      <c r="I130">
        <v>83.811769908342299</v>
      </c>
      <c r="J130">
        <v>-1.3832118120055199</v>
      </c>
      <c r="K130">
        <v>10385.756174842099</v>
      </c>
      <c r="L130">
        <v>7687.2443736478299</v>
      </c>
      <c r="M130">
        <v>73.873918657832107</v>
      </c>
      <c r="N130">
        <v>0.901896432693441</v>
      </c>
      <c r="O130">
        <v>2.77014167900189</v>
      </c>
      <c r="P130">
        <v>217.02124968378399</v>
      </c>
      <c r="Q130">
        <v>0.104165588304742</v>
      </c>
    </row>
    <row r="131" spans="1:17" x14ac:dyDescent="0.3">
      <c r="A131" t="s">
        <v>334</v>
      </c>
      <c r="B131" t="s">
        <v>335</v>
      </c>
      <c r="C131" t="str">
        <f>IFERROR(VLOOKUP(Table1[[#This Row],[Ticker]],[1]!Table1[[Symbol]:[Industry]],2,FALSE),"-")</f>
        <v>-</v>
      </c>
      <c r="D131" t="s">
        <v>336</v>
      </c>
      <c r="E131">
        <v>74672.745529499996</v>
      </c>
      <c r="F131">
        <v>6028.8</v>
      </c>
      <c r="G131">
        <v>57.6384141517754</v>
      </c>
      <c r="H131">
        <v>-4.6945808015928501</v>
      </c>
      <c r="I131">
        <v>27.3846064115362</v>
      </c>
      <c r="J131">
        <v>-2.8731401819869302</v>
      </c>
      <c r="K131">
        <v>5580.1027309322699</v>
      </c>
      <c r="L131">
        <v>4633.9762963182602</v>
      </c>
      <c r="M131">
        <v>43.881692405275601</v>
      </c>
      <c r="N131">
        <v>0.46141038852674698</v>
      </c>
      <c r="O131">
        <v>7.1523354564755701</v>
      </c>
      <c r="P131">
        <v>91.6551428162701</v>
      </c>
      <c r="Q131">
        <v>0.11356858938259801</v>
      </c>
    </row>
    <row r="132" spans="1:17" x14ac:dyDescent="0.3">
      <c r="A132" t="s">
        <v>337</v>
      </c>
      <c r="B132" t="s">
        <v>338</v>
      </c>
      <c r="C132" t="str">
        <f>IFERROR(VLOOKUP(Table1[[#This Row],[Ticker]],[1]!Table1[[Symbol]:[Industry]],2,FALSE),"-")</f>
        <v>-</v>
      </c>
      <c r="D132" t="s">
        <v>229</v>
      </c>
      <c r="E132">
        <v>73778.3739432</v>
      </c>
      <c r="F132">
        <v>2790.25</v>
      </c>
      <c r="G132">
        <v>833.18579464239394</v>
      </c>
      <c r="H132">
        <v>40.847516068287497</v>
      </c>
      <c r="I132">
        <v>303.74553951734401</v>
      </c>
      <c r="J132">
        <v>21.985383022351598</v>
      </c>
      <c r="K132">
        <v>1956.48367937633</v>
      </c>
      <c r="L132">
        <v>1191.0769885709601</v>
      </c>
      <c r="M132">
        <v>85.132297494658204</v>
      </c>
      <c r="N132">
        <v>1.02692094068133</v>
      </c>
      <c r="O132">
        <v>6.7807544126870098</v>
      </c>
      <c r="P132">
        <v>878.00560813179095</v>
      </c>
      <c r="Q132">
        <v>0.242461634591456</v>
      </c>
    </row>
    <row r="133" spans="1:17" x14ac:dyDescent="0.3">
      <c r="A133" t="s">
        <v>339</v>
      </c>
      <c r="B133" t="s">
        <v>340</v>
      </c>
      <c r="C133" t="str">
        <f>IFERROR(VLOOKUP(Table1[[#This Row],[Ticker]],[1]!Table1[[Symbol]:[Industry]],2,FALSE),"-")</f>
        <v>-</v>
      </c>
      <c r="D133" t="s">
        <v>341</v>
      </c>
      <c r="E133">
        <v>73303.244126050005</v>
      </c>
      <c r="F133">
        <v>251.32</v>
      </c>
      <c r="G133">
        <v>106.755086416776</v>
      </c>
      <c r="H133">
        <v>-7.0750698618419703</v>
      </c>
      <c r="I133">
        <v>2.2172368525331398</v>
      </c>
      <c r="J133">
        <v>-1.588227623386</v>
      </c>
      <c r="K133">
        <v>253.115472647492</v>
      </c>
      <c r="L133">
        <v>217.09092150877399</v>
      </c>
      <c r="M133">
        <v>44.0470611726074</v>
      </c>
      <c r="N133">
        <v>1.0422084590009399</v>
      </c>
      <c r="O133">
        <v>13.938405220436101</v>
      </c>
      <c r="P133">
        <v>136.20300751879699</v>
      </c>
      <c r="Q133">
        <v>6.3909978497665998E-2</v>
      </c>
    </row>
    <row r="134" spans="1:17" x14ac:dyDescent="0.3">
      <c r="A134" t="s">
        <v>342</v>
      </c>
      <c r="B134" t="s">
        <v>343</v>
      </c>
      <c r="C134" t="str">
        <f>IFERROR(VLOOKUP(Table1[[#This Row],[Ticker]],[1]!Table1[[Symbol]:[Industry]],2,FALSE),"-")</f>
        <v>-</v>
      </c>
      <c r="D134" t="s">
        <v>37</v>
      </c>
      <c r="E134">
        <v>73219.884000000005</v>
      </c>
      <c r="F134">
        <v>417.45</v>
      </c>
      <c r="G134">
        <v>92.411001779766906</v>
      </c>
      <c r="H134">
        <v>9.4404617691858501</v>
      </c>
      <c r="I134">
        <v>21.372555030810901</v>
      </c>
      <c r="J134">
        <v>7.1609833250281403</v>
      </c>
      <c r="K134">
        <v>373.09803880761399</v>
      </c>
      <c r="L134">
        <v>323.45029040061303</v>
      </c>
      <c r="M134">
        <v>77.638434606112995</v>
      </c>
      <c r="N134">
        <v>1.16477140322734</v>
      </c>
      <c r="O134">
        <v>12.061324709546</v>
      </c>
      <c r="P134">
        <v>128.052444687243</v>
      </c>
      <c r="Q134">
        <v>7.000600261329E-2</v>
      </c>
    </row>
    <row r="135" spans="1:17" x14ac:dyDescent="0.3">
      <c r="A135" t="s">
        <v>344</v>
      </c>
      <c r="B135" t="s">
        <v>345</v>
      </c>
      <c r="C135" t="str">
        <f>IFERROR(VLOOKUP(Table1[[#This Row],[Ticker]],[1]!Table1[[Symbol]:[Industry]],2,FALSE),"-")</f>
        <v>-</v>
      </c>
      <c r="D135" t="s">
        <v>346</v>
      </c>
      <c r="E135">
        <v>71896.167031139994</v>
      </c>
      <c r="F135">
        <v>1105.3499999999999</v>
      </c>
      <c r="G135">
        <v>113.13202718540199</v>
      </c>
      <c r="H135">
        <v>53.877849593072298</v>
      </c>
      <c r="I135">
        <v>22.8365827385676</v>
      </c>
      <c r="J135">
        <v>6.95255311654922</v>
      </c>
      <c r="K135">
        <v>856.03869160075601</v>
      </c>
      <c r="L135">
        <v>713.85193657008006</v>
      </c>
      <c r="M135">
        <v>75.245083775695406</v>
      </c>
      <c r="N135">
        <v>1.1128805193559601</v>
      </c>
      <c r="O135">
        <v>7.3868005609083198</v>
      </c>
      <c r="P135">
        <v>167.54205494372499</v>
      </c>
      <c r="Q135">
        <v>0.14198763915783499</v>
      </c>
    </row>
    <row r="136" spans="1:17" hidden="1" x14ac:dyDescent="0.3">
      <c r="A136" t="s">
        <v>347</v>
      </c>
      <c r="B136" t="s">
        <v>348</v>
      </c>
      <c r="C136" t="str">
        <f>IFERROR(VLOOKUP(Table1[[#This Row],[Ticker]],[1]!Table1[[Symbol]:[Industry]],2,FALSE),"-")</f>
        <v>-</v>
      </c>
      <c r="D136" t="s">
        <v>83</v>
      </c>
      <c r="E136">
        <v>71884.939167839999</v>
      </c>
      <c r="F136">
        <v>344.15</v>
      </c>
      <c r="G136">
        <v>93.083563134863397</v>
      </c>
      <c r="H136">
        <v>16.806162757798798</v>
      </c>
      <c r="I136">
        <v>44.897696622647999</v>
      </c>
      <c r="J136">
        <v>-1.39833155869193</v>
      </c>
      <c r="K136">
        <v>298.50337124021399</v>
      </c>
      <c r="M136">
        <v>68.946762967717902</v>
      </c>
      <c r="N136">
        <v>0.86864405345330198</v>
      </c>
      <c r="O136">
        <v>4.8815923289263496</v>
      </c>
      <c r="P136">
        <v>142.018284106891</v>
      </c>
    </row>
    <row r="137" spans="1:17" x14ac:dyDescent="0.3">
      <c r="A137" t="s">
        <v>349</v>
      </c>
      <c r="B137" t="s">
        <v>350</v>
      </c>
      <c r="C137" t="str">
        <f>IFERROR(VLOOKUP(Table1[[#This Row],[Ticker]],[1]!Table1[[Symbol]:[Industry]],2,FALSE),"-")</f>
        <v>-</v>
      </c>
      <c r="D137" t="s">
        <v>49</v>
      </c>
      <c r="E137">
        <v>71637.216710039997</v>
      </c>
      <c r="F137">
        <v>1807</v>
      </c>
      <c r="G137">
        <v>17.506344501561198</v>
      </c>
      <c r="H137">
        <v>-3.96028264860949</v>
      </c>
      <c r="I137">
        <v>8.7252940873829008</v>
      </c>
      <c r="J137">
        <v>-1.2920257730826099</v>
      </c>
      <c r="K137">
        <v>1721.8584447163601</v>
      </c>
      <c r="L137">
        <v>1516.6190142130999</v>
      </c>
      <c r="M137">
        <v>50.662447268100998</v>
      </c>
      <c r="N137">
        <v>0.99321996376164301</v>
      </c>
      <c r="O137">
        <v>2.7587161040398298</v>
      </c>
      <c r="P137">
        <v>52.831225948323201</v>
      </c>
      <c r="Q137">
        <v>-3.9242443382292998E-2</v>
      </c>
    </row>
    <row r="138" spans="1:17" x14ac:dyDescent="0.3">
      <c r="A138" t="s">
        <v>351</v>
      </c>
      <c r="B138" t="s">
        <v>352</v>
      </c>
      <c r="C138" t="str">
        <f>IFERROR(VLOOKUP(Table1[[#This Row],[Ticker]],[1]!Table1[[Symbol]:[Industry]],2,FALSE),"-")</f>
        <v>-</v>
      </c>
      <c r="D138" t="s">
        <v>140</v>
      </c>
      <c r="E138">
        <v>71293.245163900006</v>
      </c>
      <c r="F138">
        <v>1782.45</v>
      </c>
      <c r="G138">
        <v>175.57426172369301</v>
      </c>
      <c r="H138">
        <v>-4.9236545531002296</v>
      </c>
      <c r="I138">
        <v>20.134677907370701</v>
      </c>
      <c r="J138">
        <v>-6.1448329846380298</v>
      </c>
      <c r="K138">
        <v>1696.3966900978401</v>
      </c>
      <c r="L138">
        <v>1276.4127646992299</v>
      </c>
      <c r="M138">
        <v>38.1766277542796</v>
      </c>
      <c r="N138">
        <v>1.0410537329196501</v>
      </c>
      <c r="O138">
        <v>16.401582092064299</v>
      </c>
      <c r="P138">
        <v>241.98963929393699</v>
      </c>
      <c r="Q138">
        <v>0.187209724457893</v>
      </c>
    </row>
    <row r="139" spans="1:17" x14ac:dyDescent="0.3">
      <c r="A139" t="s">
        <v>353</v>
      </c>
      <c r="B139" t="s">
        <v>354</v>
      </c>
      <c r="C139" t="str">
        <f>IFERROR(VLOOKUP(Table1[[#This Row],[Ticker]],[1]!Table1[[Symbol]:[Industry]],2,FALSE),"-")</f>
        <v>-</v>
      </c>
      <c r="D139" t="s">
        <v>32</v>
      </c>
      <c r="E139">
        <v>70917.653599650002</v>
      </c>
      <c r="F139">
        <v>541.70000000000005</v>
      </c>
      <c r="G139">
        <v>47.536790486890098</v>
      </c>
      <c r="H139">
        <v>-7.1494322044009904</v>
      </c>
      <c r="I139">
        <v>15.2460218666247</v>
      </c>
      <c r="J139">
        <v>-4.6361094904132996</v>
      </c>
      <c r="K139">
        <v>539.17795854441897</v>
      </c>
      <c r="L139">
        <v>482.79142910101098</v>
      </c>
      <c r="M139">
        <v>32.783093449623898</v>
      </c>
      <c r="N139">
        <v>0.57614160207251497</v>
      </c>
      <c r="O139">
        <v>16.798966217463501</v>
      </c>
      <c r="P139">
        <v>76.535766661235101</v>
      </c>
      <c r="Q139">
        <v>0.15065146343494301</v>
      </c>
    </row>
    <row r="140" spans="1:17" x14ac:dyDescent="0.3">
      <c r="A140" t="s">
        <v>355</v>
      </c>
      <c r="B140" t="s">
        <v>356</v>
      </c>
      <c r="C140" t="str">
        <f>IFERROR(VLOOKUP(Table1[[#This Row],[Ticker]],[1]!Table1[[Symbol]:[Industry]],2,FALSE),"-")</f>
        <v>-</v>
      </c>
      <c r="D140" t="s">
        <v>89</v>
      </c>
      <c r="E140">
        <v>70809.270786719993</v>
      </c>
      <c r="F140">
        <v>1518.65</v>
      </c>
      <c r="G140">
        <v>119.715992611093</v>
      </c>
      <c r="H140">
        <v>-9.1674474896139397</v>
      </c>
      <c r="I140">
        <v>35.401957787203102</v>
      </c>
      <c r="J140">
        <v>-0.79847254498132003</v>
      </c>
      <c r="K140">
        <v>1467.5035160443999</v>
      </c>
      <c r="L140">
        <v>1184.7197299566401</v>
      </c>
      <c r="M140">
        <v>39.611876552384402</v>
      </c>
      <c r="N140">
        <v>0.217690542476076</v>
      </c>
      <c r="O140">
        <v>7.5362986863332502</v>
      </c>
      <c r="P140">
        <v>152.68718801996599</v>
      </c>
      <c r="Q140">
        <v>0.13051890839852501</v>
      </c>
    </row>
    <row r="141" spans="1:17" x14ac:dyDescent="0.3">
      <c r="A141" t="s">
        <v>357</v>
      </c>
      <c r="B141" t="s">
        <v>358</v>
      </c>
      <c r="C141" t="str">
        <f>IFERROR(VLOOKUP(Table1[[#This Row],[Ticker]],[1]!Table1[[Symbol]:[Industry]],2,FALSE),"-")</f>
        <v>-</v>
      </c>
      <c r="D141" t="s">
        <v>168</v>
      </c>
      <c r="E141">
        <v>70202.291304750004</v>
      </c>
      <c r="F141">
        <v>2392</v>
      </c>
      <c r="G141">
        <v>-18.055840970907798</v>
      </c>
      <c r="H141">
        <v>-2.1065518532639498</v>
      </c>
      <c r="I141">
        <v>-9.8428856464094707</v>
      </c>
      <c r="J141">
        <v>-5.01033068227051</v>
      </c>
      <c r="K141">
        <v>2392.4558755943399</v>
      </c>
      <c r="L141">
        <v>2388.1956429602401</v>
      </c>
      <c r="M141">
        <v>41.667069912382601</v>
      </c>
      <c r="N141">
        <v>0.923180635448142</v>
      </c>
      <c r="O141">
        <v>12.6233277591973</v>
      </c>
      <c r="P141">
        <v>17.254901960784299</v>
      </c>
      <c r="Q141">
        <v>2.1664236140340999E-2</v>
      </c>
    </row>
    <row r="142" spans="1:17" x14ac:dyDescent="0.3">
      <c r="A142" t="s">
        <v>359</v>
      </c>
      <c r="B142" t="s">
        <v>360</v>
      </c>
      <c r="C142" t="str">
        <f>IFERROR(VLOOKUP(Table1[[#This Row],[Ticker]],[1]!Table1[[Symbol]:[Industry]],2,FALSE),"-")</f>
        <v>-</v>
      </c>
      <c r="D142" t="s">
        <v>189</v>
      </c>
      <c r="E142">
        <v>69995.909499400004</v>
      </c>
      <c r="F142">
        <v>4298.3999999999996</v>
      </c>
      <c r="G142">
        <v>17.9688757514018</v>
      </c>
      <c r="H142">
        <v>1.51726685365504</v>
      </c>
      <c r="I142">
        <v>20.850242732061901</v>
      </c>
      <c r="J142">
        <v>-5.04484698665041</v>
      </c>
      <c r="K142">
        <v>4283.4610361534997</v>
      </c>
      <c r="L142">
        <v>3556.1745969276999</v>
      </c>
      <c r="M142">
        <v>36.810068088565799</v>
      </c>
      <c r="N142">
        <v>0.94816927166265497</v>
      </c>
      <c r="O142">
        <v>15.182393448725101</v>
      </c>
      <c r="P142">
        <v>64.550953219508401</v>
      </c>
      <c r="Q142">
        <v>0.15555323074160801</v>
      </c>
    </row>
    <row r="143" spans="1:17" x14ac:dyDescent="0.3">
      <c r="A143" t="s">
        <v>361</v>
      </c>
      <c r="B143" t="s">
        <v>362</v>
      </c>
      <c r="C143" t="str">
        <f>IFERROR(VLOOKUP(Table1[[#This Row],[Ticker]],[1]!Table1[[Symbol]:[Industry]],2,FALSE),"-")</f>
        <v>-</v>
      </c>
      <c r="D143" t="s">
        <v>363</v>
      </c>
      <c r="E143">
        <v>69964.179663709903</v>
      </c>
      <c r="F143">
        <v>729.9</v>
      </c>
      <c r="G143">
        <v>-38.969893531534801</v>
      </c>
      <c r="H143">
        <v>-2.2382691300673101</v>
      </c>
      <c r="I143">
        <v>-17.551071710198801</v>
      </c>
      <c r="J143">
        <v>9.4566100128911895E-2</v>
      </c>
      <c r="K143">
        <v>719.966329399551</v>
      </c>
      <c r="L143">
        <v>742.54041751110299</v>
      </c>
      <c r="M143">
        <v>66.688600210473396</v>
      </c>
      <c r="N143">
        <v>0.91498994525337196</v>
      </c>
      <c r="O143">
        <v>22.3249760241128</v>
      </c>
      <c r="P143">
        <v>12.647580831854199</v>
      </c>
      <c r="Q143">
        <v>-0.131075280630992</v>
      </c>
    </row>
    <row r="144" spans="1:17" x14ac:dyDescent="0.3">
      <c r="A144" t="s">
        <v>364</v>
      </c>
      <c r="B144" t="s">
        <v>365</v>
      </c>
      <c r="C144" t="str">
        <f>IFERROR(VLOOKUP(Table1[[#This Row],[Ticker]],[1]!Table1[[Symbol]:[Industry]],2,FALSE),"-")</f>
        <v>-</v>
      </c>
      <c r="D144" t="s">
        <v>297</v>
      </c>
      <c r="E144">
        <v>69862.402527059996</v>
      </c>
      <c r="F144">
        <v>4637.75</v>
      </c>
      <c r="G144">
        <v>68.7046028393261</v>
      </c>
      <c r="H144">
        <v>13.9720602609162</v>
      </c>
      <c r="I144">
        <v>13.8688538032459</v>
      </c>
      <c r="J144">
        <v>0.70674820889446099</v>
      </c>
      <c r="K144">
        <v>3971.1161350587799</v>
      </c>
      <c r="L144">
        <v>3602.6096981626401</v>
      </c>
      <c r="M144">
        <v>70.516734600467601</v>
      </c>
      <c r="N144">
        <v>1.1605992155515099</v>
      </c>
      <c r="O144">
        <v>4.4838553177726199</v>
      </c>
      <c r="P144">
        <v>100.14673039369001</v>
      </c>
      <c r="Q144">
        <v>0.14289020545973699</v>
      </c>
    </row>
    <row r="145" spans="1:17" x14ac:dyDescent="0.3">
      <c r="A145" t="s">
        <v>366</v>
      </c>
      <c r="B145" t="s">
        <v>367</v>
      </c>
      <c r="C145" t="str">
        <f>IFERROR(VLOOKUP(Table1[[#This Row],[Ticker]],[1]!Table1[[Symbol]:[Industry]],2,FALSE),"-")</f>
        <v>-</v>
      </c>
      <c r="D145" t="s">
        <v>18</v>
      </c>
      <c r="E145">
        <v>69771.300332429993</v>
      </c>
      <c r="F145">
        <v>330.75</v>
      </c>
      <c r="G145">
        <v>40.254264611544102</v>
      </c>
      <c r="H145">
        <v>-11.4560547212022</v>
      </c>
      <c r="I145">
        <v>-0.40968928835679802</v>
      </c>
      <c r="J145">
        <v>-2.0283009156933201</v>
      </c>
      <c r="K145">
        <v>338.31916150928402</v>
      </c>
      <c r="L145">
        <v>295.29097498512999</v>
      </c>
      <c r="M145">
        <v>33.315459884463998</v>
      </c>
      <c r="N145">
        <v>0.496209219092553</v>
      </c>
      <c r="O145">
        <v>19.889140841521701</v>
      </c>
      <c r="P145">
        <v>107.410117056856</v>
      </c>
      <c r="Q145">
        <v>5.1716746532018999E-2</v>
      </c>
    </row>
    <row r="146" spans="1:17" x14ac:dyDescent="0.3">
      <c r="A146" t="s">
        <v>368</v>
      </c>
      <c r="B146" t="s">
        <v>369</v>
      </c>
      <c r="C146" t="str">
        <f>IFERROR(VLOOKUP(Table1[[#This Row],[Ticker]],[1]!Table1[[Symbol]:[Industry]],2,FALSE),"-")</f>
        <v>-</v>
      </c>
      <c r="D146" t="s">
        <v>130</v>
      </c>
      <c r="E146">
        <v>67538.104907760004</v>
      </c>
      <c r="F146">
        <v>810.45</v>
      </c>
      <c r="G146">
        <v>101.863272367391</v>
      </c>
      <c r="H146">
        <v>-5.0644320284308</v>
      </c>
      <c r="I146">
        <v>17.9466647278884</v>
      </c>
      <c r="J146">
        <v>1.76451816899976E-2</v>
      </c>
      <c r="K146">
        <v>769.944703004453</v>
      </c>
      <c r="L146">
        <v>632.26027845178396</v>
      </c>
      <c r="M146">
        <v>54.968093936664602</v>
      </c>
      <c r="N146">
        <v>0.29564627517303299</v>
      </c>
      <c r="O146">
        <v>4.6332284533283801</v>
      </c>
      <c r="P146">
        <v>135.90452626982901</v>
      </c>
      <c r="Q146">
        <v>0.197937983350254</v>
      </c>
    </row>
    <row r="147" spans="1:17" x14ac:dyDescent="0.3">
      <c r="A147" t="s">
        <v>370</v>
      </c>
      <c r="B147" t="s">
        <v>371</v>
      </c>
      <c r="C147" t="str">
        <f>IFERROR(VLOOKUP(Table1[[#This Row],[Ticker]],[1]!Table1[[Symbol]:[Industry]],2,FALSE),"-")</f>
        <v>-</v>
      </c>
      <c r="D147" t="s">
        <v>140</v>
      </c>
      <c r="E147">
        <v>67175.591279240005</v>
      </c>
      <c r="F147">
        <v>4025.65</v>
      </c>
      <c r="G147">
        <v>127.243557667345</v>
      </c>
      <c r="H147">
        <v>10.315565400113501</v>
      </c>
      <c r="I147">
        <v>39.125679393239601</v>
      </c>
      <c r="J147">
        <v>3.5394068028076302</v>
      </c>
      <c r="K147">
        <v>3381.83606644775</v>
      </c>
      <c r="L147">
        <v>2733.4378822103099</v>
      </c>
      <c r="M147">
        <v>70.552131083542605</v>
      </c>
      <c r="N147">
        <v>0.41851631102644499</v>
      </c>
      <c r="O147">
        <v>1.2507296958255101</v>
      </c>
      <c r="P147">
        <v>158.875920388411</v>
      </c>
      <c r="Q147">
        <v>0.18846049421586999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117</v>
      </c>
      <c r="E148">
        <v>66673.279500000004</v>
      </c>
      <c r="F148">
        <v>329.05</v>
      </c>
      <c r="G148">
        <v>431.42843504616798</v>
      </c>
      <c r="H148">
        <v>26.567204180643699</v>
      </c>
      <c r="I148">
        <v>148.441876799862</v>
      </c>
      <c r="J148">
        <v>16.3192754388444</v>
      </c>
      <c r="K148">
        <v>265.619498423013</v>
      </c>
      <c r="L148">
        <v>186.452380978782</v>
      </c>
      <c r="M148">
        <v>85.670219609748102</v>
      </c>
      <c r="N148">
        <v>1.38827467847467</v>
      </c>
      <c r="O148">
        <v>6.2756419996960799</v>
      </c>
      <c r="P148">
        <v>469.29065743944602</v>
      </c>
      <c r="Q148">
        <v>0.17104202193295101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200</v>
      </c>
      <c r="E149">
        <v>66377.938573980005</v>
      </c>
      <c r="F149">
        <v>228.28</v>
      </c>
      <c r="G149">
        <v>13.491656044627399</v>
      </c>
      <c r="H149">
        <v>-7.9801853015251796</v>
      </c>
      <c r="I149">
        <v>15.421336663879501</v>
      </c>
      <c r="J149">
        <v>-6.22269856685047</v>
      </c>
      <c r="K149">
        <v>220.31226982365001</v>
      </c>
      <c r="L149">
        <v>191.16203347245499</v>
      </c>
      <c r="M149">
        <v>33.272020658437398</v>
      </c>
      <c r="N149">
        <v>0.59176541544977701</v>
      </c>
      <c r="O149">
        <v>7.6178377431224797</v>
      </c>
      <c r="P149">
        <v>44.893684544589</v>
      </c>
      <c r="Q149">
        <v>4.9956417074291999E-2</v>
      </c>
    </row>
    <row r="150" spans="1:17" hidden="1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117</v>
      </c>
      <c r="E150">
        <v>66221.146826427997</v>
      </c>
      <c r="F150">
        <v>240.53</v>
      </c>
      <c r="G150">
        <v>275.27719526031302</v>
      </c>
      <c r="H150">
        <v>30.3485437792312</v>
      </c>
      <c r="I150">
        <v>119.51389094562199</v>
      </c>
      <c r="J150">
        <v>23.444620740244499</v>
      </c>
      <c r="K150">
        <v>188.16434062606899</v>
      </c>
      <c r="M150">
        <v>87.7499371788346</v>
      </c>
      <c r="N150">
        <v>1.84945727584954</v>
      </c>
      <c r="O150">
        <v>5.6001330395376803</v>
      </c>
      <c r="P150">
        <v>413.952991452991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32</v>
      </c>
      <c r="E151">
        <v>64657.821815807998</v>
      </c>
      <c r="F151">
        <v>55.13</v>
      </c>
      <c r="G151">
        <v>68.580026550447997</v>
      </c>
      <c r="H151">
        <v>-10.4589311379973</v>
      </c>
      <c r="I151">
        <v>23.297303510653901</v>
      </c>
      <c r="J151">
        <v>-2.7711115284068502</v>
      </c>
      <c r="K151">
        <v>55.1649504634401</v>
      </c>
      <c r="L151">
        <v>48.350496958324499</v>
      </c>
      <c r="M151">
        <v>39.1810656501087</v>
      </c>
      <c r="N151">
        <v>0.63673787882188004</v>
      </c>
      <c r="O151">
        <v>28.151641574460299</v>
      </c>
      <c r="P151">
        <v>104.18518518518501</v>
      </c>
      <c r="Q151">
        <v>0.115995940266929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130</v>
      </c>
      <c r="E152">
        <v>64634.459722271997</v>
      </c>
      <c r="F152">
        <v>155.99</v>
      </c>
      <c r="G152">
        <v>46.275760872010899</v>
      </c>
      <c r="H152">
        <v>-1.7427977245444199</v>
      </c>
      <c r="I152">
        <v>23.261506836630399</v>
      </c>
      <c r="J152">
        <v>3.3573164037141501</v>
      </c>
      <c r="K152">
        <v>152.056234121686</v>
      </c>
      <c r="L152">
        <v>130.98998161014401</v>
      </c>
      <c r="M152">
        <v>63.833808475583602</v>
      </c>
      <c r="N152">
        <v>0.91934954887912801</v>
      </c>
      <c r="O152">
        <v>12.411051990512201</v>
      </c>
      <c r="P152">
        <v>90.696821515892395</v>
      </c>
      <c r="Q152">
        <v>-5.6185252574040001E-3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-</v>
      </c>
      <c r="D153" t="s">
        <v>189</v>
      </c>
      <c r="E153">
        <v>64561.853551025</v>
      </c>
      <c r="F153">
        <v>1110.0999999999999</v>
      </c>
      <c r="G153">
        <v>66.121788290300998</v>
      </c>
      <c r="H153">
        <v>10.577602536046401</v>
      </c>
      <c r="I153">
        <v>42.394822857875099</v>
      </c>
      <c r="J153">
        <v>-3.5398154851633201</v>
      </c>
      <c r="K153">
        <v>942.83199091490098</v>
      </c>
      <c r="L153">
        <v>749.81262116008395</v>
      </c>
      <c r="M153">
        <v>59.934577581509302</v>
      </c>
      <c r="N153">
        <v>1.2027326300980301</v>
      </c>
      <c r="O153">
        <v>8.7559679308170502</v>
      </c>
      <c r="P153">
        <v>102.351440029165</v>
      </c>
      <c r="Q153">
        <v>0.13186505992417299</v>
      </c>
    </row>
    <row r="154" spans="1:17" x14ac:dyDescent="0.3">
      <c r="A154" t="s">
        <v>384</v>
      </c>
      <c r="B154" t="s">
        <v>385</v>
      </c>
      <c r="C154" t="str">
        <f>IFERROR(VLOOKUP(Table1[[#This Row],[Ticker]],[1]!Table1[[Symbol]:[Industry]],2,FALSE),"-")</f>
        <v>-</v>
      </c>
      <c r="D154" t="s">
        <v>239</v>
      </c>
      <c r="E154">
        <v>63815.98375046</v>
      </c>
      <c r="F154">
        <v>5561.25</v>
      </c>
      <c r="G154">
        <v>117.25787198492201</v>
      </c>
      <c r="H154">
        <v>4.6001345875814996</v>
      </c>
      <c r="I154">
        <v>61.020797002450401</v>
      </c>
      <c r="J154">
        <v>5.2625961321894001</v>
      </c>
      <c r="K154">
        <v>5069.3253402342698</v>
      </c>
      <c r="L154">
        <v>4001.4528263050702</v>
      </c>
      <c r="M154">
        <v>73.134219000132603</v>
      </c>
      <c r="N154">
        <v>0.44703451622947699</v>
      </c>
      <c r="O154">
        <v>5.0114632501685596</v>
      </c>
      <c r="P154">
        <v>147.05686361617001</v>
      </c>
      <c r="Q154">
        <v>0.14837443590156299</v>
      </c>
    </row>
    <row r="155" spans="1:17" x14ac:dyDescent="0.3">
      <c r="A155" t="s">
        <v>386</v>
      </c>
      <c r="B155" t="s">
        <v>387</v>
      </c>
      <c r="C155" t="str">
        <f>IFERROR(VLOOKUP(Table1[[#This Row],[Ticker]],[1]!Table1[[Symbol]:[Industry]],2,FALSE),"-")</f>
        <v>-</v>
      </c>
      <c r="D155" t="s">
        <v>388</v>
      </c>
      <c r="E155">
        <v>63558.539911619999</v>
      </c>
      <c r="F155">
        <v>1040.3</v>
      </c>
      <c r="G155">
        <v>28.759744455082799</v>
      </c>
      <c r="H155">
        <v>-6.6928919701995699</v>
      </c>
      <c r="I155">
        <v>4.0897879746807302</v>
      </c>
      <c r="J155">
        <v>-0.55145963741481796</v>
      </c>
      <c r="K155">
        <v>1043.4269601358301</v>
      </c>
      <c r="L155">
        <v>921.72516069085395</v>
      </c>
      <c r="M155">
        <v>45.083201667675198</v>
      </c>
      <c r="N155">
        <v>0.70611225291870505</v>
      </c>
      <c r="O155">
        <v>13.4288186100163</v>
      </c>
      <c r="P155">
        <v>61.062083913918499</v>
      </c>
      <c r="Q155">
        <v>2.9764890621691999E-2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Row],[Ticker]],[1]!Table1[[Symbol]:[Industry]],2,FALSE),"-")</f>
        <v>-</v>
      </c>
      <c r="D156" t="s">
        <v>140</v>
      </c>
      <c r="E156">
        <v>62657.755491024996</v>
      </c>
      <c r="F156">
        <v>1717.8</v>
      </c>
      <c r="G156">
        <v>42.646168032388303</v>
      </c>
      <c r="H156">
        <v>-14.4962566299361</v>
      </c>
      <c r="I156">
        <v>-1.4161026963385901</v>
      </c>
      <c r="J156">
        <v>-4.53847154109339</v>
      </c>
      <c r="K156">
        <v>1740.5421446534001</v>
      </c>
      <c r="L156">
        <v>1477.44756813811</v>
      </c>
      <c r="M156">
        <v>26.5289738184619</v>
      </c>
      <c r="N156">
        <v>0.84933322230143204</v>
      </c>
      <c r="O156">
        <v>13.6948422400745</v>
      </c>
      <c r="P156">
        <v>71.035993428585599</v>
      </c>
      <c r="Q156">
        <v>0.100212978671555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Row],[Ticker]],[1]!Table1[[Symbol]:[Industry]],2,FALSE),"-")</f>
        <v>-</v>
      </c>
      <c r="D157" t="s">
        <v>393</v>
      </c>
      <c r="E157">
        <v>62602.181312405002</v>
      </c>
      <c r="F157">
        <v>2335.5</v>
      </c>
      <c r="G157">
        <v>4.2485618961792904</v>
      </c>
      <c r="H157">
        <v>2.3225224993460998</v>
      </c>
      <c r="I157">
        <v>14.837057531591</v>
      </c>
      <c r="J157">
        <v>-3.1979025985730698</v>
      </c>
      <c r="K157">
        <v>2226.28519755344</v>
      </c>
      <c r="L157">
        <v>2026.02667710376</v>
      </c>
      <c r="M157">
        <v>46.585140130537397</v>
      </c>
      <c r="N157">
        <v>0.862723925589167</v>
      </c>
      <c r="O157">
        <v>5.0738599871547896</v>
      </c>
      <c r="P157">
        <v>34.224137931034399</v>
      </c>
      <c r="Q157">
        <v>2.4185398367335999E-2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65</v>
      </c>
      <c r="E158">
        <v>62435.049525000002</v>
      </c>
      <c r="F158">
        <v>5324.15</v>
      </c>
      <c r="G158">
        <v>26.385502429897802</v>
      </c>
      <c r="H158">
        <v>0.48975290696291701</v>
      </c>
      <c r="I158">
        <v>-10.520590593728601</v>
      </c>
      <c r="J158">
        <v>3.8553951403190698</v>
      </c>
      <c r="K158">
        <v>5056.4155478654902</v>
      </c>
      <c r="L158">
        <v>4730.7290593082998</v>
      </c>
      <c r="M158">
        <v>69.591038777323206</v>
      </c>
      <c r="N158">
        <v>1.27818023666376</v>
      </c>
      <c r="O158">
        <v>4.7829230957054198</v>
      </c>
      <c r="P158">
        <v>54.457499274731603</v>
      </c>
      <c r="Q158">
        <v>1.3524537224471E-2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62</v>
      </c>
      <c r="E159">
        <v>62203.823437500003</v>
      </c>
      <c r="F159">
        <v>1681.25</v>
      </c>
      <c r="G159">
        <v>184.30518128465499</v>
      </c>
      <c r="H159">
        <v>11.557487323278799</v>
      </c>
      <c r="I159">
        <v>79.715233772089206</v>
      </c>
      <c r="J159">
        <v>2.9808401663811002</v>
      </c>
      <c r="K159">
        <v>1407.8960388743201</v>
      </c>
      <c r="L159">
        <v>997.87278587347703</v>
      </c>
      <c r="M159">
        <v>68.355812330077697</v>
      </c>
      <c r="N159">
        <v>1.46574536127725</v>
      </c>
      <c r="O159">
        <v>6.7479553903345701</v>
      </c>
      <c r="P159">
        <v>273.61111111111097</v>
      </c>
      <c r="Q159">
        <v>0.21706932133318901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400</v>
      </c>
      <c r="E160">
        <v>61201.322596149999</v>
      </c>
      <c r="F160">
        <v>3187.85</v>
      </c>
      <c r="G160">
        <v>13.425105908421299</v>
      </c>
      <c r="H160">
        <v>-6.5622650491184604</v>
      </c>
      <c r="I160">
        <v>8.1791513784034198</v>
      </c>
      <c r="J160">
        <v>-1.7163150316867399</v>
      </c>
      <c r="K160">
        <v>2988.7815235535199</v>
      </c>
      <c r="L160">
        <v>2631.10397271492</v>
      </c>
      <c r="M160">
        <v>48.3600194600861</v>
      </c>
      <c r="N160">
        <v>0.680212573682068</v>
      </c>
      <c r="O160">
        <v>5.5240993145850599</v>
      </c>
      <c r="P160">
        <v>45.311787765520997</v>
      </c>
      <c r="Q160">
        <v>-3.3947530066660001E-3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403</v>
      </c>
      <c r="E161">
        <v>60092.695147653001</v>
      </c>
      <c r="F161">
        <v>230.13</v>
      </c>
      <c r="G161">
        <v>-1.9818137486952601</v>
      </c>
      <c r="H161">
        <v>-5.5189255550965202</v>
      </c>
      <c r="I161">
        <v>18.0580485049427</v>
      </c>
      <c r="J161">
        <v>-5.8278223988517501</v>
      </c>
      <c r="K161">
        <v>227.05218995772401</v>
      </c>
      <c r="L161">
        <v>198.86503779778701</v>
      </c>
      <c r="M161">
        <v>34.572987858406798</v>
      </c>
      <c r="N161">
        <v>0.42540805001139798</v>
      </c>
      <c r="O161">
        <v>7.2871855038456603</v>
      </c>
      <c r="P161">
        <v>48.470967741935397</v>
      </c>
      <c r="Q161">
        <v>5.9519211123947001E-2</v>
      </c>
    </row>
    <row r="162" spans="1:17" x14ac:dyDescent="0.3">
      <c r="A162" t="s">
        <v>404</v>
      </c>
      <c r="B162" t="s">
        <v>405</v>
      </c>
      <c r="C162" t="str">
        <f>IFERROR(VLOOKUP(Table1[[#This Row],[Ticker]],[1]!Table1[[Symbol]:[Industry]],2,FALSE),"-")</f>
        <v>-</v>
      </c>
      <c r="D162" t="s">
        <v>46</v>
      </c>
      <c r="E162">
        <v>59695.498769749996</v>
      </c>
      <c r="F162">
        <v>98.57</v>
      </c>
      <c r="G162">
        <v>95.563231296349798</v>
      </c>
      <c r="H162">
        <v>8.7734812786895802</v>
      </c>
      <c r="I162">
        <v>2.9060191123466299</v>
      </c>
      <c r="J162">
        <v>0.111122138868535</v>
      </c>
      <c r="K162">
        <v>90.865333982021895</v>
      </c>
      <c r="L162">
        <v>78.122913792623905</v>
      </c>
      <c r="M162">
        <v>63.626660867357501</v>
      </c>
      <c r="N162">
        <v>0.69710358039542597</v>
      </c>
      <c r="O162">
        <v>2.7188799837678901</v>
      </c>
      <c r="P162">
        <v>124.022727272727</v>
      </c>
      <c r="Q162">
        <v>0.13831470959453801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Row],[Ticker]],[1]!Table1[[Symbol]:[Industry]],2,FALSE),"-")</f>
        <v>-</v>
      </c>
      <c r="D163" t="s">
        <v>24</v>
      </c>
      <c r="E163">
        <v>59644.496407063998</v>
      </c>
      <c r="F163">
        <v>79.19</v>
      </c>
      <c r="G163">
        <v>-26.369229555669399</v>
      </c>
      <c r="H163">
        <v>-2.9357180957493298</v>
      </c>
      <c r="I163">
        <v>-19.338123152923998</v>
      </c>
      <c r="J163">
        <v>-3.1358330197586701</v>
      </c>
      <c r="K163">
        <v>79.956274004201802</v>
      </c>
      <c r="L163">
        <v>80.316413718490907</v>
      </c>
      <c r="M163">
        <v>41.278300505575302</v>
      </c>
      <c r="N163">
        <v>0.76822260955460797</v>
      </c>
      <c r="O163">
        <v>27.162520520267702</v>
      </c>
      <c r="P163">
        <v>11.850282485875701</v>
      </c>
      <c r="Q163">
        <v>1.9851650835388999E-2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106</v>
      </c>
      <c r="E164">
        <v>59397.308696549997</v>
      </c>
      <c r="F164">
        <v>513.85</v>
      </c>
      <c r="G164">
        <v>-33.693822765136801</v>
      </c>
      <c r="H164">
        <v>0.58167863144328902</v>
      </c>
      <c r="I164">
        <v>-25.927867972159401</v>
      </c>
      <c r="J164">
        <v>-1.3396532932555401</v>
      </c>
      <c r="K164">
        <v>505.86138050500801</v>
      </c>
      <c r="L164">
        <v>535.44744480435395</v>
      </c>
      <c r="M164">
        <v>58.215804531772697</v>
      </c>
      <c r="N164">
        <v>0.52971949220995596</v>
      </c>
      <c r="O164">
        <v>32.285686484382502</v>
      </c>
      <c r="P164">
        <v>17.050113895216398</v>
      </c>
      <c r="Q164">
        <v>-0.12935906952811299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65</v>
      </c>
      <c r="E165">
        <v>59331.663565340001</v>
      </c>
      <c r="F165">
        <v>28336.85</v>
      </c>
      <c r="G165">
        <v>-5.61586583708036</v>
      </c>
      <c r="H165">
        <v>-3.7078820994525699</v>
      </c>
      <c r="I165">
        <v>3.6080845111694901</v>
      </c>
      <c r="J165">
        <v>-0.56863890716214105</v>
      </c>
      <c r="K165">
        <v>27094.179722151799</v>
      </c>
      <c r="L165">
        <v>25716.2090739798</v>
      </c>
      <c r="M165">
        <v>68.644172578536399</v>
      </c>
      <c r="N165">
        <v>1.07342364049876</v>
      </c>
      <c r="O165">
        <v>4.5950767287119101</v>
      </c>
      <c r="P165">
        <v>28.803863636363602</v>
      </c>
      <c r="Q165">
        <v>2.4183813767855E-2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414</v>
      </c>
      <c r="E166">
        <v>59057.869315359902</v>
      </c>
      <c r="F166">
        <v>1649</v>
      </c>
      <c r="G166">
        <v>10.1664929837027</v>
      </c>
      <c r="H166">
        <v>5.04613699534299</v>
      </c>
      <c r="I166">
        <v>-15.4338270004845</v>
      </c>
      <c r="J166">
        <v>-8.2536094048052107</v>
      </c>
      <c r="K166">
        <v>1502.5920927933901</v>
      </c>
      <c r="L166">
        <v>1434.50207576718</v>
      </c>
      <c r="M166">
        <v>62.2702723829427</v>
      </c>
      <c r="N166">
        <v>1.91256971498066</v>
      </c>
      <c r="O166">
        <v>6.9981807155851996</v>
      </c>
      <c r="P166">
        <v>41.532915629559596</v>
      </c>
      <c r="Q166">
        <v>2.4335810059694998E-2</v>
      </c>
    </row>
    <row r="167" spans="1:17" x14ac:dyDescent="0.3">
      <c r="A167" t="s">
        <v>415</v>
      </c>
      <c r="B167" t="s">
        <v>416</v>
      </c>
      <c r="C167" t="str">
        <f>IFERROR(VLOOKUP(Table1[[#This Row],[Ticker]],[1]!Table1[[Symbol]:[Industry]],2,FALSE),"-")</f>
        <v>-</v>
      </c>
      <c r="D167" t="s">
        <v>150</v>
      </c>
      <c r="E167">
        <v>58300.867855124998</v>
      </c>
      <c r="F167">
        <v>13488.95</v>
      </c>
      <c r="G167">
        <v>193.08441742996101</v>
      </c>
      <c r="H167">
        <v>25.3458213256331</v>
      </c>
      <c r="I167">
        <v>124.01769675208899</v>
      </c>
      <c r="J167">
        <v>3.8385548921888</v>
      </c>
      <c r="K167">
        <v>11068.361124109801</v>
      </c>
      <c r="L167">
        <v>7758.6786350686498</v>
      </c>
      <c r="M167">
        <v>72.768885435445796</v>
      </c>
      <c r="N167">
        <v>0.64996902938825296</v>
      </c>
      <c r="O167">
        <v>6.6206042723859104</v>
      </c>
      <c r="P167">
        <v>246.23450293898699</v>
      </c>
      <c r="Q167">
        <v>0.19151464936038801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Row],[Ticker]],[1]!Table1[[Symbol]:[Industry]],2,FALSE),"-")</f>
        <v>-</v>
      </c>
      <c r="D168" t="s">
        <v>168</v>
      </c>
      <c r="E168">
        <v>56987.062656449998</v>
      </c>
      <c r="F168">
        <v>3863.2</v>
      </c>
      <c r="G168">
        <v>-21.403031503835201</v>
      </c>
      <c r="H168">
        <v>-0.214938403421427</v>
      </c>
      <c r="I168">
        <v>-1.0608680145903899</v>
      </c>
      <c r="J168">
        <v>-2.9462635974415798</v>
      </c>
      <c r="K168">
        <v>3707.3869438146999</v>
      </c>
      <c r="L168">
        <v>3614.0418216733401</v>
      </c>
      <c r="M168">
        <v>48.710407463943802</v>
      </c>
      <c r="N168">
        <v>0.99886122068134597</v>
      </c>
      <c r="O168">
        <v>4.5765168772002403</v>
      </c>
      <c r="P168">
        <v>19.975155279503099</v>
      </c>
      <c r="Q168">
        <v>-1.542470241506E-2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103</v>
      </c>
      <c r="E169">
        <v>56203.930592850003</v>
      </c>
      <c r="F169">
        <v>145.36000000000001</v>
      </c>
      <c r="G169">
        <v>178.31580015914199</v>
      </c>
      <c r="H169">
        <v>1.3530713022773</v>
      </c>
      <c r="I169">
        <v>41.141775433402103</v>
      </c>
      <c r="J169">
        <v>6.9675105346725603</v>
      </c>
      <c r="K169">
        <v>133.54168123846</v>
      </c>
      <c r="L169">
        <v>110.65582739814199</v>
      </c>
      <c r="M169">
        <v>78.018900781012306</v>
      </c>
      <c r="N169">
        <v>1.02251512217628</v>
      </c>
      <c r="O169">
        <v>17.294991744634</v>
      </c>
      <c r="P169">
        <v>221.59292035398201</v>
      </c>
      <c r="Q169">
        <v>0.17931995651156399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280</v>
      </c>
      <c r="E170">
        <v>55814.604928155</v>
      </c>
      <c r="F170">
        <v>2102.0500000000002</v>
      </c>
      <c r="G170">
        <v>16.013093344475699</v>
      </c>
      <c r="H170">
        <v>-4.2796478474959603</v>
      </c>
      <c r="I170">
        <v>2.4928108764146799</v>
      </c>
      <c r="J170">
        <v>3.7259401851293101</v>
      </c>
      <c r="K170">
        <v>1981.68461622731</v>
      </c>
      <c r="L170">
        <v>1809.81942870648</v>
      </c>
      <c r="M170">
        <v>68.4729738207362</v>
      </c>
      <c r="N170">
        <v>0.84884947484114703</v>
      </c>
      <c r="O170">
        <v>3.82483765847623</v>
      </c>
      <c r="P170">
        <v>42.991734975000803</v>
      </c>
      <c r="Q170">
        <v>3.325675441858E-3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32</v>
      </c>
      <c r="E171">
        <v>55069.070507135999</v>
      </c>
      <c r="F171">
        <v>123.66</v>
      </c>
      <c r="G171">
        <v>31.457440201740699</v>
      </c>
      <c r="H171">
        <v>-6.8484581241387099</v>
      </c>
      <c r="I171">
        <v>-9.2412793439140799</v>
      </c>
      <c r="J171">
        <v>-1.6122589997338299</v>
      </c>
      <c r="K171">
        <v>126.1775944306</v>
      </c>
      <c r="L171">
        <v>121.06006888319</v>
      </c>
      <c r="M171">
        <v>50.0722985535254</v>
      </c>
      <c r="N171">
        <v>0.68362537288799996</v>
      </c>
      <c r="O171">
        <v>27.7292576419214</v>
      </c>
      <c r="P171">
        <v>61.120521172638398</v>
      </c>
      <c r="Q171">
        <v>3.5775145573642003E-2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182</v>
      </c>
      <c r="E172">
        <v>54666.476282880001</v>
      </c>
      <c r="F172">
        <v>16656.75</v>
      </c>
      <c r="G172">
        <v>-11.8019535118479</v>
      </c>
      <c r="H172">
        <v>-4.2972953379400796</v>
      </c>
      <c r="I172">
        <v>-16.3530436014549</v>
      </c>
      <c r="J172">
        <v>-0.986821840398179</v>
      </c>
      <c r="K172">
        <v>16362.921807802601</v>
      </c>
      <c r="L172">
        <v>16280.5854399948</v>
      </c>
      <c r="M172">
        <v>63.6729657837217</v>
      </c>
      <c r="N172">
        <v>0.76659380737430305</v>
      </c>
      <c r="O172">
        <v>15.5687634142314</v>
      </c>
      <c r="P172">
        <v>15.3514542936288</v>
      </c>
      <c r="Q172">
        <v>-3.3820911690105003E-2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400</v>
      </c>
      <c r="E173">
        <v>54613.664936729998</v>
      </c>
      <c r="F173">
        <v>131350.54999999999</v>
      </c>
      <c r="G173">
        <v>4.2010493476151103</v>
      </c>
      <c r="H173">
        <v>-4.1459849550030796</v>
      </c>
      <c r="I173">
        <v>-13.5918084813786</v>
      </c>
      <c r="J173">
        <v>-1.9578052880549901</v>
      </c>
      <c r="K173">
        <v>128608.696715675</v>
      </c>
      <c r="L173">
        <v>124848.12298406599</v>
      </c>
      <c r="M173">
        <v>58.461384809418398</v>
      </c>
      <c r="N173">
        <v>1.1145041670710001</v>
      </c>
      <c r="O173">
        <v>15.298337159608399</v>
      </c>
      <c r="P173">
        <v>30.8269152716253</v>
      </c>
      <c r="Q173">
        <v>1.9765946345829E-2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297</v>
      </c>
      <c r="E174">
        <v>54067.08770774</v>
      </c>
      <c r="F174">
        <v>5073.3999999999996</v>
      </c>
      <c r="G174">
        <v>3.3813818636933002</v>
      </c>
      <c r="H174">
        <v>1.3591039423558899</v>
      </c>
      <c r="I174">
        <v>-16.6186271095725</v>
      </c>
      <c r="J174">
        <v>-0.337056728040798</v>
      </c>
      <c r="K174">
        <v>4890.8891603443499</v>
      </c>
      <c r="L174">
        <v>4843.2302633865502</v>
      </c>
      <c r="M174">
        <v>78.941688982613897</v>
      </c>
      <c r="N174">
        <v>0.69731181789609598</v>
      </c>
      <c r="O174">
        <v>15.7675326211219</v>
      </c>
      <c r="P174">
        <v>32.752440013606503</v>
      </c>
      <c r="Q174">
        <v>2.1372990526374001E-2</v>
      </c>
    </row>
    <row r="175" spans="1:17" hidden="1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29</v>
      </c>
      <c r="E175">
        <v>53660</v>
      </c>
      <c r="F175">
        <v>1070.7</v>
      </c>
      <c r="G175">
        <v>5.2566308929216401</v>
      </c>
      <c r="H175">
        <v>-4.7554531546570997</v>
      </c>
      <c r="I175">
        <v>18.3166496323107</v>
      </c>
      <c r="J175">
        <v>-4.3299290495757701</v>
      </c>
      <c r="K175">
        <v>1022.86900550814</v>
      </c>
      <c r="M175">
        <v>41.897132614820897</v>
      </c>
      <c r="O175">
        <v>27.822919585317901</v>
      </c>
      <c r="P175">
        <v>41.814569536423797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32</v>
      </c>
      <c r="E176">
        <v>53656.886629191999</v>
      </c>
      <c r="F176">
        <v>64.209999999999994</v>
      </c>
      <c r="G176">
        <v>83.465848897664401</v>
      </c>
      <c r="H176">
        <v>-10.645541549733901</v>
      </c>
      <c r="I176">
        <v>15.216360113725299</v>
      </c>
      <c r="J176">
        <v>-3.7341207820967899</v>
      </c>
      <c r="K176">
        <v>63.432658272383598</v>
      </c>
      <c r="L176">
        <v>55.967335867158901</v>
      </c>
      <c r="M176">
        <v>33.4017295099164</v>
      </c>
      <c r="N176">
        <v>0.56963268533643197</v>
      </c>
      <c r="O176">
        <v>19.76327674817</v>
      </c>
      <c r="P176">
        <v>116.925675675675</v>
      </c>
      <c r="Q176">
        <v>8.2477952908901003E-2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29</v>
      </c>
      <c r="E177">
        <v>52930.2</v>
      </c>
      <c r="F177">
        <v>1843.75</v>
      </c>
      <c r="G177">
        <v>-5.1027183771375704</v>
      </c>
      <c r="H177">
        <v>-3.0415335417903799</v>
      </c>
      <c r="I177">
        <v>-6.7046546754616401</v>
      </c>
      <c r="J177">
        <v>-1.24430622994508</v>
      </c>
      <c r="K177">
        <v>1839.0683103986901</v>
      </c>
      <c r="L177">
        <v>1772.73214930981</v>
      </c>
      <c r="M177">
        <v>47.545594892820198</v>
      </c>
      <c r="N177">
        <v>0.82787361786116898</v>
      </c>
      <c r="O177">
        <v>13.0657627118644</v>
      </c>
      <c r="P177">
        <v>20.7511952321697</v>
      </c>
      <c r="Q177">
        <v>4.2707584569089997E-3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100</v>
      </c>
      <c r="E178">
        <v>51139.03680876</v>
      </c>
      <c r="F178">
        <v>496.85</v>
      </c>
      <c r="G178">
        <v>177.20424043735801</v>
      </c>
      <c r="H178">
        <v>16.096515670386498</v>
      </c>
      <c r="I178">
        <v>16.631191110036799</v>
      </c>
      <c r="J178">
        <v>-2.1106581291125699</v>
      </c>
      <c r="K178">
        <v>435.29919383641197</v>
      </c>
      <c r="L178">
        <v>360.02862751610297</v>
      </c>
      <c r="M178">
        <v>75.292932518973103</v>
      </c>
      <c r="N178">
        <v>1.4042046391948499</v>
      </c>
      <c r="O178">
        <v>9.8923216262453302</v>
      </c>
      <c r="P178">
        <v>216.062340966921</v>
      </c>
      <c r="Q178">
        <v>0.190644434176264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49</v>
      </c>
      <c r="E179">
        <v>51098.901683124997</v>
      </c>
      <c r="F179">
        <v>4552.55</v>
      </c>
      <c r="G179">
        <v>50.523223223453201</v>
      </c>
      <c r="H179">
        <v>-4.2024491262899897</v>
      </c>
      <c r="I179">
        <v>11.1513574957511</v>
      </c>
      <c r="J179">
        <v>-1.25886233387834</v>
      </c>
      <c r="K179">
        <v>4551.77011748921</v>
      </c>
      <c r="L179">
        <v>3951.5740914365201</v>
      </c>
      <c r="M179">
        <v>49.433066789469798</v>
      </c>
      <c r="N179">
        <v>0.21578944239860401</v>
      </c>
      <c r="O179">
        <v>9.7846261985041298</v>
      </c>
      <c r="P179">
        <v>82.605992539408703</v>
      </c>
      <c r="Q179">
        <v>4.1134725746973001E-2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125</v>
      </c>
      <c r="E180">
        <v>50856.882372150001</v>
      </c>
      <c r="F180">
        <v>56775.65</v>
      </c>
      <c r="G180">
        <v>4.42984556538359</v>
      </c>
      <c r="H180">
        <v>4.8507127659593703</v>
      </c>
      <c r="I180">
        <v>36.824446085071202</v>
      </c>
      <c r="J180">
        <v>-0.31765554867407197</v>
      </c>
      <c r="K180">
        <v>52599.8233639194</v>
      </c>
      <c r="L180">
        <v>44487.6361726463</v>
      </c>
      <c r="M180">
        <v>58.692093917153798</v>
      </c>
      <c r="N180">
        <v>0.778578664311248</v>
      </c>
      <c r="O180">
        <v>5.6685392417347797</v>
      </c>
      <c r="P180">
        <v>62.319563607669998</v>
      </c>
      <c r="Q180">
        <v>-1.2014458430503E-2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445</v>
      </c>
      <c r="E181">
        <v>50572.502966920001</v>
      </c>
      <c r="F181">
        <v>334.6</v>
      </c>
      <c r="G181">
        <v>20.0513329398878</v>
      </c>
      <c r="H181">
        <v>6.8181743083639104</v>
      </c>
      <c r="I181">
        <v>31.861996854827499</v>
      </c>
      <c r="J181">
        <v>-0.374000016237935</v>
      </c>
      <c r="K181">
        <v>312.59278316201397</v>
      </c>
      <c r="L181">
        <v>274.08364207659901</v>
      </c>
      <c r="M181">
        <v>67.981855597884703</v>
      </c>
      <c r="N181">
        <v>0.63837385853645801</v>
      </c>
      <c r="O181">
        <v>1.9127316198445701</v>
      </c>
      <c r="P181">
        <v>74.543557642149196</v>
      </c>
      <c r="Q181">
        <v>2.5899956375193E-2</v>
      </c>
    </row>
    <row r="182" spans="1:17" x14ac:dyDescent="0.3">
      <c r="A182" t="s">
        <v>446</v>
      </c>
      <c r="B182" t="s">
        <v>447</v>
      </c>
      <c r="C182" t="str">
        <f>IFERROR(VLOOKUP(Table1[[#This Row],[Ticker]],[1]!Table1[[Symbol]:[Industry]],2,FALSE),"-")</f>
        <v>-</v>
      </c>
      <c r="D182" t="s">
        <v>448</v>
      </c>
      <c r="E182">
        <v>50554.506097311998</v>
      </c>
      <c r="F182">
        <v>175.8</v>
      </c>
      <c r="G182">
        <v>0.6999573016667</v>
      </c>
      <c r="H182">
        <v>-0.46283658299473301</v>
      </c>
      <c r="I182">
        <v>-19.572188434823101</v>
      </c>
      <c r="J182">
        <v>-1.2076966100735</v>
      </c>
      <c r="K182">
        <v>171.601458861374</v>
      </c>
      <c r="L182">
        <v>165.094788535042</v>
      </c>
      <c r="M182">
        <v>59.470323984910202</v>
      </c>
      <c r="N182">
        <v>1.0511835222913199</v>
      </c>
      <c r="O182">
        <v>11.2059158134243</v>
      </c>
      <c r="P182">
        <v>35.126825518831602</v>
      </c>
      <c r="Q182">
        <v>-9.4650602963439995E-2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80</v>
      </c>
      <c r="E183">
        <v>50196.474336214997</v>
      </c>
      <c r="F183">
        <v>2685.8</v>
      </c>
      <c r="G183">
        <v>23.295466652003999</v>
      </c>
      <c r="H183">
        <v>1.4935307571350001</v>
      </c>
      <c r="I183">
        <v>2.9538289271147802</v>
      </c>
      <c r="J183">
        <v>-4.8616540999240803</v>
      </c>
      <c r="K183">
        <v>2588.4136663419199</v>
      </c>
      <c r="L183">
        <v>2389.2844330552898</v>
      </c>
      <c r="M183">
        <v>51.730574262334201</v>
      </c>
      <c r="N183">
        <v>1.24278226859172</v>
      </c>
      <c r="O183">
        <v>5.8902375456102396</v>
      </c>
      <c r="P183">
        <v>52.372847700904799</v>
      </c>
      <c r="Q183">
        <v>-1.2505688187736E-2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21</v>
      </c>
      <c r="E184">
        <v>49338.751672754901</v>
      </c>
      <c r="F184">
        <v>2600.5</v>
      </c>
      <c r="G184">
        <v>11.972541752938101</v>
      </c>
      <c r="H184">
        <v>3.3083181289470902</v>
      </c>
      <c r="I184">
        <v>-11.573271567612601</v>
      </c>
      <c r="J184">
        <v>2.68311710522643</v>
      </c>
      <c r="K184">
        <v>2436.8867645400701</v>
      </c>
      <c r="L184">
        <v>2400.4429172207701</v>
      </c>
      <c r="M184">
        <v>78.2930936054005</v>
      </c>
      <c r="N184">
        <v>0.72593110206615097</v>
      </c>
      <c r="O184">
        <v>9.1174774081907302</v>
      </c>
      <c r="P184">
        <v>40.567567567567501</v>
      </c>
      <c r="Q184">
        <v>-3.2888943013663997E-2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455</v>
      </c>
      <c r="E185">
        <v>48573.25</v>
      </c>
      <c r="F185">
        <v>578.45000000000005</v>
      </c>
      <c r="G185">
        <v>103.821301194204</v>
      </c>
      <c r="H185">
        <v>3.1851897790082599</v>
      </c>
      <c r="I185">
        <v>63.428697737827697</v>
      </c>
      <c r="J185">
        <v>-1.2241116709883499</v>
      </c>
      <c r="K185">
        <v>512.62534999864204</v>
      </c>
      <c r="L185">
        <v>387.38002198420003</v>
      </c>
      <c r="M185">
        <v>63.753359961787901</v>
      </c>
      <c r="N185">
        <v>0.71855859210653705</v>
      </c>
      <c r="O185">
        <v>7.24349554844843</v>
      </c>
      <c r="P185">
        <v>139.32561026065301</v>
      </c>
      <c r="Q185">
        <v>0.13944423397137601</v>
      </c>
    </row>
    <row r="186" spans="1:17" x14ac:dyDescent="0.3">
      <c r="A186" t="s">
        <v>456</v>
      </c>
      <c r="B186" t="s">
        <v>457</v>
      </c>
      <c r="C186" t="str">
        <f>IFERROR(VLOOKUP(Table1[[#This Row],[Ticker]],[1]!Table1[[Symbol]:[Industry]],2,FALSE),"-")</f>
        <v>-</v>
      </c>
      <c r="D186" t="s">
        <v>333</v>
      </c>
      <c r="E186">
        <v>48297.591074099997</v>
      </c>
      <c r="F186">
        <v>1468.95</v>
      </c>
      <c r="G186">
        <v>67.612468879028398</v>
      </c>
      <c r="H186">
        <v>-4.80511836514719</v>
      </c>
      <c r="I186">
        <v>34.538759823682902</v>
      </c>
      <c r="J186">
        <v>-0.39526890691844502</v>
      </c>
      <c r="K186">
        <v>1399.57106945545</v>
      </c>
      <c r="L186">
        <v>1164.64315716398</v>
      </c>
      <c r="M186">
        <v>48.254182266422802</v>
      </c>
      <c r="N186">
        <v>0.55920973555003095</v>
      </c>
      <c r="O186">
        <v>6.19830491167159</v>
      </c>
      <c r="P186">
        <v>97.174496644295303</v>
      </c>
      <c r="Q186">
        <v>6.2547059454999996E-3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49</v>
      </c>
      <c r="E187">
        <v>47762.838891849999</v>
      </c>
      <c r="F187">
        <v>640.04999999999995</v>
      </c>
      <c r="G187">
        <v>-42.443617614754402</v>
      </c>
      <c r="H187">
        <v>-9.5610511862280898</v>
      </c>
      <c r="I187">
        <v>-30.989463618150001</v>
      </c>
      <c r="J187">
        <v>-5.9632803736184696</v>
      </c>
      <c r="K187">
        <v>651.19507515558496</v>
      </c>
      <c r="L187">
        <v>659.04321806045198</v>
      </c>
      <c r="M187">
        <v>30.606098392747999</v>
      </c>
      <c r="N187">
        <v>0.77326412986278004</v>
      </c>
      <c r="O187">
        <v>27.083821576439298</v>
      </c>
      <c r="P187">
        <v>15.5950875925591</v>
      </c>
      <c r="Q187">
        <v>-3.0265267688221999E-2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346</v>
      </c>
      <c r="E188">
        <v>47583.931051924999</v>
      </c>
      <c r="F188">
        <v>1610.65</v>
      </c>
      <c r="G188">
        <v>40.759543201051301</v>
      </c>
      <c r="H188">
        <v>9.7162533812947505</v>
      </c>
      <c r="I188">
        <v>24.259644813083799</v>
      </c>
      <c r="J188">
        <v>-0.35497301110240398</v>
      </c>
      <c r="K188">
        <v>1416.84330836718</v>
      </c>
      <c r="L188">
        <v>1216.4138686371</v>
      </c>
      <c r="M188">
        <v>69.896539488681498</v>
      </c>
      <c r="N188">
        <v>0.726076275024785</v>
      </c>
      <c r="O188">
        <v>4.8303479961506302</v>
      </c>
      <c r="P188">
        <v>74.833107191316103</v>
      </c>
      <c r="Q188">
        <v>5.5142983069787002E-2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49</v>
      </c>
      <c r="E189">
        <v>46306.032528867901</v>
      </c>
      <c r="F189">
        <v>184.01</v>
      </c>
      <c r="G189">
        <v>12.306229951113099</v>
      </c>
      <c r="H189">
        <v>4.7475575410272697</v>
      </c>
      <c r="I189">
        <v>-2.7824738058054499</v>
      </c>
      <c r="J189">
        <v>-4.2355635872709199</v>
      </c>
      <c r="K189">
        <v>172.910601278342</v>
      </c>
      <c r="L189">
        <v>156.396540602149</v>
      </c>
      <c r="M189">
        <v>56.062123396289003</v>
      </c>
      <c r="N189">
        <v>1.4361114448638499</v>
      </c>
      <c r="O189">
        <v>5.5649149502744404</v>
      </c>
      <c r="P189">
        <v>57.948497854077203</v>
      </c>
      <c r="Q189">
        <v>7.0296095341312995E-2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-</v>
      </c>
      <c r="D190" t="s">
        <v>24</v>
      </c>
      <c r="E190">
        <v>46034.762374815997</v>
      </c>
      <c r="F190">
        <v>187.75</v>
      </c>
      <c r="G190">
        <v>13.947782763425501</v>
      </c>
      <c r="H190">
        <v>8.6754337251407296</v>
      </c>
      <c r="I190">
        <v>10.6361179369166</v>
      </c>
      <c r="J190">
        <v>4.2204765460287597</v>
      </c>
      <c r="K190">
        <v>170.074647449427</v>
      </c>
      <c r="L190">
        <v>155.49464925302601</v>
      </c>
      <c r="M190">
        <v>80.273467125784407</v>
      </c>
      <c r="N190">
        <v>0.81085049417937505</v>
      </c>
      <c r="O190">
        <v>0.85752330226365103</v>
      </c>
      <c r="P190">
        <v>48.477659153815701</v>
      </c>
      <c r="Q190">
        <v>8.1424171573129006E-2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Row],[Ticker]],[1]!Table1[[Symbol]:[Industry]],2,FALSE),"-")</f>
        <v>-</v>
      </c>
      <c r="D191" t="s">
        <v>21</v>
      </c>
      <c r="E191">
        <v>45644.445492779902</v>
      </c>
      <c r="F191">
        <v>1719.55</v>
      </c>
      <c r="G191">
        <v>35.537579525246002</v>
      </c>
      <c r="H191">
        <v>6.1877954766241201</v>
      </c>
      <c r="I191">
        <v>-2.4992862867454901E-2</v>
      </c>
      <c r="J191">
        <v>-1.46098383418741</v>
      </c>
      <c r="K191">
        <v>1555.94880546635</v>
      </c>
      <c r="L191">
        <v>1423.38607873969</v>
      </c>
      <c r="M191">
        <v>62.471193874836302</v>
      </c>
      <c r="N191">
        <v>1.2597751419429</v>
      </c>
      <c r="O191">
        <v>3.1723416010002601</v>
      </c>
      <c r="P191">
        <v>78.933402705514993</v>
      </c>
      <c r="Q191">
        <v>0.19963604802783899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-</v>
      </c>
      <c r="D192" t="s">
        <v>37</v>
      </c>
      <c r="E192">
        <v>45455.135999999999</v>
      </c>
      <c r="F192">
        <v>271.31</v>
      </c>
      <c r="G192">
        <v>99.891279669587604</v>
      </c>
      <c r="H192">
        <v>17.894562513372001</v>
      </c>
      <c r="I192">
        <v>9.2384011292156796</v>
      </c>
      <c r="J192">
        <v>10.421881327475001</v>
      </c>
      <c r="K192">
        <v>241.28083649887799</v>
      </c>
      <c r="L192">
        <v>215.16901097740401</v>
      </c>
      <c r="M192">
        <v>78.250499697877601</v>
      </c>
      <c r="N192">
        <v>1.7105301549574701</v>
      </c>
      <c r="O192">
        <v>19.678596439497198</v>
      </c>
      <c r="P192">
        <v>135.512152777777</v>
      </c>
      <c r="Q192">
        <v>3.9143783402472002E-2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Row],[Ticker]],[1]!Table1[[Symbol]:[Industry]],2,FALSE),"-")</f>
        <v>-</v>
      </c>
      <c r="D193" t="s">
        <v>179</v>
      </c>
      <c r="E193">
        <v>44975.968816875</v>
      </c>
      <c r="F193">
        <v>650</v>
      </c>
      <c r="G193">
        <v>10.9364008088635</v>
      </c>
      <c r="H193">
        <v>5.24486110813619</v>
      </c>
      <c r="I193">
        <v>13.1146552574246</v>
      </c>
      <c r="J193">
        <v>-0.89604504055498302</v>
      </c>
      <c r="K193">
        <v>595.35864295103295</v>
      </c>
      <c r="L193">
        <v>539.53701985757698</v>
      </c>
      <c r="M193">
        <v>69.607077439208993</v>
      </c>
      <c r="N193">
        <v>0.96445450046659897</v>
      </c>
      <c r="O193">
        <v>2.06153846153844</v>
      </c>
      <c r="P193">
        <v>63.707341644629103</v>
      </c>
      <c r="Q193">
        <v>-5.8134937436925001E-2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Row],[Ticker]],[1]!Table1[[Symbol]:[Industry]],2,FALSE),"-")</f>
        <v>-</v>
      </c>
      <c r="D194" t="s">
        <v>32</v>
      </c>
      <c r="E194">
        <v>44754.281398480001</v>
      </c>
      <c r="F194">
        <v>64.78</v>
      </c>
      <c r="G194">
        <v>79.525874605268797</v>
      </c>
      <c r="H194">
        <v>-10.763767146802801</v>
      </c>
      <c r="I194">
        <v>27.8007091686626</v>
      </c>
      <c r="J194">
        <v>-3.1202043585815198</v>
      </c>
      <c r="K194">
        <v>64.955157807236503</v>
      </c>
      <c r="L194">
        <v>56.194838999160503</v>
      </c>
      <c r="M194">
        <v>32.231656235246703</v>
      </c>
      <c r="N194">
        <v>0.52515548301659598</v>
      </c>
      <c r="O194">
        <v>13.4609447360296</v>
      </c>
      <c r="P194">
        <v>117.018425460636</v>
      </c>
      <c r="Q194">
        <v>9.9651583400795996E-2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Row],[Ticker]],[1]!Table1[[Symbol]:[Industry]],2,FALSE),"-")</f>
        <v>-</v>
      </c>
      <c r="D195" t="s">
        <v>476</v>
      </c>
      <c r="E195">
        <v>44515.872784154999</v>
      </c>
      <c r="F195">
        <v>4162.25</v>
      </c>
      <c r="G195">
        <v>55.8142985260573</v>
      </c>
      <c r="H195">
        <v>-2.1926055343077002</v>
      </c>
      <c r="I195">
        <v>34.087589138315501</v>
      </c>
      <c r="J195">
        <v>-2.0211079503848701</v>
      </c>
      <c r="K195">
        <v>3891.24272421154</v>
      </c>
      <c r="L195">
        <v>3278.6730184991002</v>
      </c>
      <c r="M195">
        <v>43.162018220769802</v>
      </c>
      <c r="N195">
        <v>0.66978989984133597</v>
      </c>
      <c r="O195">
        <v>5.9414979878671303</v>
      </c>
      <c r="P195">
        <v>89.883667883211601</v>
      </c>
      <c r="Q195">
        <v>0.14515664049280899</v>
      </c>
    </row>
    <row r="196" spans="1:17" x14ac:dyDescent="0.3">
      <c r="A196" t="s">
        <v>477</v>
      </c>
      <c r="B196" t="s">
        <v>478</v>
      </c>
      <c r="C196" t="str">
        <f>IFERROR(VLOOKUP(Table1[[#This Row],[Ticker]],[1]!Table1[[Symbol]:[Industry]],2,FALSE),"-")</f>
        <v>-</v>
      </c>
      <c r="D196" t="s">
        <v>479</v>
      </c>
      <c r="E196">
        <v>44265.754612899997</v>
      </c>
      <c r="F196">
        <v>40020.6</v>
      </c>
      <c r="G196">
        <v>17.476841323394499</v>
      </c>
      <c r="H196">
        <v>10.7332621686446</v>
      </c>
      <c r="I196">
        <v>3.84128543430286</v>
      </c>
      <c r="J196">
        <v>1.4896277524960799</v>
      </c>
      <c r="K196">
        <v>35039.626911679297</v>
      </c>
      <c r="L196">
        <v>31808.411316109799</v>
      </c>
      <c r="M196">
        <v>75.301604789819194</v>
      </c>
      <c r="N196">
        <v>0.96798569944185298</v>
      </c>
      <c r="O196">
        <v>2.0886743327186399</v>
      </c>
      <c r="P196">
        <v>50.295178008111698</v>
      </c>
      <c r="Q196">
        <v>3.0403511360452998E-2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120</v>
      </c>
      <c r="E197">
        <v>44098.09506765</v>
      </c>
      <c r="F197">
        <v>338.3</v>
      </c>
      <c r="G197">
        <v>-41.9537547438456</v>
      </c>
      <c r="H197">
        <v>-7.8965277473217403</v>
      </c>
      <c r="I197">
        <v>-22.4279831412587</v>
      </c>
      <c r="J197">
        <v>4.1968011982975E-2</v>
      </c>
      <c r="K197">
        <v>340.20667891653397</v>
      </c>
      <c r="L197">
        <v>357.85725662827201</v>
      </c>
      <c r="M197">
        <v>59.053507234671301</v>
      </c>
      <c r="N197">
        <v>0.73921953837495702</v>
      </c>
      <c r="O197">
        <v>24.9482707655926</v>
      </c>
      <c r="P197">
        <v>18.369489153254001</v>
      </c>
      <c r="Q197">
        <v>-1.4736238449637E-2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484</v>
      </c>
      <c r="E198">
        <v>44013.465650849997</v>
      </c>
      <c r="F198">
        <v>39417.599999999999</v>
      </c>
      <c r="G198">
        <v>-18.149917704456001</v>
      </c>
      <c r="H198">
        <v>-2.4202477386898398</v>
      </c>
      <c r="I198">
        <v>-5.1984862211295297</v>
      </c>
      <c r="J198">
        <v>-0.37675321958435698</v>
      </c>
      <c r="K198">
        <v>37833.508389019298</v>
      </c>
      <c r="L198">
        <v>37387.306894560199</v>
      </c>
      <c r="M198">
        <v>57.088821827406498</v>
      </c>
      <c r="N198">
        <v>0.61290798185662598</v>
      </c>
      <c r="O198">
        <v>8.7965781782757002</v>
      </c>
      <c r="P198">
        <v>19.194255829670599</v>
      </c>
      <c r="Q198">
        <v>-3.6319999893083002E-2</v>
      </c>
    </row>
    <row r="199" spans="1:17" x14ac:dyDescent="0.3">
      <c r="A199" t="s">
        <v>485</v>
      </c>
      <c r="B199" t="s">
        <v>486</v>
      </c>
      <c r="C199" t="str">
        <f>IFERROR(VLOOKUP(Table1[[#This Row],[Ticker]],[1]!Table1[[Symbol]:[Industry]],2,FALSE),"-")</f>
        <v>-</v>
      </c>
      <c r="D199" t="s">
        <v>487</v>
      </c>
      <c r="E199">
        <v>43880.854665029998</v>
      </c>
      <c r="F199">
        <v>363</v>
      </c>
      <c r="G199">
        <v>16.489307549281101</v>
      </c>
      <c r="H199">
        <v>3.81374890742075</v>
      </c>
      <c r="I199">
        <v>15.757427496898</v>
      </c>
      <c r="J199">
        <v>1.17458703974916</v>
      </c>
      <c r="K199">
        <v>328.184360561255</v>
      </c>
      <c r="L199">
        <v>288.46024836964398</v>
      </c>
      <c r="M199">
        <v>70.501807652701203</v>
      </c>
      <c r="N199">
        <v>0.629984349341839</v>
      </c>
      <c r="O199">
        <v>2.9889807162534399</v>
      </c>
      <c r="P199">
        <v>66.896551724137893</v>
      </c>
      <c r="Q199">
        <v>-5.8803889960227999E-2</v>
      </c>
    </row>
    <row r="200" spans="1:17" x14ac:dyDescent="0.3">
      <c r="A200" t="s">
        <v>488</v>
      </c>
      <c r="B200" t="s">
        <v>489</v>
      </c>
      <c r="C200" t="str">
        <f>IFERROR(VLOOKUP(Table1[[#This Row],[Ticker]],[1]!Table1[[Symbol]:[Industry]],2,FALSE),"-")</f>
        <v>-</v>
      </c>
      <c r="D200" t="s">
        <v>297</v>
      </c>
      <c r="E200">
        <v>43761.654388000003</v>
      </c>
      <c r="F200">
        <v>7016.8</v>
      </c>
      <c r="G200">
        <v>-32.453254838187</v>
      </c>
      <c r="H200">
        <v>-6.6153020280238799</v>
      </c>
      <c r="I200">
        <v>-32.1530501128277</v>
      </c>
      <c r="J200">
        <v>-2.32551047396566</v>
      </c>
      <c r="K200">
        <v>7192.2082628636599</v>
      </c>
      <c r="L200">
        <v>7482.7583302740904</v>
      </c>
      <c r="M200">
        <v>40.335600263261902</v>
      </c>
      <c r="N200">
        <v>0.82299628881506803</v>
      </c>
      <c r="O200">
        <v>31.113898073195699</v>
      </c>
      <c r="P200">
        <v>9.4459695532817598</v>
      </c>
      <c r="Q200">
        <v>3.2118036162565998E-2</v>
      </c>
    </row>
    <row r="201" spans="1:17" hidden="1" x14ac:dyDescent="0.3">
      <c r="A201" t="s">
        <v>490</v>
      </c>
      <c r="B201" t="s">
        <v>491</v>
      </c>
      <c r="C201" t="str">
        <f>IFERROR(VLOOKUP(Table1[[#This Row],[Ticker]],[1]!Table1[[Symbol]:[Industry]],2,FALSE),"-")</f>
        <v>-</v>
      </c>
      <c r="D201" t="s">
        <v>150</v>
      </c>
      <c r="E201">
        <v>43406.288845875002</v>
      </c>
      <c r="F201">
        <v>1654.85</v>
      </c>
      <c r="G201">
        <v>644.87249912771699</v>
      </c>
      <c r="H201">
        <v>24.018170597811299</v>
      </c>
      <c r="I201">
        <v>164.67705138037999</v>
      </c>
      <c r="J201">
        <v>4.71482206106006</v>
      </c>
      <c r="K201">
        <v>1392.5818689256901</v>
      </c>
      <c r="L201">
        <v>917.53759250752603</v>
      </c>
      <c r="M201">
        <v>77.405928094119702</v>
      </c>
      <c r="N201">
        <v>0.90218884368726204</v>
      </c>
      <c r="O201">
        <v>3.99431972686346</v>
      </c>
      <c r="P201">
        <v>680.58962264150898</v>
      </c>
      <c r="Q201">
        <v>0.22469226485253299</v>
      </c>
    </row>
    <row r="202" spans="1:17" x14ac:dyDescent="0.3">
      <c r="A202" t="s">
        <v>492</v>
      </c>
      <c r="B202" t="s">
        <v>493</v>
      </c>
      <c r="C202" t="str">
        <f>IFERROR(VLOOKUP(Table1[[#This Row],[Ticker]],[1]!Table1[[Symbol]:[Industry]],2,FALSE),"-")</f>
        <v>-</v>
      </c>
      <c r="D202" t="s">
        <v>494</v>
      </c>
      <c r="E202">
        <v>43023.177544999999</v>
      </c>
      <c r="F202">
        <v>771.45</v>
      </c>
      <c r="G202">
        <v>71.629229970068394</v>
      </c>
      <c r="H202">
        <v>12.327868499080299</v>
      </c>
      <c r="I202">
        <v>23.838864196755701</v>
      </c>
      <c r="J202">
        <v>-5.5130784922317702</v>
      </c>
      <c r="K202">
        <v>710.00213785377196</v>
      </c>
      <c r="L202">
        <v>602.80254962531603</v>
      </c>
      <c r="M202">
        <v>56.5406964889875</v>
      </c>
      <c r="N202">
        <v>1.02049899944026</v>
      </c>
      <c r="O202">
        <v>6.4553762395489001</v>
      </c>
      <c r="P202">
        <v>101.580872746276</v>
      </c>
      <c r="Q202">
        <v>4.2592871316095002E-2</v>
      </c>
    </row>
    <row r="203" spans="1:17" x14ac:dyDescent="0.3">
      <c r="A203" t="s">
        <v>495</v>
      </c>
      <c r="B203" t="s">
        <v>496</v>
      </c>
      <c r="C203" t="str">
        <f>IFERROR(VLOOKUP(Table1[[#This Row],[Ticker]],[1]!Table1[[Symbol]:[Industry]],2,FALSE),"-")</f>
        <v>-</v>
      </c>
      <c r="D203" t="s">
        <v>393</v>
      </c>
      <c r="E203">
        <v>43021.85791128</v>
      </c>
      <c r="F203">
        <v>1554.25</v>
      </c>
      <c r="G203">
        <v>-7.4964140458045199</v>
      </c>
      <c r="H203">
        <v>-10.790971373222</v>
      </c>
      <c r="I203">
        <v>-12.416693190853399</v>
      </c>
      <c r="J203">
        <v>-6.1373195990416498</v>
      </c>
      <c r="K203">
        <v>1578.76793823449</v>
      </c>
      <c r="L203">
        <v>1532.5381760815501</v>
      </c>
      <c r="M203">
        <v>40.139857676051498</v>
      </c>
      <c r="N203">
        <v>0.97991110848111895</v>
      </c>
      <c r="O203">
        <v>15.811484638893299</v>
      </c>
      <c r="P203">
        <v>19.465795541890799</v>
      </c>
      <c r="Q203">
        <v>6.2188688895870002E-2</v>
      </c>
    </row>
    <row r="204" spans="1:17" x14ac:dyDescent="0.3">
      <c r="A204" t="s">
        <v>497</v>
      </c>
      <c r="B204" t="s">
        <v>498</v>
      </c>
      <c r="C204" t="str">
        <f>IFERROR(VLOOKUP(Table1[[#This Row],[Ticker]],[1]!Table1[[Symbol]:[Industry]],2,FALSE),"-")</f>
        <v>-</v>
      </c>
      <c r="D204" t="s">
        <v>65</v>
      </c>
      <c r="E204">
        <v>42753.000800579997</v>
      </c>
      <c r="F204">
        <v>2556.6</v>
      </c>
      <c r="G204">
        <v>56.832772683439202</v>
      </c>
      <c r="H204">
        <v>-5.55733764298677</v>
      </c>
      <c r="I204">
        <v>9.1807500355620792</v>
      </c>
      <c r="J204">
        <v>-5.0988304054993199</v>
      </c>
      <c r="K204">
        <v>2438.9325312974502</v>
      </c>
      <c r="L204">
        <v>2063.83794464014</v>
      </c>
      <c r="M204">
        <v>37.060455753167602</v>
      </c>
      <c r="N204">
        <v>0.52160808513844803</v>
      </c>
      <c r="O204">
        <v>7.9558789016662601</v>
      </c>
      <c r="P204">
        <v>85.630785986567403</v>
      </c>
      <c r="Q204">
        <v>3.1793789277359E-2</v>
      </c>
    </row>
    <row r="205" spans="1:17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346</v>
      </c>
      <c r="E205">
        <v>42589.477550340001</v>
      </c>
      <c r="F205">
        <v>563.95000000000005</v>
      </c>
      <c r="G205">
        <v>-40.713046117255303</v>
      </c>
      <c r="H205">
        <v>-0.133719638287395</v>
      </c>
      <c r="I205">
        <v>-12.2930412521661</v>
      </c>
      <c r="J205">
        <v>-2.7944899342535798</v>
      </c>
      <c r="K205">
        <v>538.05125844897498</v>
      </c>
      <c r="L205">
        <v>548.15316177351394</v>
      </c>
      <c r="M205">
        <v>52.990787834103998</v>
      </c>
      <c r="N205">
        <v>0.47863516771424902</v>
      </c>
      <c r="O205">
        <v>18.184236191151602</v>
      </c>
      <c r="P205">
        <v>25.937918713711401</v>
      </c>
      <c r="Q205">
        <v>-0.144395669808315</v>
      </c>
    </row>
    <row r="206" spans="1:17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247</v>
      </c>
      <c r="E206">
        <v>42142.914409154997</v>
      </c>
      <c r="F206">
        <v>663.15</v>
      </c>
      <c r="G206">
        <v>104.959111142735</v>
      </c>
      <c r="H206">
        <v>5.0018065851770004</v>
      </c>
      <c r="I206">
        <v>21.5503499563087</v>
      </c>
      <c r="J206">
        <v>-1.20414405358845</v>
      </c>
      <c r="K206">
        <v>616.08139201993095</v>
      </c>
      <c r="L206">
        <v>505.57693294917698</v>
      </c>
      <c r="M206">
        <v>59.945304114665497</v>
      </c>
      <c r="N206">
        <v>0.61303579253040397</v>
      </c>
      <c r="O206">
        <v>3.4305963959888301</v>
      </c>
      <c r="P206">
        <v>132.60259558049799</v>
      </c>
      <c r="Q206">
        <v>2.5557017638462E-2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505</v>
      </c>
      <c r="E207">
        <v>41537.231497020002</v>
      </c>
      <c r="F207">
        <v>4564.6000000000004</v>
      </c>
      <c r="G207">
        <v>72.428396944701205</v>
      </c>
      <c r="H207">
        <v>1.8438149800277199</v>
      </c>
      <c r="I207">
        <v>28.3881648880574</v>
      </c>
      <c r="J207">
        <v>1.15883086125163</v>
      </c>
      <c r="K207">
        <v>4284.2369332437702</v>
      </c>
      <c r="L207">
        <v>3491.6854911078499</v>
      </c>
      <c r="M207">
        <v>55.834233183843402</v>
      </c>
      <c r="N207">
        <v>0.88027683962564895</v>
      </c>
      <c r="O207">
        <v>10.4083599877316</v>
      </c>
      <c r="P207">
        <v>105.335132703553</v>
      </c>
      <c r="Q207">
        <v>0.25183483857007599</v>
      </c>
    </row>
    <row r="208" spans="1:17" hidden="1" x14ac:dyDescent="0.3">
      <c r="A208" t="s">
        <v>506</v>
      </c>
      <c r="B208" t="s">
        <v>507</v>
      </c>
      <c r="C208" t="str">
        <f>IFERROR(VLOOKUP(Table1[[#This Row],[Ticker]],[1]!Table1[[Symbol]:[Industry]],2,FALSE),"-")</f>
        <v>-</v>
      </c>
      <c r="D208" t="s">
        <v>21</v>
      </c>
      <c r="E208">
        <v>40751.432181149998</v>
      </c>
      <c r="F208">
        <v>1012.3</v>
      </c>
      <c r="G208">
        <v>-49.798141119477997</v>
      </c>
      <c r="H208">
        <v>-10.7627787841665</v>
      </c>
      <c r="I208">
        <v>-26.577249925160402</v>
      </c>
      <c r="J208">
        <v>-2.3588500259893799</v>
      </c>
      <c r="K208">
        <v>1036.4124949801301</v>
      </c>
      <c r="M208">
        <v>36.328868010531998</v>
      </c>
      <c r="N208">
        <v>0.654904212367731</v>
      </c>
      <c r="O208">
        <v>38.298923244097601</v>
      </c>
      <c r="P208">
        <v>3.0593026215322001</v>
      </c>
    </row>
    <row r="209" spans="1:17" x14ac:dyDescent="0.3">
      <c r="A209" t="s">
        <v>508</v>
      </c>
      <c r="B209" t="s">
        <v>509</v>
      </c>
      <c r="C209" t="str">
        <f>IFERROR(VLOOKUP(Table1[[#This Row],[Ticker]],[1]!Table1[[Symbol]:[Industry]],2,FALSE),"-")</f>
        <v>-</v>
      </c>
      <c r="D209" t="s">
        <v>46</v>
      </c>
      <c r="E209">
        <v>40551.885000000002</v>
      </c>
      <c r="F209">
        <v>67.62</v>
      </c>
      <c r="G209">
        <v>127.352398512346</v>
      </c>
      <c r="H209">
        <v>-15.3060515568455</v>
      </c>
      <c r="I209">
        <v>33.667811565176798</v>
      </c>
      <c r="J209">
        <v>1.6072142269184</v>
      </c>
      <c r="K209">
        <v>66.639565021334604</v>
      </c>
      <c r="L209">
        <v>55.616354414979902</v>
      </c>
      <c r="M209">
        <v>56.039466464800398</v>
      </c>
      <c r="N209">
        <v>0.50248209517647902</v>
      </c>
      <c r="O209">
        <v>15.572315882874801</v>
      </c>
      <c r="P209">
        <v>171.02204408817599</v>
      </c>
      <c r="Q209">
        <v>0.11813108386738801</v>
      </c>
    </row>
    <row r="210" spans="1:17" hidden="1" x14ac:dyDescent="0.3">
      <c r="A210" t="s">
        <v>510</v>
      </c>
      <c r="B210" t="s">
        <v>511</v>
      </c>
      <c r="C210" t="str">
        <f>IFERROR(VLOOKUP(Table1[[#This Row],[Ticker]],[1]!Table1[[Symbol]:[Industry]],2,FALSE),"-")</f>
        <v>-</v>
      </c>
      <c r="D210" t="s">
        <v>32</v>
      </c>
      <c r="E210">
        <v>39677.161860738001</v>
      </c>
      <c r="F210">
        <v>60.94</v>
      </c>
      <c r="G210">
        <v>62.378877217500197</v>
      </c>
      <c r="H210">
        <v>-8.6356051038189907</v>
      </c>
      <c r="I210">
        <v>28.388741797734902</v>
      </c>
      <c r="J210">
        <v>-2.7225969116318698</v>
      </c>
      <c r="K210">
        <v>60.0634896549819</v>
      </c>
      <c r="L210">
        <v>53.401752243888097</v>
      </c>
      <c r="M210">
        <v>37.006743124489198</v>
      </c>
      <c r="N210">
        <v>0.65306063930923897</v>
      </c>
      <c r="O210">
        <v>27.174269773547699</v>
      </c>
      <c r="P210">
        <v>98.501628664495101</v>
      </c>
      <c r="Q210">
        <v>9.5447742303170005E-2</v>
      </c>
    </row>
    <row r="211" spans="1:17" x14ac:dyDescent="0.3">
      <c r="A211" t="s">
        <v>512</v>
      </c>
      <c r="B211" t="s">
        <v>513</v>
      </c>
      <c r="C211" t="str">
        <f>IFERROR(VLOOKUP(Table1[[#This Row],[Ticker]],[1]!Table1[[Symbol]:[Industry]],2,FALSE),"-")</f>
        <v>-</v>
      </c>
      <c r="D211" t="s">
        <v>239</v>
      </c>
      <c r="E211">
        <v>39667.374807200002</v>
      </c>
      <c r="F211">
        <v>4407.3</v>
      </c>
      <c r="G211">
        <v>12.0712576737952</v>
      </c>
      <c r="H211">
        <v>7.7739152396894999</v>
      </c>
      <c r="I211">
        <v>8.2082671385042794</v>
      </c>
      <c r="J211">
        <v>-1.8043416512203501</v>
      </c>
      <c r="K211">
        <v>3992.48651325129</v>
      </c>
      <c r="L211">
        <v>3735.2379655722002</v>
      </c>
      <c r="M211">
        <v>56.795020548622901</v>
      </c>
      <c r="N211">
        <v>0.423392556874228</v>
      </c>
      <c r="O211">
        <v>5.0529802827127703</v>
      </c>
      <c r="P211">
        <v>38.507228158390902</v>
      </c>
      <c r="Q211">
        <v>6.8889851658145998E-2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189</v>
      </c>
      <c r="E212">
        <v>39589.019157729999</v>
      </c>
      <c r="F212">
        <v>680.15</v>
      </c>
      <c r="G212">
        <v>3.6740459639968699E-2</v>
      </c>
      <c r="H212">
        <v>-3.6324883384547499</v>
      </c>
      <c r="I212">
        <v>-6.6503595586565902</v>
      </c>
      <c r="J212">
        <v>-1.1155387290080201</v>
      </c>
      <c r="K212">
        <v>647.54167501900895</v>
      </c>
      <c r="L212">
        <v>616.72782279459</v>
      </c>
      <c r="M212">
        <v>65.398521241034402</v>
      </c>
      <c r="N212">
        <v>0.69538422063345695</v>
      </c>
      <c r="O212">
        <v>5.6899213408806801</v>
      </c>
      <c r="P212">
        <v>39.346445400532602</v>
      </c>
      <c r="Q212">
        <v>3.5172189648415002E-2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-</v>
      </c>
      <c r="D213" t="s">
        <v>21</v>
      </c>
      <c r="E213">
        <v>39052.208239009997</v>
      </c>
      <c r="F213">
        <v>5760.65</v>
      </c>
      <c r="G213">
        <v>-1.35330481558676</v>
      </c>
      <c r="H213">
        <v>2.5133945172719798</v>
      </c>
      <c r="I213">
        <v>-18.394937184380201</v>
      </c>
      <c r="J213">
        <v>4.1632318325689797</v>
      </c>
      <c r="K213">
        <v>5366.6559400075803</v>
      </c>
      <c r="L213">
        <v>5409.64105615269</v>
      </c>
      <c r="M213">
        <v>80.058095498771905</v>
      </c>
      <c r="N213">
        <v>0.81931243547678201</v>
      </c>
      <c r="O213">
        <v>18.865926588145399</v>
      </c>
      <c r="P213">
        <v>34.367018485042799</v>
      </c>
      <c r="Q213">
        <v>2.8842700894E-5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18</v>
      </c>
      <c r="E214">
        <v>38360.882030975998</v>
      </c>
      <c r="F214">
        <v>232.82</v>
      </c>
      <c r="G214">
        <v>151.41898041039201</v>
      </c>
      <c r="H214">
        <v>0.66020541203347705</v>
      </c>
      <c r="I214">
        <v>60.414080221893201</v>
      </c>
      <c r="J214">
        <v>0.13395907791218201</v>
      </c>
      <c r="K214">
        <v>216.31361540119099</v>
      </c>
      <c r="L214">
        <v>181.49127847911501</v>
      </c>
      <c r="M214">
        <v>58.063337589108002</v>
      </c>
      <c r="N214">
        <v>1.23097117156054</v>
      </c>
      <c r="O214">
        <v>24.237608452882</v>
      </c>
      <c r="P214">
        <v>190.11838006230499</v>
      </c>
      <c r="Q214">
        <v>0.12511895621369101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65</v>
      </c>
      <c r="E215">
        <v>38274.5905390599</v>
      </c>
      <c r="F215">
        <v>1359.05</v>
      </c>
      <c r="G215">
        <v>78.574850176453097</v>
      </c>
      <c r="H215">
        <v>8.2321836146770906</v>
      </c>
      <c r="I215">
        <v>39.964297944963597</v>
      </c>
      <c r="J215">
        <v>5.6881032940259697</v>
      </c>
      <c r="K215">
        <v>1173.2905228402101</v>
      </c>
      <c r="L215">
        <v>964.940216513059</v>
      </c>
      <c r="M215">
        <v>83.480880517056704</v>
      </c>
      <c r="N215">
        <v>0.84158634994955905</v>
      </c>
      <c r="O215">
        <v>0.58128839998528004</v>
      </c>
      <c r="P215">
        <v>105.605143721633</v>
      </c>
      <c r="Q215">
        <v>5.9306023666427003E-2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-</v>
      </c>
      <c r="D216" t="s">
        <v>171</v>
      </c>
      <c r="E216">
        <v>37891.550397596999</v>
      </c>
      <c r="F216">
        <v>203.93</v>
      </c>
      <c r="G216">
        <v>117.245151669032</v>
      </c>
      <c r="H216">
        <v>7.5360168201539102</v>
      </c>
      <c r="I216">
        <v>45.429975831428301</v>
      </c>
      <c r="J216">
        <v>6.2059146969737302</v>
      </c>
      <c r="K216">
        <v>186.661319172596</v>
      </c>
      <c r="L216">
        <v>152.23729720625099</v>
      </c>
      <c r="M216">
        <v>79.090742930584099</v>
      </c>
      <c r="N216">
        <v>0.67956582126898302</v>
      </c>
      <c r="O216">
        <v>2.4861472073750699</v>
      </c>
      <c r="P216">
        <v>146.73926194797301</v>
      </c>
      <c r="Q216">
        <v>7.7572938634340005E-2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Row],[Ticker]],[1]!Table1[[Symbol]:[Industry]],2,FALSE),"-")</f>
        <v>-</v>
      </c>
      <c r="D217" t="s">
        <v>526</v>
      </c>
      <c r="E217">
        <v>37750.3971786599</v>
      </c>
      <c r="F217">
        <v>573.4</v>
      </c>
      <c r="G217">
        <v>-7.5107071280559303</v>
      </c>
      <c r="H217">
        <v>5.1194392025147799</v>
      </c>
      <c r="I217">
        <v>-4.0298628534278302</v>
      </c>
      <c r="J217">
        <v>-0.91835704454462497</v>
      </c>
      <c r="K217">
        <v>524.12057363265296</v>
      </c>
      <c r="L217">
        <v>503.83264331023003</v>
      </c>
      <c r="M217">
        <v>67.476003727409207</v>
      </c>
      <c r="N217">
        <v>0.61972793712059504</v>
      </c>
      <c r="O217">
        <v>2.3630973142657998</v>
      </c>
      <c r="P217">
        <v>36.183351145944599</v>
      </c>
      <c r="Q217">
        <v>-6.2054604488379003E-2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Row],[Ticker]],[1]!Table1[[Symbol]:[Industry]],2,FALSE),"-")</f>
        <v>-</v>
      </c>
      <c r="D218" t="s">
        <v>189</v>
      </c>
      <c r="E218">
        <v>37722.259262400003</v>
      </c>
      <c r="F218">
        <v>2681.8</v>
      </c>
      <c r="G218">
        <v>34.904745463529103</v>
      </c>
      <c r="H218">
        <v>3.73568747970715</v>
      </c>
      <c r="I218">
        <v>16.87123924882</v>
      </c>
      <c r="J218">
        <v>-2.9928184885527598</v>
      </c>
      <c r="K218">
        <v>2407.6489706406601</v>
      </c>
      <c r="L218">
        <v>2001.0964707007699</v>
      </c>
      <c r="M218">
        <v>54.007904831817399</v>
      </c>
      <c r="N218">
        <v>0.59771787813321398</v>
      </c>
      <c r="O218">
        <v>14.150943396226401</v>
      </c>
      <c r="P218">
        <v>74.137203337553998</v>
      </c>
      <c r="Q218">
        <v>3.3152562153394002E-2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49</v>
      </c>
      <c r="E219">
        <v>37377.2114713599</v>
      </c>
      <c r="F219">
        <v>302.25</v>
      </c>
      <c r="G219">
        <v>-34.555757555515697</v>
      </c>
      <c r="H219">
        <v>1.1459143747843601</v>
      </c>
      <c r="I219">
        <v>-3.0219694567209801</v>
      </c>
      <c r="J219">
        <v>-2.9299257658809501</v>
      </c>
      <c r="K219">
        <v>288.54268743582401</v>
      </c>
      <c r="L219">
        <v>280.07290915544303</v>
      </c>
      <c r="M219">
        <v>55.7687989338718</v>
      </c>
      <c r="N219">
        <v>0.72422286490594101</v>
      </c>
      <c r="O219">
        <v>11.166253101736899</v>
      </c>
      <c r="P219">
        <v>27.343585422372001</v>
      </c>
      <c r="Q219">
        <v>5.6309332252307998E-2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156</v>
      </c>
      <c r="E220">
        <v>37328.257514279998</v>
      </c>
      <c r="F220">
        <v>263.48</v>
      </c>
      <c r="G220">
        <v>115.432992361763</v>
      </c>
      <c r="H220">
        <v>15.6619579925426</v>
      </c>
      <c r="I220">
        <v>7.8637637270903502</v>
      </c>
      <c r="J220">
        <v>8.7751418176450802</v>
      </c>
      <c r="K220">
        <v>237.99695771606099</v>
      </c>
      <c r="L220">
        <v>207.43704376852699</v>
      </c>
      <c r="M220">
        <v>83.838935685843595</v>
      </c>
      <c r="N220">
        <v>1.67182611932743</v>
      </c>
      <c r="O220">
        <v>11.488538029451901</v>
      </c>
      <c r="P220">
        <v>148.56603773584899</v>
      </c>
      <c r="Q220">
        <v>0.14752725084391799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-</v>
      </c>
      <c r="D221" t="s">
        <v>179</v>
      </c>
      <c r="E221">
        <v>36750.042000000001</v>
      </c>
      <c r="F221">
        <v>522.4</v>
      </c>
      <c r="G221">
        <v>-18.3686445409901</v>
      </c>
      <c r="H221">
        <v>5.2465870116873301</v>
      </c>
      <c r="I221">
        <v>8.4393733367385906</v>
      </c>
      <c r="J221">
        <v>-1.7532684266312399</v>
      </c>
      <c r="K221">
        <v>476.13839578177999</v>
      </c>
      <c r="L221">
        <v>449.49822068457502</v>
      </c>
      <c r="M221">
        <v>77.982788829337494</v>
      </c>
      <c r="N221">
        <v>0.80281176832821</v>
      </c>
      <c r="O221">
        <v>2.8905053598774901</v>
      </c>
      <c r="P221">
        <v>39.047112057492598</v>
      </c>
      <c r="Q221">
        <v>-5.7542994539107002E-2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Row],[Ticker]],[1]!Table1[[Symbol]:[Industry]],2,FALSE),"-")</f>
        <v>-</v>
      </c>
      <c r="D222" t="s">
        <v>242</v>
      </c>
      <c r="E222">
        <v>36746.331141014998</v>
      </c>
      <c r="F222">
        <v>2700.9</v>
      </c>
      <c r="G222">
        <v>9.0865689758265802</v>
      </c>
      <c r="H222">
        <v>13.1103994935086</v>
      </c>
      <c r="I222">
        <v>-2.6146086524951802</v>
      </c>
      <c r="J222">
        <v>0.76315648126763502</v>
      </c>
      <c r="K222">
        <v>2455.7503291354001</v>
      </c>
      <c r="L222">
        <v>2296.1984844178501</v>
      </c>
      <c r="M222">
        <v>74.409978614490299</v>
      </c>
      <c r="N222">
        <v>1.2174960786409299</v>
      </c>
      <c r="O222">
        <v>2.00303602502869</v>
      </c>
      <c r="P222">
        <v>42.137669718976902</v>
      </c>
      <c r="Q222">
        <v>9.3211058289060008E-3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-</v>
      </c>
      <c r="D223" t="s">
        <v>539</v>
      </c>
      <c r="E223">
        <v>35611.748537120002</v>
      </c>
      <c r="F223">
        <v>996.85</v>
      </c>
      <c r="G223">
        <v>79.321567554685998</v>
      </c>
      <c r="H223">
        <v>16.771519694703301</v>
      </c>
      <c r="I223">
        <v>34.404010157247903</v>
      </c>
      <c r="J223">
        <v>-7.6785709359808996E-2</v>
      </c>
      <c r="K223">
        <v>839.52786222320003</v>
      </c>
      <c r="L223">
        <v>703.17688777129797</v>
      </c>
      <c r="M223">
        <v>72.933148038482699</v>
      </c>
      <c r="N223">
        <v>1.5442168771988301</v>
      </c>
      <c r="O223">
        <v>6.8365350855193796</v>
      </c>
      <c r="P223">
        <v>109.86315789473601</v>
      </c>
      <c r="Q223">
        <v>0.12139174181252101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Row],[Ticker]],[1]!Table1[[Symbol]:[Industry]],2,FALSE),"-")</f>
        <v>-</v>
      </c>
      <c r="D224" t="s">
        <v>542</v>
      </c>
      <c r="E224">
        <v>35467.818749999999</v>
      </c>
      <c r="F224">
        <v>3245.5</v>
      </c>
      <c r="G224">
        <v>-9.7079354791580297</v>
      </c>
      <c r="H224">
        <v>2.4262751486908898</v>
      </c>
      <c r="I224">
        <v>-18.6504683811444</v>
      </c>
      <c r="J224">
        <v>-2.6824175086350501</v>
      </c>
      <c r="K224">
        <v>3254.7727258762902</v>
      </c>
      <c r="L224">
        <v>3254.26801308417</v>
      </c>
      <c r="M224">
        <v>47.405336020736399</v>
      </c>
      <c r="N224">
        <v>0.64074715312461294</v>
      </c>
      <c r="O224">
        <v>20.7826220921275</v>
      </c>
      <c r="P224">
        <v>31.0783521809369</v>
      </c>
      <c r="Q224">
        <v>7.2929302328781004E-2</v>
      </c>
    </row>
    <row r="225" spans="1:17" x14ac:dyDescent="0.3">
      <c r="A225" t="s">
        <v>543</v>
      </c>
      <c r="B225" t="s">
        <v>544</v>
      </c>
      <c r="C225" t="str">
        <f>IFERROR(VLOOKUP(Table1[[#This Row],[Ticker]],[1]!Table1[[Symbol]:[Industry]],2,FALSE),"-")</f>
        <v>-</v>
      </c>
      <c r="D225" t="s">
        <v>214</v>
      </c>
      <c r="E225">
        <v>35335.865863924999</v>
      </c>
      <c r="F225">
        <v>8831.7000000000007</v>
      </c>
      <c r="G225">
        <v>134.27676788462199</v>
      </c>
      <c r="H225">
        <v>4.0951017328576098</v>
      </c>
      <c r="I225">
        <v>38.811277804614498</v>
      </c>
      <c r="J225">
        <v>2.5572059814277899</v>
      </c>
      <c r="K225">
        <v>8084.2732234730302</v>
      </c>
      <c r="L225">
        <v>6525.1483313675199</v>
      </c>
      <c r="M225">
        <v>68.653148267740505</v>
      </c>
      <c r="N225">
        <v>0.72818423779589903</v>
      </c>
      <c r="O225">
        <v>1.4849915644779601</v>
      </c>
      <c r="P225">
        <v>167.363959736623</v>
      </c>
      <c r="Q225">
        <v>0.285869486475197</v>
      </c>
    </row>
    <row r="226" spans="1:17" x14ac:dyDescent="0.3">
      <c r="A226" t="s">
        <v>545</v>
      </c>
      <c r="B226" t="s">
        <v>546</v>
      </c>
      <c r="C226" t="str">
        <f>IFERROR(VLOOKUP(Table1[[#This Row],[Ticker]],[1]!Table1[[Symbol]:[Industry]],2,FALSE),"-")</f>
        <v>-</v>
      </c>
      <c r="D226" t="s">
        <v>547</v>
      </c>
      <c r="E226">
        <v>34970.658315234999</v>
      </c>
      <c r="F226">
        <v>1275.2</v>
      </c>
      <c r="G226">
        <v>2.0987637900868998</v>
      </c>
      <c r="H226">
        <v>6.18491691842818</v>
      </c>
      <c r="I226">
        <v>-11.698331736010701</v>
      </c>
      <c r="J226">
        <v>2.0555746774507999</v>
      </c>
      <c r="K226">
        <v>1180.8184013313301</v>
      </c>
      <c r="L226">
        <v>1132.3933708187999</v>
      </c>
      <c r="M226">
        <v>68.644236705109606</v>
      </c>
      <c r="N226">
        <v>1.91398740996643</v>
      </c>
      <c r="O226">
        <v>13.01756587202</v>
      </c>
      <c r="P226">
        <v>29.784743778942499</v>
      </c>
      <c r="Q226">
        <v>0.11630125510893199</v>
      </c>
    </row>
    <row r="227" spans="1:17" x14ac:dyDescent="0.3">
      <c r="A227" t="s">
        <v>548</v>
      </c>
      <c r="B227" t="s">
        <v>549</v>
      </c>
      <c r="C227" t="str">
        <f>IFERROR(VLOOKUP(Table1[[#This Row],[Ticker]],[1]!Table1[[Symbol]:[Industry]],2,FALSE),"-")</f>
        <v>-</v>
      </c>
      <c r="D227" t="s">
        <v>80</v>
      </c>
      <c r="E227">
        <v>34806.026727965</v>
      </c>
      <c r="F227">
        <v>1867.6</v>
      </c>
      <c r="G227">
        <v>-37.787672434336898</v>
      </c>
      <c r="H227">
        <v>-2.5886961849447299</v>
      </c>
      <c r="I227">
        <v>-32.369795457690799</v>
      </c>
      <c r="J227">
        <v>-1.73223069955318</v>
      </c>
      <c r="K227">
        <v>1850.4300321486501</v>
      </c>
      <c r="L227">
        <v>1974.56950581966</v>
      </c>
      <c r="M227">
        <v>56.746134691537698</v>
      </c>
      <c r="N227">
        <v>1.17879450245858</v>
      </c>
      <c r="O227">
        <v>30.150995930606101</v>
      </c>
      <c r="P227">
        <v>13.091922005571</v>
      </c>
      <c r="Q227">
        <v>-6.9391747957835995E-2</v>
      </c>
    </row>
    <row r="228" spans="1:17" x14ac:dyDescent="0.3">
      <c r="A228" t="s">
        <v>550</v>
      </c>
      <c r="B228" t="s">
        <v>551</v>
      </c>
      <c r="C228" t="str">
        <f>IFERROR(VLOOKUP(Table1[[#This Row],[Ticker]],[1]!Table1[[Symbol]:[Industry]],2,FALSE),"-")</f>
        <v>-</v>
      </c>
      <c r="D228" t="s">
        <v>341</v>
      </c>
      <c r="E228">
        <v>34609.414185324997</v>
      </c>
      <c r="F228">
        <v>759.2</v>
      </c>
      <c r="G228">
        <v>43.355654537762803</v>
      </c>
      <c r="H228">
        <v>0.96869591790193199</v>
      </c>
      <c r="I228">
        <v>17.541798808755502</v>
      </c>
      <c r="J228">
        <v>0.67730484134965696</v>
      </c>
      <c r="K228">
        <v>710.54667512725098</v>
      </c>
      <c r="L228">
        <v>615.74157523086501</v>
      </c>
      <c r="M228">
        <v>36.841270988496802</v>
      </c>
      <c r="N228">
        <v>2.1077684235241598</v>
      </c>
      <c r="O228">
        <v>3.5300316122233801</v>
      </c>
      <c r="P228">
        <v>69.976491660136602</v>
      </c>
      <c r="Q228">
        <v>0.25204291888257702</v>
      </c>
    </row>
    <row r="229" spans="1:17" x14ac:dyDescent="0.3">
      <c r="A229" t="s">
        <v>552</v>
      </c>
      <c r="B229" t="s">
        <v>553</v>
      </c>
      <c r="C229" t="str">
        <f>IFERROR(VLOOKUP(Table1[[#This Row],[Ticker]],[1]!Table1[[Symbol]:[Industry]],2,FALSE),"-")</f>
        <v>-</v>
      </c>
      <c r="D229" t="s">
        <v>287</v>
      </c>
      <c r="E229">
        <v>34422.316758059998</v>
      </c>
      <c r="F229">
        <v>455.3</v>
      </c>
      <c r="G229">
        <v>14.945992718860101</v>
      </c>
      <c r="H229">
        <v>-6.15958833136491</v>
      </c>
      <c r="I229">
        <v>-6.4667970488356099</v>
      </c>
      <c r="J229">
        <v>-5.4236042005071701</v>
      </c>
      <c r="K229">
        <v>461.703018304203</v>
      </c>
      <c r="L229">
        <v>414.898160524773</v>
      </c>
      <c r="M229">
        <v>31.6485324632052</v>
      </c>
      <c r="N229">
        <v>1.87732548326042</v>
      </c>
      <c r="O229">
        <v>11.9811113551504</v>
      </c>
      <c r="P229">
        <v>47.585089141004801</v>
      </c>
      <c r="Q229">
        <v>5.8737531990233002E-2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Row],[Ticker]],[1]!Table1[[Symbol]:[Industry]],2,FALSE),"-")</f>
        <v>-</v>
      </c>
      <c r="D230" t="s">
        <v>46</v>
      </c>
      <c r="E230">
        <v>34421.4</v>
      </c>
      <c r="F230">
        <v>189.68</v>
      </c>
      <c r="G230">
        <v>336.92987165933999</v>
      </c>
      <c r="H230">
        <v>26.8617170381957</v>
      </c>
      <c r="I230">
        <v>94.308752999221696</v>
      </c>
      <c r="J230">
        <v>20.251397358262899</v>
      </c>
      <c r="K230">
        <v>153.441264553656</v>
      </c>
      <c r="L230">
        <v>116.637786898653</v>
      </c>
      <c r="M230">
        <v>86.806751462041305</v>
      </c>
      <c r="N230">
        <v>1.5703670104616601</v>
      </c>
      <c r="O230">
        <v>4.5444959932517897</v>
      </c>
      <c r="P230">
        <v>374.2</v>
      </c>
      <c r="Q230">
        <v>0.119495419496809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37</v>
      </c>
      <c r="E231">
        <v>34264.7200387349</v>
      </c>
      <c r="F231">
        <v>1013.4</v>
      </c>
      <c r="G231">
        <v>-0.89685902192921296</v>
      </c>
      <c r="H231">
        <v>0.86166908618649796</v>
      </c>
      <c r="I231">
        <v>-6.2810079562936201</v>
      </c>
      <c r="J231">
        <v>-1.1761030918808999</v>
      </c>
      <c r="K231">
        <v>980.54293883774903</v>
      </c>
      <c r="L231">
        <v>944.33396451806595</v>
      </c>
      <c r="M231">
        <v>56.377863389989301</v>
      </c>
      <c r="N231">
        <v>0.77788306682511799</v>
      </c>
      <c r="O231">
        <v>7.7560686796921097</v>
      </c>
      <c r="P231">
        <v>32.817824377457299</v>
      </c>
      <c r="Q231">
        <v>-6.7761710100188E-2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333</v>
      </c>
      <c r="E232">
        <v>34042.61237522</v>
      </c>
      <c r="F232">
        <v>1845.2</v>
      </c>
      <c r="G232">
        <v>110.535967190138</v>
      </c>
      <c r="H232">
        <v>-0.42149891641500198</v>
      </c>
      <c r="I232">
        <v>77.504506156137595</v>
      </c>
      <c r="J232">
        <v>0.332005554332578</v>
      </c>
      <c r="K232">
        <v>1577.5744046929101</v>
      </c>
      <c r="L232">
        <v>1268.99440957711</v>
      </c>
      <c r="M232">
        <v>52.9508789943769</v>
      </c>
      <c r="N232">
        <v>1.4507368047857401</v>
      </c>
      <c r="O232">
        <v>2.8506394970734901</v>
      </c>
      <c r="P232">
        <v>162.96137950691099</v>
      </c>
      <c r="Q232">
        <v>0.160525819337072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37</v>
      </c>
      <c r="E233">
        <v>33908.392678234901</v>
      </c>
      <c r="F233">
        <v>572.35</v>
      </c>
      <c r="G233">
        <v>-32.537423983839297</v>
      </c>
      <c r="H233">
        <v>9.9970868640332</v>
      </c>
      <c r="I233">
        <v>-9.3063796380220101</v>
      </c>
      <c r="J233">
        <v>-0.79081217033042495</v>
      </c>
      <c r="K233">
        <v>544.52080150417498</v>
      </c>
      <c r="L233">
        <v>558.30526313014195</v>
      </c>
      <c r="M233">
        <v>72.008032988881595</v>
      </c>
      <c r="N233">
        <v>1.6339173200058199</v>
      </c>
      <c r="O233">
        <v>17.934830086485501</v>
      </c>
      <c r="P233">
        <v>25.8465259454705</v>
      </c>
      <c r="Q233">
        <v>-9.2249703076291004E-2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287</v>
      </c>
      <c r="E234">
        <v>33782.256266329998</v>
      </c>
      <c r="F234">
        <v>1260.75</v>
      </c>
      <c r="G234">
        <v>56.091324624306097</v>
      </c>
      <c r="H234">
        <v>-0.92016460439380199</v>
      </c>
      <c r="I234">
        <v>13.8492904313122</v>
      </c>
      <c r="J234">
        <v>-3.02537676297128</v>
      </c>
      <c r="K234">
        <v>1285.8914252127099</v>
      </c>
      <c r="L234">
        <v>1129.4761458448299</v>
      </c>
      <c r="M234">
        <v>41.320507444223999</v>
      </c>
      <c r="N234">
        <v>1.3227358876608599</v>
      </c>
      <c r="O234">
        <v>20.079317866349399</v>
      </c>
      <c r="P234">
        <v>92.290093800045696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400</v>
      </c>
      <c r="E235">
        <v>33174.497914309999</v>
      </c>
      <c r="F235">
        <v>536.9</v>
      </c>
      <c r="G235">
        <v>-0.83103022645319002</v>
      </c>
      <c r="H235">
        <v>2.3973221514963301</v>
      </c>
      <c r="I235">
        <v>1.30430136981009</v>
      </c>
      <c r="J235">
        <v>-5.8177923749751699</v>
      </c>
      <c r="K235">
        <v>499.628212914291</v>
      </c>
      <c r="L235">
        <v>465.405328485165</v>
      </c>
      <c r="M235">
        <v>54.777473126788003</v>
      </c>
      <c r="N235">
        <v>1.3564828703090199</v>
      </c>
      <c r="O235">
        <v>3.9113428943937398</v>
      </c>
      <c r="P235">
        <v>47.095890410958802</v>
      </c>
      <c r="Q235">
        <v>9.6604847787901002E-2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568</v>
      </c>
      <c r="E236">
        <v>33096.3970845</v>
      </c>
      <c r="F236">
        <v>347.6</v>
      </c>
      <c r="G236">
        <v>168.566743282912</v>
      </c>
      <c r="H236">
        <v>-4.3254348167574497</v>
      </c>
      <c r="I236">
        <v>15.218107423165</v>
      </c>
      <c r="J236">
        <v>4.4400286582652102</v>
      </c>
      <c r="K236">
        <v>337.50903456604402</v>
      </c>
      <c r="L236">
        <v>276.21985883032698</v>
      </c>
      <c r="M236">
        <v>67.323854116773603</v>
      </c>
      <c r="N236">
        <v>0.66408633933907502</v>
      </c>
      <c r="O236">
        <v>19.6202531645569</v>
      </c>
      <c r="P236">
        <v>200.04315925765999</v>
      </c>
      <c r="Q236">
        <v>7.7629434184863996E-2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Row],[Ticker]],[1]!Table1[[Symbol]:[Industry]],2,FALSE),"-")</f>
        <v>-</v>
      </c>
      <c r="D237" t="s">
        <v>24</v>
      </c>
      <c r="E237">
        <v>32939.507045542901</v>
      </c>
      <c r="F237">
        <v>200.76</v>
      </c>
      <c r="G237">
        <v>-38.6202238123021</v>
      </c>
      <c r="H237">
        <v>-0.994793727151975</v>
      </c>
      <c r="I237">
        <v>-27.8660326238397</v>
      </c>
      <c r="J237">
        <v>-2.38742726650757</v>
      </c>
      <c r="K237">
        <v>196.941952736491</v>
      </c>
      <c r="L237">
        <v>207.57313861561801</v>
      </c>
      <c r="M237">
        <v>51.545831470054701</v>
      </c>
      <c r="N237">
        <v>1.0706009358161299</v>
      </c>
      <c r="O237">
        <v>31.052002390914499</v>
      </c>
      <c r="P237">
        <v>18.687555424179699</v>
      </c>
      <c r="Q237">
        <v>-9.6314109278964999E-2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Row],[Ticker]],[1]!Table1[[Symbol]:[Industry]],2,FALSE),"-")</f>
        <v>-</v>
      </c>
      <c r="D238" t="s">
        <v>247</v>
      </c>
      <c r="E238">
        <v>32909.457306720004</v>
      </c>
      <c r="F238">
        <v>6508.65</v>
      </c>
      <c r="G238">
        <v>156.82841118045101</v>
      </c>
      <c r="H238">
        <v>-4.93921671195604</v>
      </c>
      <c r="I238">
        <v>39.202379177082101</v>
      </c>
      <c r="J238">
        <v>-3.3611572133193501</v>
      </c>
      <c r="K238">
        <v>6577.5577331761197</v>
      </c>
      <c r="L238">
        <v>5530.2992233790701</v>
      </c>
      <c r="M238">
        <v>41.052047073626802</v>
      </c>
      <c r="N238">
        <v>1.1139650926784599</v>
      </c>
      <c r="O238">
        <v>49.905894463521598</v>
      </c>
      <c r="P238">
        <v>185.46710526315701</v>
      </c>
      <c r="Q238">
        <v>0.14950256772067899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Row],[Ticker]],[1]!Table1[[Symbol]:[Industry]],2,FALSE),"-")</f>
        <v>-</v>
      </c>
      <c r="D239" t="s">
        <v>403</v>
      </c>
      <c r="E239">
        <v>32768.738644620003</v>
      </c>
      <c r="F239">
        <v>543</v>
      </c>
      <c r="G239">
        <v>168.128478881668</v>
      </c>
      <c r="H239">
        <v>-28.296605446625399</v>
      </c>
      <c r="I239">
        <v>44.178961353058902</v>
      </c>
      <c r="J239">
        <v>-7.10732027772361</v>
      </c>
      <c r="K239">
        <v>581.24724452973305</v>
      </c>
      <c r="L239">
        <v>445.281009452163</v>
      </c>
      <c r="M239">
        <v>21.9469756446424</v>
      </c>
      <c r="N239">
        <v>0.79036612238658399</v>
      </c>
      <c r="O239">
        <v>32.965009208103098</v>
      </c>
      <c r="P239">
        <v>200.83102493074699</v>
      </c>
      <c r="Q239">
        <v>5.5936458178136E-2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Row],[Ticker]],[1]!Table1[[Symbol]:[Industry]],2,FALSE),"-")</f>
        <v>-</v>
      </c>
      <c r="D240" t="s">
        <v>182</v>
      </c>
      <c r="E240">
        <v>32715.674999999999</v>
      </c>
      <c r="F240">
        <v>777.05</v>
      </c>
      <c r="G240">
        <v>55.8967536631976</v>
      </c>
      <c r="H240">
        <v>-2.5604547591745099</v>
      </c>
      <c r="I240">
        <v>27.5781388840633</v>
      </c>
      <c r="J240">
        <v>0.73811243443834595</v>
      </c>
      <c r="K240">
        <v>642.17998090474498</v>
      </c>
      <c r="L240">
        <v>536.81256612745301</v>
      </c>
      <c r="M240">
        <v>67.762958846011401</v>
      </c>
      <c r="N240">
        <v>1.2614697240241399</v>
      </c>
      <c r="O240">
        <v>1.37700276687473</v>
      </c>
      <c r="P240">
        <v>89.524390243902403</v>
      </c>
      <c r="Q240">
        <v>-7.3434925928400003E-3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-</v>
      </c>
      <c r="D241" t="s">
        <v>143</v>
      </c>
      <c r="E241">
        <v>32709.010348100001</v>
      </c>
      <c r="F241">
        <v>322.10000000000002</v>
      </c>
      <c r="G241">
        <v>23.658986316657199</v>
      </c>
      <c r="H241">
        <v>-6.2919842785580897</v>
      </c>
      <c r="I241">
        <v>27.0469791398118</v>
      </c>
      <c r="J241">
        <v>-2.14874814890997</v>
      </c>
      <c r="K241">
        <v>298.44583860357301</v>
      </c>
      <c r="L241">
        <v>256.96044457204999</v>
      </c>
      <c r="M241">
        <v>49.848516482847202</v>
      </c>
      <c r="N241">
        <v>0.68422374902397298</v>
      </c>
      <c r="O241">
        <v>5.3710027941632896</v>
      </c>
      <c r="P241">
        <v>66.934438973827397</v>
      </c>
      <c r="Q241">
        <v>1.6803116055269001E-2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Row],[Ticker]],[1]!Table1[[Symbol]:[Industry]],2,FALSE),"-")</f>
        <v>-</v>
      </c>
      <c r="D242" t="s">
        <v>49</v>
      </c>
      <c r="E242">
        <v>32616.904850534898</v>
      </c>
      <c r="F242">
        <v>417.2</v>
      </c>
      <c r="G242">
        <v>-11.3984500046811</v>
      </c>
      <c r="H242">
        <v>-14.713692516936399</v>
      </c>
      <c r="I242">
        <v>-25.463612192194699</v>
      </c>
      <c r="J242">
        <v>-1.2061446994656799</v>
      </c>
      <c r="K242">
        <v>440.35935466828499</v>
      </c>
      <c r="L242">
        <v>433.74331928224098</v>
      </c>
      <c r="M242">
        <v>49.999279852930201</v>
      </c>
      <c r="N242">
        <v>1.6800917251865599</v>
      </c>
      <c r="O242">
        <v>24.568552253116</v>
      </c>
      <c r="P242">
        <v>24.0559024680344</v>
      </c>
      <c r="Q242">
        <v>0.101139775143558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Row],[Ticker]],[1]!Table1[[Symbol]:[Industry]],2,FALSE),"-")</f>
        <v>-</v>
      </c>
      <c r="D243" t="s">
        <v>80</v>
      </c>
      <c r="E243">
        <v>32582.089740424999</v>
      </c>
      <c r="F243">
        <v>4252.8500000000004</v>
      </c>
      <c r="G243">
        <v>1.8276589132364101</v>
      </c>
      <c r="H243">
        <v>-4.8026132067474903</v>
      </c>
      <c r="I243">
        <v>-7.7814587614388602</v>
      </c>
      <c r="J243">
        <v>-7.0714858896198303</v>
      </c>
      <c r="K243">
        <v>4186.3257841200302</v>
      </c>
      <c r="L243">
        <v>3919.8978013844999</v>
      </c>
      <c r="M243">
        <v>40.556831543031599</v>
      </c>
      <c r="N243">
        <v>0.91565129669589795</v>
      </c>
      <c r="O243">
        <v>8.1615857601372994</v>
      </c>
      <c r="P243">
        <v>40.346506063856097</v>
      </c>
      <c r="Q243">
        <v>1.1979016149750001E-3</v>
      </c>
    </row>
    <row r="244" spans="1:17" hidden="1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445</v>
      </c>
      <c r="E244">
        <v>32528.924999999999</v>
      </c>
      <c r="F244">
        <v>937.1</v>
      </c>
      <c r="G244">
        <v>131.52952771608901</v>
      </c>
      <c r="H244">
        <v>13.2630746484983</v>
      </c>
      <c r="I244">
        <v>158.01571948467799</v>
      </c>
      <c r="J244">
        <v>5.5329697118195096</v>
      </c>
      <c r="K244">
        <v>746.34487503475395</v>
      </c>
      <c r="L244">
        <v>531.63079504340703</v>
      </c>
      <c r="M244">
        <v>80.812727384993707</v>
      </c>
      <c r="N244">
        <v>0.29193668705754999</v>
      </c>
      <c r="O244">
        <v>3.51083128801621</v>
      </c>
      <c r="P244">
        <v>234.67857142857099</v>
      </c>
      <c r="Q244">
        <v>9.6477204696522004E-2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239</v>
      </c>
      <c r="E245">
        <v>32477.192779179899</v>
      </c>
      <c r="F245">
        <v>4285.1499999999996</v>
      </c>
      <c r="G245">
        <v>1.1385917005864701</v>
      </c>
      <c r="H245">
        <v>-3.0044359527039401</v>
      </c>
      <c r="I245">
        <v>21.771460970079399</v>
      </c>
      <c r="J245">
        <v>-1.2450880287255199</v>
      </c>
      <c r="K245">
        <v>4034.0938821465802</v>
      </c>
      <c r="L245">
        <v>3441.6477366588001</v>
      </c>
      <c r="M245">
        <v>46.306889444923598</v>
      </c>
      <c r="N245">
        <v>0.54176481170824398</v>
      </c>
      <c r="O245">
        <v>12.4324702752529</v>
      </c>
      <c r="P245">
        <v>69.742523271934999</v>
      </c>
      <c r="Q245">
        <v>0.105883576225866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239</v>
      </c>
      <c r="E246">
        <v>32288.7864176</v>
      </c>
      <c r="F246">
        <v>1696.55</v>
      </c>
      <c r="G246">
        <v>17.566711400709099</v>
      </c>
      <c r="H246">
        <v>-1.08541081338749</v>
      </c>
      <c r="I246">
        <v>35.038969027243297</v>
      </c>
      <c r="J246">
        <v>-0.89272873666689001</v>
      </c>
      <c r="K246">
        <v>1604.44311354305</v>
      </c>
      <c r="L246">
        <v>1338.98365940691</v>
      </c>
      <c r="M246">
        <v>51.121819874796003</v>
      </c>
      <c r="N246">
        <v>0.99858376736257104</v>
      </c>
      <c r="O246">
        <v>8.5231793934750009</v>
      </c>
      <c r="P246">
        <v>65.420241809672405</v>
      </c>
      <c r="Q246">
        <v>0.100563706120308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591</v>
      </c>
      <c r="E247">
        <v>32224.311614564998</v>
      </c>
      <c r="F247">
        <v>2336.6</v>
      </c>
      <c r="G247">
        <v>209.17611002242299</v>
      </c>
      <c r="H247">
        <v>-16.611285777889901</v>
      </c>
      <c r="I247">
        <v>-11.7850350232629</v>
      </c>
      <c r="J247">
        <v>-7.89455525403985</v>
      </c>
      <c r="K247">
        <v>2597.81369083665</v>
      </c>
      <c r="L247">
        <v>2237.5241870113</v>
      </c>
      <c r="M247">
        <v>20.3280847341121</v>
      </c>
      <c r="N247">
        <v>0.67467153797961898</v>
      </c>
      <c r="O247">
        <v>39.720106137122301</v>
      </c>
      <c r="P247">
        <v>237.561398439757</v>
      </c>
      <c r="Q247">
        <v>0.16406451199687699</v>
      </c>
    </row>
    <row r="248" spans="1:17" hidden="1" x14ac:dyDescent="0.3">
      <c r="A248" t="s">
        <v>592</v>
      </c>
      <c r="B248" t="s">
        <v>593</v>
      </c>
      <c r="C248" t="str">
        <f>IFERROR(VLOOKUP(Table1[[#This Row],[Ticker]],[1]!Table1[[Symbol]:[Industry]],2,FALSE),"-")</f>
        <v>-</v>
      </c>
      <c r="D248" t="s">
        <v>140</v>
      </c>
      <c r="E248">
        <v>32216.064643341</v>
      </c>
      <c r="F248">
        <v>358.81</v>
      </c>
      <c r="G248">
        <v>-6.6246327038251298</v>
      </c>
      <c r="H248">
        <v>-4.7773676381069503</v>
      </c>
      <c r="I248">
        <v>-6.0389643453548398</v>
      </c>
      <c r="J248">
        <v>-1.5057332121576299</v>
      </c>
      <c r="K248">
        <v>355.39401534560199</v>
      </c>
      <c r="L248">
        <v>346.537794615667</v>
      </c>
      <c r="M248">
        <v>56.330526885428</v>
      </c>
      <c r="N248">
        <v>0.97582835909744403</v>
      </c>
      <c r="O248">
        <v>11.200914132827901</v>
      </c>
      <c r="P248">
        <v>26.341549295774598</v>
      </c>
      <c r="Q248">
        <v>-0.123824141917355</v>
      </c>
    </row>
    <row r="249" spans="1:17" hidden="1" x14ac:dyDescent="0.3">
      <c r="A249" t="s">
        <v>594</v>
      </c>
      <c r="B249" t="s">
        <v>595</v>
      </c>
      <c r="C249" t="str">
        <f>IFERROR(VLOOKUP(Table1[[#This Row],[Ticker]],[1]!Table1[[Symbol]:[Industry]],2,FALSE),"-")</f>
        <v>-</v>
      </c>
      <c r="D249" t="s">
        <v>37</v>
      </c>
      <c r="E249">
        <v>31859.0232799</v>
      </c>
      <c r="F249">
        <v>346.35</v>
      </c>
      <c r="G249">
        <v>-12.5806478769411</v>
      </c>
      <c r="H249">
        <v>-3.1114598645528702</v>
      </c>
      <c r="I249">
        <v>-0.14591392501924699</v>
      </c>
      <c r="J249">
        <v>-2.5345950380693898</v>
      </c>
      <c r="M249">
        <v>62.775777414967102</v>
      </c>
      <c r="O249">
        <v>7.4058033780857402</v>
      </c>
      <c r="P249">
        <v>24.340333871836201</v>
      </c>
    </row>
    <row r="250" spans="1:17" x14ac:dyDescent="0.3">
      <c r="A250" t="s">
        <v>596</v>
      </c>
      <c r="B250" t="s">
        <v>597</v>
      </c>
      <c r="C250" t="str">
        <f>IFERROR(VLOOKUP(Table1[[#This Row],[Ticker]],[1]!Table1[[Symbol]:[Industry]],2,FALSE),"-")</f>
        <v>-</v>
      </c>
      <c r="D250" t="s">
        <v>505</v>
      </c>
      <c r="E250">
        <v>31792.187139012</v>
      </c>
      <c r="F250">
        <v>72.319999999999993</v>
      </c>
      <c r="G250">
        <v>-1.32774567889686</v>
      </c>
      <c r="H250">
        <v>0.72432620788334201</v>
      </c>
      <c r="I250">
        <v>-1.8992146289680301</v>
      </c>
      <c r="J250">
        <v>-4.1446656573694298</v>
      </c>
      <c r="K250">
        <v>71.167659169573199</v>
      </c>
      <c r="L250">
        <v>66.427944052163397</v>
      </c>
      <c r="M250">
        <v>37.226762236841402</v>
      </c>
      <c r="N250">
        <v>0.94547570180757301</v>
      </c>
      <c r="O250">
        <v>10.6194690265486</v>
      </c>
      <c r="P250">
        <v>25.5555555555555</v>
      </c>
      <c r="Q250">
        <v>5.3705345584566001E-2</v>
      </c>
    </row>
    <row r="251" spans="1:17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239</v>
      </c>
      <c r="E251">
        <v>31324.902399999999</v>
      </c>
      <c r="F251">
        <v>2887.8</v>
      </c>
      <c r="G251">
        <v>7.0518057228366304</v>
      </c>
      <c r="H251">
        <v>3.13916595614669</v>
      </c>
      <c r="I251">
        <v>11.472790280305301</v>
      </c>
      <c r="J251">
        <v>-1.8319162560654001</v>
      </c>
      <c r="K251">
        <v>2568.8838709244801</v>
      </c>
      <c r="L251">
        <v>2284.9882331690101</v>
      </c>
      <c r="M251">
        <v>55.823281268834101</v>
      </c>
      <c r="N251">
        <v>0.54842906587346896</v>
      </c>
      <c r="O251">
        <v>2.5001731421843498</v>
      </c>
      <c r="P251">
        <v>53.9995733788396</v>
      </c>
      <c r="Q251">
        <v>7.8661715226878995E-2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239</v>
      </c>
      <c r="E252">
        <v>31194.860273369999</v>
      </c>
      <c r="F252">
        <v>6094.65</v>
      </c>
      <c r="G252">
        <v>0.78659476616828095</v>
      </c>
      <c r="H252">
        <v>-3.3132507480561402</v>
      </c>
      <c r="I252">
        <v>19.199097920955101</v>
      </c>
      <c r="J252">
        <v>-7.3973593406645399</v>
      </c>
      <c r="K252">
        <v>5984.2435747609798</v>
      </c>
      <c r="L252">
        <v>5168.04310465052</v>
      </c>
      <c r="M252">
        <v>34.517125105573101</v>
      </c>
      <c r="N252">
        <v>0.66070211088041497</v>
      </c>
      <c r="O252">
        <v>20.5975732814845</v>
      </c>
      <c r="P252">
        <v>51.4386880357808</v>
      </c>
      <c r="Q252">
        <v>9.9650983315590996E-2</v>
      </c>
    </row>
    <row r="253" spans="1:17" x14ac:dyDescent="0.3">
      <c r="A253" t="s">
        <v>602</v>
      </c>
      <c r="B253" t="s">
        <v>603</v>
      </c>
      <c r="C253" t="str">
        <f>IFERROR(VLOOKUP(Table1[[#This Row],[Ticker]],[1]!Table1[[Symbol]:[Industry]],2,FALSE),"-")</f>
        <v>-</v>
      </c>
      <c r="D253" t="s">
        <v>591</v>
      </c>
      <c r="E253">
        <v>31129.182604379999</v>
      </c>
      <c r="F253">
        <v>4355.1499999999996</v>
      </c>
      <c r="G253">
        <v>-12.558344387983301</v>
      </c>
      <c r="H253">
        <v>-1.5881115455269299</v>
      </c>
      <c r="I253">
        <v>-6.8297735665710597</v>
      </c>
      <c r="J253">
        <v>-5.0490504414110404</v>
      </c>
      <c r="K253">
        <v>4291.1584538142197</v>
      </c>
      <c r="L253">
        <v>4266.7934372857899</v>
      </c>
      <c r="M253">
        <v>51.3396544066781</v>
      </c>
      <c r="N253">
        <v>1.20460996538942</v>
      </c>
      <c r="O253">
        <v>20.971723132383499</v>
      </c>
      <c r="P253">
        <v>18.970415494304302</v>
      </c>
      <c r="Q253">
        <v>2.3876279941550001E-2</v>
      </c>
    </row>
    <row r="254" spans="1:17" x14ac:dyDescent="0.3">
      <c r="A254" t="s">
        <v>604</v>
      </c>
      <c r="B254" t="s">
        <v>605</v>
      </c>
      <c r="C254" t="str">
        <f>IFERROR(VLOOKUP(Table1[[#This Row],[Ticker]],[1]!Table1[[Symbol]:[Industry]],2,FALSE),"-")</f>
        <v>-</v>
      </c>
      <c r="D254" t="s">
        <v>65</v>
      </c>
      <c r="E254">
        <v>31058.171061345001</v>
      </c>
      <c r="F254">
        <v>2031.8</v>
      </c>
      <c r="G254">
        <v>59.4279020283862</v>
      </c>
      <c r="H254">
        <v>-3.48723435254447</v>
      </c>
      <c r="I254">
        <v>-8.6568838316444801</v>
      </c>
      <c r="J254">
        <v>2.4520052843669302</v>
      </c>
      <c r="K254">
        <v>1827.01900394016</v>
      </c>
      <c r="L254">
        <v>1768.2367202825701</v>
      </c>
      <c r="M254">
        <v>73.85643931221</v>
      </c>
      <c r="N254">
        <v>0.67568848687531102</v>
      </c>
      <c r="O254">
        <v>7.9830691997243797</v>
      </c>
      <c r="P254">
        <v>92.286944589031293</v>
      </c>
      <c r="Q254">
        <v>-0.12648801282705099</v>
      </c>
    </row>
    <row r="255" spans="1:17" x14ac:dyDescent="0.3">
      <c r="A255" t="s">
        <v>606</v>
      </c>
      <c r="B255" t="s">
        <v>607</v>
      </c>
      <c r="C255" t="str">
        <f>IFERROR(VLOOKUP(Table1[[#This Row],[Ticker]],[1]!Table1[[Symbol]:[Industry]],2,FALSE),"-")</f>
        <v>-</v>
      </c>
      <c r="D255" t="s">
        <v>189</v>
      </c>
      <c r="E255">
        <v>30907.470101700001</v>
      </c>
      <c r="F255">
        <v>14089.55</v>
      </c>
      <c r="G255">
        <v>235.029881728742</v>
      </c>
      <c r="H255">
        <v>10.145961020221799</v>
      </c>
      <c r="I255">
        <v>61.503238895718098</v>
      </c>
      <c r="J255">
        <v>-1.37779606233257</v>
      </c>
      <c r="K255">
        <v>11703.2850947968</v>
      </c>
      <c r="L255">
        <v>8794.5376795074808</v>
      </c>
      <c r="M255">
        <v>77.200944805969698</v>
      </c>
      <c r="N255">
        <v>0.75642071333140404</v>
      </c>
      <c r="O255">
        <v>3.6640630822134002</v>
      </c>
      <c r="P255">
        <v>263.61266785829503</v>
      </c>
      <c r="Q255">
        <v>0.184589807813243</v>
      </c>
    </row>
    <row r="256" spans="1:17" x14ac:dyDescent="0.3">
      <c r="A256" t="s">
        <v>608</v>
      </c>
      <c r="B256" t="s">
        <v>609</v>
      </c>
      <c r="C256" t="str">
        <f>IFERROR(VLOOKUP(Table1[[#This Row],[Ticker]],[1]!Table1[[Symbol]:[Industry]],2,FALSE),"-")</f>
        <v>-</v>
      </c>
      <c r="D256" t="s">
        <v>610</v>
      </c>
      <c r="E256">
        <v>30900.175054200001</v>
      </c>
      <c r="F256">
        <v>792.3</v>
      </c>
      <c r="G256">
        <v>43.928338696411501</v>
      </c>
      <c r="H256">
        <v>4.1163574845866204</v>
      </c>
      <c r="I256">
        <v>-3.5801452155407301</v>
      </c>
      <c r="J256">
        <v>-1.5911088986914601</v>
      </c>
      <c r="K256">
        <v>721.71232687945405</v>
      </c>
      <c r="L256">
        <v>650.41339034433099</v>
      </c>
      <c r="M256">
        <v>61.8816276489638</v>
      </c>
      <c r="N256">
        <v>0.83793770939203405</v>
      </c>
      <c r="O256">
        <v>1.1296226176953099</v>
      </c>
      <c r="P256">
        <v>73.369803063457297</v>
      </c>
      <c r="Q256">
        <v>1.1699789969777E-2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455</v>
      </c>
      <c r="E257">
        <v>30846.179721740002</v>
      </c>
      <c r="F257">
        <v>1669.95</v>
      </c>
      <c r="G257">
        <v>114.65771734866701</v>
      </c>
      <c r="H257">
        <v>7.6672906772443303</v>
      </c>
      <c r="I257">
        <v>91.645103819994503</v>
      </c>
      <c r="J257">
        <v>-1.9047049652269299</v>
      </c>
      <c r="K257">
        <v>1357.55328414257</v>
      </c>
      <c r="L257">
        <v>994.79909046263697</v>
      </c>
      <c r="M257">
        <v>68.953370710728294</v>
      </c>
      <c r="N257">
        <v>1.3569344992307599</v>
      </c>
      <c r="O257">
        <v>6.3474954339950198</v>
      </c>
      <c r="P257">
        <v>178.789649415692</v>
      </c>
      <c r="Q257">
        <v>9.1170915428421997E-2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Row],[Ticker]],[1]!Table1[[Symbol]:[Industry]],2,FALSE),"-")</f>
        <v>-</v>
      </c>
      <c r="D258" t="s">
        <v>46</v>
      </c>
      <c r="E258">
        <v>30750.162119299999</v>
      </c>
      <c r="F258">
        <v>312.60000000000002</v>
      </c>
      <c r="G258">
        <v>255.478925679257</v>
      </c>
      <c r="H258">
        <v>22.452808997304</v>
      </c>
      <c r="I258">
        <v>58.994162171571503</v>
      </c>
      <c r="J258">
        <v>18.960591804783601</v>
      </c>
      <c r="K258">
        <v>266.16941928620901</v>
      </c>
      <c r="L258">
        <v>211.91871632270599</v>
      </c>
      <c r="M258">
        <v>89.437615490997501</v>
      </c>
      <c r="N258">
        <v>1.54280859079556</v>
      </c>
      <c r="O258">
        <v>7.7095329494561504</v>
      </c>
      <c r="P258">
        <v>295.69620253164499</v>
      </c>
      <c r="Q258">
        <v>0.183483736919867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Row],[Ticker]],[1]!Table1[[Symbol]:[Industry]],2,FALSE),"-")</f>
        <v>-</v>
      </c>
      <c r="D259" t="s">
        <v>168</v>
      </c>
      <c r="E259">
        <v>30317.317773344999</v>
      </c>
      <c r="F259">
        <v>917.4</v>
      </c>
      <c r="G259">
        <v>59.997475398164703</v>
      </c>
      <c r="H259">
        <v>5.17955334673234</v>
      </c>
      <c r="I259">
        <v>-5.1482261706722303</v>
      </c>
      <c r="J259">
        <v>-5.6087613921658598E-2</v>
      </c>
      <c r="K259">
        <v>841.54329943847904</v>
      </c>
      <c r="L259">
        <v>758.91038762702703</v>
      </c>
      <c r="M259">
        <v>76.212910030551697</v>
      </c>
      <c r="N259">
        <v>1.3252735888655101</v>
      </c>
      <c r="O259">
        <v>7.9136690647481904</v>
      </c>
      <c r="P259">
        <v>95.816435432230506</v>
      </c>
      <c r="Q259">
        <v>2.8462593130491001E-2</v>
      </c>
    </row>
    <row r="260" spans="1:17" x14ac:dyDescent="0.3">
      <c r="A260" t="s">
        <v>617</v>
      </c>
      <c r="B260" t="s">
        <v>618</v>
      </c>
      <c r="C260" t="str">
        <f>IFERROR(VLOOKUP(Table1[[#This Row],[Ticker]],[1]!Table1[[Symbol]:[Industry]],2,FALSE),"-")</f>
        <v>-</v>
      </c>
      <c r="D260" t="s">
        <v>65</v>
      </c>
      <c r="E260">
        <v>30143.866661669999</v>
      </c>
      <c r="F260">
        <v>1220.75</v>
      </c>
      <c r="G260">
        <v>35.669890004591103</v>
      </c>
      <c r="H260">
        <v>-3.3488236874796402</v>
      </c>
      <c r="I260">
        <v>-2.6617745823232801</v>
      </c>
      <c r="J260">
        <v>2.98207013295705</v>
      </c>
      <c r="K260">
        <v>1197.1503455770601</v>
      </c>
      <c r="L260">
        <v>1136.80510835323</v>
      </c>
      <c r="M260">
        <v>65.438255448268094</v>
      </c>
      <c r="N260">
        <v>1.47533849498544</v>
      </c>
      <c r="O260">
        <v>12.6029080483309</v>
      </c>
      <c r="P260">
        <v>62.994859469924499</v>
      </c>
      <c r="Q260">
        <v>-3.6033672929395001E-2</v>
      </c>
    </row>
    <row r="261" spans="1:17" x14ac:dyDescent="0.3">
      <c r="A261" t="s">
        <v>619</v>
      </c>
      <c r="B261" t="s">
        <v>620</v>
      </c>
      <c r="C261" t="str">
        <f>IFERROR(VLOOKUP(Table1[[#This Row],[Ticker]],[1]!Table1[[Symbol]:[Industry]],2,FALSE),"-")</f>
        <v>-</v>
      </c>
      <c r="D261" t="s">
        <v>621</v>
      </c>
      <c r="E261">
        <v>30046.934551259899</v>
      </c>
      <c r="F261">
        <v>309.85000000000002</v>
      </c>
      <c r="G261">
        <v>160.409729085652</v>
      </c>
      <c r="H261">
        <v>-0.44946667952958902</v>
      </c>
      <c r="I261">
        <v>-12.535181278024201</v>
      </c>
      <c r="J261">
        <v>-0.54929400028703301</v>
      </c>
      <c r="K261">
        <v>301.02546776830798</v>
      </c>
      <c r="L261">
        <v>269.00986869789699</v>
      </c>
      <c r="M261">
        <v>64.777435851154493</v>
      </c>
      <c r="N261">
        <v>0.53770203995593202</v>
      </c>
      <c r="O261">
        <v>24.027755365499399</v>
      </c>
      <c r="P261">
        <v>191.212406015037</v>
      </c>
      <c r="Q261">
        <v>6.7542658969566002E-2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Row],[Ticker]],[1]!Table1[[Symbol]:[Industry]],2,FALSE),"-")</f>
        <v>-</v>
      </c>
      <c r="D262" t="s">
        <v>624</v>
      </c>
      <c r="E262">
        <v>30041.114995559899</v>
      </c>
      <c r="F262">
        <v>461.65</v>
      </c>
      <c r="G262">
        <v>-70.335037350537604</v>
      </c>
      <c r="H262">
        <v>14.1254809957296</v>
      </c>
      <c r="I262">
        <v>-46.006827489803499</v>
      </c>
      <c r="J262">
        <v>13.2674768315216</v>
      </c>
      <c r="K262">
        <v>401.82730924249898</v>
      </c>
      <c r="L262">
        <v>521.71269669459298</v>
      </c>
      <c r="M262">
        <v>82.614395777676094</v>
      </c>
      <c r="N262">
        <v>1.0514494390956399</v>
      </c>
      <c r="O262">
        <v>116.246073865482</v>
      </c>
      <c r="P262">
        <v>48.919354838709602</v>
      </c>
      <c r="Q262">
        <v>-9.8710011368054004E-2</v>
      </c>
    </row>
    <row r="263" spans="1:17" x14ac:dyDescent="0.3">
      <c r="A263" t="s">
        <v>625</v>
      </c>
      <c r="B263" t="s">
        <v>626</v>
      </c>
      <c r="C263" t="str">
        <f>IFERROR(VLOOKUP(Table1[[#This Row],[Ticker]],[1]!Table1[[Symbol]:[Industry]],2,FALSE),"-")</f>
        <v>-</v>
      </c>
      <c r="D263" t="s">
        <v>140</v>
      </c>
      <c r="E263">
        <v>30007.205364825</v>
      </c>
      <c r="F263">
        <v>1295.3</v>
      </c>
      <c r="G263">
        <v>107.17098963435799</v>
      </c>
      <c r="H263">
        <v>-12.774710919324701</v>
      </c>
      <c r="I263">
        <v>23.707591505930001</v>
      </c>
      <c r="J263">
        <v>-5.7820552540398502</v>
      </c>
      <c r="K263">
        <v>1255.14678510414</v>
      </c>
      <c r="L263">
        <v>992.66303149641601</v>
      </c>
      <c r="M263">
        <v>35.022565033493301</v>
      </c>
      <c r="N263">
        <v>0.63189585353823297</v>
      </c>
      <c r="O263">
        <v>12.1825059831699</v>
      </c>
      <c r="P263">
        <v>134.35860322055299</v>
      </c>
      <c r="Q263">
        <v>0.16462059564172499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Row],[Ticker]],[1]!Table1[[Symbol]:[Industry]],2,FALSE),"-")</f>
        <v>-</v>
      </c>
      <c r="D264" t="s">
        <v>629</v>
      </c>
      <c r="E264">
        <v>29932.651979999999</v>
      </c>
      <c r="F264">
        <v>867.1</v>
      </c>
      <c r="G264">
        <v>11.783437828684701</v>
      </c>
      <c r="H264">
        <v>-1.1326108494398901</v>
      </c>
      <c r="I264">
        <v>-2.5206868373790798</v>
      </c>
      <c r="J264">
        <v>-6.03095900825695</v>
      </c>
      <c r="K264">
        <v>851.01270287883597</v>
      </c>
      <c r="L264">
        <v>793.50566378393398</v>
      </c>
      <c r="M264">
        <v>46.347114193324302</v>
      </c>
      <c r="N264">
        <v>1.0076676969673</v>
      </c>
      <c r="O264">
        <v>7.7153730826894096</v>
      </c>
      <c r="P264">
        <v>40.991869918699102</v>
      </c>
      <c r="Q264">
        <v>8.4115084178326999E-2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Row],[Ticker]],[1]!Table1[[Symbol]:[Industry]],2,FALSE),"-")</f>
        <v>-</v>
      </c>
      <c r="D265" t="s">
        <v>346</v>
      </c>
      <c r="E265">
        <v>29870.7614478</v>
      </c>
      <c r="F265">
        <v>6621.2</v>
      </c>
      <c r="G265">
        <v>16.370482701332399</v>
      </c>
      <c r="H265">
        <v>11.5178536277171</v>
      </c>
      <c r="I265">
        <v>9.3079231129712101E-2</v>
      </c>
      <c r="J265">
        <v>-1.8175303079357501</v>
      </c>
      <c r="K265">
        <v>5990.1706005589504</v>
      </c>
      <c r="L265">
        <v>5525.4621317275096</v>
      </c>
      <c r="M265">
        <v>66.071262857605404</v>
      </c>
      <c r="N265">
        <v>1.1000781441871801</v>
      </c>
      <c r="O265">
        <v>5.3721379810306198</v>
      </c>
      <c r="P265">
        <v>52.181757587597801</v>
      </c>
      <c r="Q265">
        <v>-4.7936376227024E-2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189</v>
      </c>
      <c r="E266">
        <v>29838.94960752</v>
      </c>
      <c r="F266">
        <v>16072.65</v>
      </c>
      <c r="G266">
        <v>7.6369115365980296</v>
      </c>
      <c r="H266">
        <v>-13.4109047897511</v>
      </c>
      <c r="I266">
        <v>-14.760536451296</v>
      </c>
      <c r="J266">
        <v>-3.04217587532208</v>
      </c>
      <c r="K266">
        <v>15583.554101891101</v>
      </c>
      <c r="L266">
        <v>14765.840800292501</v>
      </c>
      <c r="M266">
        <v>39.346874575718303</v>
      </c>
      <c r="N266">
        <v>0.38960904831398802</v>
      </c>
      <c r="O266">
        <v>13.5469259891803</v>
      </c>
      <c r="P266">
        <v>37.560606125444501</v>
      </c>
      <c r="Q266">
        <v>6.4744989626216998E-2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636</v>
      </c>
      <c r="E267">
        <v>29835.628173124998</v>
      </c>
      <c r="F267">
        <v>699.95</v>
      </c>
      <c r="G267">
        <v>279.25585497448901</v>
      </c>
      <c r="H267">
        <v>15.178858745279999</v>
      </c>
      <c r="I267">
        <v>90.556538626056494</v>
      </c>
      <c r="J267">
        <v>3.0382331736735999</v>
      </c>
      <c r="K267">
        <v>599.49118168343102</v>
      </c>
      <c r="L267">
        <v>426.65144777173498</v>
      </c>
      <c r="M267">
        <v>68.759095506002794</v>
      </c>
      <c r="N267">
        <v>0.68708446064687301</v>
      </c>
      <c r="O267">
        <v>6.8790627901992902</v>
      </c>
      <c r="P267">
        <v>313.31561854148202</v>
      </c>
      <c r="Q267">
        <v>0.25003235129467999</v>
      </c>
    </row>
    <row r="268" spans="1:17" x14ac:dyDescent="0.3">
      <c r="A268" t="s">
        <v>637</v>
      </c>
      <c r="B268" t="s">
        <v>638</v>
      </c>
      <c r="C268" t="str">
        <f>IFERROR(VLOOKUP(Table1[[#This Row],[Ticker]],[1]!Table1[[Symbol]:[Industry]],2,FALSE),"-")</f>
        <v>-</v>
      </c>
      <c r="D268" t="s">
        <v>229</v>
      </c>
      <c r="E268">
        <v>29790.96588</v>
      </c>
      <c r="F268">
        <v>2546.15</v>
      </c>
      <c r="G268">
        <v>313.80768446729201</v>
      </c>
      <c r="H268">
        <v>87.040941224846705</v>
      </c>
      <c r="I268">
        <v>181.805171018057</v>
      </c>
      <c r="J268">
        <v>7.5585365311409296</v>
      </c>
      <c r="K268">
        <v>1667.5010691776299</v>
      </c>
      <c r="L268">
        <v>1092.8962667109399</v>
      </c>
      <c r="M268">
        <v>77.711247400236999</v>
      </c>
      <c r="N268">
        <v>2.2260852415008201</v>
      </c>
      <c r="O268">
        <v>11.2974490898022</v>
      </c>
      <c r="P268">
        <v>350.20776235522902</v>
      </c>
      <c r="Q268">
        <v>0.22203980715097499</v>
      </c>
    </row>
    <row r="269" spans="1:17" x14ac:dyDescent="0.3">
      <c r="A269" t="s">
        <v>639</v>
      </c>
      <c r="B269" t="s">
        <v>640</v>
      </c>
      <c r="C269" t="str">
        <f>IFERROR(VLOOKUP(Table1[[#This Row],[Ticker]],[1]!Table1[[Symbol]:[Industry]],2,FALSE),"-")</f>
        <v>-</v>
      </c>
      <c r="D269" t="s">
        <v>189</v>
      </c>
      <c r="E269">
        <v>29571.3655101</v>
      </c>
      <c r="F269">
        <v>1390.7</v>
      </c>
      <c r="G269">
        <v>-13.6815932368785</v>
      </c>
      <c r="H269">
        <v>6.6255075893268698</v>
      </c>
      <c r="I269">
        <v>-2.6164810866820898</v>
      </c>
      <c r="J269">
        <v>1.8421831682555101</v>
      </c>
      <c r="K269">
        <v>1263.5083175340001</v>
      </c>
      <c r="L269">
        <v>1188.4898549858599</v>
      </c>
      <c r="M269">
        <v>76.378202862556606</v>
      </c>
      <c r="N269">
        <v>0.73888410974242502</v>
      </c>
      <c r="O269">
        <v>3.2825195944488201</v>
      </c>
      <c r="P269">
        <v>38.647126264892002</v>
      </c>
      <c r="Q269">
        <v>4.7681401327022997E-2</v>
      </c>
    </row>
    <row r="270" spans="1:17" hidden="1" x14ac:dyDescent="0.3">
      <c r="A270" t="s">
        <v>641</v>
      </c>
      <c r="B270" t="s">
        <v>642</v>
      </c>
      <c r="C270" t="str">
        <f>IFERROR(VLOOKUP(Table1[[#This Row],[Ticker]],[1]!Table1[[Symbol]:[Industry]],2,FALSE),"-")</f>
        <v>-</v>
      </c>
      <c r="D270" t="s">
        <v>130</v>
      </c>
      <c r="E270">
        <v>29515.431977240001</v>
      </c>
      <c r="F270">
        <v>471.35</v>
      </c>
      <c r="G270">
        <v>125.360084267689</v>
      </c>
      <c r="H270">
        <v>8.5904878179841404</v>
      </c>
      <c r="I270">
        <v>14.180323400696899</v>
      </c>
      <c r="J270">
        <v>6.0014023737943001</v>
      </c>
      <c r="K270">
        <v>448.14620550874997</v>
      </c>
      <c r="L270">
        <v>392.96248582153498</v>
      </c>
      <c r="M270">
        <v>70.127094658366303</v>
      </c>
      <c r="N270">
        <v>1.1295685374361399</v>
      </c>
      <c r="O270">
        <v>22.488596584279101</v>
      </c>
      <c r="P270">
        <v>154.78378378378301</v>
      </c>
      <c r="Q270">
        <v>4.5396872877107003E-2</v>
      </c>
    </row>
    <row r="271" spans="1:17" x14ac:dyDescent="0.3">
      <c r="A271" t="s">
        <v>643</v>
      </c>
      <c r="B271" t="s">
        <v>644</v>
      </c>
      <c r="C271" t="str">
        <f>IFERROR(VLOOKUP(Table1[[#This Row],[Ticker]],[1]!Table1[[Symbol]:[Industry]],2,FALSE),"-")</f>
        <v>-</v>
      </c>
      <c r="D271" t="s">
        <v>211</v>
      </c>
      <c r="E271">
        <v>29362.629590279899</v>
      </c>
      <c r="F271">
        <v>724.1</v>
      </c>
      <c r="G271">
        <v>-30.602884162386601</v>
      </c>
      <c r="H271">
        <v>0.71456779302941997</v>
      </c>
      <c r="I271">
        <v>-12.992688677322899</v>
      </c>
      <c r="J271">
        <v>0.53180549263728305</v>
      </c>
      <c r="K271">
        <v>703.71150803364196</v>
      </c>
      <c r="L271">
        <v>707.70121132817098</v>
      </c>
      <c r="M271">
        <v>78.064677799903507</v>
      </c>
      <c r="N271">
        <v>0.96377663934136204</v>
      </c>
      <c r="O271">
        <v>18.802651567462998</v>
      </c>
      <c r="P271">
        <v>19.163992429852701</v>
      </c>
      <c r="Q271">
        <v>-4.9345929329260997E-2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388</v>
      </c>
      <c r="E272">
        <v>29132.104749999999</v>
      </c>
      <c r="F272">
        <v>391.8</v>
      </c>
      <c r="G272">
        <v>-26.067863681246301</v>
      </c>
      <c r="H272">
        <v>-3.8278612025988599</v>
      </c>
      <c r="I272">
        <v>-15.0011556829095</v>
      </c>
      <c r="J272">
        <v>-2.87503053642213</v>
      </c>
      <c r="K272">
        <v>408.88242425339303</v>
      </c>
      <c r="L272">
        <v>420.012432493603</v>
      </c>
      <c r="M272">
        <v>41.292419324983797</v>
      </c>
      <c r="N272">
        <v>0.946566742485348</v>
      </c>
      <c r="O272">
        <v>24.553343542623701</v>
      </c>
      <c r="P272">
        <v>10.615471485036601</v>
      </c>
      <c r="Q272">
        <v>-7.9496419910115995E-2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65</v>
      </c>
      <c r="E273">
        <v>28581.815957639999</v>
      </c>
      <c r="F273">
        <v>2251.15</v>
      </c>
      <c r="G273">
        <v>33.298582529852602</v>
      </c>
      <c r="H273">
        <v>-11.388996976744799</v>
      </c>
      <c r="I273">
        <v>-9.0688379647198794</v>
      </c>
      <c r="J273">
        <v>-0.50876344265212103</v>
      </c>
      <c r="K273">
        <v>2303.5670755716701</v>
      </c>
      <c r="L273">
        <v>2093.0072972306998</v>
      </c>
      <c r="M273">
        <v>49.401080038484601</v>
      </c>
      <c r="N273">
        <v>1.00125267000998</v>
      </c>
      <c r="O273">
        <v>12.8312195988716</v>
      </c>
      <c r="P273">
        <v>62.350353382374102</v>
      </c>
      <c r="Q273">
        <v>2.0941570983555001E-2</v>
      </c>
    </row>
    <row r="274" spans="1:17" hidden="1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651</v>
      </c>
      <c r="E274">
        <v>28373.305456959999</v>
      </c>
      <c r="F274">
        <v>1200.6500000000001</v>
      </c>
      <c r="G274">
        <v>149.86843585604501</v>
      </c>
      <c r="H274">
        <v>4.2928754317245197</v>
      </c>
      <c r="I274">
        <v>163.18784841455499</v>
      </c>
      <c r="J274">
        <v>-8.7548651246799896</v>
      </c>
      <c r="K274">
        <v>1094.7535972157</v>
      </c>
      <c r="M274">
        <v>41.518804063879401</v>
      </c>
      <c r="N274">
        <v>0.54250752845449102</v>
      </c>
      <c r="O274">
        <v>20.7637529671427</v>
      </c>
      <c r="P274">
        <v>226.26358695652101</v>
      </c>
    </row>
    <row r="275" spans="1:17" x14ac:dyDescent="0.3">
      <c r="A275" t="s">
        <v>652</v>
      </c>
      <c r="B275" t="s">
        <v>653</v>
      </c>
      <c r="C275" t="str">
        <f>IFERROR(VLOOKUP(Table1[[#This Row],[Ticker]],[1]!Table1[[Symbol]:[Industry]],2,FALSE),"-")</f>
        <v>-</v>
      </c>
      <c r="D275" t="s">
        <v>214</v>
      </c>
      <c r="E275">
        <v>27703.371199659901</v>
      </c>
      <c r="F275">
        <v>4152.1000000000004</v>
      </c>
      <c r="G275">
        <v>134.907582243603</v>
      </c>
      <c r="H275">
        <v>22.911374092342399</v>
      </c>
      <c r="I275">
        <v>44.221836647234198</v>
      </c>
      <c r="J275">
        <v>7.6264265639539</v>
      </c>
      <c r="K275">
        <v>3506.5429726798998</v>
      </c>
      <c r="L275">
        <v>2772.5349570622302</v>
      </c>
      <c r="M275">
        <v>81.406106599016098</v>
      </c>
      <c r="N275">
        <v>1.0268327151093899</v>
      </c>
      <c r="O275">
        <v>10.164735916764901</v>
      </c>
      <c r="P275">
        <v>166.68165323228101</v>
      </c>
    </row>
    <row r="276" spans="1:17" x14ac:dyDescent="0.3">
      <c r="A276" t="s">
        <v>654</v>
      </c>
      <c r="B276" t="s">
        <v>655</v>
      </c>
      <c r="C276" t="str">
        <f>IFERROR(VLOOKUP(Table1[[#This Row],[Ticker]],[1]!Table1[[Symbol]:[Industry]],2,FALSE),"-")</f>
        <v>-</v>
      </c>
      <c r="D276" t="s">
        <v>153</v>
      </c>
      <c r="E276">
        <v>27545.9268147599</v>
      </c>
      <c r="F276">
        <v>1425.1</v>
      </c>
      <c r="G276">
        <v>77.691006823482894</v>
      </c>
      <c r="H276">
        <v>3.8000237492297502</v>
      </c>
      <c r="I276">
        <v>59.9849292301205</v>
      </c>
      <c r="J276">
        <v>-6.6233664163681798</v>
      </c>
      <c r="K276">
        <v>1315.49416790547</v>
      </c>
      <c r="L276">
        <v>1071.00888475957</v>
      </c>
      <c r="M276">
        <v>53.558694414807903</v>
      </c>
      <c r="N276">
        <v>0.84857162508309003</v>
      </c>
      <c r="O276">
        <v>8.2731036418496995</v>
      </c>
      <c r="P276">
        <v>115.499773174051</v>
      </c>
      <c r="Q276">
        <v>2.3522090502260001E-3</v>
      </c>
    </row>
    <row r="277" spans="1:17" x14ac:dyDescent="0.3">
      <c r="A277" t="s">
        <v>656</v>
      </c>
      <c r="B277" t="s">
        <v>657</v>
      </c>
      <c r="C277" t="str">
        <f>IFERROR(VLOOKUP(Table1[[#This Row],[Ticker]],[1]!Table1[[Symbol]:[Industry]],2,FALSE),"-")</f>
        <v>-</v>
      </c>
      <c r="D277" t="s">
        <v>168</v>
      </c>
      <c r="E277">
        <v>27512.404242609999</v>
      </c>
      <c r="F277">
        <v>1082.75</v>
      </c>
      <c r="G277">
        <v>-17.910072630883601</v>
      </c>
      <c r="H277">
        <v>-3.8056118524765798</v>
      </c>
      <c r="I277">
        <v>-15.270330897350901</v>
      </c>
      <c r="J277">
        <v>-4.0276434231449301</v>
      </c>
      <c r="K277">
        <v>1090.3120739574599</v>
      </c>
      <c r="L277">
        <v>1057.73037478675</v>
      </c>
      <c r="M277">
        <v>37.613824763359297</v>
      </c>
      <c r="N277">
        <v>0.67630439583175805</v>
      </c>
      <c r="O277">
        <v>24.590163934426201</v>
      </c>
      <c r="P277">
        <v>16.050375133976399</v>
      </c>
      <c r="Q277">
        <v>1.5438253053218E-2</v>
      </c>
    </row>
    <row r="278" spans="1:17" x14ac:dyDescent="0.3">
      <c r="A278" t="s">
        <v>658</v>
      </c>
      <c r="B278" t="s">
        <v>659</v>
      </c>
      <c r="C278" t="str">
        <f>IFERROR(VLOOKUP(Table1[[#This Row],[Ticker]],[1]!Table1[[Symbol]:[Industry]],2,FALSE),"-")</f>
        <v>-</v>
      </c>
      <c r="D278" t="s">
        <v>403</v>
      </c>
      <c r="E278">
        <v>27078.448907710001</v>
      </c>
      <c r="F278">
        <v>1445.95</v>
      </c>
      <c r="G278">
        <v>31.015386349954099</v>
      </c>
      <c r="H278">
        <v>14.0043599590052</v>
      </c>
      <c r="I278">
        <v>28.3095806791504</v>
      </c>
      <c r="J278">
        <v>-8.5261481052800701</v>
      </c>
      <c r="K278">
        <v>1260.4928562384</v>
      </c>
      <c r="L278">
        <v>1103.0520771735</v>
      </c>
      <c r="M278">
        <v>58.211180634631397</v>
      </c>
      <c r="N278">
        <v>3.0639012793996399</v>
      </c>
      <c r="O278">
        <v>14.097997856080701</v>
      </c>
      <c r="P278">
        <v>63.365721387413799</v>
      </c>
      <c r="Q278">
        <v>8.3759230344178995E-2</v>
      </c>
    </row>
    <row r="279" spans="1:17" x14ac:dyDescent="0.3">
      <c r="A279" t="s">
        <v>660</v>
      </c>
      <c r="B279" t="s">
        <v>661</v>
      </c>
      <c r="C279" t="str">
        <f>IFERROR(VLOOKUP(Table1[[#This Row],[Ticker]],[1]!Table1[[Symbol]:[Industry]],2,FALSE),"-")</f>
        <v>-</v>
      </c>
      <c r="D279" t="s">
        <v>333</v>
      </c>
      <c r="E279">
        <v>27054.573750420001</v>
      </c>
      <c r="F279">
        <v>427.65</v>
      </c>
      <c r="G279">
        <v>21.071333982010501</v>
      </c>
      <c r="H279">
        <v>0.93202212604141699</v>
      </c>
      <c r="I279">
        <v>22.688803931589</v>
      </c>
      <c r="J279">
        <v>-0.751827911041967</v>
      </c>
      <c r="K279">
        <v>388.58205739692602</v>
      </c>
      <c r="L279">
        <v>334.11376084586198</v>
      </c>
      <c r="M279">
        <v>57.622938819253399</v>
      </c>
      <c r="N279">
        <v>0.71767951658187901</v>
      </c>
      <c r="O279">
        <v>3.3438559569741702</v>
      </c>
      <c r="P279">
        <v>63.693779904306197</v>
      </c>
      <c r="Q279">
        <v>-6.9984010260251001E-2</v>
      </c>
    </row>
    <row r="280" spans="1:17" x14ac:dyDescent="0.3">
      <c r="A280" t="s">
        <v>662</v>
      </c>
      <c r="B280" t="s">
        <v>663</v>
      </c>
      <c r="C280" t="str">
        <f>IFERROR(VLOOKUP(Table1[[#This Row],[Ticker]],[1]!Table1[[Symbol]:[Industry]],2,FALSE),"-")</f>
        <v>-</v>
      </c>
      <c r="D280" t="s">
        <v>304</v>
      </c>
      <c r="E280">
        <v>27043.874050589999</v>
      </c>
      <c r="F280">
        <v>430.45</v>
      </c>
      <c r="G280">
        <v>82.691916401688502</v>
      </c>
      <c r="H280">
        <v>-9.5650953991015495</v>
      </c>
      <c r="I280">
        <v>43.109752324762503</v>
      </c>
      <c r="J280">
        <v>-1.5528173970713399</v>
      </c>
      <c r="K280">
        <v>439.08241883194</v>
      </c>
      <c r="L280">
        <v>369.29057295196998</v>
      </c>
      <c r="M280">
        <v>50.156953667700698</v>
      </c>
      <c r="N280">
        <v>0.78608867117889702</v>
      </c>
      <c r="O280">
        <v>16.6686026251597</v>
      </c>
      <c r="P280">
        <v>111.62733529990101</v>
      </c>
      <c r="Q280">
        <v>0.14285561584725801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-</v>
      </c>
      <c r="D281" t="s">
        <v>65</v>
      </c>
      <c r="E281">
        <v>26970.597023369999</v>
      </c>
      <c r="F281">
        <v>1724.65</v>
      </c>
      <c r="G281">
        <v>20.9425685839559</v>
      </c>
      <c r="H281">
        <v>-11.1781532502381</v>
      </c>
      <c r="I281">
        <v>-11.0458471739252</v>
      </c>
      <c r="J281">
        <v>-4.49588722494412</v>
      </c>
      <c r="K281">
        <v>1770.32288928358</v>
      </c>
      <c r="L281">
        <v>1619.07018998078</v>
      </c>
      <c r="M281">
        <v>40.036877370551501</v>
      </c>
      <c r="N281">
        <v>1.37523149393986</v>
      </c>
      <c r="O281">
        <v>12.4865914823297</v>
      </c>
      <c r="P281">
        <v>50.871514488791703</v>
      </c>
      <c r="Q281">
        <v>4.6988699117112002E-2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189</v>
      </c>
      <c r="E282">
        <v>26390.394919760001</v>
      </c>
      <c r="F282">
        <v>2286.6999999999998</v>
      </c>
      <c r="G282">
        <v>40.689259691608903</v>
      </c>
      <c r="H282">
        <v>4.6753116111214696</v>
      </c>
      <c r="I282">
        <v>6.9761190308473502</v>
      </c>
      <c r="J282">
        <v>-0.478599946005761</v>
      </c>
      <c r="K282">
        <v>2034.8911258953001</v>
      </c>
      <c r="L282">
        <v>1742.17183076274</v>
      </c>
      <c r="M282">
        <v>69.581096785086999</v>
      </c>
      <c r="N282">
        <v>1.4943474335514799</v>
      </c>
      <c r="O282">
        <v>6.1945161149254497</v>
      </c>
      <c r="P282">
        <v>105.38914088112401</v>
      </c>
      <c r="Q282">
        <v>0.21781245791626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-</v>
      </c>
      <c r="D283" t="s">
        <v>629</v>
      </c>
      <c r="E283">
        <v>25977.999418560001</v>
      </c>
      <c r="F283">
        <v>1053.7</v>
      </c>
      <c r="G283">
        <v>-40.849597782881801</v>
      </c>
      <c r="H283">
        <v>-10.2389338222091</v>
      </c>
      <c r="I283">
        <v>-25.8155771391421</v>
      </c>
      <c r="J283">
        <v>-3.11317371059679</v>
      </c>
      <c r="K283">
        <v>1062.37249924041</v>
      </c>
      <c r="L283">
        <v>1098.70532087584</v>
      </c>
      <c r="M283">
        <v>39.823510224734399</v>
      </c>
      <c r="N283">
        <v>0.485453166457263</v>
      </c>
      <c r="O283">
        <v>41.207174717661502</v>
      </c>
      <c r="P283">
        <v>18.921054116584799</v>
      </c>
      <c r="Q283">
        <v>-8.2714245813169992E-3</v>
      </c>
    </row>
    <row r="284" spans="1:17" x14ac:dyDescent="0.3">
      <c r="A284" t="s">
        <v>670</v>
      </c>
      <c r="B284" t="s">
        <v>671</v>
      </c>
      <c r="C284" t="str">
        <f>IFERROR(VLOOKUP(Table1[[#This Row],[Ticker]],[1]!Table1[[Symbol]:[Industry]],2,FALSE),"-")</f>
        <v>-</v>
      </c>
      <c r="D284" t="s">
        <v>542</v>
      </c>
      <c r="E284">
        <v>25680.719368919999</v>
      </c>
      <c r="F284">
        <v>705.3</v>
      </c>
      <c r="G284">
        <v>28.946009031142399</v>
      </c>
      <c r="H284">
        <v>5.8135360720204101</v>
      </c>
      <c r="I284">
        <v>3.5845127670002701</v>
      </c>
      <c r="J284">
        <v>-1.75421852950381</v>
      </c>
      <c r="K284">
        <v>680.79512402794501</v>
      </c>
      <c r="L284">
        <v>636.946555503779</v>
      </c>
      <c r="M284">
        <v>57.762656893636297</v>
      </c>
      <c r="N284">
        <v>0.71772975893788504</v>
      </c>
      <c r="O284">
        <v>9.06706366085354</v>
      </c>
      <c r="P284">
        <v>61.027397260273901</v>
      </c>
      <c r="Q284">
        <v>-5.6642453228974002E-2</v>
      </c>
    </row>
    <row r="285" spans="1:17" x14ac:dyDescent="0.3">
      <c r="A285" t="s">
        <v>672</v>
      </c>
      <c r="B285" t="s">
        <v>673</v>
      </c>
      <c r="C285" t="str">
        <f>IFERROR(VLOOKUP(Table1[[#This Row],[Ticker]],[1]!Table1[[Symbol]:[Industry]],2,FALSE),"-")</f>
        <v>-</v>
      </c>
      <c r="D285" t="s">
        <v>65</v>
      </c>
      <c r="E285">
        <v>25578.890336115001</v>
      </c>
      <c r="F285">
        <v>479.9</v>
      </c>
      <c r="G285">
        <v>7.4368786867569501</v>
      </c>
      <c r="H285">
        <v>3.2357859526457098</v>
      </c>
      <c r="I285">
        <v>-0.37467401797018002</v>
      </c>
      <c r="J285">
        <v>8.8268234586794208</v>
      </c>
      <c r="K285">
        <v>437.29862072465102</v>
      </c>
      <c r="L285">
        <v>414.66149284320602</v>
      </c>
      <c r="M285">
        <v>81.847360372736006</v>
      </c>
      <c r="N285">
        <v>1.47549506856463</v>
      </c>
      <c r="O285">
        <v>0.62513023546573099</v>
      </c>
      <c r="P285">
        <v>46.2440956879475</v>
      </c>
      <c r="Q285">
        <v>-9.3824662694912006E-2</v>
      </c>
    </row>
    <row r="286" spans="1:17" x14ac:dyDescent="0.3">
      <c r="A286" t="s">
        <v>674</v>
      </c>
      <c r="B286" t="s">
        <v>675</v>
      </c>
      <c r="C286" t="str">
        <f>IFERROR(VLOOKUP(Table1[[#This Row],[Ticker]],[1]!Table1[[Symbol]:[Industry]],2,FALSE),"-")</f>
        <v>-</v>
      </c>
      <c r="D286" t="s">
        <v>393</v>
      </c>
      <c r="E286">
        <v>25480.895219999999</v>
      </c>
      <c r="F286">
        <v>3639.35</v>
      </c>
      <c r="G286">
        <v>25.6175436546248</v>
      </c>
      <c r="H286">
        <v>0.475079607633905</v>
      </c>
      <c r="I286">
        <v>-4.15550961858174</v>
      </c>
      <c r="J286">
        <v>-1.9558022518147899</v>
      </c>
      <c r="K286">
        <v>3398.5380712362698</v>
      </c>
      <c r="L286">
        <v>3096.0868592842899</v>
      </c>
      <c r="M286">
        <v>62.388518304557799</v>
      </c>
      <c r="N286">
        <v>0.85634125292969498</v>
      </c>
      <c r="O286">
        <v>8.2281176583730797</v>
      </c>
      <c r="P286">
        <v>53.753696662441897</v>
      </c>
      <c r="Q286">
        <v>0.10274069142207</v>
      </c>
    </row>
    <row r="287" spans="1:17" x14ac:dyDescent="0.3">
      <c r="A287" t="s">
        <v>676</v>
      </c>
      <c r="B287" t="s">
        <v>677</v>
      </c>
      <c r="C287" t="str">
        <f>IFERROR(VLOOKUP(Table1[[#This Row],[Ticker]],[1]!Table1[[Symbol]:[Industry]],2,FALSE),"-")</f>
        <v>-</v>
      </c>
      <c r="D287" t="s">
        <v>333</v>
      </c>
      <c r="E287">
        <v>25387.053183</v>
      </c>
      <c r="F287">
        <v>2033.15</v>
      </c>
      <c r="G287">
        <v>12.732270517288701</v>
      </c>
      <c r="H287">
        <v>17.4673905751186</v>
      </c>
      <c r="I287">
        <v>35.458473499385903</v>
      </c>
      <c r="J287">
        <v>0.11589782598660101</v>
      </c>
      <c r="K287">
        <v>1701.5997987763701</v>
      </c>
      <c r="L287">
        <v>1517.1227071763001</v>
      </c>
      <c r="M287">
        <v>70.970347569946497</v>
      </c>
      <c r="N287">
        <v>1.4192414210878801</v>
      </c>
      <c r="O287">
        <v>8.1572928706686607</v>
      </c>
      <c r="P287">
        <v>71.414720512604305</v>
      </c>
      <c r="Q287">
        <v>-7.6556516054055002E-2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Row],[Ticker]],[1]!Table1[[Symbol]:[Industry]],2,FALSE),"-")</f>
        <v>-</v>
      </c>
      <c r="D288" t="s">
        <v>539</v>
      </c>
      <c r="E288">
        <v>25281.823900829899</v>
      </c>
      <c r="F288">
        <v>784.65</v>
      </c>
      <c r="G288">
        <v>2.02296132876686</v>
      </c>
      <c r="H288">
        <v>3.5060885749615802</v>
      </c>
      <c r="I288">
        <v>-8.7052133031477403</v>
      </c>
      <c r="J288">
        <v>0.97042780724748301</v>
      </c>
      <c r="K288">
        <v>744.94924548715505</v>
      </c>
      <c r="L288">
        <v>712.89325360543205</v>
      </c>
      <c r="M288">
        <v>73.488561456880703</v>
      </c>
      <c r="N288">
        <v>0.77802334144658303</v>
      </c>
      <c r="O288">
        <v>10.425030268272399</v>
      </c>
      <c r="P288">
        <v>30.568266910724599</v>
      </c>
      <c r="Q288">
        <v>-5.3879476601398003E-2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-</v>
      </c>
      <c r="D289" t="s">
        <v>287</v>
      </c>
      <c r="E289">
        <v>25220.937510299998</v>
      </c>
      <c r="F289">
        <v>1228.8499999999999</v>
      </c>
      <c r="G289">
        <v>-5.94259103298028</v>
      </c>
      <c r="H289">
        <v>-8.3851536578980301</v>
      </c>
      <c r="I289">
        <v>-14.929722067110101</v>
      </c>
      <c r="J289">
        <v>9.9656851605554007E-3</v>
      </c>
      <c r="K289">
        <v>1234.86039989511</v>
      </c>
      <c r="L289">
        <v>1189.4971939816401</v>
      </c>
      <c r="M289">
        <v>62.086776196836396</v>
      </c>
      <c r="N289">
        <v>1.3194761304065801</v>
      </c>
      <c r="O289">
        <v>17.581478618220299</v>
      </c>
      <c r="P289">
        <v>26.243065543455899</v>
      </c>
      <c r="Q289">
        <v>9.8565643236198E-2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Row],[Ticker]],[1]!Table1[[Symbol]:[Industry]],2,FALSE),"-")</f>
        <v>-</v>
      </c>
      <c r="D290" t="s">
        <v>505</v>
      </c>
      <c r="E290">
        <v>25014.759268199999</v>
      </c>
      <c r="F290">
        <v>1601.15</v>
      </c>
      <c r="G290">
        <v>72.090345334607903</v>
      </c>
      <c r="H290">
        <v>5.0799699485307803</v>
      </c>
      <c r="I290">
        <v>41.159320635034</v>
      </c>
      <c r="J290">
        <v>-1.7828120100715501</v>
      </c>
      <c r="K290">
        <v>1418.0264106622401</v>
      </c>
      <c r="L290">
        <v>1133.08303786855</v>
      </c>
      <c r="M290">
        <v>57.418362005069703</v>
      </c>
      <c r="N290">
        <v>0.27325335287723201</v>
      </c>
      <c r="O290">
        <v>6.17368766199293</v>
      </c>
      <c r="P290">
        <v>98.9747732074064</v>
      </c>
      <c r="Q290">
        <v>0.11926171515574401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Row],[Ticker]],[1]!Table1[[Symbol]:[Industry]],2,FALSE),"-")</f>
        <v>-</v>
      </c>
      <c r="D291" t="s">
        <v>242</v>
      </c>
      <c r="E291">
        <v>24917.355141119999</v>
      </c>
      <c r="F291">
        <v>492.05</v>
      </c>
      <c r="G291">
        <v>-12.3110200909203</v>
      </c>
      <c r="H291">
        <v>-2.5443029229657701</v>
      </c>
      <c r="I291">
        <v>4.5382152063314498</v>
      </c>
      <c r="J291">
        <v>2.7908960818555402</v>
      </c>
      <c r="K291">
        <v>459.28681529549999</v>
      </c>
      <c r="L291">
        <v>421.40241687989402</v>
      </c>
      <c r="M291">
        <v>58.884763534131203</v>
      </c>
      <c r="N291">
        <v>1.0072955675089299</v>
      </c>
      <c r="O291">
        <v>5.2128848694238297</v>
      </c>
      <c r="P291">
        <v>46.399880987801197</v>
      </c>
      <c r="Q291">
        <v>-3.8407150685739001E-2</v>
      </c>
    </row>
    <row r="292" spans="1:17" x14ac:dyDescent="0.3">
      <c r="A292" t="s">
        <v>686</v>
      </c>
      <c r="B292" t="s">
        <v>687</v>
      </c>
      <c r="C292" t="str">
        <f>IFERROR(VLOOKUP(Table1[[#This Row],[Ticker]],[1]!Table1[[Symbol]:[Industry]],2,FALSE),"-")</f>
        <v>-</v>
      </c>
      <c r="D292" t="s">
        <v>242</v>
      </c>
      <c r="E292">
        <v>24906.101629119999</v>
      </c>
      <c r="F292">
        <v>250.4</v>
      </c>
      <c r="G292">
        <v>72.385895220678293</v>
      </c>
      <c r="H292">
        <v>22.880625254380998</v>
      </c>
      <c r="I292">
        <v>25.663093274863101</v>
      </c>
      <c r="J292">
        <v>14.157102696032901</v>
      </c>
      <c r="K292">
        <v>209.681275191532</v>
      </c>
      <c r="L292">
        <v>184.37354481454901</v>
      </c>
      <c r="M292">
        <v>81.413223856122997</v>
      </c>
      <c r="N292">
        <v>3.0630591121778799</v>
      </c>
      <c r="O292">
        <v>3.9137380191693198</v>
      </c>
      <c r="P292">
        <v>100.239904038384</v>
      </c>
      <c r="Q292">
        <v>4.1730870788661001E-2</v>
      </c>
    </row>
    <row r="293" spans="1:17" hidden="1" x14ac:dyDescent="0.3">
      <c r="A293" t="s">
        <v>688</v>
      </c>
      <c r="B293" t="s">
        <v>689</v>
      </c>
      <c r="C293" t="str">
        <f>IFERROR(VLOOKUP(Table1[[#This Row],[Ticker]],[1]!Table1[[Symbol]:[Industry]],2,FALSE),"-")</f>
        <v>-</v>
      </c>
      <c r="D293" t="s">
        <v>120</v>
      </c>
      <c r="E293">
        <v>24682.735577079999</v>
      </c>
      <c r="F293">
        <v>1114.55</v>
      </c>
      <c r="G293">
        <v>-7.9235909281249697</v>
      </c>
      <c r="H293">
        <v>-0.31151016137971799</v>
      </c>
      <c r="I293">
        <v>-14.111143299952699</v>
      </c>
      <c r="J293">
        <v>3.0305229319348101</v>
      </c>
      <c r="K293">
        <v>1064.0885332008299</v>
      </c>
      <c r="L293">
        <v>1065.7542609654399</v>
      </c>
      <c r="M293">
        <v>62.7270525161614</v>
      </c>
      <c r="N293">
        <v>0.30734451572564098</v>
      </c>
      <c r="O293">
        <v>10.6231214391458</v>
      </c>
      <c r="P293">
        <v>20.805332755256799</v>
      </c>
      <c r="Q293">
        <v>-2.338997663764E-2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Row],[Ticker]],[1]!Table1[[Symbol]:[Industry]],2,FALSE),"-")</f>
        <v>-</v>
      </c>
      <c r="D294" t="s">
        <v>692</v>
      </c>
      <c r="E294">
        <v>24594.596207999999</v>
      </c>
      <c r="F294">
        <v>2237.35</v>
      </c>
      <c r="G294">
        <v>122.23550548914</v>
      </c>
      <c r="H294">
        <v>-0.24343834124861799</v>
      </c>
      <c r="I294">
        <v>31.931413694770299</v>
      </c>
      <c r="J294">
        <v>-4.5816752794704199</v>
      </c>
      <c r="K294">
        <v>2120.8785584049201</v>
      </c>
      <c r="L294">
        <v>1643.8500464823301</v>
      </c>
      <c r="M294">
        <v>41.946428155033402</v>
      </c>
      <c r="N294">
        <v>0.46895062873708199</v>
      </c>
      <c r="O294">
        <v>8.1636757771470698</v>
      </c>
      <c r="P294">
        <v>153.03664329337201</v>
      </c>
      <c r="Q294">
        <v>0.12774880851553699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636</v>
      </c>
      <c r="E295">
        <v>24557.08822596</v>
      </c>
      <c r="F295">
        <v>1792.7</v>
      </c>
      <c r="G295">
        <v>239.70148938583199</v>
      </c>
      <c r="H295">
        <v>44.153547250197803</v>
      </c>
      <c r="I295">
        <v>62.439946088169201</v>
      </c>
      <c r="J295">
        <v>-1.8168594428909599</v>
      </c>
      <c r="K295">
        <v>1442.6970596317001</v>
      </c>
      <c r="L295">
        <v>1064.3478244815899</v>
      </c>
      <c r="M295">
        <v>73.874217735062004</v>
      </c>
      <c r="N295">
        <v>0.99137112874634503</v>
      </c>
      <c r="O295">
        <v>5.8152507391085999</v>
      </c>
      <c r="P295">
        <v>271.92946058091201</v>
      </c>
      <c r="Q295">
        <v>0.28357840316019101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621</v>
      </c>
      <c r="E296">
        <v>24321.601836500002</v>
      </c>
      <c r="F296">
        <v>1373.2</v>
      </c>
      <c r="G296">
        <v>75.775271318185901</v>
      </c>
      <c r="H296">
        <v>5.7460606081883796</v>
      </c>
      <c r="I296">
        <v>45.971755880722</v>
      </c>
      <c r="J296">
        <v>-1.70349168000463</v>
      </c>
      <c r="K296">
        <v>1251.1448932598601</v>
      </c>
      <c r="L296">
        <v>973.68315777626594</v>
      </c>
      <c r="M296">
        <v>56.498787818959897</v>
      </c>
      <c r="N296">
        <v>0.54190608654462802</v>
      </c>
      <c r="O296">
        <v>8.8697931838042496</v>
      </c>
      <c r="P296">
        <v>110.85604606525899</v>
      </c>
      <c r="Q296">
        <v>0.17499572248662601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168</v>
      </c>
      <c r="E297">
        <v>24236.2791206</v>
      </c>
      <c r="F297">
        <v>5444.4</v>
      </c>
      <c r="G297">
        <v>81.799803994682506</v>
      </c>
      <c r="H297">
        <v>23.2641659471964</v>
      </c>
      <c r="I297">
        <v>64.787290725027603</v>
      </c>
      <c r="J297">
        <v>6.0217958841165498</v>
      </c>
      <c r="K297">
        <v>4667.4389148282198</v>
      </c>
      <c r="L297">
        <v>3689.7266930885799</v>
      </c>
      <c r="M297">
        <v>78.281636260933695</v>
      </c>
      <c r="N297">
        <v>0.80829625632156699</v>
      </c>
      <c r="O297">
        <v>8.0927191242377408</v>
      </c>
      <c r="P297">
        <v>124.049382716049</v>
      </c>
      <c r="Q297">
        <v>6.0880644094122999E-2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287</v>
      </c>
      <c r="E298">
        <v>24185.7752992799</v>
      </c>
      <c r="F298">
        <v>2925.15</v>
      </c>
      <c r="G298">
        <v>-4.0449050531658797</v>
      </c>
      <c r="H298">
        <v>-2.3425588216219602</v>
      </c>
      <c r="I298">
        <v>4.2996127474666102</v>
      </c>
      <c r="J298">
        <v>1.4562181162082199</v>
      </c>
      <c r="K298">
        <v>2660.0975352056498</v>
      </c>
      <c r="L298">
        <v>2474.84080520825</v>
      </c>
      <c r="M298">
        <v>72.628831870472496</v>
      </c>
      <c r="N298">
        <v>0.98246337608621803</v>
      </c>
      <c r="O298">
        <v>2.5195289130471799</v>
      </c>
      <c r="P298">
        <v>50.493903380151202</v>
      </c>
      <c r="Q298">
        <v>-5.5946368499465E-2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591</v>
      </c>
      <c r="E299">
        <v>24130.095000000001</v>
      </c>
      <c r="F299">
        <v>2298</v>
      </c>
      <c r="G299">
        <v>64.292329518614196</v>
      </c>
      <c r="H299">
        <v>5.8212433895996902</v>
      </c>
      <c r="I299">
        <v>9.2735843870303096</v>
      </c>
      <c r="J299">
        <v>-6.8327173749914296</v>
      </c>
      <c r="K299">
        <v>2121.1517570125402</v>
      </c>
      <c r="L299">
        <v>1844.3311425732199</v>
      </c>
      <c r="M299">
        <v>63.016521588383704</v>
      </c>
      <c r="N299">
        <v>1.92252608546823</v>
      </c>
      <c r="O299">
        <v>10.4721496953873</v>
      </c>
      <c r="P299">
        <v>107.522463539079</v>
      </c>
      <c r="Q299">
        <v>3.1830123723474997E-2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182</v>
      </c>
      <c r="E300">
        <v>24080.475363000001</v>
      </c>
      <c r="F300">
        <v>7397.65</v>
      </c>
      <c r="G300">
        <v>17.755703107584701</v>
      </c>
      <c r="H300">
        <v>-7.3646274229397699</v>
      </c>
      <c r="I300">
        <v>-4.56481136997576</v>
      </c>
      <c r="J300">
        <v>-0.14722283269922601</v>
      </c>
      <c r="K300">
        <v>7190.7988298576302</v>
      </c>
      <c r="L300">
        <v>6579.9641144241205</v>
      </c>
      <c r="M300">
        <v>53.077700793501698</v>
      </c>
      <c r="N300">
        <v>0.53572854692897798</v>
      </c>
      <c r="O300">
        <v>8.1289328367792404</v>
      </c>
      <c r="P300">
        <v>46.341777034846302</v>
      </c>
      <c r="Q300">
        <v>-4.214990699309E-2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239</v>
      </c>
      <c r="E301">
        <v>23458.9203182399</v>
      </c>
      <c r="F301">
        <v>724.45</v>
      </c>
      <c r="G301">
        <v>7.1156611399391396</v>
      </c>
      <c r="H301">
        <v>18.716985412295902</v>
      </c>
      <c r="I301">
        <v>21.750787511475501</v>
      </c>
      <c r="J301">
        <v>-0.70598454336356697</v>
      </c>
      <c r="K301">
        <v>674.62466759894301</v>
      </c>
      <c r="L301">
        <v>604.74868802690298</v>
      </c>
      <c r="M301">
        <v>64.206607242409206</v>
      </c>
      <c r="N301">
        <v>0.411222152344077</v>
      </c>
      <c r="O301">
        <v>10.2836634688384</v>
      </c>
      <c r="P301">
        <v>56.468682505399499</v>
      </c>
      <c r="Q301">
        <v>0.110830820520816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189</v>
      </c>
      <c r="E302">
        <v>23135.414561344998</v>
      </c>
      <c r="F302">
        <v>619</v>
      </c>
      <c r="G302">
        <v>-9.4084483040426896</v>
      </c>
      <c r="H302">
        <v>4.7768638740881997</v>
      </c>
      <c r="I302">
        <v>15.304553044811</v>
      </c>
      <c r="J302">
        <v>2.8283517927378998</v>
      </c>
      <c r="K302">
        <v>550.75654304455804</v>
      </c>
      <c r="L302">
        <v>496.50922982622302</v>
      </c>
      <c r="M302">
        <v>72.769481088168604</v>
      </c>
      <c r="N302">
        <v>0.71230250066998002</v>
      </c>
      <c r="O302">
        <v>0.54927302100160602</v>
      </c>
      <c r="P302">
        <v>52.163225172074704</v>
      </c>
      <c r="Q302">
        <v>8.5486614246001999E-2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46</v>
      </c>
      <c r="E303">
        <v>23116.10078855</v>
      </c>
      <c r="F303">
        <v>906.6</v>
      </c>
      <c r="G303">
        <v>29.0655501718573</v>
      </c>
      <c r="H303">
        <v>4.98716940321306</v>
      </c>
      <c r="I303">
        <v>35.779653670439899</v>
      </c>
      <c r="J303">
        <v>0.47218682740810503</v>
      </c>
      <c r="K303">
        <v>823.55663402603602</v>
      </c>
      <c r="L303">
        <v>709.24282721958105</v>
      </c>
      <c r="M303">
        <v>56.885146814140803</v>
      </c>
      <c r="N303">
        <v>1.53252980579672</v>
      </c>
      <c r="O303">
        <v>6.8607985881314599</v>
      </c>
      <c r="P303">
        <v>64.821379874556797</v>
      </c>
      <c r="Q303">
        <v>6.9274816093664995E-2</v>
      </c>
    </row>
    <row r="304" spans="1:17" hidden="1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713</v>
      </c>
      <c r="E304">
        <v>23025.673136879999</v>
      </c>
      <c r="F304">
        <v>99.86</v>
      </c>
      <c r="G304">
        <v>98.586952181312995</v>
      </c>
      <c r="H304">
        <v>5.0397359889419802</v>
      </c>
      <c r="I304">
        <v>32.236324684710297</v>
      </c>
      <c r="J304">
        <v>4.8598290463696099</v>
      </c>
      <c r="K304">
        <v>91.400222607138801</v>
      </c>
      <c r="L304">
        <v>76.258533564604704</v>
      </c>
      <c r="M304">
        <v>50.681017208567297</v>
      </c>
      <c r="N304">
        <v>0.96337833389614502</v>
      </c>
      <c r="O304">
        <v>0.63088323653113199</v>
      </c>
      <c r="P304">
        <v>139.759903961584</v>
      </c>
      <c r="Q304">
        <v>2.0612820630179999E-2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Row],[Ticker]],[1]!Table1[[Symbol]:[Industry]],2,FALSE),"-")</f>
        <v>-</v>
      </c>
      <c r="D305" t="s">
        <v>716</v>
      </c>
      <c r="E305">
        <v>22926.028576500001</v>
      </c>
      <c r="F305">
        <v>1442.15</v>
      </c>
      <c r="G305">
        <v>-10.761170830613301</v>
      </c>
      <c r="H305">
        <v>9.4196832898353797</v>
      </c>
      <c r="I305">
        <v>-8.4103986930988999</v>
      </c>
      <c r="J305">
        <v>-5.9671178996679499</v>
      </c>
      <c r="K305">
        <v>1331.92844372679</v>
      </c>
      <c r="L305">
        <v>1285.85084777372</v>
      </c>
      <c r="M305">
        <v>53.0505380109988</v>
      </c>
      <c r="N305">
        <v>0.9068197950361</v>
      </c>
      <c r="O305">
        <v>5.66168567763407</v>
      </c>
      <c r="P305">
        <v>29.8824694916017</v>
      </c>
      <c r="Q305">
        <v>1.4926248604801001E-2</v>
      </c>
    </row>
    <row r="306" spans="1:17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49</v>
      </c>
      <c r="E306">
        <v>22908.470130000002</v>
      </c>
      <c r="F306">
        <v>790.9</v>
      </c>
      <c r="G306">
        <v>-7.0606855690896602</v>
      </c>
      <c r="H306">
        <v>-7.36551729436008</v>
      </c>
      <c r="I306">
        <v>-5.0935131919054299</v>
      </c>
      <c r="J306">
        <v>-6.4111056029929996</v>
      </c>
      <c r="K306">
        <v>773.23504852646704</v>
      </c>
      <c r="L306">
        <v>727.71011600973998</v>
      </c>
      <c r="M306">
        <v>37.494343699451598</v>
      </c>
      <c r="N306">
        <v>0.48212886804918298</v>
      </c>
      <c r="O306">
        <v>10.8294348210898</v>
      </c>
      <c r="P306">
        <v>31.8056828597616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72</v>
      </c>
      <c r="E307">
        <v>22809.090389010002</v>
      </c>
      <c r="F307">
        <v>181.94</v>
      </c>
      <c r="G307">
        <v>116.54149998419901</v>
      </c>
      <c r="H307">
        <v>11.8657154896366</v>
      </c>
      <c r="I307">
        <v>17.465798624846101</v>
      </c>
      <c r="J307">
        <v>4.9809922561550204</v>
      </c>
      <c r="K307">
        <v>151.16105631078901</v>
      </c>
      <c r="L307">
        <v>127.8182685166</v>
      </c>
      <c r="M307">
        <v>77.129541055469602</v>
      </c>
      <c r="N307">
        <v>2.0430413243440499</v>
      </c>
      <c r="O307">
        <v>3.9023854017808</v>
      </c>
      <c r="P307">
        <v>144.872139973082</v>
      </c>
      <c r="Q307">
        <v>6.5554640894382996E-2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280</v>
      </c>
      <c r="E308">
        <v>21915.9417675</v>
      </c>
      <c r="F308">
        <v>1670.2</v>
      </c>
      <c r="G308">
        <v>-1.67523073568002</v>
      </c>
      <c r="H308">
        <v>-9.6952755237957007</v>
      </c>
      <c r="I308">
        <v>-13.9776183744442</v>
      </c>
      <c r="J308">
        <v>-9.4748662261653198</v>
      </c>
      <c r="K308">
        <v>1712.4072753857299</v>
      </c>
      <c r="L308">
        <v>1585.0889247187299</v>
      </c>
      <c r="M308">
        <v>21.221725744480601</v>
      </c>
      <c r="N308">
        <v>0.961703469914991</v>
      </c>
      <c r="O308">
        <v>12.866722548197799</v>
      </c>
      <c r="P308">
        <v>46.348302300109502</v>
      </c>
      <c r="Q308">
        <v>7.7398293811257998E-2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43</v>
      </c>
      <c r="E309">
        <v>21880.1437468</v>
      </c>
      <c r="F309">
        <v>4091.55</v>
      </c>
      <c r="G309">
        <v>116.690623950567</v>
      </c>
      <c r="H309">
        <v>4.0626769654911996</v>
      </c>
      <c r="I309">
        <v>69.718545280280594</v>
      </c>
      <c r="J309">
        <v>-2.1003658373064802</v>
      </c>
      <c r="K309">
        <v>3893.6692660078002</v>
      </c>
      <c r="L309">
        <v>3018.0869696524201</v>
      </c>
      <c r="M309">
        <v>49.2575765612956</v>
      </c>
      <c r="N309">
        <v>0.59464183887164701</v>
      </c>
      <c r="O309">
        <v>9.7383632119856607</v>
      </c>
      <c r="P309">
        <v>152.56481481481401</v>
      </c>
      <c r="Q309">
        <v>0.13813030386292699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106</v>
      </c>
      <c r="E310">
        <v>21862.625741100001</v>
      </c>
      <c r="F310">
        <v>273.25</v>
      </c>
      <c r="G310">
        <v>-37.608229851842303</v>
      </c>
      <c r="H310">
        <v>-9.1218127790481205</v>
      </c>
      <c r="I310">
        <v>-32.441128636125697</v>
      </c>
      <c r="J310">
        <v>-2.3929298670429602</v>
      </c>
      <c r="K310">
        <v>275.91666514642799</v>
      </c>
      <c r="L310">
        <v>292.69136678064501</v>
      </c>
      <c r="M310">
        <v>46.409947663986799</v>
      </c>
      <c r="N310">
        <v>1.5298431291640799</v>
      </c>
      <c r="O310">
        <v>30.759377859103299</v>
      </c>
      <c r="P310">
        <v>8.4971213023624994</v>
      </c>
      <c r="Q310">
        <v>-0.13719926577399799</v>
      </c>
    </row>
    <row r="311" spans="1:17" hidden="1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140</v>
      </c>
      <c r="E311">
        <v>21744.029432250001</v>
      </c>
      <c r="F311">
        <v>1547.1</v>
      </c>
      <c r="G311">
        <v>211.170691062298</v>
      </c>
      <c r="H311">
        <v>15.7763594590027</v>
      </c>
      <c r="I311">
        <v>24.592390329552298</v>
      </c>
      <c r="J311">
        <v>7.476947113944</v>
      </c>
      <c r="K311">
        <v>1352.60802877983</v>
      </c>
      <c r="M311">
        <v>87.921100794492801</v>
      </c>
      <c r="N311">
        <v>1.1035099671874999</v>
      </c>
      <c r="O311">
        <v>1.09236636287248</v>
      </c>
      <c r="P311">
        <v>248.445945945945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629</v>
      </c>
      <c r="E312">
        <v>21710.023924360001</v>
      </c>
      <c r="F312">
        <v>727.2</v>
      </c>
      <c r="G312">
        <v>150.406190694103</v>
      </c>
      <c r="H312">
        <v>13.200666238922</v>
      </c>
      <c r="I312">
        <v>21.122836063651398</v>
      </c>
      <c r="J312">
        <v>9.6364776538003003</v>
      </c>
      <c r="K312">
        <v>622.37711653372605</v>
      </c>
      <c r="L312">
        <v>544.78144356668804</v>
      </c>
      <c r="M312">
        <v>76.226647812873296</v>
      </c>
      <c r="N312">
        <v>0.72773217905897702</v>
      </c>
      <c r="O312">
        <v>7.5701320132013104</v>
      </c>
      <c r="P312">
        <v>239.41656942823801</v>
      </c>
      <c r="Q312">
        <v>0.13183973834687801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539</v>
      </c>
      <c r="E313">
        <v>21701.610076360001</v>
      </c>
      <c r="F313">
        <v>501.3</v>
      </c>
      <c r="G313">
        <v>-31.238322145314601</v>
      </c>
      <c r="H313">
        <v>1.4119131368200699</v>
      </c>
      <c r="I313">
        <v>-31.248212092715601</v>
      </c>
      <c r="J313">
        <v>-2.0462674949226298</v>
      </c>
      <c r="K313">
        <v>460.16265905759298</v>
      </c>
      <c r="L313">
        <v>484.22853369836099</v>
      </c>
      <c r="M313">
        <v>59.499875201594897</v>
      </c>
      <c r="N313">
        <v>1.5756311131055301</v>
      </c>
      <c r="O313">
        <v>36.649226171029397</v>
      </c>
      <c r="P313">
        <v>64.749572761929798</v>
      </c>
      <c r="Q313">
        <v>6.1609359821230003E-2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636</v>
      </c>
      <c r="E314">
        <v>21664.718235</v>
      </c>
      <c r="F314">
        <v>4969.8</v>
      </c>
      <c r="G314">
        <v>191.500725454514</v>
      </c>
      <c r="H314">
        <v>24.691894288159101</v>
      </c>
      <c r="I314">
        <v>43.639432354488399</v>
      </c>
      <c r="J314">
        <v>13.4412186587217</v>
      </c>
      <c r="K314">
        <v>4227.6448048442098</v>
      </c>
      <c r="L314">
        <v>3298.69716897742</v>
      </c>
      <c r="M314">
        <v>81.847269753974601</v>
      </c>
      <c r="N314">
        <v>1.4350657431828699</v>
      </c>
      <c r="O314">
        <v>10.426978952875301</v>
      </c>
      <c r="P314">
        <v>221.66990291262101</v>
      </c>
      <c r="Q314">
        <v>0.15344798720112801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140</v>
      </c>
      <c r="E315">
        <v>21642.108309899999</v>
      </c>
      <c r="F315">
        <v>2008.55</v>
      </c>
      <c r="G315">
        <v>241.25663986484099</v>
      </c>
      <c r="H315">
        <v>-6.50506272682511</v>
      </c>
      <c r="I315">
        <v>46.424373246631603</v>
      </c>
      <c r="J315">
        <v>4.4904373384616596</v>
      </c>
      <c r="K315">
        <v>1881.21717859714</v>
      </c>
      <c r="L315">
        <v>1417.8015489924501</v>
      </c>
      <c r="M315">
        <v>54.254013086482601</v>
      </c>
      <c r="N315">
        <v>0.70354592576995201</v>
      </c>
      <c r="O315">
        <v>7.58026504055149</v>
      </c>
      <c r="P315">
        <v>274.51461111421997</v>
      </c>
      <c r="Q315">
        <v>0.108611020072089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65</v>
      </c>
      <c r="E316">
        <v>21409.89831045</v>
      </c>
      <c r="F316">
        <v>1199.8499999999999</v>
      </c>
      <c r="G316">
        <v>49.3171711322154</v>
      </c>
      <c r="H316">
        <v>2.5257743140246398</v>
      </c>
      <c r="I316">
        <v>27.976255800249199</v>
      </c>
      <c r="J316">
        <v>-2.1780911007325798</v>
      </c>
      <c r="K316">
        <v>1106.5441382522399</v>
      </c>
      <c r="L316">
        <v>951.19786540607004</v>
      </c>
      <c r="M316">
        <v>54.243959063156701</v>
      </c>
      <c r="N316">
        <v>0.83835926486813495</v>
      </c>
      <c r="O316">
        <v>4.9672875776138801</v>
      </c>
      <c r="P316">
        <v>79.672057502246105</v>
      </c>
      <c r="Q316">
        <v>-3.1415370693092998E-2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346</v>
      </c>
      <c r="E317">
        <v>21406.852228709999</v>
      </c>
      <c r="F317">
        <v>512.70000000000005</v>
      </c>
      <c r="G317">
        <v>60.292364756996797</v>
      </c>
      <c r="H317">
        <v>25.636805586011501</v>
      </c>
      <c r="I317">
        <v>21.820045649795201</v>
      </c>
      <c r="J317">
        <v>0.646257775977639</v>
      </c>
      <c r="K317">
        <v>450.94864951883102</v>
      </c>
      <c r="L317">
        <v>379.32202737171798</v>
      </c>
      <c r="M317">
        <v>67.220274120899703</v>
      </c>
      <c r="N317">
        <v>1.1570958820767001</v>
      </c>
      <c r="O317">
        <v>12.0245757753072</v>
      </c>
      <c r="P317">
        <v>105.038992201559</v>
      </c>
      <c r="Q317">
        <v>4.1819823454985E-2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130</v>
      </c>
      <c r="E318">
        <v>21356.75148843</v>
      </c>
      <c r="F318">
        <v>14724.05</v>
      </c>
      <c r="G318">
        <v>235.35960591418501</v>
      </c>
      <c r="H318">
        <v>28.297433291639202</v>
      </c>
      <c r="I318">
        <v>99.652391788517605</v>
      </c>
      <c r="J318">
        <v>1.9888650667026699</v>
      </c>
      <c r="K318">
        <v>11381.208185789699</v>
      </c>
      <c r="L318">
        <v>8104.8275882061198</v>
      </c>
      <c r="M318">
        <v>74.043707736240705</v>
      </c>
      <c r="N318">
        <v>0.572505421572443</v>
      </c>
      <c r="O318">
        <v>3.9109484143289199</v>
      </c>
      <c r="P318">
        <v>292.11850865512599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484</v>
      </c>
      <c r="E319">
        <v>21354.024907815001</v>
      </c>
      <c r="F319">
        <v>3077.4</v>
      </c>
      <c r="G319">
        <v>44.4302369096457</v>
      </c>
      <c r="H319">
        <v>19.811949556812301</v>
      </c>
      <c r="I319">
        <v>63.570547826386303</v>
      </c>
      <c r="J319">
        <v>3.0741959292579999</v>
      </c>
      <c r="K319">
        <v>2515.8886903072698</v>
      </c>
      <c r="L319">
        <v>2041.85712955586</v>
      </c>
      <c r="M319">
        <v>77.647689557730601</v>
      </c>
      <c r="N319">
        <v>2.6462989160113302</v>
      </c>
      <c r="O319">
        <v>13.602391629297401</v>
      </c>
      <c r="P319">
        <v>106.870126378058</v>
      </c>
      <c r="Q319">
        <v>0.20323993174657901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46</v>
      </c>
      <c r="E320">
        <v>21123.898453260001</v>
      </c>
      <c r="F320">
        <v>335.8</v>
      </c>
      <c r="G320">
        <v>140.96947749489101</v>
      </c>
      <c r="H320">
        <v>-2.1065604626979701</v>
      </c>
      <c r="I320">
        <v>76.976680933269705</v>
      </c>
      <c r="J320">
        <v>2.15420645101094</v>
      </c>
      <c r="K320">
        <v>301.31580970198797</v>
      </c>
      <c r="L320">
        <v>233.436035294183</v>
      </c>
      <c r="M320">
        <v>62.080739288136598</v>
      </c>
      <c r="N320">
        <v>0.98651724229987603</v>
      </c>
      <c r="O320">
        <v>3.7671232876712302</v>
      </c>
      <c r="P320">
        <v>168.425259792166</v>
      </c>
      <c r="Q320">
        <v>0.138706827352782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150</v>
      </c>
      <c r="E321">
        <v>21041.15508</v>
      </c>
      <c r="F321">
        <v>881.4</v>
      </c>
      <c r="G321">
        <v>195.52293106143799</v>
      </c>
      <c r="H321">
        <v>11.1026440953283</v>
      </c>
      <c r="I321">
        <v>102.11635715305199</v>
      </c>
      <c r="J321">
        <v>-5.5322225935298999</v>
      </c>
      <c r="K321">
        <v>827.27948900523302</v>
      </c>
      <c r="L321">
        <v>617.804225038293</v>
      </c>
      <c r="M321">
        <v>46.777463642739598</v>
      </c>
      <c r="N321">
        <v>1.19871681529509</v>
      </c>
      <c r="O321">
        <v>11.1867483548899</v>
      </c>
      <c r="P321">
        <v>225.35991140642301</v>
      </c>
      <c r="Q321">
        <v>0.18104786519674501</v>
      </c>
    </row>
    <row r="322" spans="1:17" hidden="1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E322">
        <v>21022.529140250001</v>
      </c>
      <c r="F322">
        <v>2024.25</v>
      </c>
      <c r="G322">
        <v>789.40388633265695</v>
      </c>
      <c r="H322">
        <v>-14.120283766583301</v>
      </c>
      <c r="I322">
        <v>268.52972441180901</v>
      </c>
      <c r="J322">
        <v>-4.6626667091482101</v>
      </c>
      <c r="K322">
        <v>2054.3352517569801</v>
      </c>
      <c r="L322">
        <v>1376.74829850891</v>
      </c>
      <c r="M322">
        <v>51.529912680725701</v>
      </c>
      <c r="N322">
        <v>0.55297164108821395</v>
      </c>
      <c r="O322">
        <v>50.067926392491003</v>
      </c>
      <c r="P322">
        <v>840.63661710037104</v>
      </c>
      <c r="Q322">
        <v>0.30635384978428798</v>
      </c>
    </row>
    <row r="323" spans="1:17" hidden="1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65</v>
      </c>
      <c r="E323">
        <v>20993.6342148</v>
      </c>
      <c r="F323">
        <v>4711.7</v>
      </c>
      <c r="G323">
        <v>-1.8907830676147599</v>
      </c>
      <c r="H323">
        <v>-11.756220589976</v>
      </c>
      <c r="I323">
        <v>-5.7075282096010298</v>
      </c>
      <c r="J323">
        <v>-2.1025190539673</v>
      </c>
      <c r="K323">
        <v>4581.2113258465997</v>
      </c>
      <c r="L323">
        <v>4344.7809599708098</v>
      </c>
      <c r="M323">
        <v>41.281178498905803</v>
      </c>
      <c r="N323">
        <v>0.601590568579082</v>
      </c>
      <c r="O323">
        <v>6.5040219029225099</v>
      </c>
      <c r="P323">
        <v>24.813245033112501</v>
      </c>
      <c r="Q323">
        <v>-0.14015711640862899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539</v>
      </c>
      <c r="E324">
        <v>20984.659926749999</v>
      </c>
      <c r="F324">
        <v>2242.0500000000002</v>
      </c>
      <c r="G324">
        <v>5.3243666348580501</v>
      </c>
      <c r="H324">
        <v>-15.628148031443899</v>
      </c>
      <c r="I324">
        <v>-53.744403392565097</v>
      </c>
      <c r="J324">
        <v>-4.7762146490688204</v>
      </c>
      <c r="K324">
        <v>2572.86399599378</v>
      </c>
      <c r="L324">
        <v>2589.3807307412699</v>
      </c>
      <c r="M324">
        <v>24.875413971171302</v>
      </c>
      <c r="N324">
        <v>1.8847232538726499</v>
      </c>
      <c r="O324">
        <v>73.769541268035894</v>
      </c>
      <c r="P324">
        <v>54.411157024793397</v>
      </c>
      <c r="Q324">
        <v>5.7344784913655002E-2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49</v>
      </c>
      <c r="E325">
        <v>20888.529013014999</v>
      </c>
      <c r="F325">
        <v>1282.95</v>
      </c>
      <c r="G325">
        <v>-25.762509946173001</v>
      </c>
      <c r="H325">
        <v>-17.859630492568499</v>
      </c>
      <c r="I325">
        <v>-40.333610909929803</v>
      </c>
      <c r="J325">
        <v>-7.5749354972054297</v>
      </c>
      <c r="K325">
        <v>1400.5588836511099</v>
      </c>
      <c r="L325">
        <v>1429.9866852998</v>
      </c>
      <c r="M325">
        <v>30.2878299207451</v>
      </c>
      <c r="N325">
        <v>1.3259734639930001</v>
      </c>
      <c r="O325">
        <v>39.989867103160599</v>
      </c>
      <c r="P325">
        <v>7.8018653894630798</v>
      </c>
      <c r="Q325">
        <v>4.3847976890100997E-2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403</v>
      </c>
      <c r="E326">
        <v>20868.657606420002</v>
      </c>
      <c r="F326">
        <v>922.1</v>
      </c>
      <c r="G326">
        <v>-28.3638825298707</v>
      </c>
      <c r="H326">
        <v>8.76755293808543</v>
      </c>
      <c r="I326">
        <v>-13.483785619446801</v>
      </c>
      <c r="J326">
        <v>-1.0153209741209801</v>
      </c>
      <c r="K326">
        <v>879.28615021196504</v>
      </c>
      <c r="L326">
        <v>902.44538998439896</v>
      </c>
      <c r="M326">
        <v>60.615717340140399</v>
      </c>
      <c r="N326">
        <v>1.2173642121718999</v>
      </c>
      <c r="O326">
        <v>23.625420236416801</v>
      </c>
      <c r="P326">
        <v>25.18327450448</v>
      </c>
      <c r="Q326">
        <v>-8.4186287258848996E-2</v>
      </c>
    </row>
    <row r="327" spans="1:17" hidden="1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547</v>
      </c>
      <c r="E327">
        <v>20737.828906729999</v>
      </c>
      <c r="F327">
        <v>827.6</v>
      </c>
      <c r="G327">
        <v>-35.101643938526003</v>
      </c>
      <c r="H327">
        <v>-3.9797686906510799</v>
      </c>
      <c r="I327">
        <v>-20.868080284440499</v>
      </c>
      <c r="J327">
        <v>-1.8323062016742799</v>
      </c>
      <c r="K327">
        <v>827.79865917484199</v>
      </c>
      <c r="L327">
        <v>853.82988567572602</v>
      </c>
      <c r="M327">
        <v>55.080135390187998</v>
      </c>
      <c r="N327">
        <v>1.1999920812081599</v>
      </c>
      <c r="O327">
        <v>17.6897051715804</v>
      </c>
      <c r="P327">
        <v>9.1460600065941193</v>
      </c>
      <c r="Q327">
        <v>-0.160430014783809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236</v>
      </c>
      <c r="E328">
        <v>20673.709534279998</v>
      </c>
      <c r="F328">
        <v>1303.5999999999999</v>
      </c>
      <c r="G328">
        <v>112.81829860499001</v>
      </c>
      <c r="H328">
        <v>-6.1766978601765601</v>
      </c>
      <c r="I328">
        <v>64.245798215496905</v>
      </c>
      <c r="J328">
        <v>7.0505915044593204</v>
      </c>
      <c r="K328">
        <v>1187.0973916601599</v>
      </c>
      <c r="L328">
        <v>968.92070698134501</v>
      </c>
      <c r="M328">
        <v>71.615787283889503</v>
      </c>
      <c r="N328">
        <v>1.58060877128955</v>
      </c>
      <c r="O328">
        <v>2.9917152500766999</v>
      </c>
      <c r="P328">
        <v>142.16979379528101</v>
      </c>
      <c r="Q328">
        <v>0.10883298313623301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505</v>
      </c>
      <c r="E329">
        <v>20630.038636460002</v>
      </c>
      <c r="F329">
        <v>1830.25</v>
      </c>
      <c r="G329">
        <v>26.6090157185583</v>
      </c>
      <c r="H329">
        <v>1.47456859819319</v>
      </c>
      <c r="I329">
        <v>2.3416936950551599</v>
      </c>
      <c r="J329">
        <v>2.31484758286792</v>
      </c>
      <c r="K329">
        <v>1721.42182339695</v>
      </c>
      <c r="L329">
        <v>1562.05699999999</v>
      </c>
      <c r="M329">
        <v>70.520152714465098</v>
      </c>
      <c r="N329">
        <v>0.79659847816221796</v>
      </c>
      <c r="O329">
        <v>3.91749760961617</v>
      </c>
      <c r="P329">
        <v>61.000175932441898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150</v>
      </c>
      <c r="E330">
        <v>20619.50185696</v>
      </c>
      <c r="F330">
        <v>159.01</v>
      </c>
      <c r="G330">
        <v>199.619787852906</v>
      </c>
      <c r="H330">
        <v>-1.4530999977163099</v>
      </c>
      <c r="I330">
        <v>20.754456447647499</v>
      </c>
      <c r="J330">
        <v>8.7298760830593398</v>
      </c>
      <c r="K330">
        <v>145.830077363898</v>
      </c>
      <c r="L330">
        <v>117.444173435048</v>
      </c>
      <c r="M330">
        <v>74.840803176615097</v>
      </c>
      <c r="N330">
        <v>1.9844027665625501</v>
      </c>
      <c r="O330">
        <v>11.313753851959</v>
      </c>
      <c r="P330">
        <v>270.436808386721</v>
      </c>
      <c r="Q330">
        <v>0.15316635182326499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494</v>
      </c>
      <c r="E331">
        <v>20599.04996611</v>
      </c>
      <c r="F331">
        <v>793.3</v>
      </c>
      <c r="G331">
        <v>5.8486040234862298</v>
      </c>
      <c r="H331">
        <v>0.19306114345903899</v>
      </c>
      <c r="I331">
        <v>-12.659599602335801</v>
      </c>
      <c r="J331">
        <v>-1.8556491652885601</v>
      </c>
      <c r="K331">
        <v>776.25539662225106</v>
      </c>
      <c r="L331">
        <v>729.62909825434895</v>
      </c>
      <c r="M331">
        <v>49.291151265843901</v>
      </c>
      <c r="N331">
        <v>0.95451730483553798</v>
      </c>
      <c r="O331">
        <v>15.1771082818605</v>
      </c>
      <c r="P331">
        <v>37.284762481612802</v>
      </c>
      <c r="Q331">
        <v>1.3241624081637E-2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239</v>
      </c>
      <c r="E332">
        <v>20519.6635230299</v>
      </c>
      <c r="F332">
        <v>2477.5</v>
      </c>
      <c r="G332">
        <v>238.687579127069</v>
      </c>
      <c r="H332">
        <v>37.454117312464199</v>
      </c>
      <c r="I332">
        <v>151.98158325076199</v>
      </c>
      <c r="J332">
        <v>11.3531571642608</v>
      </c>
      <c r="K332">
        <v>1901.2885642993001</v>
      </c>
      <c r="L332">
        <v>1292.8207567504901</v>
      </c>
      <c r="M332">
        <v>78.883380032891907</v>
      </c>
      <c r="N332">
        <v>0.812721617665913</v>
      </c>
      <c r="O332">
        <v>8.3350151362260299</v>
      </c>
      <c r="P332">
        <v>293.31639942848</v>
      </c>
      <c r="Q332">
        <v>0.15271216500208701</v>
      </c>
    </row>
    <row r="333" spans="1:17" hidden="1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40</v>
      </c>
      <c r="E333">
        <v>20397.524677739999</v>
      </c>
      <c r="F333">
        <v>974</v>
      </c>
      <c r="G333">
        <v>-3.7849810691039698</v>
      </c>
      <c r="H333">
        <v>6.9099320100013397</v>
      </c>
      <c r="I333">
        <v>-2.8073657397877101</v>
      </c>
      <c r="J333">
        <v>5.9104010849258497</v>
      </c>
      <c r="K333">
        <v>894.42738922198203</v>
      </c>
      <c r="M333">
        <v>65.354553098632707</v>
      </c>
      <c r="N333">
        <v>1.16452866526192</v>
      </c>
      <c r="O333">
        <v>5.23613963039013</v>
      </c>
      <c r="P333">
        <v>36.951631046119203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65</v>
      </c>
      <c r="E334">
        <v>20343.213022248001</v>
      </c>
      <c r="F334">
        <v>155.77000000000001</v>
      </c>
      <c r="G334">
        <v>48.604125474470102</v>
      </c>
      <c r="H334">
        <v>-2.7311907772114998</v>
      </c>
      <c r="I334">
        <v>-4.5542554739292997</v>
      </c>
      <c r="J334">
        <v>-4.3615033718201</v>
      </c>
      <c r="K334">
        <v>151.36424127085701</v>
      </c>
      <c r="L334">
        <v>134.51152137853299</v>
      </c>
      <c r="M334">
        <v>39.0949090518058</v>
      </c>
      <c r="N334">
        <v>0.63714256048719897</v>
      </c>
      <c r="O334">
        <v>7.0167554728124601</v>
      </c>
      <c r="P334">
        <v>78.022857142857106</v>
      </c>
    </row>
    <row r="335" spans="1:17" x14ac:dyDescent="0.3">
      <c r="A335" t="s">
        <v>775</v>
      </c>
      <c r="B335" t="s">
        <v>776</v>
      </c>
      <c r="C335" t="str">
        <f>IFERROR(VLOOKUP(Table1[[#This Row],[Ticker]],[1]!Table1[[Symbol]:[Industry]],2,FALSE),"-")</f>
        <v>-</v>
      </c>
      <c r="D335" t="s">
        <v>777</v>
      </c>
      <c r="E335">
        <v>20315.709407645001</v>
      </c>
      <c r="F335">
        <v>2140.0500000000002</v>
      </c>
      <c r="G335">
        <v>60.230055190708498</v>
      </c>
      <c r="H335">
        <v>10.731275443400101</v>
      </c>
      <c r="I335">
        <v>28.524499885473801</v>
      </c>
      <c r="J335">
        <v>4.6697282949728702</v>
      </c>
      <c r="K335">
        <v>1858.25334710777</v>
      </c>
      <c r="L335">
        <v>1590.2980877018899</v>
      </c>
      <c r="M335">
        <v>74.026058446730801</v>
      </c>
      <c r="N335">
        <v>1.0312569432363901</v>
      </c>
      <c r="O335">
        <v>0.85979299549074895</v>
      </c>
      <c r="P335">
        <v>99.0744186046511</v>
      </c>
      <c r="Q335">
        <v>6.6476503362993003E-2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D336" t="s">
        <v>214</v>
      </c>
      <c r="E336">
        <v>20286.9945831</v>
      </c>
      <c r="F336">
        <v>462.9</v>
      </c>
      <c r="G336">
        <v>33.749053372306399</v>
      </c>
      <c r="H336">
        <v>15.545081630269999</v>
      </c>
      <c r="I336">
        <v>45.086702735608</v>
      </c>
      <c r="J336">
        <v>6.0852780319315398</v>
      </c>
      <c r="K336">
        <v>399.59833552276302</v>
      </c>
      <c r="L336">
        <v>339.630124243892</v>
      </c>
      <c r="M336">
        <v>74.178270621824097</v>
      </c>
      <c r="N336">
        <v>0.806128131276033</v>
      </c>
      <c r="O336">
        <v>13.9662994167206</v>
      </c>
      <c r="P336">
        <v>67.565610859728494</v>
      </c>
      <c r="Q336">
        <v>5.4105472432042001E-2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65</v>
      </c>
      <c r="E337">
        <v>20255.733548920001</v>
      </c>
      <c r="F337">
        <v>813.45</v>
      </c>
      <c r="G337">
        <v>40.171778121770899</v>
      </c>
      <c r="H337">
        <v>16.2348695224808</v>
      </c>
      <c r="I337">
        <v>-1.83958975061264</v>
      </c>
      <c r="J337">
        <v>-3.7711663529413402</v>
      </c>
      <c r="K337">
        <v>711.87172605750095</v>
      </c>
      <c r="L337">
        <v>645.75158242343105</v>
      </c>
      <c r="M337">
        <v>59.955126705477198</v>
      </c>
      <c r="N337">
        <v>2.4143377652992002</v>
      </c>
      <c r="O337">
        <v>3.2577294240580201</v>
      </c>
      <c r="P337">
        <v>70.302522767716894</v>
      </c>
      <c r="Q337">
        <v>4.4521915392060997E-2</v>
      </c>
    </row>
    <row r="338" spans="1:17" hidden="1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140</v>
      </c>
      <c r="E338">
        <v>20173.740000000002</v>
      </c>
      <c r="F338">
        <v>145.58000000000001</v>
      </c>
      <c r="G338">
        <v>5.0259444785751404</v>
      </c>
      <c r="H338">
        <v>5.4495884938515298</v>
      </c>
      <c r="I338">
        <v>-4.86847214812967</v>
      </c>
      <c r="J338">
        <v>-0.421315155080558</v>
      </c>
      <c r="K338">
        <v>135.33655975822899</v>
      </c>
      <c r="L338">
        <v>128.44940858294299</v>
      </c>
      <c r="M338">
        <v>53.328059728626101</v>
      </c>
      <c r="N338">
        <v>0.98739240399544503</v>
      </c>
      <c r="O338">
        <v>3.0567385629894002</v>
      </c>
      <c r="P338">
        <v>30.917266187050298</v>
      </c>
    </row>
    <row r="339" spans="1:17" hidden="1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140</v>
      </c>
      <c r="E339">
        <v>20155.501969815999</v>
      </c>
      <c r="F339">
        <v>334.03</v>
      </c>
      <c r="G339">
        <v>-16.5952654400242</v>
      </c>
      <c r="H339">
        <v>-6.7433124708475898</v>
      </c>
      <c r="I339">
        <v>-10.799804617523099</v>
      </c>
      <c r="J339">
        <v>-0.78107398964797103</v>
      </c>
      <c r="K339">
        <v>340.39278406462302</v>
      </c>
      <c r="L339">
        <v>334.50529576120999</v>
      </c>
      <c r="M339">
        <v>42.778347382377802</v>
      </c>
      <c r="N339">
        <v>1.15330220117612</v>
      </c>
      <c r="O339">
        <v>9.2716223093734094</v>
      </c>
      <c r="P339">
        <v>12.847972972972901</v>
      </c>
      <c r="Q339">
        <v>-0.10379904096142301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239</v>
      </c>
      <c r="E340">
        <v>20113.11626698</v>
      </c>
      <c r="F340">
        <v>1381.1</v>
      </c>
      <c r="G340">
        <v>229.31774099436399</v>
      </c>
      <c r="H340">
        <v>4.1318505703680897</v>
      </c>
      <c r="I340">
        <v>96.768975328772996</v>
      </c>
      <c r="J340">
        <v>-4.2291949766422103</v>
      </c>
      <c r="K340">
        <v>1249.1391118711299</v>
      </c>
      <c r="L340">
        <v>908.647113578892</v>
      </c>
      <c r="M340">
        <v>56.217038226842803</v>
      </c>
      <c r="N340">
        <v>0.56315839866325501</v>
      </c>
      <c r="O340">
        <v>4.9887770617623701</v>
      </c>
      <c r="P340">
        <v>256.59695326620101</v>
      </c>
      <c r="Q340">
        <v>0.164087262810197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168</v>
      </c>
      <c r="E341">
        <v>20092.52569975</v>
      </c>
      <c r="F341">
        <v>6790.6</v>
      </c>
      <c r="G341">
        <v>-25.223059771907302</v>
      </c>
      <c r="H341">
        <v>11.270932246067099</v>
      </c>
      <c r="I341">
        <v>-13.5305982171602</v>
      </c>
      <c r="J341">
        <v>1.4588923144067101</v>
      </c>
      <c r="K341">
        <v>6247.8724320868296</v>
      </c>
      <c r="L341">
        <v>6403.13834919687</v>
      </c>
      <c r="M341">
        <v>81.678836558086005</v>
      </c>
      <c r="N341">
        <v>0.96539642655148095</v>
      </c>
      <c r="O341">
        <v>11.7706830029746</v>
      </c>
      <c r="P341">
        <v>31.223127240403102</v>
      </c>
      <c r="Q341">
        <v>-0.13293173242841599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591</v>
      </c>
      <c r="E342">
        <v>20090.83323642</v>
      </c>
      <c r="F342">
        <v>3878.3</v>
      </c>
      <c r="G342">
        <v>118.338814513324</v>
      </c>
      <c r="H342">
        <v>3.3927153648462101</v>
      </c>
      <c r="I342">
        <v>12.6807432999138</v>
      </c>
      <c r="J342">
        <v>-3.7752489600183702E-2</v>
      </c>
      <c r="K342">
        <v>3805.94873308674</v>
      </c>
      <c r="L342">
        <v>3271.1767070608498</v>
      </c>
      <c r="M342">
        <v>58.784758805094903</v>
      </c>
      <c r="N342">
        <v>0.62094621413203599</v>
      </c>
      <c r="O342">
        <v>10.0997859887063</v>
      </c>
      <c r="P342">
        <v>152.165149544863</v>
      </c>
      <c r="Q342">
        <v>8.1856750438728004E-2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150</v>
      </c>
      <c r="E343">
        <v>20007.172904219999</v>
      </c>
      <c r="F343">
        <v>630.35</v>
      </c>
      <c r="G343">
        <v>30.649733280757498</v>
      </c>
      <c r="H343">
        <v>7.1534976720986796</v>
      </c>
      <c r="I343">
        <v>43.647017143560497</v>
      </c>
      <c r="J343">
        <v>2.0572534753603202</v>
      </c>
      <c r="K343">
        <v>582.157051697979</v>
      </c>
      <c r="L343">
        <v>492.27056750451698</v>
      </c>
      <c r="M343">
        <v>60.1179021618604</v>
      </c>
      <c r="N343">
        <v>0.77575554755077802</v>
      </c>
      <c r="O343">
        <v>7.2578726104545099</v>
      </c>
      <c r="P343">
        <v>102.035256410256</v>
      </c>
      <c r="Q343">
        <v>0.150584870251041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242</v>
      </c>
      <c r="E344">
        <v>20007.103532360001</v>
      </c>
      <c r="F344">
        <v>425.65</v>
      </c>
      <c r="G344">
        <v>207.79904246073201</v>
      </c>
      <c r="H344">
        <v>11.3377178466028</v>
      </c>
      <c r="I344">
        <v>-3.2882380728790199</v>
      </c>
      <c r="J344">
        <v>0.13372975838972201</v>
      </c>
      <c r="K344">
        <v>371.14670304800399</v>
      </c>
      <c r="L344">
        <v>315.89711845154801</v>
      </c>
      <c r="M344">
        <v>70.935092880968796</v>
      </c>
      <c r="N344">
        <v>1.36906385722031</v>
      </c>
      <c r="O344">
        <v>0</v>
      </c>
      <c r="P344">
        <v>239.163346613545</v>
      </c>
      <c r="Q344">
        <v>0.18736969171283699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388</v>
      </c>
      <c r="E345">
        <v>19932.888236039998</v>
      </c>
      <c r="F345">
        <v>8383</v>
      </c>
      <c r="G345">
        <v>-10.6347275014788</v>
      </c>
      <c r="H345">
        <v>7.9271580553681504</v>
      </c>
      <c r="I345">
        <v>0.47371839448153702</v>
      </c>
      <c r="J345">
        <v>1.6438727564785001</v>
      </c>
      <c r="K345">
        <v>7504.2817527449897</v>
      </c>
      <c r="L345">
        <v>6912.0533196886099</v>
      </c>
      <c r="M345">
        <v>81.793360282468399</v>
      </c>
      <c r="N345">
        <v>0.36934854095983899</v>
      </c>
      <c r="O345">
        <v>1.0974591435047101</v>
      </c>
      <c r="P345">
        <v>52.790434877701998</v>
      </c>
      <c r="Q345">
        <v>5.4036810408930004E-3</v>
      </c>
    </row>
    <row r="346" spans="1:17" hidden="1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D346" t="s">
        <v>542</v>
      </c>
      <c r="E346">
        <v>19877.366607839998</v>
      </c>
      <c r="F346">
        <v>1910.4</v>
      </c>
      <c r="G346">
        <v>-20.083584423172798</v>
      </c>
      <c r="H346">
        <v>6.0343285364430503</v>
      </c>
      <c r="I346">
        <v>-3.0415092211292101</v>
      </c>
      <c r="J346">
        <v>-1.3770272178520599</v>
      </c>
      <c r="K346">
        <v>1795.27853332007</v>
      </c>
      <c r="L346">
        <v>1741.5278760399301</v>
      </c>
      <c r="M346">
        <v>51.8443877744117</v>
      </c>
      <c r="N346">
        <v>0.497294592502177</v>
      </c>
      <c r="O346">
        <v>3.9049413735343399</v>
      </c>
      <c r="P346">
        <v>30.652441526466902</v>
      </c>
      <c r="Q346">
        <v>-5.401851238008E-2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D347" t="s">
        <v>526</v>
      </c>
      <c r="E347">
        <v>19870.437827549998</v>
      </c>
      <c r="F347">
        <v>166.31</v>
      </c>
      <c r="G347">
        <v>-38.6186874021435</v>
      </c>
      <c r="H347">
        <v>-9.9373111574599893</v>
      </c>
      <c r="I347">
        <v>-24.324963387994099</v>
      </c>
      <c r="J347">
        <v>-2.63025356999758</v>
      </c>
      <c r="K347">
        <v>164.716759468275</v>
      </c>
      <c r="L347">
        <v>169.936620887163</v>
      </c>
      <c r="M347">
        <v>38.848666513302398</v>
      </c>
      <c r="N347">
        <v>0.51124169746570902</v>
      </c>
      <c r="O347">
        <v>36.792736456015803</v>
      </c>
      <c r="P347">
        <v>16.9138840070298</v>
      </c>
      <c r="Q347">
        <v>1.8603647351552E-2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130</v>
      </c>
      <c r="E348">
        <v>19810.24789875</v>
      </c>
      <c r="F348">
        <v>701.85</v>
      </c>
      <c r="G348">
        <v>77.410802598888907</v>
      </c>
      <c r="H348">
        <v>9.1241467796867397</v>
      </c>
      <c r="I348">
        <v>-3.2984814504224498</v>
      </c>
      <c r="J348">
        <v>-2.26953462208933</v>
      </c>
      <c r="K348">
        <v>653.051973631544</v>
      </c>
      <c r="L348">
        <v>580.405546516708</v>
      </c>
      <c r="M348">
        <v>62.422307175129099</v>
      </c>
      <c r="N348">
        <v>1.6253205517438101</v>
      </c>
      <c r="O348">
        <v>6.1907815060197899</v>
      </c>
      <c r="P348">
        <v>104.442178852315</v>
      </c>
      <c r="Q348">
        <v>4.2501857614752003E-2</v>
      </c>
    </row>
    <row r="349" spans="1:17" hidden="1" x14ac:dyDescent="0.3">
      <c r="A349" t="s">
        <v>804</v>
      </c>
      <c r="B349" t="s">
        <v>805</v>
      </c>
      <c r="C349" t="str">
        <f>IFERROR(VLOOKUP(Table1[[#This Row],[Ticker]],[1]!Table1[[Symbol]:[Industry]],2,FALSE),"-")</f>
        <v>-</v>
      </c>
      <c r="D349" t="s">
        <v>806</v>
      </c>
      <c r="E349">
        <v>19759.719600389999</v>
      </c>
      <c r="F349">
        <v>1823.35</v>
      </c>
      <c r="G349">
        <v>3.0901500589579398</v>
      </c>
      <c r="H349">
        <v>14.013689797127199</v>
      </c>
      <c r="I349">
        <v>16.323646024396002</v>
      </c>
      <c r="J349">
        <v>-5.9144623147739397</v>
      </c>
      <c r="M349">
        <v>57.344235361440496</v>
      </c>
      <c r="O349">
        <v>6.0136561823018004</v>
      </c>
      <c r="P349">
        <v>48.041245483700699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Row],[Ticker]],[1]!Table1[[Symbol]:[Industry]],2,FALSE),"-")</f>
        <v>-</v>
      </c>
      <c r="D350" t="s">
        <v>297</v>
      </c>
      <c r="E350">
        <v>19711.444514309998</v>
      </c>
      <c r="F350">
        <v>1796.8</v>
      </c>
      <c r="G350">
        <v>1.6738762024978899</v>
      </c>
      <c r="H350">
        <v>-10.785458435790799</v>
      </c>
      <c r="I350">
        <v>-33.926142827610803</v>
      </c>
      <c r="J350">
        <v>-4.8464527872466796</v>
      </c>
      <c r="K350">
        <v>1848.4204326348399</v>
      </c>
      <c r="L350">
        <v>1832.9160550539</v>
      </c>
      <c r="M350">
        <v>28.8906908221118</v>
      </c>
      <c r="N350">
        <v>1.20454250400607</v>
      </c>
      <c r="O350">
        <v>36.851625111308898</v>
      </c>
      <c r="P350">
        <v>29.071187414697199</v>
      </c>
      <c r="Q350">
        <v>3.6353350815892999E-2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Row],[Ticker]],[1]!Table1[[Symbol]:[Industry]],2,FALSE),"-")</f>
        <v>-</v>
      </c>
      <c r="D351" t="s">
        <v>547</v>
      </c>
      <c r="E351">
        <v>19689.1338526</v>
      </c>
      <c r="F351">
        <v>1515.3</v>
      </c>
      <c r="G351">
        <v>-35.524934840454399</v>
      </c>
      <c r="H351">
        <v>-0.97823705465903699</v>
      </c>
      <c r="I351">
        <v>-16.767059706808901</v>
      </c>
      <c r="J351">
        <v>0.79661945337059403</v>
      </c>
      <c r="K351">
        <v>1436.2319881404401</v>
      </c>
      <c r="L351">
        <v>1476.1875086600401</v>
      </c>
      <c r="M351">
        <v>74.567012377855804</v>
      </c>
      <c r="N351">
        <v>1.1053718213991499</v>
      </c>
      <c r="O351">
        <v>16.904243384148302</v>
      </c>
      <c r="P351">
        <v>19.408983451536599</v>
      </c>
      <c r="Q351">
        <v>-9.5990530750939995E-2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Row],[Ticker]],[1]!Table1[[Symbol]:[Industry]],2,FALSE),"-")</f>
        <v>-</v>
      </c>
      <c r="D352" t="s">
        <v>393</v>
      </c>
      <c r="E352">
        <v>19635.415438274998</v>
      </c>
      <c r="F352">
        <v>316.45</v>
      </c>
      <c r="G352">
        <v>57.942626820906497</v>
      </c>
      <c r="H352">
        <v>-13.889936229144899</v>
      </c>
      <c r="I352">
        <v>19.4069055249083</v>
      </c>
      <c r="J352">
        <v>-3.7289471038244302</v>
      </c>
      <c r="K352">
        <v>310.99812758067998</v>
      </c>
      <c r="L352">
        <v>256.14250803693301</v>
      </c>
      <c r="M352">
        <v>34.680713019576103</v>
      </c>
      <c r="N352">
        <v>0.47156734411629198</v>
      </c>
      <c r="O352">
        <v>12.4664243956391</v>
      </c>
      <c r="P352">
        <v>86.092325786533294</v>
      </c>
      <c r="Q352">
        <v>5.5105296630288E-2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21</v>
      </c>
      <c r="E353">
        <v>19536.569703775</v>
      </c>
      <c r="F353">
        <v>703.5</v>
      </c>
      <c r="G353">
        <v>77.1770242336721</v>
      </c>
      <c r="H353">
        <v>-1.31418924913449</v>
      </c>
      <c r="I353">
        <v>-15.589916812732101</v>
      </c>
      <c r="J353">
        <v>-3.13376822228786</v>
      </c>
      <c r="K353">
        <v>678.74817453772698</v>
      </c>
      <c r="L353">
        <v>645.47490795679005</v>
      </c>
      <c r="M353">
        <v>60.030265174735398</v>
      </c>
      <c r="N353">
        <v>1.0351465696648501</v>
      </c>
      <c r="O353">
        <v>22.5088841506752</v>
      </c>
      <c r="P353">
        <v>104.74388824214201</v>
      </c>
      <c r="Q353">
        <v>4.1879999621808002E-2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65</v>
      </c>
      <c r="E354">
        <v>19378.175579539999</v>
      </c>
      <c r="F354">
        <v>973.65</v>
      </c>
      <c r="G354">
        <v>24.380908399112499</v>
      </c>
      <c r="H354">
        <v>2.2018746103639999</v>
      </c>
      <c r="I354">
        <v>7.82129877976028</v>
      </c>
      <c r="J354">
        <v>4.4229089663750001</v>
      </c>
      <c r="K354">
        <v>934.23258282189204</v>
      </c>
      <c r="L354">
        <v>883.08607061972998</v>
      </c>
      <c r="M354">
        <v>70.485661378443695</v>
      </c>
      <c r="N354">
        <v>1.8316194267306201</v>
      </c>
      <c r="O354">
        <v>12.360704565295499</v>
      </c>
      <c r="P354">
        <v>51.836257309941502</v>
      </c>
      <c r="Q354">
        <v>-4.8392427335422997E-2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445</v>
      </c>
      <c r="E355">
        <v>19176.485065519999</v>
      </c>
      <c r="F355">
        <v>1389.05</v>
      </c>
      <c r="G355">
        <v>57.440236828114003</v>
      </c>
      <c r="H355">
        <v>9.3880153989613397</v>
      </c>
      <c r="I355">
        <v>30.595901918508002</v>
      </c>
      <c r="J355">
        <v>8.0949752590200692</v>
      </c>
      <c r="K355">
        <v>1141.8896500072501</v>
      </c>
      <c r="L355">
        <v>982.95533748275102</v>
      </c>
      <c r="M355">
        <v>86.065574610579105</v>
      </c>
      <c r="N355">
        <v>1.27342253702533</v>
      </c>
      <c r="O355">
        <v>4.3842914221950302</v>
      </c>
      <c r="P355">
        <v>91.593103448275798</v>
      </c>
      <c r="Q355">
        <v>0.13502002185369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Row],[Ticker]],[1]!Table1[[Symbol]:[Industry]],2,FALSE),"-")</f>
        <v>-</v>
      </c>
      <c r="D356" t="s">
        <v>821</v>
      </c>
      <c r="E356">
        <v>19171.889106479899</v>
      </c>
      <c r="F356">
        <v>1412.65</v>
      </c>
      <c r="G356">
        <v>10.7639132785936</v>
      </c>
      <c r="H356">
        <v>8.7207810849248499</v>
      </c>
      <c r="I356">
        <v>-2.0604779862390199</v>
      </c>
      <c r="J356">
        <v>-1.6528072655900701</v>
      </c>
      <c r="K356">
        <v>1237.6633555383901</v>
      </c>
      <c r="L356">
        <v>1154.3437284030099</v>
      </c>
      <c r="M356">
        <v>64.818292370977005</v>
      </c>
      <c r="N356">
        <v>2.22708271698504</v>
      </c>
      <c r="O356">
        <v>3.7022617067214099</v>
      </c>
      <c r="P356">
        <v>42.959064919293603</v>
      </c>
      <c r="Q356">
        <v>2.5487557591998E-2</v>
      </c>
    </row>
    <row r="357" spans="1:17" hidden="1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403</v>
      </c>
      <c r="E357">
        <v>19157.6780545</v>
      </c>
      <c r="F357">
        <v>1144.25</v>
      </c>
      <c r="G357">
        <v>193.193514463464</v>
      </c>
      <c r="H357">
        <v>7.7968448594529196</v>
      </c>
      <c r="I357">
        <v>9.5798906242025392</v>
      </c>
      <c r="J357">
        <v>-1.10194927309998</v>
      </c>
      <c r="K357">
        <v>999.738383108157</v>
      </c>
      <c r="L357">
        <v>804.86941004820596</v>
      </c>
      <c r="M357">
        <v>54.940063539151701</v>
      </c>
      <c r="N357">
        <v>0.65394683042517299</v>
      </c>
      <c r="O357">
        <v>3.12431723836574</v>
      </c>
      <c r="P357">
        <v>258.92409033876999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629</v>
      </c>
      <c r="E358">
        <v>19097.052247349999</v>
      </c>
      <c r="F358">
        <v>38.04</v>
      </c>
      <c r="G358">
        <v>-12.5542696126309</v>
      </c>
      <c r="H358">
        <v>-2.9875330383270202</v>
      </c>
      <c r="I358">
        <v>-36.7158742354274</v>
      </c>
      <c r="J358">
        <v>-4.1082636808454298</v>
      </c>
      <c r="K358">
        <v>38.519259157819498</v>
      </c>
      <c r="L358">
        <v>38.600359938934801</v>
      </c>
      <c r="M358">
        <v>41.142348558439501</v>
      </c>
      <c r="N358">
        <v>0.78558242529396505</v>
      </c>
      <c r="O358">
        <v>39.064143007360599</v>
      </c>
      <c r="P358">
        <v>20.379746835443001</v>
      </c>
      <c r="Q358">
        <v>6.6939930696066005E-2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403</v>
      </c>
      <c r="E359">
        <v>19071.814477119999</v>
      </c>
      <c r="F359">
        <v>118.94</v>
      </c>
      <c r="G359">
        <v>-18.563617674107501</v>
      </c>
      <c r="H359">
        <v>-1.84992575764043</v>
      </c>
      <c r="I359">
        <v>-16.396573112899699</v>
      </c>
      <c r="J359">
        <v>-2.3204522518431201</v>
      </c>
      <c r="K359">
        <v>118.195109959653</v>
      </c>
      <c r="L359">
        <v>115.655277766127</v>
      </c>
      <c r="M359">
        <v>45.487600684844203</v>
      </c>
      <c r="N359">
        <v>1.0006058459799501</v>
      </c>
      <c r="O359">
        <v>15.184126450311</v>
      </c>
      <c r="P359">
        <v>13.276190476190401</v>
      </c>
      <c r="Q359">
        <v>9.8510245980796995E-2</v>
      </c>
    </row>
    <row r="360" spans="1:17" hidden="1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247</v>
      </c>
      <c r="E360">
        <v>19050.597225124999</v>
      </c>
      <c r="F360">
        <v>666.3</v>
      </c>
      <c r="G360">
        <v>55.237349064587498</v>
      </c>
      <c r="H360">
        <v>6.3978932661000103</v>
      </c>
      <c r="I360">
        <v>26.455916044354399</v>
      </c>
      <c r="J360">
        <v>1.1190670369818101</v>
      </c>
      <c r="K360">
        <v>597.69210158391297</v>
      </c>
      <c r="L360">
        <v>513.15587869487501</v>
      </c>
      <c r="M360">
        <v>65.437724274355205</v>
      </c>
      <c r="N360">
        <v>0.68759500714190303</v>
      </c>
      <c r="O360">
        <v>5.3429386162389303</v>
      </c>
      <c r="P360">
        <v>82.049180327868797</v>
      </c>
      <c r="Q360">
        <v>-4.5198321966994998E-2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621</v>
      </c>
      <c r="E361">
        <v>18928.788423548001</v>
      </c>
      <c r="F361">
        <v>126.71</v>
      </c>
      <c r="G361">
        <v>67.415148297577602</v>
      </c>
      <c r="H361">
        <v>29.061685992024</v>
      </c>
      <c r="I361">
        <v>26.5243237064571</v>
      </c>
      <c r="J361">
        <v>12.725399811319599</v>
      </c>
      <c r="K361">
        <v>109.765384296058</v>
      </c>
      <c r="L361">
        <v>94.111184913599701</v>
      </c>
      <c r="M361">
        <v>76.261662152720106</v>
      </c>
      <c r="N361">
        <v>1.4926282008090099</v>
      </c>
      <c r="O361">
        <v>6.8581800962828501</v>
      </c>
      <c r="P361">
        <v>106.032520325203</v>
      </c>
      <c r="Q361">
        <v>3.8369841156317003E-2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80</v>
      </c>
      <c r="E362">
        <v>18780.518362399998</v>
      </c>
      <c r="F362">
        <v>807.25</v>
      </c>
      <c r="G362">
        <v>-38.540180626210997</v>
      </c>
      <c r="H362">
        <v>-9.5453377707016394</v>
      </c>
      <c r="I362">
        <v>-32.046315914432398</v>
      </c>
      <c r="J362">
        <v>-8.4290958315250109</v>
      </c>
      <c r="K362">
        <v>821.16119428529203</v>
      </c>
      <c r="L362">
        <v>855.88828968320297</v>
      </c>
      <c r="M362">
        <v>29.4904715246197</v>
      </c>
      <c r="N362">
        <v>1.91888798256612</v>
      </c>
      <c r="O362">
        <v>31.087023846392</v>
      </c>
      <c r="P362">
        <v>15.3214285714285</v>
      </c>
      <c r="Q362">
        <v>-0.118570452530032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62</v>
      </c>
      <c r="E363">
        <v>18755.469374535001</v>
      </c>
      <c r="F363">
        <v>3269.7</v>
      </c>
      <c r="G363">
        <v>43.7172811307274</v>
      </c>
      <c r="H363">
        <v>20.617952163016302</v>
      </c>
      <c r="I363">
        <v>53.399919364569897</v>
      </c>
      <c r="J363">
        <v>8.22610256077866</v>
      </c>
      <c r="K363">
        <v>2929.6600288640998</v>
      </c>
      <c r="L363">
        <v>2451.4172754688502</v>
      </c>
      <c r="M363">
        <v>78.810377451501907</v>
      </c>
      <c r="N363">
        <v>1.5046023739877199</v>
      </c>
      <c r="O363">
        <v>11.783955714591499</v>
      </c>
      <c r="P363">
        <v>88.455331412103703</v>
      </c>
      <c r="Q363">
        <v>0.17349536084082601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624</v>
      </c>
      <c r="E364">
        <v>18642.620393460002</v>
      </c>
      <c r="F364">
        <v>742.7</v>
      </c>
      <c r="G364">
        <v>74.016572697452304</v>
      </c>
      <c r="H364">
        <v>11.4724591877821</v>
      </c>
      <c r="I364">
        <v>31.5424823932271</v>
      </c>
      <c r="J364">
        <v>10.34414644023</v>
      </c>
      <c r="K364">
        <v>698.05846778196701</v>
      </c>
      <c r="L364">
        <v>619.46461621618005</v>
      </c>
      <c r="M364">
        <v>83.729163927841</v>
      </c>
      <c r="N364">
        <v>1.6763613719866199</v>
      </c>
      <c r="O364">
        <v>11.2091019254072</v>
      </c>
      <c r="P364">
        <v>100.13473457289101</v>
      </c>
      <c r="Q364">
        <v>9.7783880011805005E-2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140</v>
      </c>
      <c r="E365">
        <v>18609.113685789998</v>
      </c>
      <c r="F365">
        <v>526.70000000000005</v>
      </c>
      <c r="G365">
        <v>172.19710959713001</v>
      </c>
      <c r="H365">
        <v>33.167714501301802</v>
      </c>
      <c r="I365">
        <v>51.932951194922602</v>
      </c>
      <c r="J365">
        <v>16.584990533319299</v>
      </c>
      <c r="K365">
        <v>418.577091621644</v>
      </c>
      <c r="L365">
        <v>329.59487025217499</v>
      </c>
      <c r="M365">
        <v>89.7833442610915</v>
      </c>
      <c r="N365">
        <v>1.06638180701078</v>
      </c>
      <c r="O365">
        <v>4.8034934497816497</v>
      </c>
      <c r="P365">
        <v>200.11396011395999</v>
      </c>
      <c r="Q365">
        <v>0.20061529363376801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403</v>
      </c>
      <c r="E366">
        <v>18508.791376249999</v>
      </c>
      <c r="F366">
        <v>3987.85</v>
      </c>
      <c r="G366">
        <v>50.736620179256299</v>
      </c>
      <c r="H366">
        <v>4.8337091299047596</v>
      </c>
      <c r="I366">
        <v>30.820862461648701</v>
      </c>
      <c r="J366">
        <v>-0.79578141165010896</v>
      </c>
      <c r="K366">
        <v>3496.5984754005999</v>
      </c>
      <c r="L366">
        <v>3039.9772495801399</v>
      </c>
      <c r="M366">
        <v>62.173595465317597</v>
      </c>
      <c r="N366">
        <v>0.92399432609634902</v>
      </c>
      <c r="O366">
        <v>0.60558947803954699</v>
      </c>
      <c r="P366">
        <v>79.620746345967603</v>
      </c>
      <c r="Q366">
        <v>-3.3125994486909997E-2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304</v>
      </c>
      <c r="E367">
        <v>18422.92989137</v>
      </c>
      <c r="F367">
        <v>842.9</v>
      </c>
      <c r="G367">
        <v>60.376804996562001</v>
      </c>
      <c r="H367">
        <v>-2.85942593810837</v>
      </c>
      <c r="I367">
        <v>2.9860341553927898</v>
      </c>
      <c r="J367">
        <v>-4.0379316840134498</v>
      </c>
      <c r="K367">
        <v>822.133969101204</v>
      </c>
      <c r="L367">
        <v>732.31999124657204</v>
      </c>
      <c r="M367">
        <v>55.6662681240756</v>
      </c>
      <c r="N367">
        <v>0.83086823647411301</v>
      </c>
      <c r="O367">
        <v>13.6552378692608</v>
      </c>
      <c r="P367">
        <v>90.615106286748002</v>
      </c>
      <c r="Q367">
        <v>0.18197282012532801</v>
      </c>
    </row>
    <row r="368" spans="1:17" hidden="1" x14ac:dyDescent="0.3">
      <c r="A368" t="s">
        <v>844</v>
      </c>
      <c r="B368" t="s">
        <v>845</v>
      </c>
      <c r="C368" t="str">
        <f>IFERROR(VLOOKUP(Table1[[#This Row],[Ticker]],[1]!Table1[[Symbol]:[Industry]],2,FALSE),"-")</f>
        <v>-</v>
      </c>
      <c r="D368" t="s">
        <v>49</v>
      </c>
      <c r="E368">
        <v>18417.0690459</v>
      </c>
      <c r="F368">
        <v>429.55</v>
      </c>
      <c r="G368">
        <v>3.9108903076148001</v>
      </c>
      <c r="H368">
        <v>9.8942407242757309</v>
      </c>
      <c r="I368">
        <v>17.051784853991499</v>
      </c>
      <c r="J368">
        <v>2.0104184427559399</v>
      </c>
      <c r="M368">
        <v>67.919708260176193</v>
      </c>
      <c r="O368">
        <v>4.1904318472820501</v>
      </c>
      <c r="P368">
        <v>47.106164383561598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Row],[Ticker]],[1]!Table1[[Symbol]:[Industry]],2,FALSE),"-")</f>
        <v>-</v>
      </c>
      <c r="D369" t="s">
        <v>542</v>
      </c>
      <c r="E369">
        <v>18165.126507000001</v>
      </c>
      <c r="F369">
        <v>3691.85</v>
      </c>
      <c r="G369">
        <v>-43.756140873983099</v>
      </c>
      <c r="H369">
        <v>5.0781068589960299</v>
      </c>
      <c r="I369">
        <v>-7.87637056202085</v>
      </c>
      <c r="J369">
        <v>-0.289561170432309</v>
      </c>
      <c r="K369">
        <v>3473.1545067768202</v>
      </c>
      <c r="L369">
        <v>3550.4915380748798</v>
      </c>
      <c r="M369">
        <v>61.703759639195603</v>
      </c>
      <c r="N369">
        <v>0.81724357024133099</v>
      </c>
      <c r="O369">
        <v>27.964299741322101</v>
      </c>
      <c r="P369">
        <v>28.369756080599402</v>
      </c>
      <c r="Q369">
        <v>-6.2863719217514005E-2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Row],[Ticker]],[1]!Table1[[Symbol]:[Industry]],2,FALSE),"-")</f>
        <v>-</v>
      </c>
      <c r="D370" t="s">
        <v>393</v>
      </c>
      <c r="E370">
        <v>18125.85672562</v>
      </c>
      <c r="F370">
        <v>559.65</v>
      </c>
      <c r="G370">
        <v>60.048443600287101</v>
      </c>
      <c r="H370">
        <v>-3.72107478101052</v>
      </c>
      <c r="I370">
        <v>3.5293693016562502</v>
      </c>
      <c r="J370">
        <v>2.7470679231609298</v>
      </c>
      <c r="K370">
        <v>542.11382597760996</v>
      </c>
      <c r="L370">
        <v>467.631874184541</v>
      </c>
      <c r="M370">
        <v>66.833932955465798</v>
      </c>
      <c r="N370">
        <v>0.75927148024468405</v>
      </c>
      <c r="O370">
        <v>6.8524970963995404</v>
      </c>
      <c r="P370">
        <v>96.161934805467894</v>
      </c>
      <c r="Q370">
        <v>0.13560925585990399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Row],[Ticker]],[1]!Table1[[Symbol]:[Industry]],2,FALSE),"-")</f>
        <v>-</v>
      </c>
      <c r="D371" t="s">
        <v>40</v>
      </c>
      <c r="E371">
        <v>18026.272333960002</v>
      </c>
      <c r="F371">
        <v>504.45</v>
      </c>
      <c r="G371">
        <v>85.752685456392101</v>
      </c>
      <c r="H371">
        <v>4.5899508209222999</v>
      </c>
      <c r="I371">
        <v>-14.488257798985</v>
      </c>
      <c r="J371">
        <v>7.2086234127654301</v>
      </c>
      <c r="K371">
        <v>445.27388434682098</v>
      </c>
      <c r="L371">
        <v>416.84714660049002</v>
      </c>
      <c r="M371">
        <v>75.118429218876599</v>
      </c>
      <c r="N371">
        <v>1.21681276484026</v>
      </c>
      <c r="O371">
        <v>9.8225790464862595</v>
      </c>
      <c r="P371">
        <v>121.104536489151</v>
      </c>
      <c r="Q371">
        <v>0.101000581398124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Row],[Ticker]],[1]!Table1[[Symbol]:[Industry]],2,FALSE),"-")</f>
        <v>-</v>
      </c>
      <c r="D372" t="s">
        <v>65</v>
      </c>
      <c r="E372">
        <v>17670.723017640001</v>
      </c>
      <c r="F372">
        <v>1696.65</v>
      </c>
      <c r="G372">
        <v>53.901753314337199</v>
      </c>
      <c r="H372">
        <v>10.773209223441899</v>
      </c>
      <c r="I372">
        <v>-4.4049927491528997</v>
      </c>
      <c r="J372">
        <v>8.6864715688464003</v>
      </c>
      <c r="K372">
        <v>1537.3004790085699</v>
      </c>
      <c r="L372">
        <v>1383.6545510154699</v>
      </c>
      <c r="M372">
        <v>71.004151992399997</v>
      </c>
      <c r="N372">
        <v>0.38319037430698</v>
      </c>
      <c r="O372">
        <v>2.84973329796951</v>
      </c>
      <c r="P372">
        <v>88.506194100327704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Row],[Ticker]],[1]!Table1[[Symbol]:[Industry]],2,FALSE),"-")</f>
        <v>-</v>
      </c>
      <c r="D373" t="s">
        <v>179</v>
      </c>
      <c r="E373">
        <v>17594.931760560001</v>
      </c>
      <c r="F373">
        <v>311.39999999999998</v>
      </c>
      <c r="G373">
        <v>-18.230744678587602</v>
      </c>
      <c r="H373">
        <v>4.4857684840542396</v>
      </c>
      <c r="I373">
        <v>-18.2917489414613</v>
      </c>
      <c r="J373">
        <v>1.6112882971009199</v>
      </c>
      <c r="K373">
        <v>305.95129154677301</v>
      </c>
      <c r="L373">
        <v>311.47994935385299</v>
      </c>
      <c r="M373">
        <v>73.796885708420305</v>
      </c>
      <c r="N373">
        <v>0.44494468642803398</v>
      </c>
      <c r="O373">
        <v>30.619781631342299</v>
      </c>
      <c r="P373">
        <v>22.357563850687601</v>
      </c>
      <c r="Q373">
        <v>-5.5945965445531001E-2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Row],[Ticker]],[1]!Table1[[Symbol]:[Industry]],2,FALSE),"-")</f>
        <v>-</v>
      </c>
      <c r="D374" t="s">
        <v>21</v>
      </c>
      <c r="E374">
        <v>17576.010542700002</v>
      </c>
      <c r="F374">
        <v>627.29999999999995</v>
      </c>
      <c r="G374">
        <v>1.92105641923513</v>
      </c>
      <c r="H374">
        <v>3.2975686617336701</v>
      </c>
      <c r="I374">
        <v>-24.296633825497999</v>
      </c>
      <c r="J374">
        <v>9.4599716637809597E-2</v>
      </c>
      <c r="K374">
        <v>604.15191764494102</v>
      </c>
      <c r="L374">
        <v>626.96325560985099</v>
      </c>
      <c r="M374">
        <v>66.033492790307093</v>
      </c>
      <c r="N374">
        <v>0.74927916230717195</v>
      </c>
      <c r="O374">
        <v>38.689622190339499</v>
      </c>
      <c r="P374">
        <v>33.581771720613197</v>
      </c>
      <c r="Q374">
        <v>7.8659298209729001E-2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Row],[Ticker]],[1]!Table1[[Symbol]:[Industry]],2,FALSE),"-")</f>
        <v>-</v>
      </c>
      <c r="D375" t="s">
        <v>49</v>
      </c>
      <c r="E375">
        <v>17491.573674784999</v>
      </c>
      <c r="F375">
        <v>206.58</v>
      </c>
      <c r="G375">
        <v>30.556755964200299</v>
      </c>
      <c r="H375">
        <v>11.008804368706601</v>
      </c>
      <c r="I375">
        <v>3.6771573595693399</v>
      </c>
      <c r="J375">
        <v>-3.0286013880582998</v>
      </c>
      <c r="K375">
        <v>190.69977873081999</v>
      </c>
      <c r="L375">
        <v>172.52964627669499</v>
      </c>
      <c r="M375">
        <v>60.9145510171194</v>
      </c>
      <c r="N375">
        <v>1.2072172779858501</v>
      </c>
      <c r="O375">
        <v>3.8967954303417298</v>
      </c>
      <c r="P375">
        <v>68.499184339314795</v>
      </c>
      <c r="Q375">
        <v>-1.1979213628455001E-2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Row],[Ticker]],[1]!Table1[[Symbol]:[Industry]],2,FALSE),"-")</f>
        <v>-</v>
      </c>
      <c r="D376" t="s">
        <v>120</v>
      </c>
      <c r="E376">
        <v>17430.355460700001</v>
      </c>
      <c r="F376">
        <v>687.1</v>
      </c>
      <c r="G376">
        <v>41.091522745693801</v>
      </c>
      <c r="H376">
        <v>-4.8178331660409599</v>
      </c>
      <c r="I376">
        <v>6.3507936240515797</v>
      </c>
      <c r="J376">
        <v>-4.7417526969205204</v>
      </c>
      <c r="K376">
        <v>644.00802996658103</v>
      </c>
      <c r="L376">
        <v>553.42173051802502</v>
      </c>
      <c r="M376">
        <v>38.6443199073858</v>
      </c>
      <c r="N376">
        <v>0.67599836510415201</v>
      </c>
      <c r="O376">
        <v>8.7177994469509397</v>
      </c>
      <c r="P376">
        <v>70.053211236233096</v>
      </c>
    </row>
    <row r="377" spans="1:17" x14ac:dyDescent="0.3">
      <c r="A377" t="s">
        <v>862</v>
      </c>
      <c r="B377" t="s">
        <v>863</v>
      </c>
      <c r="C377" t="str">
        <f>IFERROR(VLOOKUP(Table1[[#This Row],[Ticker]],[1]!Table1[[Symbol]:[Industry]],2,FALSE),"-")</f>
        <v>-</v>
      </c>
      <c r="D377" t="s">
        <v>49</v>
      </c>
      <c r="E377">
        <v>17400.458829396001</v>
      </c>
      <c r="F377">
        <v>214.27</v>
      </c>
      <c r="G377">
        <v>-14.772419633349299</v>
      </c>
      <c r="H377">
        <v>-7.7127099350745798</v>
      </c>
      <c r="I377">
        <v>-12.847986547256401</v>
      </c>
      <c r="J377">
        <v>-4.3513981841379303</v>
      </c>
      <c r="K377">
        <v>217.69430289312501</v>
      </c>
      <c r="L377">
        <v>212.29160688198201</v>
      </c>
      <c r="M377">
        <v>35.2992442038679</v>
      </c>
      <c r="N377">
        <v>0.91719672906766503</v>
      </c>
      <c r="O377">
        <v>34.9932328370747</v>
      </c>
      <c r="P377">
        <v>17.071438328097202</v>
      </c>
      <c r="Q377">
        <v>3.2054880759681E-2</v>
      </c>
    </row>
    <row r="378" spans="1:17" x14ac:dyDescent="0.3">
      <c r="A378" t="s">
        <v>864</v>
      </c>
      <c r="B378" t="s">
        <v>865</v>
      </c>
      <c r="C378" t="str">
        <f>IFERROR(VLOOKUP(Table1[[#This Row],[Ticker]],[1]!Table1[[Symbol]:[Industry]],2,FALSE),"-")</f>
        <v>-</v>
      </c>
      <c r="D378" t="s">
        <v>866</v>
      </c>
      <c r="E378">
        <v>17387.869117524999</v>
      </c>
      <c r="F378">
        <v>1464.2</v>
      </c>
      <c r="G378">
        <v>117.36709579063501</v>
      </c>
      <c r="H378">
        <v>-6.4521795029735003</v>
      </c>
      <c r="I378">
        <v>48.8341644281738</v>
      </c>
      <c r="J378">
        <v>-1.60645313921684</v>
      </c>
      <c r="K378">
        <v>1451.0743083442301</v>
      </c>
      <c r="L378">
        <v>1171.22602151776</v>
      </c>
      <c r="M378">
        <v>41.586228231634301</v>
      </c>
      <c r="N378">
        <v>1.11228137605761</v>
      </c>
      <c r="O378">
        <v>15.7628739243272</v>
      </c>
      <c r="P378">
        <v>156.35997548805</v>
      </c>
      <c r="Q378">
        <v>0.19184254688930999</v>
      </c>
    </row>
    <row r="379" spans="1:17" hidden="1" x14ac:dyDescent="0.3">
      <c r="A379" t="s">
        <v>867</v>
      </c>
      <c r="B379" t="s">
        <v>868</v>
      </c>
      <c r="C379" t="str">
        <f>IFERROR(VLOOKUP(Table1[[#This Row],[Ticker]],[1]!Table1[[Symbol]:[Industry]],2,FALSE),"-")</f>
        <v>-</v>
      </c>
      <c r="D379" t="s">
        <v>239</v>
      </c>
      <c r="E379">
        <v>17315.914454999998</v>
      </c>
      <c r="F379">
        <v>16008.4</v>
      </c>
      <c r="G379">
        <v>-8.5186456181532009</v>
      </c>
      <c r="H379">
        <v>-2.9043047230211601</v>
      </c>
      <c r="I379">
        <v>1.50815963579526</v>
      </c>
      <c r="J379">
        <v>-4.9643801209535097</v>
      </c>
      <c r="K379">
        <v>16304.225250195201</v>
      </c>
      <c r="L379">
        <v>15001.6308733143</v>
      </c>
      <c r="M379">
        <v>38.779941986348703</v>
      </c>
      <c r="N379">
        <v>1.2057759256400999</v>
      </c>
      <c r="O379">
        <v>11.1550810824317</v>
      </c>
      <c r="P379">
        <v>25.829449077603801</v>
      </c>
      <c r="Q379">
        <v>7.7357049541367004E-2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Row],[Ticker]],[1]!Table1[[Symbol]:[Industry]],2,FALSE),"-")</f>
        <v>-</v>
      </c>
      <c r="D380" t="s">
        <v>636</v>
      </c>
      <c r="E380">
        <v>17310.055422540001</v>
      </c>
      <c r="F380">
        <v>932.1</v>
      </c>
      <c r="G380">
        <v>86.009244794510494</v>
      </c>
      <c r="H380">
        <v>28.616958237519199</v>
      </c>
      <c r="I380">
        <v>5.52779626295799</v>
      </c>
      <c r="J380">
        <v>3.32467070148147</v>
      </c>
      <c r="K380">
        <v>808.25888961812495</v>
      </c>
      <c r="L380">
        <v>705.61060379915398</v>
      </c>
      <c r="M380">
        <v>70.445229754000493</v>
      </c>
      <c r="N380">
        <v>1.2121001476105699</v>
      </c>
      <c r="O380">
        <v>7.1183349426027203</v>
      </c>
      <c r="P380">
        <v>113.784403669724</v>
      </c>
      <c r="Q380">
        <v>0.21321503827691499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Row],[Ticker]],[1]!Table1[[Symbol]:[Industry]],2,FALSE),"-")</f>
        <v>-</v>
      </c>
      <c r="D381" t="s">
        <v>873</v>
      </c>
      <c r="E381">
        <v>17228.099020079899</v>
      </c>
      <c r="F381">
        <v>248.77</v>
      </c>
      <c r="G381">
        <v>68.153586877864399</v>
      </c>
      <c r="H381">
        <v>21.235518078720698</v>
      </c>
      <c r="I381">
        <v>17.324324170218802</v>
      </c>
      <c r="J381">
        <v>14.1859552611173</v>
      </c>
      <c r="K381">
        <v>208.00951052561601</v>
      </c>
      <c r="L381">
        <v>188.19593794078099</v>
      </c>
      <c r="M381">
        <v>88.181947188599395</v>
      </c>
      <c r="N381">
        <v>2.2213178600930901</v>
      </c>
      <c r="O381">
        <v>4.0921332958153904</v>
      </c>
      <c r="P381">
        <v>99.815261044176694</v>
      </c>
      <c r="Q381">
        <v>-3.4839737464114999E-2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Row],[Ticker]],[1]!Table1[[Symbol]:[Industry]],2,FALSE),"-")</f>
        <v>-</v>
      </c>
      <c r="D382" t="s">
        <v>876</v>
      </c>
      <c r="E382">
        <v>17173.414158570002</v>
      </c>
      <c r="F382">
        <v>511.05</v>
      </c>
      <c r="G382">
        <v>263.34378582347898</v>
      </c>
      <c r="H382">
        <v>29.523452523505899</v>
      </c>
      <c r="I382">
        <v>32.995656948140301</v>
      </c>
      <c r="J382">
        <v>12.779268087357201</v>
      </c>
      <c r="K382">
        <v>436.43506576564403</v>
      </c>
      <c r="L382">
        <v>353.822952580135</v>
      </c>
      <c r="M382">
        <v>83.962436624758894</v>
      </c>
      <c r="N382">
        <v>1.6129886413654</v>
      </c>
      <c r="O382">
        <v>9.4609138049114492</v>
      </c>
      <c r="P382">
        <v>291.90950920245399</v>
      </c>
      <c r="Q382">
        <v>0.111697164870248</v>
      </c>
    </row>
    <row r="383" spans="1:17" x14ac:dyDescent="0.3">
      <c r="A383" t="s">
        <v>877</v>
      </c>
      <c r="B383" t="s">
        <v>878</v>
      </c>
      <c r="C383" t="str">
        <f>IFERROR(VLOOKUP(Table1[[#This Row],[Ticker]],[1]!Table1[[Symbol]:[Industry]],2,FALSE),"-")</f>
        <v>-</v>
      </c>
      <c r="D383" t="s">
        <v>46</v>
      </c>
      <c r="E383">
        <v>16989.709392150002</v>
      </c>
      <c r="F383">
        <v>1790.9</v>
      </c>
      <c r="G383">
        <v>8.4424316348996999</v>
      </c>
      <c r="H383">
        <v>7.9140802022235697</v>
      </c>
      <c r="I383">
        <v>45.858922676287897</v>
      </c>
      <c r="J383">
        <v>0.395312202906203</v>
      </c>
      <c r="K383">
        <v>1615.1868783372399</v>
      </c>
      <c r="L383">
        <v>1379.3623120740001</v>
      </c>
      <c r="M383">
        <v>52.554232680723302</v>
      </c>
      <c r="N383">
        <v>0.76463169212664694</v>
      </c>
      <c r="O383">
        <v>3.8583952202803</v>
      </c>
      <c r="P383">
        <v>74.730474657300306</v>
      </c>
      <c r="Q383">
        <v>-3.1375123577901003E-2</v>
      </c>
    </row>
    <row r="384" spans="1:17" x14ac:dyDescent="0.3">
      <c r="A384" t="s">
        <v>879</v>
      </c>
      <c r="B384" t="s">
        <v>880</v>
      </c>
      <c r="C384" t="str">
        <f>IFERROR(VLOOKUP(Table1[[#This Row],[Ticker]],[1]!Table1[[Symbol]:[Industry]],2,FALSE),"-")</f>
        <v>-</v>
      </c>
      <c r="D384" t="s">
        <v>247</v>
      </c>
      <c r="E384">
        <v>16974.685123679999</v>
      </c>
      <c r="F384">
        <v>4120.2</v>
      </c>
      <c r="G384">
        <v>314.64322561704103</v>
      </c>
      <c r="H384">
        <v>-0.76740075109088401</v>
      </c>
      <c r="I384">
        <v>34.740622476031902</v>
      </c>
      <c r="J384">
        <v>3.9061150920399998</v>
      </c>
      <c r="K384">
        <v>3931.9204899766</v>
      </c>
      <c r="L384">
        <v>3186.3011433153301</v>
      </c>
      <c r="M384">
        <v>74.173121160858202</v>
      </c>
      <c r="N384">
        <v>0.76263625286646497</v>
      </c>
      <c r="O384">
        <v>4.3626522984321099</v>
      </c>
      <c r="P384">
        <v>350.29508196721298</v>
      </c>
      <c r="Q384">
        <v>0.29304662787101199</v>
      </c>
    </row>
    <row r="385" spans="1:17" x14ac:dyDescent="0.3">
      <c r="A385" t="s">
        <v>881</v>
      </c>
      <c r="B385" t="s">
        <v>882</v>
      </c>
      <c r="C385" t="str">
        <f>IFERROR(VLOOKUP(Table1[[#This Row],[Ticker]],[1]!Table1[[Symbol]:[Industry]],2,FALSE),"-")</f>
        <v>-</v>
      </c>
      <c r="D385" t="s">
        <v>287</v>
      </c>
      <c r="E385">
        <v>16929.259491929999</v>
      </c>
      <c r="F385">
        <v>340.9</v>
      </c>
      <c r="G385">
        <v>-18.031153986450501</v>
      </c>
      <c r="H385">
        <v>-10.301511366898801</v>
      </c>
      <c r="I385">
        <v>-29.972364495466199</v>
      </c>
      <c r="J385">
        <v>-4.88235639234472</v>
      </c>
      <c r="K385">
        <v>364.42311773533299</v>
      </c>
      <c r="L385">
        <v>373.21201770944799</v>
      </c>
      <c r="M385">
        <v>30.163652566410502</v>
      </c>
      <c r="N385">
        <v>0.58861399318491503</v>
      </c>
      <c r="O385">
        <v>63.684364916397698</v>
      </c>
      <c r="P385">
        <v>15.8145065398335</v>
      </c>
      <c r="Q385">
        <v>0.102073360613491</v>
      </c>
    </row>
    <row r="386" spans="1:17" x14ac:dyDescent="0.3">
      <c r="A386" t="s">
        <v>883</v>
      </c>
      <c r="B386" t="s">
        <v>884</v>
      </c>
      <c r="C386" t="str">
        <f>IFERROR(VLOOKUP(Table1[[#This Row],[Ticker]],[1]!Table1[[Symbol]:[Industry]],2,FALSE),"-")</f>
        <v>-</v>
      </c>
      <c r="D386" t="s">
        <v>239</v>
      </c>
      <c r="E386">
        <v>16916.090066339999</v>
      </c>
      <c r="F386">
        <v>4964.8500000000004</v>
      </c>
      <c r="G386">
        <v>108.125403281253</v>
      </c>
      <c r="H386">
        <v>-0.99532672716431403</v>
      </c>
      <c r="I386">
        <v>33.587291930932999</v>
      </c>
      <c r="J386">
        <v>-2.1105673560320599</v>
      </c>
      <c r="K386">
        <v>4638.29407297546</v>
      </c>
      <c r="L386">
        <v>3879.54541472646</v>
      </c>
      <c r="M386">
        <v>53.785248612003798</v>
      </c>
      <c r="N386">
        <v>0.83032379113278698</v>
      </c>
      <c r="O386">
        <v>4.5348802078612502</v>
      </c>
      <c r="P386">
        <v>146.59646857228</v>
      </c>
      <c r="Q386">
        <v>0.17582277414286601</v>
      </c>
    </row>
    <row r="387" spans="1:17" x14ac:dyDescent="0.3">
      <c r="A387" t="s">
        <v>885</v>
      </c>
      <c r="B387" t="s">
        <v>886</v>
      </c>
      <c r="C387" t="str">
        <f>IFERROR(VLOOKUP(Table1[[#This Row],[Ticker]],[1]!Table1[[Symbol]:[Industry]],2,FALSE),"-")</f>
        <v>-</v>
      </c>
      <c r="D387" t="s">
        <v>130</v>
      </c>
      <c r="E387">
        <v>16886.150907700001</v>
      </c>
      <c r="F387">
        <v>57.79</v>
      </c>
      <c r="G387">
        <v>5.7762417896806202</v>
      </c>
      <c r="H387">
        <v>-9.1409959182473202</v>
      </c>
      <c r="I387">
        <v>2.82861558527732</v>
      </c>
      <c r="J387">
        <v>-1.8282255337459401</v>
      </c>
      <c r="K387">
        <v>59.532078846280697</v>
      </c>
      <c r="L387">
        <v>55.730518031320798</v>
      </c>
      <c r="M387">
        <v>46.317599091987198</v>
      </c>
      <c r="N387">
        <v>0.33785744746996599</v>
      </c>
      <c r="O387">
        <v>27.530714656514899</v>
      </c>
      <c r="P387">
        <v>47.611749680715199</v>
      </c>
    </row>
    <row r="388" spans="1:17" x14ac:dyDescent="0.3">
      <c r="A388" t="s">
        <v>887</v>
      </c>
      <c r="B388" t="s">
        <v>888</v>
      </c>
      <c r="C388" t="str">
        <f>IFERROR(VLOOKUP(Table1[[#This Row],[Ticker]],[1]!Table1[[Symbol]:[Industry]],2,FALSE),"-")</f>
        <v>-</v>
      </c>
      <c r="D388" t="s">
        <v>117</v>
      </c>
      <c r="E388">
        <v>16878.571007357899</v>
      </c>
      <c r="F388">
        <v>63.08</v>
      </c>
      <c r="G388">
        <v>354.68245508287299</v>
      </c>
      <c r="H388">
        <v>5.7617454403571502</v>
      </c>
      <c r="I388">
        <v>98.345663914170103</v>
      </c>
      <c r="J388">
        <v>4.5232074094926302</v>
      </c>
      <c r="K388">
        <v>57.919516207944397</v>
      </c>
      <c r="L388">
        <v>43.215727148478599</v>
      </c>
      <c r="M388">
        <v>67.802797946198993</v>
      </c>
      <c r="N388">
        <v>0.91495658359676402</v>
      </c>
      <c r="O388">
        <v>13.823715916296701</v>
      </c>
      <c r="P388">
        <v>414.93877551020398</v>
      </c>
      <c r="Q388">
        <v>0.12219666492633199</v>
      </c>
    </row>
    <row r="389" spans="1:17" x14ac:dyDescent="0.3">
      <c r="A389" t="s">
        <v>889</v>
      </c>
      <c r="B389" t="s">
        <v>890</v>
      </c>
      <c r="C389" t="str">
        <f>IFERROR(VLOOKUP(Table1[[#This Row],[Ticker]],[1]!Table1[[Symbol]:[Industry]],2,FALSE),"-")</f>
        <v>-</v>
      </c>
      <c r="D389" t="s">
        <v>65</v>
      </c>
      <c r="E389">
        <v>16844.625</v>
      </c>
      <c r="F389">
        <v>6924.55</v>
      </c>
      <c r="G389">
        <v>59.695934298500099</v>
      </c>
      <c r="H389">
        <v>2.1981140176584599</v>
      </c>
      <c r="I389">
        <v>9.1676788852185709</v>
      </c>
      <c r="J389">
        <v>3.90175579720154</v>
      </c>
      <c r="K389">
        <v>6156.1784227325097</v>
      </c>
      <c r="L389">
        <v>5405.9907921964796</v>
      </c>
      <c r="M389">
        <v>59.715201011538099</v>
      </c>
      <c r="N389">
        <v>2.2190816736861199</v>
      </c>
      <c r="O389">
        <v>9.3529543436035407</v>
      </c>
      <c r="P389">
        <v>87.023632680621205</v>
      </c>
      <c r="Q389">
        <v>5.9652826975158002E-2</v>
      </c>
    </row>
    <row r="390" spans="1:17" x14ac:dyDescent="0.3">
      <c r="A390" t="s">
        <v>891</v>
      </c>
      <c r="B390" t="s">
        <v>892</v>
      </c>
      <c r="C390" t="str">
        <f>IFERROR(VLOOKUP(Table1[[#This Row],[Ticker]],[1]!Table1[[Symbol]:[Industry]],2,FALSE),"-")</f>
        <v>-</v>
      </c>
      <c r="D390" t="s">
        <v>287</v>
      </c>
      <c r="E390">
        <v>16792.630685144999</v>
      </c>
      <c r="F390">
        <v>2101.9</v>
      </c>
      <c r="G390">
        <v>-8.3690565255506009</v>
      </c>
      <c r="H390">
        <v>4.5721957860992299</v>
      </c>
      <c r="I390">
        <v>-9.0919583217503703</v>
      </c>
      <c r="J390">
        <v>-3.01345192046786</v>
      </c>
      <c r="K390">
        <v>2022.19810085227</v>
      </c>
      <c r="L390">
        <v>1966.74829999127</v>
      </c>
      <c r="M390">
        <v>53.516230040338499</v>
      </c>
      <c r="N390">
        <v>1.1217801502395901</v>
      </c>
      <c r="O390">
        <v>12.108092678053101</v>
      </c>
      <c r="P390">
        <v>20.108571428571398</v>
      </c>
      <c r="Q390">
        <v>3.0516612283340998E-2</v>
      </c>
    </row>
    <row r="391" spans="1:17" x14ac:dyDescent="0.3">
      <c r="A391" t="s">
        <v>893</v>
      </c>
      <c r="B391" t="s">
        <v>894</v>
      </c>
      <c r="C391" t="str">
        <f>IFERROR(VLOOKUP(Table1[[#This Row],[Ticker]],[1]!Table1[[Symbol]:[Industry]],2,FALSE),"-")</f>
        <v>-</v>
      </c>
      <c r="D391" t="s">
        <v>494</v>
      </c>
      <c r="E391">
        <v>16695.670073460002</v>
      </c>
      <c r="F391">
        <v>328.6</v>
      </c>
      <c r="G391">
        <v>5.3742473917465103</v>
      </c>
      <c r="H391">
        <v>-1.0230646916061199</v>
      </c>
      <c r="I391">
        <v>-12.3953123789177</v>
      </c>
      <c r="J391">
        <v>-4.4804804743303901</v>
      </c>
      <c r="K391">
        <v>328.62900962392098</v>
      </c>
      <c r="L391">
        <v>318.66142130990301</v>
      </c>
      <c r="M391">
        <v>47.508215175911197</v>
      </c>
      <c r="N391">
        <v>0.31702784596892403</v>
      </c>
      <c r="O391">
        <v>19.293974437005399</v>
      </c>
      <c r="P391">
        <v>32.233400402414397</v>
      </c>
      <c r="Q391">
        <v>-3.8700144010364E-2</v>
      </c>
    </row>
    <row r="392" spans="1:17" hidden="1" x14ac:dyDescent="0.3">
      <c r="A392" t="s">
        <v>895</v>
      </c>
      <c r="B392" t="s">
        <v>896</v>
      </c>
      <c r="C392" t="str">
        <f>IFERROR(VLOOKUP(Table1[[#This Row],[Ticker]],[1]!Table1[[Symbol]:[Industry]],2,FALSE),"-")</f>
        <v>-</v>
      </c>
      <c r="D392" t="s">
        <v>403</v>
      </c>
      <c r="E392">
        <v>16690.467779145001</v>
      </c>
      <c r="F392">
        <v>4899.8999999999996</v>
      </c>
      <c r="G392">
        <v>59.722570060951703</v>
      </c>
      <c r="H392">
        <v>-13.719578126893801</v>
      </c>
      <c r="I392">
        <v>28.3038861424278</v>
      </c>
      <c r="J392">
        <v>-5.7784646003901798</v>
      </c>
      <c r="K392">
        <v>4914.2435705308399</v>
      </c>
      <c r="M392">
        <v>29.0777360986283</v>
      </c>
      <c r="N392">
        <v>0.92786508338078999</v>
      </c>
      <c r="O392">
        <v>12.2471887181371</v>
      </c>
      <c r="P392">
        <v>133.328571428571</v>
      </c>
    </row>
    <row r="393" spans="1:17" x14ac:dyDescent="0.3">
      <c r="A393" t="s">
        <v>897</v>
      </c>
      <c r="B393" t="s">
        <v>898</v>
      </c>
      <c r="C393" t="str">
        <f>IFERROR(VLOOKUP(Table1[[#This Row],[Ticker]],[1]!Table1[[Symbol]:[Industry]],2,FALSE),"-")</f>
        <v>-</v>
      </c>
      <c r="D393" t="s">
        <v>21</v>
      </c>
      <c r="E393">
        <v>16645.448295900002</v>
      </c>
      <c r="F393">
        <v>726.35</v>
      </c>
      <c r="G393">
        <v>62.904182489920203</v>
      </c>
      <c r="H393">
        <v>4.3008395283393499</v>
      </c>
      <c r="I393">
        <v>15.9115838071697</v>
      </c>
      <c r="J393">
        <v>-4.22728023781763</v>
      </c>
      <c r="K393">
        <v>674.77275017330101</v>
      </c>
      <c r="L393">
        <v>577.53849382889905</v>
      </c>
      <c r="M393">
        <v>50.386724927876898</v>
      </c>
      <c r="N393">
        <v>0.54186685423529501</v>
      </c>
      <c r="O393">
        <v>5.9337784814483303</v>
      </c>
      <c r="P393">
        <v>89.945083682008303</v>
      </c>
      <c r="Q393">
        <v>5.9139752644472E-2</v>
      </c>
    </row>
    <row r="394" spans="1:17" x14ac:dyDescent="0.3">
      <c r="A394" t="s">
        <v>899</v>
      </c>
      <c r="B394" t="s">
        <v>900</v>
      </c>
      <c r="C394" t="str">
        <f>IFERROR(VLOOKUP(Table1[[#This Row],[Ticker]],[1]!Table1[[Symbol]:[Industry]],2,FALSE),"-")</f>
        <v>-</v>
      </c>
      <c r="D394" t="s">
        <v>455</v>
      </c>
      <c r="E394">
        <v>16572.099846609999</v>
      </c>
      <c r="F394">
        <v>591.95000000000005</v>
      </c>
      <c r="G394">
        <v>242.674474810032</v>
      </c>
      <c r="H394">
        <v>18.9390830187238</v>
      </c>
      <c r="I394">
        <v>20.140190370137301</v>
      </c>
      <c r="J394">
        <v>17.426508193172999</v>
      </c>
      <c r="K394">
        <v>509.13219072100298</v>
      </c>
      <c r="L394">
        <v>431.84866816410698</v>
      </c>
      <c r="M394">
        <v>89.913227151851302</v>
      </c>
      <c r="N394">
        <v>1.5442567068869499</v>
      </c>
      <c r="O394">
        <v>4.9075090801587704</v>
      </c>
      <c r="P394">
        <v>272.29559748427602</v>
      </c>
      <c r="Q394">
        <v>0.21325818243546099</v>
      </c>
    </row>
    <row r="395" spans="1:17" x14ac:dyDescent="0.3">
      <c r="A395" t="s">
        <v>901</v>
      </c>
      <c r="B395" t="s">
        <v>902</v>
      </c>
      <c r="C395" t="str">
        <f>IFERROR(VLOOKUP(Table1[[#This Row],[Ticker]],[1]!Table1[[Symbol]:[Industry]],2,FALSE),"-")</f>
        <v>-</v>
      </c>
      <c r="D395" t="s">
        <v>179</v>
      </c>
      <c r="E395">
        <v>16486.011148199999</v>
      </c>
      <c r="F395">
        <v>1664.25</v>
      </c>
      <c r="G395">
        <v>25.030225563344001</v>
      </c>
      <c r="H395">
        <v>10.283912230014201</v>
      </c>
      <c r="I395">
        <v>25.557859551823999</v>
      </c>
      <c r="J395">
        <v>-6.1391895070686804</v>
      </c>
      <c r="K395">
        <v>1476.3898176605301</v>
      </c>
      <c r="L395">
        <v>1316.7432006162901</v>
      </c>
      <c r="M395">
        <v>64.376226917193804</v>
      </c>
      <c r="N395">
        <v>2.43838378317384</v>
      </c>
      <c r="O395">
        <v>11.6629112212708</v>
      </c>
      <c r="P395">
        <v>71.474936891453297</v>
      </c>
      <c r="Q395">
        <v>1.3586535385566E-2</v>
      </c>
    </row>
    <row r="396" spans="1:17" x14ac:dyDescent="0.3">
      <c r="A396" t="s">
        <v>903</v>
      </c>
      <c r="B396" t="s">
        <v>904</v>
      </c>
      <c r="C396" t="str">
        <f>IFERROR(VLOOKUP(Table1[[#This Row],[Ticker]],[1]!Table1[[Symbol]:[Industry]],2,FALSE),"-")</f>
        <v>-</v>
      </c>
      <c r="D396" t="s">
        <v>905</v>
      </c>
      <c r="E396">
        <v>16385.99207376</v>
      </c>
      <c r="F396">
        <v>207.72</v>
      </c>
      <c r="G396">
        <v>-16.011786442152399</v>
      </c>
      <c r="H396">
        <v>-4.7964275134426897</v>
      </c>
      <c r="I396">
        <v>2.1319583133702502</v>
      </c>
      <c r="J396">
        <v>-7.7953367703913798</v>
      </c>
      <c r="K396">
        <v>212.58234709718499</v>
      </c>
      <c r="L396">
        <v>196.07962823021199</v>
      </c>
      <c r="M396">
        <v>35.812227648117101</v>
      </c>
      <c r="N396">
        <v>0.94149781210466199</v>
      </c>
      <c r="O396">
        <v>14.360677835547801</v>
      </c>
      <c r="P396">
        <v>52.511013215859002</v>
      </c>
      <c r="Q396">
        <v>2.27893130719E-4</v>
      </c>
    </row>
    <row r="397" spans="1:17" x14ac:dyDescent="0.3">
      <c r="A397" t="s">
        <v>906</v>
      </c>
      <c r="B397" t="s">
        <v>907</v>
      </c>
      <c r="C397" t="str">
        <f>IFERROR(VLOOKUP(Table1[[#This Row],[Ticker]],[1]!Table1[[Symbol]:[Industry]],2,FALSE),"-")</f>
        <v>-</v>
      </c>
      <c r="D397" t="s">
        <v>189</v>
      </c>
      <c r="E397">
        <v>16362.383255610001</v>
      </c>
      <c r="F397">
        <v>676.2</v>
      </c>
      <c r="G397">
        <v>0.85608726592384299</v>
      </c>
      <c r="H397">
        <v>5.8678519519263697</v>
      </c>
      <c r="I397">
        <v>9.2011086567777998</v>
      </c>
      <c r="J397">
        <v>-3.9024962178440199</v>
      </c>
      <c r="K397">
        <v>635.20999316138204</v>
      </c>
      <c r="L397">
        <v>582.75908073212497</v>
      </c>
      <c r="M397">
        <v>48.420167932821897</v>
      </c>
      <c r="N397">
        <v>0.69356032241453403</v>
      </c>
      <c r="O397">
        <v>6.7731440402247696</v>
      </c>
      <c r="P397">
        <v>37.5508543531326</v>
      </c>
      <c r="Q397">
        <v>4.6989960665798997E-2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Row],[Ticker]],[1]!Table1[[Symbol]:[Industry]],2,FALSE),"-")</f>
        <v>-</v>
      </c>
      <c r="D398" t="s">
        <v>542</v>
      </c>
      <c r="E398">
        <v>16294.55084496</v>
      </c>
      <c r="F398">
        <v>5347.95</v>
      </c>
      <c r="G398">
        <v>-13.810737768125501</v>
      </c>
      <c r="H398">
        <v>11.940628074147201</v>
      </c>
      <c r="I398">
        <v>-2.3466324642093102</v>
      </c>
      <c r="J398">
        <v>0.98483984974158001</v>
      </c>
      <c r="K398">
        <v>4721.2276910339797</v>
      </c>
      <c r="L398">
        <v>4569.2393370143</v>
      </c>
      <c r="M398">
        <v>84.398890927425398</v>
      </c>
      <c r="N398">
        <v>2.2165764260363701</v>
      </c>
      <c r="O398">
        <v>2.8431455043521399</v>
      </c>
      <c r="P398">
        <v>33.000497388709199</v>
      </c>
      <c r="Q398">
        <v>4.1991816640148998E-2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-</v>
      </c>
      <c r="D399" t="s">
        <v>542</v>
      </c>
      <c r="E399">
        <v>16286.26063062</v>
      </c>
      <c r="F399">
        <v>873.5</v>
      </c>
      <c r="G399">
        <v>80.499019520103602</v>
      </c>
      <c r="H399">
        <v>18.0465401949516</v>
      </c>
      <c r="I399">
        <v>45.154611891766599</v>
      </c>
      <c r="J399">
        <v>12.7189122382202</v>
      </c>
      <c r="K399">
        <v>736.05540575463897</v>
      </c>
      <c r="L399">
        <v>631.78945089594299</v>
      </c>
      <c r="M399">
        <v>84.703219536779201</v>
      </c>
      <c r="N399">
        <v>1.22706803097026</v>
      </c>
      <c r="O399">
        <v>1.6599885518030899</v>
      </c>
      <c r="P399">
        <v>113.56968215158901</v>
      </c>
      <c r="Q399">
        <v>9.7892833075866006E-2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Row],[Ticker]],[1]!Table1[[Symbol]:[Industry]],2,FALSE),"-")</f>
        <v>-</v>
      </c>
      <c r="D400" t="s">
        <v>130</v>
      </c>
      <c r="E400">
        <v>16265.98046619</v>
      </c>
      <c r="F400">
        <v>903.45</v>
      </c>
      <c r="G400">
        <v>945.12243335555104</v>
      </c>
      <c r="H400">
        <v>-1.8450028677069801</v>
      </c>
      <c r="I400">
        <v>-14.6160608124455</v>
      </c>
      <c r="J400">
        <v>-3.09921579063136</v>
      </c>
      <c r="K400">
        <v>925.95123449565995</v>
      </c>
      <c r="L400">
        <v>804.87845689013204</v>
      </c>
      <c r="M400">
        <v>52.497380885579403</v>
      </c>
      <c r="N400">
        <v>0.77100734504902102</v>
      </c>
      <c r="O400">
        <v>45.442470529636303</v>
      </c>
      <c r="P400">
        <v>975.53571428571399</v>
      </c>
      <c r="Q400">
        <v>0.21223725929055801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916</v>
      </c>
      <c r="E401">
        <v>16247.5107587</v>
      </c>
      <c r="F401">
        <v>720.1</v>
      </c>
      <c r="G401">
        <v>-20.263310264278001</v>
      </c>
      <c r="H401">
        <v>0.52766359335976099</v>
      </c>
      <c r="I401">
        <v>-21.500268521541201</v>
      </c>
      <c r="J401">
        <v>-4.1943046754061699</v>
      </c>
      <c r="K401">
        <v>695.76654155388201</v>
      </c>
      <c r="L401">
        <v>677.85531580463703</v>
      </c>
      <c r="M401">
        <v>54.425854971524501</v>
      </c>
      <c r="N401">
        <v>1.2361358503172299</v>
      </c>
      <c r="O401">
        <v>17.969726426885099</v>
      </c>
      <c r="P401">
        <v>21.2289562289562</v>
      </c>
      <c r="Q401">
        <v>4.9195970114975E-2</v>
      </c>
    </row>
    <row r="402" spans="1:17" x14ac:dyDescent="0.3">
      <c r="A402" t="s">
        <v>917</v>
      </c>
      <c r="B402" t="s">
        <v>918</v>
      </c>
      <c r="C402" t="str">
        <f>IFERROR(VLOOKUP(Table1[[#This Row],[Ticker]],[1]!Table1[[Symbol]:[Industry]],2,FALSE),"-")</f>
        <v>-</v>
      </c>
      <c r="D402" t="s">
        <v>919</v>
      </c>
      <c r="E402">
        <v>16152.816175125001</v>
      </c>
      <c r="F402">
        <v>183.38</v>
      </c>
      <c r="G402">
        <v>21.478825548645698</v>
      </c>
      <c r="H402">
        <v>5.7542224157571802</v>
      </c>
      <c r="I402">
        <v>-0.72549515880229798</v>
      </c>
      <c r="J402">
        <v>-6.0870829094183998</v>
      </c>
      <c r="K402">
        <v>168.544540925479</v>
      </c>
      <c r="L402">
        <v>152.82739729361501</v>
      </c>
      <c r="M402">
        <v>51.787501796367202</v>
      </c>
      <c r="N402">
        <v>0.95559186956938102</v>
      </c>
      <c r="O402">
        <v>4.2643690696913401</v>
      </c>
      <c r="P402">
        <v>54.100840336134397</v>
      </c>
      <c r="Q402">
        <v>1.2730841779392999E-2</v>
      </c>
    </row>
    <row r="403" spans="1:17" x14ac:dyDescent="0.3">
      <c r="A403" t="s">
        <v>920</v>
      </c>
      <c r="B403" t="s">
        <v>921</v>
      </c>
      <c r="C403" t="str">
        <f>IFERROR(VLOOKUP(Table1[[#This Row],[Ticker]],[1]!Table1[[Symbol]:[Industry]],2,FALSE),"-")</f>
        <v>-</v>
      </c>
      <c r="D403" t="s">
        <v>24</v>
      </c>
      <c r="E403">
        <v>16141.0492810579</v>
      </c>
      <c r="F403">
        <v>195.72</v>
      </c>
      <c r="G403">
        <v>30.1668078187639</v>
      </c>
      <c r="H403">
        <v>-5.6110890702431897</v>
      </c>
      <c r="I403">
        <v>6.70461009323569</v>
      </c>
      <c r="J403">
        <v>-5.0768890188416096</v>
      </c>
      <c r="K403">
        <v>200.048458226306</v>
      </c>
      <c r="L403">
        <v>175.70068960285201</v>
      </c>
      <c r="M403">
        <v>37.2385779637479</v>
      </c>
      <c r="N403">
        <v>0.67188410853148495</v>
      </c>
      <c r="O403">
        <v>12.3543838136112</v>
      </c>
      <c r="P403">
        <v>69.307958477508606</v>
      </c>
      <c r="Q403">
        <v>0.15241308022880801</v>
      </c>
    </row>
    <row r="404" spans="1:17" x14ac:dyDescent="0.3">
      <c r="A404" t="s">
        <v>922</v>
      </c>
      <c r="B404" t="s">
        <v>923</v>
      </c>
      <c r="C404" t="str">
        <f>IFERROR(VLOOKUP(Table1[[#This Row],[Ticker]],[1]!Table1[[Symbol]:[Industry]],2,FALSE),"-")</f>
        <v>-</v>
      </c>
      <c r="D404" t="s">
        <v>46</v>
      </c>
      <c r="E404">
        <v>16099.267147305</v>
      </c>
      <c r="F404">
        <v>1551</v>
      </c>
      <c r="G404">
        <v>251.98441699083099</v>
      </c>
      <c r="H404">
        <v>15.4138305439047</v>
      </c>
      <c r="I404">
        <v>82.315872113899601</v>
      </c>
      <c r="J404">
        <v>-5.9551399860376897</v>
      </c>
      <c r="K404">
        <v>1300.7079612878299</v>
      </c>
      <c r="L404">
        <v>918.60172880171797</v>
      </c>
      <c r="M404">
        <v>52.426534810375102</v>
      </c>
      <c r="N404">
        <v>0.26345138033538701</v>
      </c>
      <c r="O404">
        <v>3.0947775628626699</v>
      </c>
      <c r="P404">
        <v>295.86523736600299</v>
      </c>
      <c r="Q404">
        <v>0.159605921161002</v>
      </c>
    </row>
    <row r="405" spans="1:17" x14ac:dyDescent="0.3">
      <c r="A405" t="s">
        <v>924</v>
      </c>
      <c r="B405" t="s">
        <v>925</v>
      </c>
      <c r="C405" t="str">
        <f>IFERROR(VLOOKUP(Table1[[#This Row],[Ticker]],[1]!Table1[[Symbol]:[Industry]],2,FALSE),"-")</f>
        <v>-</v>
      </c>
      <c r="D405" t="s">
        <v>542</v>
      </c>
      <c r="E405">
        <v>16073.624922929999</v>
      </c>
      <c r="F405">
        <v>1488.25</v>
      </c>
      <c r="G405">
        <v>-16.221173167219799</v>
      </c>
      <c r="H405">
        <v>9.3228792607645108</v>
      </c>
      <c r="I405">
        <v>-14.244335976352501</v>
      </c>
      <c r="J405">
        <v>0.68897891434448499</v>
      </c>
      <c r="K405">
        <v>1398.1954458375301</v>
      </c>
      <c r="L405">
        <v>1395.35271293288</v>
      </c>
      <c r="M405">
        <v>69.231608292750593</v>
      </c>
      <c r="N405">
        <v>1.31723046284557</v>
      </c>
      <c r="O405">
        <v>8.9870653452040994</v>
      </c>
      <c r="P405">
        <v>19.730490748189801</v>
      </c>
      <c r="Q405">
        <v>-5.5547892303966E-2</v>
      </c>
    </row>
    <row r="406" spans="1:17" x14ac:dyDescent="0.3">
      <c r="A406" t="s">
        <v>926</v>
      </c>
      <c r="B406" t="s">
        <v>927</v>
      </c>
      <c r="C406" t="str">
        <f>IFERROR(VLOOKUP(Table1[[#This Row],[Ticker]],[1]!Table1[[Symbol]:[Industry]],2,FALSE),"-")</f>
        <v>-</v>
      </c>
      <c r="D406" t="s">
        <v>130</v>
      </c>
      <c r="E406">
        <v>16044.167184489999</v>
      </c>
      <c r="F406">
        <v>643.54999999999995</v>
      </c>
      <c r="G406">
        <v>84.100365992020997</v>
      </c>
      <c r="H406">
        <v>13.0893241656977</v>
      </c>
      <c r="I406">
        <v>6.4314665386577801</v>
      </c>
      <c r="J406">
        <v>7.4996136029850398</v>
      </c>
      <c r="K406">
        <v>566.55569724630095</v>
      </c>
      <c r="L406">
        <v>509.93739658073599</v>
      </c>
      <c r="M406">
        <v>74.744457863551702</v>
      </c>
      <c r="N406">
        <v>1.80301414542295</v>
      </c>
      <c r="O406">
        <v>1.7014994949887401</v>
      </c>
      <c r="P406">
        <v>118.48582583602099</v>
      </c>
      <c r="Q406">
        <v>0.12820754371544801</v>
      </c>
    </row>
    <row r="407" spans="1:17" x14ac:dyDescent="0.3">
      <c r="A407" t="s">
        <v>928</v>
      </c>
      <c r="B407" t="s">
        <v>929</v>
      </c>
      <c r="C407" t="str">
        <f>IFERROR(VLOOKUP(Table1[[#This Row],[Ticker]],[1]!Table1[[Symbol]:[Industry]],2,FALSE),"-")</f>
        <v>-</v>
      </c>
      <c r="D407" t="s">
        <v>330</v>
      </c>
      <c r="E407">
        <v>15962.023953925</v>
      </c>
      <c r="F407">
        <v>693.1</v>
      </c>
      <c r="G407">
        <v>110.910017239859</v>
      </c>
      <c r="H407">
        <v>-12.9629162765501</v>
      </c>
      <c r="I407">
        <v>41.498594542949597</v>
      </c>
      <c r="J407">
        <v>-5.2738721420853896</v>
      </c>
      <c r="K407">
        <v>701.55023347125598</v>
      </c>
      <c r="L407">
        <v>560.42478508711599</v>
      </c>
      <c r="M407">
        <v>34.851350848331997</v>
      </c>
      <c r="N407">
        <v>0.50841726095537898</v>
      </c>
      <c r="O407">
        <v>19.463280911845299</v>
      </c>
      <c r="P407">
        <v>173.95256916995999</v>
      </c>
      <c r="Q407">
        <v>7.9741853446359007E-2</v>
      </c>
    </row>
    <row r="408" spans="1:17" x14ac:dyDescent="0.3">
      <c r="A408" t="s">
        <v>930</v>
      </c>
      <c r="B408" t="s">
        <v>931</v>
      </c>
      <c r="C408" t="str">
        <f>IFERROR(VLOOKUP(Table1[[#This Row],[Ticker]],[1]!Table1[[Symbol]:[Industry]],2,FALSE),"-")</f>
        <v>-</v>
      </c>
      <c r="D408" t="s">
        <v>153</v>
      </c>
      <c r="E408">
        <v>15864.88906944</v>
      </c>
      <c r="F408">
        <v>2717.65</v>
      </c>
      <c r="G408">
        <v>-23.484584803226198</v>
      </c>
      <c r="H408">
        <v>-1.0019839641802899</v>
      </c>
      <c r="I408">
        <v>-9.1497882508129003</v>
      </c>
      <c r="J408">
        <v>-3.0048569596361498</v>
      </c>
      <c r="K408">
        <v>2625.7460692281802</v>
      </c>
      <c r="L408">
        <v>2654.5340645638698</v>
      </c>
      <c r="M408">
        <v>44.6000972240968</v>
      </c>
      <c r="N408">
        <v>0.68835906661295299</v>
      </c>
      <c r="O408">
        <v>22.736555479918302</v>
      </c>
      <c r="P408">
        <v>21.867713004484301</v>
      </c>
      <c r="Q408">
        <v>-8.7318949457788994E-2</v>
      </c>
    </row>
    <row r="409" spans="1:17" x14ac:dyDescent="0.3">
      <c r="A409" t="s">
        <v>932</v>
      </c>
      <c r="B409" t="s">
        <v>933</v>
      </c>
      <c r="C409" t="str">
        <f>IFERROR(VLOOKUP(Table1[[#This Row],[Ticker]],[1]!Table1[[Symbol]:[Industry]],2,FALSE),"-")</f>
        <v>-</v>
      </c>
      <c r="D409" t="s">
        <v>934</v>
      </c>
      <c r="E409">
        <v>15695.201264879999</v>
      </c>
      <c r="F409">
        <v>812.25</v>
      </c>
      <c r="G409">
        <v>49.458644112690003</v>
      </c>
      <c r="H409">
        <v>37.381869465221797</v>
      </c>
      <c r="I409">
        <v>34.537827949666102</v>
      </c>
      <c r="J409">
        <v>5.4638300110523996</v>
      </c>
      <c r="K409">
        <v>631.63255591867198</v>
      </c>
      <c r="L409">
        <v>550.20752744717197</v>
      </c>
      <c r="M409">
        <v>83.176703977809694</v>
      </c>
      <c r="N409">
        <v>2.7107367967130198</v>
      </c>
      <c r="O409">
        <v>3.65650969529085</v>
      </c>
      <c r="P409">
        <v>81.976027780889396</v>
      </c>
      <c r="Q409">
        <v>-3.0579863692349E-2</v>
      </c>
    </row>
    <row r="410" spans="1:17" x14ac:dyDescent="0.3">
      <c r="A410" t="s">
        <v>935</v>
      </c>
      <c r="B410" t="s">
        <v>936</v>
      </c>
      <c r="C410" t="str">
        <f>IFERROR(VLOOKUP(Table1[[#This Row],[Ticker]],[1]!Table1[[Symbol]:[Industry]],2,FALSE),"-")</f>
        <v>-</v>
      </c>
      <c r="D410" t="s">
        <v>214</v>
      </c>
      <c r="E410">
        <v>15656.490179065</v>
      </c>
      <c r="F410">
        <v>1905.5</v>
      </c>
      <c r="G410">
        <v>21.675228386607699</v>
      </c>
      <c r="H410">
        <v>2.6135064147812499</v>
      </c>
      <c r="I410">
        <v>10.534291885</v>
      </c>
      <c r="J410">
        <v>2.1040000525710498</v>
      </c>
      <c r="K410">
        <v>1779.18543836449</v>
      </c>
      <c r="L410">
        <v>1581.3691941961999</v>
      </c>
      <c r="M410">
        <v>73.399490275993401</v>
      </c>
      <c r="N410">
        <v>1.84662387149957</v>
      </c>
      <c r="O410">
        <v>16.6071897139858</v>
      </c>
      <c r="P410">
        <v>88.104639684106601</v>
      </c>
      <c r="Q410">
        <v>0.178131647273506</v>
      </c>
    </row>
    <row r="411" spans="1:17" hidden="1" x14ac:dyDescent="0.3">
      <c r="A411" t="s">
        <v>937</v>
      </c>
      <c r="B411" t="s">
        <v>938</v>
      </c>
      <c r="C411" t="str">
        <f>IFERROR(VLOOKUP(Table1[[#This Row],[Ticker]],[1]!Table1[[Symbol]:[Industry]],2,FALSE),"-")</f>
        <v>-</v>
      </c>
      <c r="D411" t="s">
        <v>713</v>
      </c>
      <c r="E411">
        <v>15502.9956089399</v>
      </c>
      <c r="F411">
        <v>868.54</v>
      </c>
      <c r="G411">
        <v>-2.1935344719907199</v>
      </c>
      <c r="H411">
        <v>0.58448011584762205</v>
      </c>
      <c r="I411">
        <v>-1.3477636743182799</v>
      </c>
      <c r="J411">
        <v>-2.0503382178703098</v>
      </c>
      <c r="K411">
        <v>827.59064796837595</v>
      </c>
      <c r="L411">
        <v>775.74559098344298</v>
      </c>
      <c r="M411">
        <v>63.673105172010501</v>
      </c>
      <c r="N411">
        <v>3.00817791374948</v>
      </c>
      <c r="O411">
        <v>2.2405415985446901</v>
      </c>
      <c r="P411">
        <v>29.0511426109179</v>
      </c>
      <c r="Q411">
        <v>-2.790653939747E-3</v>
      </c>
    </row>
    <row r="412" spans="1:17" x14ac:dyDescent="0.3">
      <c r="A412" t="s">
        <v>939</v>
      </c>
      <c r="B412" t="s">
        <v>940</v>
      </c>
      <c r="C412" t="str">
        <f>IFERROR(VLOOKUP(Table1[[#This Row],[Ticker]],[1]!Table1[[Symbol]:[Industry]],2,FALSE),"-")</f>
        <v>-</v>
      </c>
      <c r="D412" t="s">
        <v>24</v>
      </c>
      <c r="E412">
        <v>15381.7931280299</v>
      </c>
      <c r="F412">
        <v>246.45</v>
      </c>
      <c r="G412">
        <v>6.3975856182917896</v>
      </c>
      <c r="H412">
        <v>-4.1966042688242799</v>
      </c>
      <c r="I412">
        <v>-25.6587626077153</v>
      </c>
      <c r="J412">
        <v>-5.47042283724456</v>
      </c>
      <c r="K412">
        <v>255.905879499051</v>
      </c>
      <c r="L412">
        <v>245.061442663203</v>
      </c>
      <c r="M412">
        <v>39.920255870460998</v>
      </c>
      <c r="N412">
        <v>1.01257730468464</v>
      </c>
      <c r="O412">
        <v>22.012578616352101</v>
      </c>
      <c r="P412">
        <v>34.378407851690199</v>
      </c>
      <c r="Q412">
        <v>1.3610623479951E-2</v>
      </c>
    </row>
    <row r="413" spans="1:17" x14ac:dyDescent="0.3">
      <c r="A413" t="s">
        <v>941</v>
      </c>
      <c r="B413" t="s">
        <v>942</v>
      </c>
      <c r="C413" t="str">
        <f>IFERROR(VLOOKUP(Table1[[#This Row],[Ticker]],[1]!Table1[[Symbol]:[Industry]],2,FALSE),"-")</f>
        <v>-</v>
      </c>
      <c r="D413" t="s">
        <v>46</v>
      </c>
      <c r="E413">
        <v>15338.136359169999</v>
      </c>
      <c r="F413">
        <v>264.14999999999998</v>
      </c>
      <c r="G413">
        <v>93.427970776170199</v>
      </c>
      <c r="H413">
        <v>10.3374531278847</v>
      </c>
      <c r="I413">
        <v>19.007490923894199</v>
      </c>
      <c r="J413">
        <v>4.9658192752231001</v>
      </c>
      <c r="K413">
        <v>248.80948253303799</v>
      </c>
      <c r="L413">
        <v>206.361313972571</v>
      </c>
      <c r="M413">
        <v>71.026993817392295</v>
      </c>
      <c r="N413">
        <v>0.78321853186014301</v>
      </c>
      <c r="O413">
        <v>9.7482491008896499</v>
      </c>
      <c r="P413">
        <v>126.835551738943</v>
      </c>
      <c r="Q413">
        <v>0.125853906772361</v>
      </c>
    </row>
    <row r="414" spans="1:17" x14ac:dyDescent="0.3">
      <c r="A414" t="s">
        <v>943</v>
      </c>
      <c r="B414" t="s">
        <v>944</v>
      </c>
      <c r="C414" t="str">
        <f>IFERROR(VLOOKUP(Table1[[#This Row],[Ticker]],[1]!Table1[[Symbol]:[Industry]],2,FALSE),"-")</f>
        <v>-</v>
      </c>
      <c r="D414" t="s">
        <v>168</v>
      </c>
      <c r="E414">
        <v>15291.3094726049</v>
      </c>
      <c r="F414">
        <v>999.1</v>
      </c>
      <c r="G414">
        <v>-16.4522437524659</v>
      </c>
      <c r="H414">
        <v>-5.4769350909821002</v>
      </c>
      <c r="I414">
        <v>-18.206986111677399</v>
      </c>
      <c r="J414">
        <v>-3.7343477097679001</v>
      </c>
      <c r="K414">
        <v>989.43199467042496</v>
      </c>
      <c r="L414">
        <v>967.04506346769097</v>
      </c>
      <c r="M414">
        <v>41.4073840108626</v>
      </c>
      <c r="N414">
        <v>0.48303136331235602</v>
      </c>
      <c r="O414">
        <v>17.605845260734601</v>
      </c>
      <c r="P414">
        <v>20.912501512767701</v>
      </c>
      <c r="Q414">
        <v>-3.5244976611597E-2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Row],[Ticker]],[1]!Table1[[Symbol]:[Industry]],2,FALSE),"-")</f>
        <v>-</v>
      </c>
      <c r="D415" t="s">
        <v>873</v>
      </c>
      <c r="E415">
        <v>15209.175961499999</v>
      </c>
      <c r="F415">
        <v>377.45</v>
      </c>
      <c r="G415">
        <v>51.461194476921598</v>
      </c>
      <c r="H415">
        <v>10.8883146403375</v>
      </c>
      <c r="I415">
        <v>-8.9921746131231099</v>
      </c>
      <c r="J415">
        <v>-2.7073036178757199</v>
      </c>
      <c r="K415">
        <v>346.562861197806</v>
      </c>
      <c r="L415">
        <v>317.17718524227797</v>
      </c>
      <c r="M415">
        <v>55.661588533201403</v>
      </c>
      <c r="N415">
        <v>1.72720005184993</v>
      </c>
      <c r="O415">
        <v>13.909127036693601</v>
      </c>
      <c r="P415">
        <v>83.050436469447106</v>
      </c>
      <c r="Q415">
        <v>0.211259173342666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333</v>
      </c>
      <c r="E416">
        <v>15156.619484385001</v>
      </c>
      <c r="F416">
        <v>4567.95</v>
      </c>
      <c r="G416">
        <v>81.799870608725797</v>
      </c>
      <c r="H416">
        <v>13.993250595694599</v>
      </c>
      <c r="I416">
        <v>21.017306425546501</v>
      </c>
      <c r="J416">
        <v>-1.0634542459303</v>
      </c>
      <c r="K416">
        <v>4036.6157125056998</v>
      </c>
      <c r="L416">
        <v>3557.7030985107699</v>
      </c>
      <c r="M416">
        <v>74.6864428781752</v>
      </c>
      <c r="N416">
        <v>1.4242231908823999</v>
      </c>
      <c r="O416">
        <v>7.00642520167691</v>
      </c>
      <c r="P416">
        <v>110.407646245969</v>
      </c>
      <c r="Q416">
        <v>2.0544285469021002E-2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21</v>
      </c>
      <c r="E417">
        <v>15137.899339420001</v>
      </c>
      <c r="F417">
        <v>2660.3</v>
      </c>
      <c r="G417">
        <v>165.87312378989699</v>
      </c>
      <c r="H417">
        <v>0.379130653710326</v>
      </c>
      <c r="I417">
        <v>97.276211201007797</v>
      </c>
      <c r="J417">
        <v>-0.73640291801609803</v>
      </c>
      <c r="K417">
        <v>2329.2444738253098</v>
      </c>
      <c r="L417">
        <v>1590.71789322617</v>
      </c>
      <c r="M417">
        <v>66.764445242222493</v>
      </c>
      <c r="N417">
        <v>0.69250108921728004</v>
      </c>
      <c r="O417">
        <v>4.1968950870202297</v>
      </c>
      <c r="P417">
        <v>260.18142431627399</v>
      </c>
    </row>
    <row r="418" spans="1:17" hidden="1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182</v>
      </c>
      <c r="E418">
        <v>14973.59517026</v>
      </c>
      <c r="F418">
        <v>455.7</v>
      </c>
      <c r="G418">
        <v>8.8169707967519795</v>
      </c>
      <c r="H418">
        <v>-0.48959390610929099</v>
      </c>
      <c r="I418">
        <v>-14.8982322840509</v>
      </c>
      <c r="J418">
        <v>2.5336668213071398</v>
      </c>
      <c r="K418">
        <v>436.207054751675</v>
      </c>
      <c r="M418">
        <v>56.219311033171103</v>
      </c>
      <c r="N418">
        <v>1.2921982852677401</v>
      </c>
      <c r="O418">
        <v>12.135176651305599</v>
      </c>
      <c r="P418">
        <v>77.799453765118898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65</v>
      </c>
      <c r="E419">
        <v>14959.885979429901</v>
      </c>
      <c r="F419">
        <v>6437.4</v>
      </c>
      <c r="G419">
        <v>22.6484610830985</v>
      </c>
      <c r="H419">
        <v>0.75275112461112204</v>
      </c>
      <c r="I419">
        <v>9.1634638943286806</v>
      </c>
      <c r="J419">
        <v>-2.5235289711862898</v>
      </c>
      <c r="K419">
        <v>6085.9586314992303</v>
      </c>
      <c r="L419">
        <v>5341.3799464634703</v>
      </c>
      <c r="M419">
        <v>43.123410396011998</v>
      </c>
      <c r="N419">
        <v>0.46516879289773899</v>
      </c>
      <c r="O419">
        <v>17.121819368067801</v>
      </c>
      <c r="P419">
        <v>50.252988321167798</v>
      </c>
      <c r="Q419">
        <v>6.1089917261229996E-3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629</v>
      </c>
      <c r="E420">
        <v>14934.432546</v>
      </c>
      <c r="F420">
        <v>506.15</v>
      </c>
      <c r="G420">
        <v>13.530810939001899</v>
      </c>
      <c r="H420">
        <v>3.1593604046768302</v>
      </c>
      <c r="I420">
        <v>18.718424661967799</v>
      </c>
      <c r="J420">
        <v>2.9864383946809898</v>
      </c>
      <c r="K420">
        <v>470.08319734961998</v>
      </c>
      <c r="L420">
        <v>427.31370657493801</v>
      </c>
      <c r="M420">
        <v>65.391299837223301</v>
      </c>
      <c r="N420">
        <v>1.7629035434662299</v>
      </c>
      <c r="O420">
        <v>9.4438407586683901</v>
      </c>
      <c r="P420">
        <v>51.360645933014297</v>
      </c>
      <c r="Q420">
        <v>3.1810707321941002E-2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297</v>
      </c>
      <c r="E421">
        <v>14844.26180169</v>
      </c>
      <c r="F421">
        <v>1080.6500000000001</v>
      </c>
      <c r="G421">
        <v>57.501283171779498</v>
      </c>
      <c r="H421">
        <v>7.3643389830642096</v>
      </c>
      <c r="I421">
        <v>17.886316816831201</v>
      </c>
      <c r="J421">
        <v>-1.88001944201147</v>
      </c>
      <c r="K421">
        <v>1018.58504813746</v>
      </c>
      <c r="L421">
        <v>904.32448268560802</v>
      </c>
      <c r="M421">
        <v>59.406230984979601</v>
      </c>
      <c r="N421">
        <v>0.90032642305967303</v>
      </c>
      <c r="O421">
        <v>10.951742007125301</v>
      </c>
      <c r="P421">
        <v>88.924825174825102</v>
      </c>
      <c r="Q421">
        <v>1.7931249489472001E-2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130</v>
      </c>
      <c r="E422">
        <v>14828.1995661</v>
      </c>
      <c r="F422">
        <v>1155.5999999999999</v>
      </c>
      <c r="G422">
        <v>96.574892101879499</v>
      </c>
      <c r="H422">
        <v>0.55727179162610696</v>
      </c>
      <c r="I422">
        <v>38.102748008631103</v>
      </c>
      <c r="J422">
        <v>-1.2370298655953</v>
      </c>
      <c r="K422">
        <v>1002.54446006725</v>
      </c>
      <c r="L422">
        <v>802.43948679863797</v>
      </c>
      <c r="M422">
        <v>52.063998167637202</v>
      </c>
      <c r="N422">
        <v>0.67022867292457</v>
      </c>
      <c r="O422">
        <v>3.4700588438906199</v>
      </c>
      <c r="P422">
        <v>126.012125953451</v>
      </c>
      <c r="Q422">
        <v>0.10554467570960301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29</v>
      </c>
      <c r="E423">
        <v>14781.208543847</v>
      </c>
      <c r="F423">
        <v>75.569999999999993</v>
      </c>
      <c r="G423">
        <v>-25.169014327200198</v>
      </c>
      <c r="H423">
        <v>-4.3609795745642703</v>
      </c>
      <c r="I423">
        <v>-34.118351956835703</v>
      </c>
      <c r="J423">
        <v>-4.3802254021913498</v>
      </c>
      <c r="K423">
        <v>77.736733749886895</v>
      </c>
      <c r="L423">
        <v>82.470373163187901</v>
      </c>
      <c r="M423">
        <v>37.511744745871802</v>
      </c>
      <c r="N423">
        <v>0.88510848372324402</v>
      </c>
      <c r="O423">
        <v>44.369458779939102</v>
      </c>
      <c r="P423">
        <v>16.1721752498078</v>
      </c>
      <c r="Q423">
        <v>5.7256442687137997E-2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629</v>
      </c>
      <c r="E424">
        <v>14684.5773083519</v>
      </c>
      <c r="F424">
        <v>160.62</v>
      </c>
      <c r="G424">
        <v>40.740494051332703</v>
      </c>
      <c r="H424">
        <v>5.0763636516227804</v>
      </c>
      <c r="I424">
        <v>-5.5335307167023604</v>
      </c>
      <c r="J424">
        <v>-3.1439277022479302</v>
      </c>
      <c r="K424">
        <v>146.76690622032501</v>
      </c>
      <c r="L424">
        <v>139.95970371118099</v>
      </c>
      <c r="M424">
        <v>61.249817000807496</v>
      </c>
      <c r="N424">
        <v>1.81194837630911</v>
      </c>
      <c r="O424">
        <v>6.6181048437305297</v>
      </c>
      <c r="P424">
        <v>69.073684210526295</v>
      </c>
      <c r="Q424">
        <v>-2.0559337825790001E-3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150</v>
      </c>
      <c r="E425">
        <v>14478.2834836</v>
      </c>
      <c r="F425">
        <v>1292.95</v>
      </c>
      <c r="G425">
        <v>77.388793239154694</v>
      </c>
      <c r="H425">
        <v>11.4181041859056</v>
      </c>
      <c r="I425">
        <v>15.3259537613059</v>
      </c>
      <c r="J425">
        <v>-4.7991626575393598</v>
      </c>
      <c r="K425">
        <v>1208.4173448668701</v>
      </c>
      <c r="L425">
        <v>1005.1860586841</v>
      </c>
      <c r="M425">
        <v>43.223773403744602</v>
      </c>
      <c r="N425">
        <v>0.91113522645604506</v>
      </c>
      <c r="O425">
        <v>8.9755984376812705</v>
      </c>
      <c r="P425">
        <v>106.212121212121</v>
      </c>
      <c r="Q425">
        <v>0.221077815613093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610</v>
      </c>
      <c r="E426">
        <v>14472.146101139901</v>
      </c>
      <c r="F426">
        <v>150.69999999999999</v>
      </c>
      <c r="G426">
        <v>-51.571646757883101</v>
      </c>
      <c r="H426">
        <v>-9.0542609232367504</v>
      </c>
      <c r="I426">
        <v>-54.533905173020599</v>
      </c>
      <c r="J426">
        <v>-3.3085624038611101</v>
      </c>
      <c r="K426">
        <v>152.078937658157</v>
      </c>
      <c r="L426">
        <v>183.52588616853799</v>
      </c>
      <c r="M426">
        <v>43.0442438496572</v>
      </c>
      <c r="N426">
        <v>1.1899368864055799</v>
      </c>
      <c r="O426">
        <v>98.871930988719299</v>
      </c>
      <c r="P426">
        <v>20.079681274900299</v>
      </c>
      <c r="Q426">
        <v>-3.8738896356324999E-2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18</v>
      </c>
      <c r="E427">
        <v>14444.4058</v>
      </c>
      <c r="F427">
        <v>1022.15</v>
      </c>
      <c r="G427">
        <v>111.48530143515799</v>
      </c>
      <c r="H427">
        <v>-3.8450593136262299</v>
      </c>
      <c r="I427">
        <v>29.068201645979201</v>
      </c>
      <c r="J427">
        <v>-2.2165515488570899</v>
      </c>
      <c r="K427">
        <v>951.38145223683</v>
      </c>
      <c r="L427">
        <v>802.95495738384602</v>
      </c>
      <c r="M427">
        <v>52.276732125055098</v>
      </c>
      <c r="N427">
        <v>0.87052456702625602</v>
      </c>
      <c r="O427">
        <v>9.8175414567333696</v>
      </c>
      <c r="P427">
        <v>193.80569129060001</v>
      </c>
      <c r="Q427">
        <v>0.16991538596361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973</v>
      </c>
      <c r="E428">
        <v>14309.47424349</v>
      </c>
      <c r="F428">
        <v>1457.85</v>
      </c>
      <c r="G428">
        <v>-23.868915030183501</v>
      </c>
      <c r="H428">
        <v>3.83180306629749</v>
      </c>
      <c r="I428">
        <v>-20.0297884348231</v>
      </c>
      <c r="J428">
        <v>-4.3513519426146097</v>
      </c>
      <c r="K428">
        <v>1398.8328025337</v>
      </c>
      <c r="L428">
        <v>1462.48640884154</v>
      </c>
      <c r="M428">
        <v>55.936749318671097</v>
      </c>
      <c r="N428">
        <v>1.2231913778109</v>
      </c>
      <c r="O428">
        <v>28.644922317110801</v>
      </c>
      <c r="P428">
        <v>21.063776781265499</v>
      </c>
      <c r="Q428">
        <v>-3.4475470666598E-2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Row],[Ticker]],[1]!Table1[[Symbol]:[Industry]],2,FALSE),"-")</f>
        <v>-</v>
      </c>
      <c r="D429" t="s">
        <v>494</v>
      </c>
      <c r="E429">
        <v>14222.592084075</v>
      </c>
      <c r="F429">
        <v>1800.4</v>
      </c>
      <c r="G429">
        <v>-9.6545690015216898</v>
      </c>
      <c r="H429">
        <v>1.3720154821505399</v>
      </c>
      <c r="I429">
        <v>2.6169340897300302</v>
      </c>
      <c r="J429">
        <v>-4.8693489553041296</v>
      </c>
      <c r="K429">
        <v>1724.58893088288</v>
      </c>
      <c r="L429">
        <v>1608.18246079906</v>
      </c>
      <c r="M429">
        <v>41.102477366834798</v>
      </c>
      <c r="N429">
        <v>1.0000236467210999</v>
      </c>
      <c r="O429">
        <v>9.9172406131970501</v>
      </c>
      <c r="P429">
        <v>37.750573833205799</v>
      </c>
      <c r="Q429">
        <v>-0.107849619213585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Row],[Ticker]],[1]!Table1[[Symbol]:[Industry]],2,FALSE),"-")</f>
        <v>-</v>
      </c>
      <c r="D430" t="s">
        <v>239</v>
      </c>
      <c r="E430">
        <v>14187.13272</v>
      </c>
      <c r="F430">
        <v>4487.25</v>
      </c>
      <c r="G430">
        <v>39.850639181638101</v>
      </c>
      <c r="H430">
        <v>-8.6543408014878498</v>
      </c>
      <c r="I430">
        <v>31.394468555984702</v>
      </c>
      <c r="J430">
        <v>-4.5505997594290104</v>
      </c>
      <c r="K430">
        <v>4425.3324741005499</v>
      </c>
      <c r="L430">
        <v>3715.5126565604101</v>
      </c>
      <c r="M430">
        <v>36.5390796731281</v>
      </c>
      <c r="N430">
        <v>0.95773573328478101</v>
      </c>
      <c r="O430">
        <v>11.426820435678801</v>
      </c>
      <c r="P430">
        <v>65.090781994444498</v>
      </c>
      <c r="Q430">
        <v>0.19116597331830401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65</v>
      </c>
      <c r="E431">
        <v>14021.168824320001</v>
      </c>
      <c r="F431">
        <v>1033.8</v>
      </c>
      <c r="G431">
        <v>18.779839838346199</v>
      </c>
      <c r="H431">
        <v>-3.2120054641999798</v>
      </c>
      <c r="I431">
        <v>-0.292988828459391</v>
      </c>
      <c r="J431">
        <v>-3.3088098196212501</v>
      </c>
      <c r="K431">
        <v>971.04879146650205</v>
      </c>
      <c r="L431">
        <v>888.82828833185101</v>
      </c>
      <c r="M431">
        <v>52.743902240626902</v>
      </c>
      <c r="N431">
        <v>0.62864427032601899</v>
      </c>
      <c r="O431">
        <v>5.4362545946991601</v>
      </c>
      <c r="P431">
        <v>49.1774891774891</v>
      </c>
      <c r="Q431">
        <v>-1.9201031097353001E-2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252</v>
      </c>
      <c r="E432">
        <v>14001.127173000001</v>
      </c>
      <c r="F432">
        <v>2379.85</v>
      </c>
      <c r="G432">
        <v>80.584329084772904</v>
      </c>
      <c r="H432">
        <v>20.579365109821101</v>
      </c>
      <c r="I432">
        <v>36.763992701060197</v>
      </c>
      <c r="J432">
        <v>-4.5331803426294996</v>
      </c>
      <c r="K432">
        <v>1760.0396348330601</v>
      </c>
      <c r="L432">
        <v>1538.3263756517699</v>
      </c>
      <c r="M432">
        <v>60.444118770632699</v>
      </c>
      <c r="N432">
        <v>3.0981228661111899</v>
      </c>
      <c r="O432">
        <v>1.18284765846587</v>
      </c>
      <c r="P432">
        <v>145.33271480851499</v>
      </c>
      <c r="Q432">
        <v>2.9304289618976999E-2</v>
      </c>
    </row>
    <row r="433" spans="1:17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629</v>
      </c>
      <c r="E433">
        <v>13887.777401597001</v>
      </c>
      <c r="F433">
        <v>27.87</v>
      </c>
      <c r="G433">
        <v>45.607442173894</v>
      </c>
      <c r="H433">
        <v>1.6724201364776099</v>
      </c>
      <c r="I433">
        <v>-38.109516370045803</v>
      </c>
      <c r="J433">
        <v>-6.5564414303113097</v>
      </c>
      <c r="K433">
        <v>27.507484842281102</v>
      </c>
      <c r="L433">
        <v>25.307042030338099</v>
      </c>
      <c r="M433">
        <v>47.080758453568897</v>
      </c>
      <c r="N433">
        <v>1.6985814127015599</v>
      </c>
      <c r="O433">
        <v>40.1148188015787</v>
      </c>
      <c r="P433">
        <v>91.546391752577307</v>
      </c>
      <c r="Q433">
        <v>-5.4896689376859997E-3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986</v>
      </c>
      <c r="E434">
        <v>13829.5079268549</v>
      </c>
      <c r="F434">
        <v>773.55</v>
      </c>
      <c r="G434">
        <v>39.850833697724603</v>
      </c>
      <c r="H434">
        <v>4.5777499412817697</v>
      </c>
      <c r="I434">
        <v>20.419000291726402</v>
      </c>
      <c r="J434">
        <v>-6.6289402244597895E-2</v>
      </c>
      <c r="K434">
        <v>704.93795552759502</v>
      </c>
      <c r="L434">
        <v>613.39381020170197</v>
      </c>
      <c r="M434">
        <v>64.713017024131801</v>
      </c>
      <c r="N434">
        <v>0.76459174166748001</v>
      </c>
      <c r="O434">
        <v>7.6853467778424198</v>
      </c>
      <c r="P434">
        <v>71.006963634353895</v>
      </c>
      <c r="Q434">
        <v>4.9897723153197002E-2</v>
      </c>
    </row>
    <row r="435" spans="1:17" hidden="1" x14ac:dyDescent="0.3">
      <c r="A435" t="s">
        <v>987</v>
      </c>
      <c r="B435" t="s">
        <v>988</v>
      </c>
      <c r="C435" t="str">
        <f>IFERROR(VLOOKUP(Table1[[#This Row],[Ticker]],[1]!Table1[[Symbol]:[Industry]],2,FALSE),"-")</f>
        <v>-</v>
      </c>
      <c r="D435" t="s">
        <v>989</v>
      </c>
      <c r="E435">
        <v>13775.699135819999</v>
      </c>
      <c r="F435">
        <v>2249.65</v>
      </c>
      <c r="G435">
        <v>43.140715363879401</v>
      </c>
      <c r="H435">
        <v>14.311840767266901</v>
      </c>
      <c r="I435">
        <v>53.351766664647002</v>
      </c>
      <c r="J435">
        <v>4.9797242471850502</v>
      </c>
      <c r="K435">
        <v>1939.94232403869</v>
      </c>
      <c r="M435">
        <v>88.389328551778306</v>
      </c>
      <c r="N435">
        <v>0.87725101172610298</v>
      </c>
      <c r="O435">
        <v>5.12746427222012</v>
      </c>
      <c r="P435">
        <v>83.554993472584798</v>
      </c>
    </row>
    <row r="436" spans="1:17" x14ac:dyDescent="0.3">
      <c r="A436" t="s">
        <v>990</v>
      </c>
      <c r="B436" t="s">
        <v>991</v>
      </c>
      <c r="C436" t="str">
        <f>IFERROR(VLOOKUP(Table1[[#This Row],[Ticker]],[1]!Table1[[Symbol]:[Industry]],2,FALSE),"-")</f>
        <v>-</v>
      </c>
      <c r="D436" t="s">
        <v>65</v>
      </c>
      <c r="E436">
        <v>13503.88439608</v>
      </c>
      <c r="F436">
        <v>851</v>
      </c>
      <c r="G436">
        <v>221.392777860709</v>
      </c>
      <c r="H436">
        <v>46.375937621201302</v>
      </c>
      <c r="I436">
        <v>68.021034793732994</v>
      </c>
      <c r="J436">
        <v>4.0511315716143903</v>
      </c>
      <c r="K436">
        <v>644.22282980269597</v>
      </c>
      <c r="L436">
        <v>490.87349404864602</v>
      </c>
      <c r="M436">
        <v>77.273304772408096</v>
      </c>
      <c r="N436">
        <v>3.41875508938978</v>
      </c>
      <c r="O436">
        <v>16.921269095182101</v>
      </c>
      <c r="P436">
        <v>299.06213364595499</v>
      </c>
      <c r="Q436">
        <v>4.5798819907216001E-2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Row],[Ticker]],[1]!Table1[[Symbol]:[Industry]],2,FALSE),"-")</f>
        <v>-</v>
      </c>
      <c r="D437" t="s">
        <v>95</v>
      </c>
      <c r="E437">
        <v>13414.83</v>
      </c>
      <c r="F437">
        <v>413.3</v>
      </c>
      <c r="G437">
        <v>121.899603553774</v>
      </c>
      <c r="H437">
        <v>5.5636509643094598</v>
      </c>
      <c r="I437">
        <v>-27.030246484520301</v>
      </c>
      <c r="J437">
        <v>5.3534585693037604</v>
      </c>
      <c r="K437">
        <v>398.40542024189301</v>
      </c>
      <c r="L437">
        <v>369.565550693315</v>
      </c>
      <c r="M437">
        <v>76.367044667792797</v>
      </c>
      <c r="N437">
        <v>1.1680784365099599</v>
      </c>
      <c r="O437">
        <v>22.429228163561501</v>
      </c>
      <c r="P437">
        <v>150.257341810475</v>
      </c>
      <c r="Q437">
        <v>0.15075076453671801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-</v>
      </c>
      <c r="D438" t="s">
        <v>247</v>
      </c>
      <c r="E438">
        <v>13352.4219972149</v>
      </c>
      <c r="F438">
        <v>1046.0999999999999</v>
      </c>
      <c r="G438">
        <v>5.6645911725014697</v>
      </c>
      <c r="H438">
        <v>3.8600969751060799</v>
      </c>
      <c r="I438">
        <v>4.1081708130016699</v>
      </c>
      <c r="J438">
        <v>-0.76747614653478002</v>
      </c>
      <c r="K438">
        <v>972.64702725928896</v>
      </c>
      <c r="L438">
        <v>887.36160958600101</v>
      </c>
      <c r="M438">
        <v>74.391801363494395</v>
      </c>
      <c r="N438">
        <v>0.87718624065439399</v>
      </c>
      <c r="O438">
        <v>2.4758627282286598</v>
      </c>
      <c r="P438">
        <v>43.066192560174997</v>
      </c>
      <c r="Q438">
        <v>-1.1560248431579E-2</v>
      </c>
    </row>
    <row r="439" spans="1:17" hidden="1" x14ac:dyDescent="0.3">
      <c r="A439" t="s">
        <v>996</v>
      </c>
      <c r="B439" t="s">
        <v>997</v>
      </c>
      <c r="C439" t="str">
        <f>IFERROR(VLOOKUP(Table1[[#This Row],[Ticker]],[1]!Table1[[Symbol]:[Industry]],2,FALSE),"-")</f>
        <v>-</v>
      </c>
      <c r="D439" t="s">
        <v>998</v>
      </c>
      <c r="E439">
        <v>13243.302285</v>
      </c>
      <c r="F439">
        <v>1425.6</v>
      </c>
      <c r="G439">
        <v>26.170057469296399</v>
      </c>
      <c r="H439">
        <v>9.9780529442561097</v>
      </c>
      <c r="I439">
        <v>50.238461556571401</v>
      </c>
      <c r="J439">
        <v>3.7220576007272501</v>
      </c>
      <c r="K439">
        <v>1319.1697733247699</v>
      </c>
      <c r="M439">
        <v>77.781955051016794</v>
      </c>
      <c r="N439">
        <v>0.93089493953065705</v>
      </c>
      <c r="O439">
        <v>5.7028619528619497</v>
      </c>
      <c r="P439">
        <v>77.855405152516994</v>
      </c>
    </row>
    <row r="440" spans="1:17" hidden="1" x14ac:dyDescent="0.3">
      <c r="A440" t="s">
        <v>999</v>
      </c>
      <c r="B440" t="s">
        <v>1000</v>
      </c>
      <c r="C440" t="str">
        <f>IFERROR(VLOOKUP(Table1[[#This Row],[Ticker]],[1]!Table1[[Symbol]:[Industry]],2,FALSE),"-")</f>
        <v>-</v>
      </c>
      <c r="D440" t="s">
        <v>624</v>
      </c>
      <c r="E440">
        <v>13232.460573389901</v>
      </c>
      <c r="F440">
        <v>560.5</v>
      </c>
      <c r="G440">
        <v>-28.215404144135299</v>
      </c>
      <c r="H440">
        <v>-2.8320184076742798</v>
      </c>
      <c r="I440">
        <v>-15.153873493502401</v>
      </c>
      <c r="J440">
        <v>-1.70881982779388</v>
      </c>
      <c r="M440">
        <v>48.074320087712401</v>
      </c>
      <c r="O440">
        <v>17.752007136485201</v>
      </c>
      <c r="P440">
        <v>19.229951074239501</v>
      </c>
    </row>
    <row r="441" spans="1:17" x14ac:dyDescent="0.3">
      <c r="A441" t="s">
        <v>1001</v>
      </c>
      <c r="B441" t="s">
        <v>1002</v>
      </c>
      <c r="C441" t="str">
        <f>IFERROR(VLOOKUP(Table1[[#This Row],[Ticker]],[1]!Table1[[Symbol]:[Industry]],2,FALSE),"-")</f>
        <v>-</v>
      </c>
      <c r="D441" t="s">
        <v>46</v>
      </c>
      <c r="E441">
        <v>13231.78513968</v>
      </c>
      <c r="F441">
        <v>745.6</v>
      </c>
      <c r="G441">
        <v>55.734179581225902</v>
      </c>
      <c r="H441">
        <v>14.341078685979999</v>
      </c>
      <c r="I441">
        <v>25.8501897619287</v>
      </c>
      <c r="J441">
        <v>-4.7469760078641698</v>
      </c>
      <c r="K441">
        <v>625.72327208412901</v>
      </c>
      <c r="L441">
        <v>545.39465844051404</v>
      </c>
      <c r="M441">
        <v>60.375334021671101</v>
      </c>
      <c r="N441">
        <v>0.90102641415151696</v>
      </c>
      <c r="O441">
        <v>1.65638412017168</v>
      </c>
      <c r="P441">
        <v>89.070622543425799</v>
      </c>
      <c r="Q441">
        <v>6.3005434319222994E-2</v>
      </c>
    </row>
    <row r="442" spans="1:17" x14ac:dyDescent="0.3">
      <c r="A442" t="s">
        <v>1003</v>
      </c>
      <c r="B442" t="s">
        <v>1004</v>
      </c>
      <c r="C442" t="str">
        <f>IFERROR(VLOOKUP(Table1[[#This Row],[Ticker]],[1]!Table1[[Symbol]:[Industry]],2,FALSE),"-")</f>
        <v>-</v>
      </c>
      <c r="D442" t="s">
        <v>297</v>
      </c>
      <c r="E442">
        <v>13202.15667955</v>
      </c>
      <c r="F442">
        <v>951.4</v>
      </c>
      <c r="G442">
        <v>177.673404838919</v>
      </c>
      <c r="H442">
        <v>-6.2382783028524402</v>
      </c>
      <c r="I442">
        <v>7.6571928839280003</v>
      </c>
      <c r="J442">
        <v>-8.8202627394411799</v>
      </c>
      <c r="K442">
        <v>927.43621452064201</v>
      </c>
      <c r="L442">
        <v>764.15783579285903</v>
      </c>
      <c r="M442">
        <v>40.393573389913897</v>
      </c>
      <c r="N442">
        <v>0.55345516635228897</v>
      </c>
      <c r="O442">
        <v>11.2150515030481</v>
      </c>
      <c r="P442">
        <v>214.486406082142</v>
      </c>
      <c r="Q442">
        <v>9.5858971266880005E-2</v>
      </c>
    </row>
    <row r="443" spans="1:17" x14ac:dyDescent="0.3">
      <c r="A443" t="s">
        <v>1005</v>
      </c>
      <c r="B443" t="s">
        <v>1006</v>
      </c>
      <c r="C443" t="str">
        <f>IFERROR(VLOOKUP(Table1[[#This Row],[Ticker]],[1]!Table1[[Symbol]:[Industry]],2,FALSE),"-")</f>
        <v>-</v>
      </c>
      <c r="D443" t="s">
        <v>239</v>
      </c>
      <c r="E443">
        <v>13189.155451125</v>
      </c>
      <c r="F443">
        <v>5428.1</v>
      </c>
      <c r="G443">
        <v>10.143895284230201</v>
      </c>
      <c r="H443">
        <v>21.298508381706299</v>
      </c>
      <c r="I443">
        <v>-1.24389058445043</v>
      </c>
      <c r="J443">
        <v>-2.1867005238650599</v>
      </c>
      <c r="K443">
        <v>4847.3487705984398</v>
      </c>
      <c r="L443">
        <v>4524.3427350455704</v>
      </c>
      <c r="M443">
        <v>62.917772944821998</v>
      </c>
      <c r="N443">
        <v>2.9240779061073101</v>
      </c>
      <c r="O443">
        <v>7.5882905620751204</v>
      </c>
      <c r="P443">
        <v>43.522692719556801</v>
      </c>
      <c r="Q443">
        <v>0.11424053416031001</v>
      </c>
    </row>
    <row r="444" spans="1:17" x14ac:dyDescent="0.3">
      <c r="A444" t="s">
        <v>1007</v>
      </c>
      <c r="B444" t="s">
        <v>1008</v>
      </c>
      <c r="C444" t="str">
        <f>IFERROR(VLOOKUP(Table1[[#This Row],[Ticker]],[1]!Table1[[Symbol]:[Industry]],2,FALSE),"-")</f>
        <v>-</v>
      </c>
      <c r="D444" t="s">
        <v>120</v>
      </c>
      <c r="E444">
        <v>13142.264861039999</v>
      </c>
      <c r="F444">
        <v>2103.35</v>
      </c>
      <c r="G444">
        <v>15.8888176188686</v>
      </c>
      <c r="H444">
        <v>5.3096778014826604</v>
      </c>
      <c r="I444">
        <v>14.197672718393299</v>
      </c>
      <c r="J444">
        <v>7.0733638959990097</v>
      </c>
      <c r="K444">
        <v>1825.0498918467699</v>
      </c>
      <c r="L444">
        <v>1666.32572795854</v>
      </c>
      <c r="M444">
        <v>69.928344742923201</v>
      </c>
      <c r="N444">
        <v>1.54188476416528</v>
      </c>
      <c r="O444">
        <v>1.50474243468752</v>
      </c>
      <c r="P444">
        <v>47.598329883161902</v>
      </c>
      <c r="Q444">
        <v>-8.0417897398638E-2</v>
      </c>
    </row>
    <row r="445" spans="1:17" hidden="1" x14ac:dyDescent="0.3">
      <c r="A445" t="s">
        <v>1009</v>
      </c>
      <c r="B445" t="s">
        <v>1010</v>
      </c>
      <c r="C445" t="str">
        <f>IFERROR(VLOOKUP(Table1[[#This Row],[Ticker]],[1]!Table1[[Symbol]:[Industry]],2,FALSE),"-")</f>
        <v>-</v>
      </c>
      <c r="D445" t="s">
        <v>542</v>
      </c>
      <c r="E445">
        <v>13092.15717029</v>
      </c>
      <c r="F445">
        <v>2910.65</v>
      </c>
      <c r="G445">
        <v>-18.8517959187147</v>
      </c>
      <c r="H445">
        <v>3.1301191753197601</v>
      </c>
      <c r="I445">
        <v>-1.5346082542969499</v>
      </c>
      <c r="J445">
        <v>-1.66074153041742</v>
      </c>
      <c r="K445">
        <v>2721.4339998809901</v>
      </c>
      <c r="L445">
        <v>2588.7484408556802</v>
      </c>
      <c r="M445">
        <v>53.907807016621199</v>
      </c>
      <c r="N445">
        <v>0.74689549386542098</v>
      </c>
      <c r="O445">
        <v>5.0624430969027499</v>
      </c>
      <c r="P445">
        <v>28.392148213498</v>
      </c>
      <c r="Q445">
        <v>-2.5789669274662998E-2</v>
      </c>
    </row>
    <row r="446" spans="1:17" x14ac:dyDescent="0.3">
      <c r="A446" t="s">
        <v>1011</v>
      </c>
      <c r="B446" t="s">
        <v>1012</v>
      </c>
      <c r="C446" t="str">
        <f>IFERROR(VLOOKUP(Table1[[#This Row],[Ticker]],[1]!Table1[[Symbol]:[Industry]],2,FALSE),"-")</f>
        <v>-</v>
      </c>
      <c r="D446" t="s">
        <v>526</v>
      </c>
      <c r="E446">
        <v>13078.536544725001</v>
      </c>
      <c r="F446">
        <v>836.15</v>
      </c>
      <c r="G446">
        <v>-28.784805281471399</v>
      </c>
      <c r="H446">
        <v>-3.1292084338095401</v>
      </c>
      <c r="I446">
        <v>-11.0195546018467</v>
      </c>
      <c r="J446">
        <v>0.35804788065842802</v>
      </c>
      <c r="K446">
        <v>830.50694641888003</v>
      </c>
      <c r="L446">
        <v>824.95728593056401</v>
      </c>
      <c r="M446">
        <v>53.546479299726499</v>
      </c>
      <c r="N446">
        <v>1.3506214426934799</v>
      </c>
      <c r="O446">
        <v>22.579680679303902</v>
      </c>
      <c r="P446">
        <v>17.9420269412511</v>
      </c>
      <c r="Q446">
        <v>2.5333109012735E-2</v>
      </c>
    </row>
    <row r="447" spans="1:17" x14ac:dyDescent="0.3">
      <c r="A447" t="s">
        <v>1013</v>
      </c>
      <c r="B447" t="s">
        <v>1014</v>
      </c>
      <c r="C447" t="str">
        <f>IFERROR(VLOOKUP(Table1[[#This Row],[Ticker]],[1]!Table1[[Symbol]:[Industry]],2,FALSE),"-")</f>
        <v>-</v>
      </c>
      <c r="D447" t="s">
        <v>287</v>
      </c>
      <c r="E447">
        <v>13072.909777164999</v>
      </c>
      <c r="F447">
        <v>1259.25</v>
      </c>
      <c r="G447">
        <v>-3.7145340934029898</v>
      </c>
      <c r="H447">
        <v>-7.2674151932091799</v>
      </c>
      <c r="I447">
        <v>-16.6044548249602</v>
      </c>
      <c r="J447">
        <v>0.95230800447469699</v>
      </c>
      <c r="K447">
        <v>1294.0010171625099</v>
      </c>
      <c r="L447">
        <v>1207.2136410789101</v>
      </c>
      <c r="M447">
        <v>51.144168865999902</v>
      </c>
      <c r="N447">
        <v>0.46192006877368702</v>
      </c>
      <c r="O447">
        <v>30.950962874727001</v>
      </c>
      <c r="P447">
        <v>26.819074475049099</v>
      </c>
      <c r="Q447">
        <v>0.13495755203842399</v>
      </c>
    </row>
    <row r="448" spans="1:17" x14ac:dyDescent="0.3">
      <c r="A448" t="s">
        <v>1015</v>
      </c>
      <c r="B448" t="s">
        <v>1016</v>
      </c>
      <c r="C448" t="str">
        <f>IFERROR(VLOOKUP(Table1[[#This Row],[Ticker]],[1]!Table1[[Symbol]:[Industry]],2,FALSE),"-")</f>
        <v>-</v>
      </c>
      <c r="D448" t="s">
        <v>297</v>
      </c>
      <c r="E448">
        <v>13036.485464670001</v>
      </c>
      <c r="F448">
        <v>2387.25</v>
      </c>
      <c r="G448">
        <v>64.908124696013402</v>
      </c>
      <c r="H448">
        <v>14.5648198494392</v>
      </c>
      <c r="I448">
        <v>7.69442753475857</v>
      </c>
      <c r="J448">
        <v>0.651757010485155</v>
      </c>
      <c r="K448">
        <v>2128.35859468946</v>
      </c>
      <c r="L448">
        <v>1918.49181002618</v>
      </c>
      <c r="M448">
        <v>63.047100018267699</v>
      </c>
      <c r="N448">
        <v>1.0349227189369701</v>
      </c>
      <c r="O448">
        <v>15.105246622683</v>
      </c>
      <c r="P448">
        <v>98.920923256395298</v>
      </c>
      <c r="Q448">
        <v>5.3171041274555998E-2</v>
      </c>
    </row>
    <row r="449" spans="1:17" x14ac:dyDescent="0.3">
      <c r="A449" t="s">
        <v>1017</v>
      </c>
      <c r="B449" t="s">
        <v>1018</v>
      </c>
      <c r="C449" t="str">
        <f>IFERROR(VLOOKUP(Table1[[#This Row],[Ticker]],[1]!Table1[[Symbol]:[Industry]],2,FALSE),"-")</f>
        <v>-</v>
      </c>
      <c r="D449" t="s">
        <v>46</v>
      </c>
      <c r="E449">
        <v>12960.3586158</v>
      </c>
      <c r="F449">
        <v>526.70000000000005</v>
      </c>
      <c r="G449">
        <v>25.523305891255799</v>
      </c>
      <c r="H449">
        <v>-10.480027400451499</v>
      </c>
      <c r="I449">
        <v>38.2797862341463</v>
      </c>
      <c r="J449">
        <v>3.5716639307294802</v>
      </c>
      <c r="K449">
        <v>478.27999941317501</v>
      </c>
      <c r="L449">
        <v>420.67467403698799</v>
      </c>
      <c r="M449">
        <v>65.900234696027198</v>
      </c>
      <c r="N449">
        <v>0.84301822204326904</v>
      </c>
      <c r="O449">
        <v>9.1323333966204494</v>
      </c>
      <c r="P449">
        <v>69.848435988390804</v>
      </c>
      <c r="Q449">
        <v>2.3836327119141999E-2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Row],[Ticker]],[1]!Table1[[Symbol]:[Industry]],2,FALSE),"-")</f>
        <v>-</v>
      </c>
      <c r="D450" t="s">
        <v>80</v>
      </c>
      <c r="E450">
        <v>12943.33898472</v>
      </c>
      <c r="F450">
        <v>361.5</v>
      </c>
      <c r="G450">
        <v>-22.639711042106502</v>
      </c>
      <c r="H450">
        <v>2.6658064477030301</v>
      </c>
      <c r="I450">
        <v>-12.3686358583673</v>
      </c>
      <c r="J450">
        <v>-3.6911430143122002</v>
      </c>
      <c r="K450">
        <v>342.72851141855</v>
      </c>
      <c r="L450">
        <v>342.07303940422298</v>
      </c>
      <c r="M450">
        <v>54.775624474879997</v>
      </c>
      <c r="N450">
        <v>1.5702500451346999</v>
      </c>
      <c r="O450">
        <v>10.096818810511699</v>
      </c>
      <c r="P450">
        <v>24.098867147270798</v>
      </c>
      <c r="Q450">
        <v>-0.10029741426208801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Row],[Ticker]],[1]!Table1[[Symbol]:[Industry]],2,FALSE),"-")</f>
        <v>-</v>
      </c>
      <c r="D451" t="s">
        <v>150</v>
      </c>
      <c r="E451">
        <v>12932.7650816</v>
      </c>
      <c r="F451">
        <v>12611.85</v>
      </c>
      <c r="G451">
        <v>189.560090547133</v>
      </c>
      <c r="H451">
        <v>10.8443255170609</v>
      </c>
      <c r="I451">
        <v>77.681200230248095</v>
      </c>
      <c r="J451">
        <v>3.7530676254356599</v>
      </c>
      <c r="K451">
        <v>11060.1719643</v>
      </c>
      <c r="L451">
        <v>8435.7720551949897</v>
      </c>
      <c r="M451">
        <v>68.124781778755903</v>
      </c>
      <c r="N451">
        <v>1.6031544899478001</v>
      </c>
      <c r="O451">
        <v>6.7955930335359103</v>
      </c>
      <c r="P451">
        <v>217.67884130982301</v>
      </c>
      <c r="Q451">
        <v>0.21327546041624301</v>
      </c>
    </row>
    <row r="452" spans="1:17" hidden="1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-</v>
      </c>
      <c r="D452" t="s">
        <v>1025</v>
      </c>
      <c r="E452">
        <v>12906.893384999599</v>
      </c>
      <c r="F452">
        <v>100</v>
      </c>
      <c r="G452">
        <v>-26.3061380730195</v>
      </c>
      <c r="I452">
        <v>-13.332188434823101</v>
      </c>
      <c r="M452">
        <v>50</v>
      </c>
      <c r="N452">
        <v>1.8823529411764699</v>
      </c>
      <c r="O452">
        <v>0</v>
      </c>
      <c r="P452">
        <v>0</v>
      </c>
    </row>
    <row r="453" spans="1:17" x14ac:dyDescent="0.3">
      <c r="A453" t="s">
        <v>1026</v>
      </c>
      <c r="B453" t="s">
        <v>1027</v>
      </c>
      <c r="C453" t="str">
        <f>IFERROR(VLOOKUP(Table1[[#This Row],[Ticker]],[1]!Table1[[Symbol]:[Industry]],2,FALSE),"-")</f>
        <v>-</v>
      </c>
      <c r="D453" t="s">
        <v>624</v>
      </c>
      <c r="E453">
        <v>12882.403715445</v>
      </c>
      <c r="F453">
        <v>764.55</v>
      </c>
      <c r="G453">
        <v>91.640392074875706</v>
      </c>
      <c r="H453">
        <v>-1.6841616238368899</v>
      </c>
      <c r="I453">
        <v>35.152954311341098</v>
      </c>
      <c r="J453">
        <v>1.05754924465372</v>
      </c>
      <c r="K453">
        <v>713.94469500863499</v>
      </c>
      <c r="L453">
        <v>606.01089879809899</v>
      </c>
      <c r="M453">
        <v>65.952509288605199</v>
      </c>
      <c r="N453">
        <v>0.66413751218376404</v>
      </c>
      <c r="O453">
        <v>7.5142240533647202</v>
      </c>
      <c r="P453">
        <v>118.100128369704</v>
      </c>
    </row>
    <row r="454" spans="1:17" x14ac:dyDescent="0.3">
      <c r="A454" t="s">
        <v>1028</v>
      </c>
      <c r="B454" t="s">
        <v>1029</v>
      </c>
      <c r="C454" t="str">
        <f>IFERROR(VLOOKUP(Table1[[#This Row],[Ticker]],[1]!Table1[[Symbol]:[Industry]],2,FALSE),"-")</f>
        <v>-</v>
      </c>
      <c r="D454" t="s">
        <v>103</v>
      </c>
      <c r="E454">
        <v>12795.407630009</v>
      </c>
      <c r="F454">
        <v>19.28</v>
      </c>
      <c r="G454">
        <v>190.41517340239</v>
      </c>
      <c r="H454">
        <v>-3.3719935858310399</v>
      </c>
      <c r="I454">
        <v>3.8714589815901999</v>
      </c>
      <c r="J454">
        <v>-7.8916140775692503</v>
      </c>
      <c r="K454">
        <v>18.993562949000999</v>
      </c>
      <c r="L454">
        <v>16.098553793837301</v>
      </c>
      <c r="M454">
        <v>34.7447506571039</v>
      </c>
      <c r="N454">
        <v>0.94130570102129696</v>
      </c>
      <c r="O454">
        <v>24.481327800829799</v>
      </c>
      <c r="P454">
        <v>226.77966101694901</v>
      </c>
      <c r="Q454">
        <v>9.9696871602517001E-2</v>
      </c>
    </row>
    <row r="455" spans="1:17" x14ac:dyDescent="0.3">
      <c r="A455" t="s">
        <v>1030</v>
      </c>
      <c r="B455" t="s">
        <v>1031</v>
      </c>
      <c r="C455" t="str">
        <f>IFERROR(VLOOKUP(Table1[[#This Row],[Ticker]],[1]!Table1[[Symbol]:[Industry]],2,FALSE),"-")</f>
        <v>-</v>
      </c>
      <c r="D455" t="s">
        <v>297</v>
      </c>
      <c r="E455">
        <v>12722.591953200001</v>
      </c>
      <c r="F455">
        <v>943.05</v>
      </c>
      <c r="G455">
        <v>-32.534768963460998</v>
      </c>
      <c r="H455">
        <v>-1.9915588032223599</v>
      </c>
      <c r="I455">
        <v>-26.527144252201602</v>
      </c>
      <c r="J455">
        <v>-4.2103881123331401</v>
      </c>
      <c r="K455">
        <v>932.87451513632698</v>
      </c>
      <c r="L455">
        <v>946.55247465844502</v>
      </c>
      <c r="M455">
        <v>46.502059626861097</v>
      </c>
      <c r="N455">
        <v>0.65215128559216995</v>
      </c>
      <c r="O455">
        <v>39.753989714225099</v>
      </c>
      <c r="P455">
        <v>20.586918994949102</v>
      </c>
      <c r="Q455">
        <v>-3.922354727338E-3</v>
      </c>
    </row>
    <row r="456" spans="1:17" x14ac:dyDescent="0.3">
      <c r="A456" t="s">
        <v>1032</v>
      </c>
      <c r="B456" t="s">
        <v>1033</v>
      </c>
      <c r="C456" t="str">
        <f>IFERROR(VLOOKUP(Table1[[#This Row],[Ticker]],[1]!Table1[[Symbol]:[Industry]],2,FALSE),"-")</f>
        <v>-</v>
      </c>
      <c r="D456" t="s">
        <v>80</v>
      </c>
      <c r="E456">
        <v>12696.74017761</v>
      </c>
      <c r="F456">
        <v>612.45000000000005</v>
      </c>
      <c r="G456">
        <v>-27.6297861763287</v>
      </c>
      <c r="H456">
        <v>-14.287102121401199</v>
      </c>
      <c r="I456">
        <v>-34.8582311025148</v>
      </c>
      <c r="J456">
        <v>-5.6864038825269203</v>
      </c>
      <c r="K456">
        <v>647.99396969883503</v>
      </c>
      <c r="L456">
        <v>662.37966648823794</v>
      </c>
      <c r="M456">
        <v>24.605947684794302</v>
      </c>
      <c r="N456">
        <v>0.65619243219902601</v>
      </c>
      <c r="O456">
        <v>34.541595232263802</v>
      </c>
      <c r="P456">
        <v>21.457610312345</v>
      </c>
      <c r="Q456">
        <v>5.2619503669608998E-2</v>
      </c>
    </row>
    <row r="457" spans="1:17" hidden="1" x14ac:dyDescent="0.3">
      <c r="A457" t="s">
        <v>1034</v>
      </c>
      <c r="B457" t="s">
        <v>1035</v>
      </c>
      <c r="C457" t="str">
        <f>IFERROR(VLOOKUP(Table1[[#This Row],[Ticker]],[1]!Table1[[Symbol]:[Industry]],2,FALSE),"-")</f>
        <v>-</v>
      </c>
      <c r="D457" t="s">
        <v>333</v>
      </c>
      <c r="E457">
        <v>12649.697415574999</v>
      </c>
      <c r="F457">
        <v>1094.45</v>
      </c>
      <c r="G457">
        <v>-26.251916639073102</v>
      </c>
      <c r="H457">
        <v>6.6809076886802501</v>
      </c>
      <c r="I457">
        <v>-7.9192339440935697</v>
      </c>
      <c r="J457">
        <v>1.6740564797831801</v>
      </c>
      <c r="K457">
        <v>1011.9038907524</v>
      </c>
      <c r="L457">
        <v>1002.7295491165499</v>
      </c>
      <c r="M457">
        <v>77.654249994467904</v>
      </c>
      <c r="N457">
        <v>0.489700120584937</v>
      </c>
      <c r="O457">
        <v>7.5694246480791403</v>
      </c>
      <c r="P457">
        <v>33.445101505822102</v>
      </c>
      <c r="Q457">
        <v>-1.344193565845E-2</v>
      </c>
    </row>
    <row r="458" spans="1:17" x14ac:dyDescent="0.3">
      <c r="A458" t="s">
        <v>1036</v>
      </c>
      <c r="B458" t="s">
        <v>1037</v>
      </c>
      <c r="C458" t="str">
        <f>IFERROR(VLOOKUP(Table1[[#This Row],[Ticker]],[1]!Table1[[Symbol]:[Industry]],2,FALSE),"-")</f>
        <v>-</v>
      </c>
      <c r="D458" t="s">
        <v>388</v>
      </c>
      <c r="E458">
        <v>12644.11412645</v>
      </c>
      <c r="F458">
        <v>268.55</v>
      </c>
      <c r="G458">
        <v>145.68577294821301</v>
      </c>
      <c r="H458">
        <v>4.4312052394402999</v>
      </c>
      <c r="I458">
        <v>41.630304352251201</v>
      </c>
      <c r="J458">
        <v>3.99195832018223</v>
      </c>
      <c r="K458">
        <v>248.246483280929</v>
      </c>
      <c r="L458">
        <v>203.30997297120999</v>
      </c>
      <c r="M458">
        <v>64.621632470966105</v>
      </c>
      <c r="N458">
        <v>0.81777191900670798</v>
      </c>
      <c r="O458">
        <v>8.2666170173152107</v>
      </c>
      <c r="P458">
        <v>177.42768595041301</v>
      </c>
      <c r="Q458">
        <v>0.107042203359567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Row],[Ticker]],[1]!Table1[[Symbol]:[Industry]],2,FALSE),"-")</f>
        <v>-</v>
      </c>
      <c r="D459" t="s">
        <v>346</v>
      </c>
      <c r="E459">
        <v>12600.0045159</v>
      </c>
      <c r="F459">
        <v>230.77</v>
      </c>
      <c r="G459">
        <v>67.562909546027996</v>
      </c>
      <c r="H459">
        <v>41.564461263667198</v>
      </c>
      <c r="I459">
        <v>23.826801163988101</v>
      </c>
      <c r="J459">
        <v>13.845309580782899</v>
      </c>
      <c r="K459">
        <v>175.27350321866999</v>
      </c>
      <c r="L459">
        <v>150.62527388079499</v>
      </c>
      <c r="M459">
        <v>80.380493346341197</v>
      </c>
      <c r="N459">
        <v>1.65196874409519</v>
      </c>
      <c r="O459">
        <v>5.6029813233955803</v>
      </c>
      <c r="P459">
        <v>119.25890736341999</v>
      </c>
      <c r="Q459">
        <v>8.2668241255938996E-2</v>
      </c>
    </row>
    <row r="460" spans="1:17" x14ac:dyDescent="0.3">
      <c r="A460" t="s">
        <v>1040</v>
      </c>
      <c r="B460" t="s">
        <v>1041</v>
      </c>
      <c r="C460" t="str">
        <f>IFERROR(VLOOKUP(Table1[[#This Row],[Ticker]],[1]!Table1[[Symbol]:[Industry]],2,FALSE),"-")</f>
        <v>-</v>
      </c>
      <c r="D460" t="s">
        <v>65</v>
      </c>
      <c r="E460">
        <v>12569.241611760001</v>
      </c>
      <c r="F460">
        <v>521.45000000000005</v>
      </c>
      <c r="G460">
        <v>41.6667695225294</v>
      </c>
      <c r="H460">
        <v>2.3315181889696999</v>
      </c>
      <c r="I460">
        <v>13.866250399180901</v>
      </c>
      <c r="J460">
        <v>3.5684101746538501</v>
      </c>
      <c r="K460">
        <v>464.72188970230599</v>
      </c>
      <c r="L460">
        <v>414.88706125246398</v>
      </c>
      <c r="M460">
        <v>70.382541864650094</v>
      </c>
      <c r="N460">
        <v>1.5298622090398599</v>
      </c>
      <c r="O460">
        <v>1.7643110557100199</v>
      </c>
      <c r="P460">
        <v>81.247827598192501</v>
      </c>
      <c r="Q460">
        <v>5.4463576698719996E-3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Row],[Ticker]],[1]!Table1[[Symbol]:[Industry]],2,FALSE),"-")</f>
        <v>-</v>
      </c>
      <c r="D461" t="s">
        <v>75</v>
      </c>
      <c r="E461">
        <v>12504</v>
      </c>
      <c r="F461">
        <v>84.34</v>
      </c>
      <c r="G461">
        <v>135.62232226912599</v>
      </c>
      <c r="H461">
        <v>13.301204678982099</v>
      </c>
      <c r="I461">
        <v>14.0696242539985</v>
      </c>
      <c r="J461">
        <v>5.1391924563766196</v>
      </c>
      <c r="K461">
        <v>77.366772165559794</v>
      </c>
      <c r="L461">
        <v>67.833400031831999</v>
      </c>
      <c r="M461">
        <v>58.034496226756502</v>
      </c>
      <c r="N461">
        <v>2.1209580773109602</v>
      </c>
      <c r="O461">
        <v>20.8204884989329</v>
      </c>
      <c r="P461">
        <v>163.5625</v>
      </c>
      <c r="Q461">
        <v>4.2800138672650999E-2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-</v>
      </c>
      <c r="D462" t="s">
        <v>130</v>
      </c>
      <c r="E462">
        <v>12399.9523869</v>
      </c>
      <c r="F462">
        <v>391.45</v>
      </c>
      <c r="G462">
        <v>8.6523681510467991</v>
      </c>
      <c r="H462">
        <v>6.3354784977992402</v>
      </c>
      <c r="I462">
        <v>17.303553263825201</v>
      </c>
      <c r="J462">
        <v>-1.2784645873346601</v>
      </c>
      <c r="K462">
        <v>372.63092668589599</v>
      </c>
      <c r="L462">
        <v>332.50033212094399</v>
      </c>
      <c r="M462">
        <v>61.755949520415001</v>
      </c>
      <c r="N462">
        <v>0.70145664628606996</v>
      </c>
      <c r="O462">
        <v>9.2859879933580203</v>
      </c>
      <c r="P462">
        <v>54.845727848101198</v>
      </c>
      <c r="Q462">
        <v>0.20734883650279101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21</v>
      </c>
      <c r="E463">
        <v>12279.174133589901</v>
      </c>
      <c r="F463">
        <v>821.45</v>
      </c>
      <c r="G463">
        <v>-40.563501766355699</v>
      </c>
      <c r="H463">
        <v>-9.5121195414630293</v>
      </c>
      <c r="I463">
        <v>-21.565445430857299</v>
      </c>
      <c r="J463">
        <v>-3.0158076259563602</v>
      </c>
      <c r="K463">
        <v>834.10505339073097</v>
      </c>
      <c r="L463">
        <v>847.64931652406096</v>
      </c>
      <c r="M463">
        <v>38.618861524247301</v>
      </c>
      <c r="N463">
        <v>2.8889416265277199</v>
      </c>
      <c r="O463">
        <v>24.170673808509299</v>
      </c>
      <c r="P463">
        <v>10.8569500674763</v>
      </c>
      <c r="Q463">
        <v>-0.162065296174911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80</v>
      </c>
      <c r="E464">
        <v>12229.604183805001</v>
      </c>
      <c r="F464">
        <v>1575</v>
      </c>
      <c r="G464">
        <v>4.3599195633893499</v>
      </c>
      <c r="H464">
        <v>-7.5422551084214301E-3</v>
      </c>
      <c r="I464">
        <v>-4.7114987796507597</v>
      </c>
      <c r="J464">
        <v>-3.2772060955811702</v>
      </c>
      <c r="K464">
        <v>1526.0950230326</v>
      </c>
      <c r="L464">
        <v>1432.1338668793701</v>
      </c>
      <c r="M464">
        <v>55.579926141928198</v>
      </c>
      <c r="N464">
        <v>1.03453664180461</v>
      </c>
      <c r="O464">
        <v>14.412698412698401</v>
      </c>
      <c r="P464">
        <v>48.507849700626998</v>
      </c>
      <c r="Q464">
        <v>-8.0952010441070008E-3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333</v>
      </c>
      <c r="E465">
        <v>12216.7466527</v>
      </c>
      <c r="F465">
        <v>878.1</v>
      </c>
      <c r="G465">
        <v>-9.81416513949166</v>
      </c>
      <c r="H465">
        <v>14.7873541664889</v>
      </c>
      <c r="I465">
        <v>3.8806527852262098</v>
      </c>
      <c r="J465">
        <v>5.0732230756273502</v>
      </c>
      <c r="K465">
        <v>762.33756727482705</v>
      </c>
      <c r="L465">
        <v>750.15113961263205</v>
      </c>
      <c r="M465">
        <v>84.283546645040204</v>
      </c>
      <c r="N465">
        <v>1.49435927346328</v>
      </c>
      <c r="O465">
        <v>2.60220931556771</v>
      </c>
      <c r="P465">
        <v>35.687244070153703</v>
      </c>
      <c r="Q465">
        <v>-6.6964316677041003E-2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24</v>
      </c>
      <c r="E466">
        <v>12189.237524128001</v>
      </c>
      <c r="F466">
        <v>165.65</v>
      </c>
      <c r="G466">
        <v>3.3165768239076598</v>
      </c>
      <c r="H466">
        <v>6.1540729907140603</v>
      </c>
      <c r="I466">
        <v>-1.9333989257444799</v>
      </c>
      <c r="J466">
        <v>-2.83223776949057</v>
      </c>
      <c r="K466">
        <v>156.36895675459499</v>
      </c>
      <c r="L466">
        <v>147.328274172579</v>
      </c>
      <c r="M466">
        <v>49.020967207205899</v>
      </c>
      <c r="N466">
        <v>1.2304222589554801</v>
      </c>
      <c r="O466">
        <v>5.4935104135224799</v>
      </c>
      <c r="P466">
        <v>37.984173261141201</v>
      </c>
      <c r="Q466">
        <v>-3.6959092300560999E-2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140</v>
      </c>
      <c r="E467">
        <v>12160.166183253001</v>
      </c>
      <c r="F467">
        <v>218.29</v>
      </c>
      <c r="G467">
        <v>150.02297585103099</v>
      </c>
      <c r="H467">
        <v>8.9231459646898905</v>
      </c>
      <c r="I467">
        <v>-4.3234493586683698</v>
      </c>
      <c r="J467">
        <v>10.004691341149901</v>
      </c>
      <c r="K467">
        <v>205.45899401004101</v>
      </c>
      <c r="L467">
        <v>196.60791786492999</v>
      </c>
      <c r="M467">
        <v>75.024516990025205</v>
      </c>
      <c r="N467">
        <v>1.2586460798019199</v>
      </c>
      <c r="O467">
        <v>30.514453250263401</v>
      </c>
      <c r="P467">
        <v>207.66737138830101</v>
      </c>
      <c r="Q467">
        <v>0.14996935612993301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873</v>
      </c>
      <c r="E468">
        <v>12058.836655125</v>
      </c>
      <c r="F468">
        <v>2502.8000000000002</v>
      </c>
      <c r="G468">
        <v>15.7931203411275</v>
      </c>
      <c r="H468">
        <v>2.0950543052209398</v>
      </c>
      <c r="I468">
        <v>-16.8349740843903</v>
      </c>
      <c r="J468">
        <v>0.58422861905994194</v>
      </c>
      <c r="K468">
        <v>2387.0421415738701</v>
      </c>
      <c r="L468">
        <v>2282.4736153672702</v>
      </c>
      <c r="M468">
        <v>71.348933771533595</v>
      </c>
      <c r="N468">
        <v>1.15823973414322</v>
      </c>
      <c r="O468">
        <v>12.9934473389803</v>
      </c>
      <c r="P468">
        <v>58.204804045511999</v>
      </c>
      <c r="Q468">
        <v>3.7988120130292E-2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542</v>
      </c>
      <c r="E469">
        <v>12045.506058875</v>
      </c>
      <c r="F469">
        <v>896.8</v>
      </c>
      <c r="G469">
        <v>-40.918227554219001</v>
      </c>
      <c r="H469">
        <v>6.1733197274609797</v>
      </c>
      <c r="I469">
        <v>-13.2708216286865</v>
      </c>
      <c r="J469">
        <v>-3.1203594211960999</v>
      </c>
      <c r="K469">
        <v>862.10572672860906</v>
      </c>
      <c r="L469">
        <v>869.63161216094704</v>
      </c>
      <c r="M469">
        <v>56.400777637870704</v>
      </c>
      <c r="N469">
        <v>2.0406393118483699</v>
      </c>
      <c r="O469">
        <v>23.7734165923282</v>
      </c>
      <c r="P469">
        <v>17.759831921738499</v>
      </c>
      <c r="Q469">
        <v>-2.0305567695445E-2</v>
      </c>
    </row>
    <row r="470" spans="1:17" hidden="1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1062</v>
      </c>
      <c r="E470">
        <v>12037.970846369901</v>
      </c>
      <c r="F470">
        <v>1260.25</v>
      </c>
      <c r="G470">
        <v>-4.4590290314984298</v>
      </c>
      <c r="H470">
        <v>4.9415429448726496</v>
      </c>
      <c r="I470">
        <v>15.600237776236201</v>
      </c>
      <c r="J470">
        <v>0.49803560395938801</v>
      </c>
      <c r="K470">
        <v>1137.0774004054299</v>
      </c>
      <c r="M470">
        <v>77.597143954350798</v>
      </c>
      <c r="N470">
        <v>0.38162478638736502</v>
      </c>
      <c r="O470">
        <v>3.15016861733783</v>
      </c>
      <c r="P470">
        <v>54.974176094441702</v>
      </c>
    </row>
    <row r="471" spans="1:17" x14ac:dyDescent="0.3">
      <c r="A471" t="s">
        <v>1063</v>
      </c>
      <c r="B471" t="s">
        <v>1064</v>
      </c>
      <c r="C471" t="str">
        <f>IFERROR(VLOOKUP(Table1[[#This Row],[Ticker]],[1]!Table1[[Symbol]:[Industry]],2,FALSE),"-")</f>
        <v>-</v>
      </c>
      <c r="D471" t="s">
        <v>140</v>
      </c>
      <c r="E471">
        <v>11887.128010750001</v>
      </c>
      <c r="F471">
        <v>494.15</v>
      </c>
      <c r="G471">
        <v>356.83992934270998</v>
      </c>
      <c r="H471">
        <v>13.9120958016003</v>
      </c>
      <c r="I471">
        <v>110.467630405756</v>
      </c>
      <c r="J471">
        <v>-7.5500252925225304</v>
      </c>
      <c r="K471">
        <v>429.57306061085001</v>
      </c>
      <c r="L471">
        <v>290.82810000932602</v>
      </c>
      <c r="M471">
        <v>53.381747870251701</v>
      </c>
      <c r="N471">
        <v>0.36194321296842502</v>
      </c>
      <c r="O471">
        <v>15.2686431245573</v>
      </c>
      <c r="P471">
        <v>424.29708222811598</v>
      </c>
      <c r="Q471">
        <v>0.14050892658997099</v>
      </c>
    </row>
    <row r="472" spans="1:17" x14ac:dyDescent="0.3">
      <c r="A472" t="s">
        <v>1065</v>
      </c>
      <c r="B472" t="s">
        <v>1066</v>
      </c>
      <c r="C472" t="str">
        <f>IFERROR(VLOOKUP(Table1[[#This Row],[Ticker]],[1]!Table1[[Symbol]:[Industry]],2,FALSE),"-")</f>
        <v>-</v>
      </c>
      <c r="D472" t="s">
        <v>400</v>
      </c>
      <c r="E472">
        <v>11866.835973935</v>
      </c>
      <c r="F472">
        <v>448</v>
      </c>
      <c r="G472">
        <v>53.565553987926599</v>
      </c>
      <c r="H472">
        <v>4.8881946662338303</v>
      </c>
      <c r="I472">
        <v>-0.79764937428562799</v>
      </c>
      <c r="J472">
        <v>0.35436806528787002</v>
      </c>
      <c r="K472">
        <v>419.35258082022199</v>
      </c>
      <c r="L472">
        <v>387.49193089316702</v>
      </c>
      <c r="M472">
        <v>74.835130866662496</v>
      </c>
      <c r="N472">
        <v>2.7342642236058801</v>
      </c>
      <c r="O472">
        <v>23.649553571428498</v>
      </c>
      <c r="P472">
        <v>86.278586278586204</v>
      </c>
      <c r="Q472">
        <v>0.114210117144184</v>
      </c>
    </row>
    <row r="473" spans="1:17" x14ac:dyDescent="0.3">
      <c r="A473" t="s">
        <v>1067</v>
      </c>
      <c r="B473" t="s">
        <v>1068</v>
      </c>
      <c r="C473" t="str">
        <f>IFERROR(VLOOKUP(Table1[[#This Row],[Ticker]],[1]!Table1[[Symbol]:[Industry]],2,FALSE),"-")</f>
        <v>-</v>
      </c>
      <c r="D473" t="s">
        <v>65</v>
      </c>
      <c r="E473">
        <v>11818.507255995</v>
      </c>
      <c r="F473">
        <v>731.95</v>
      </c>
      <c r="G473">
        <v>64.416847156314404</v>
      </c>
      <c r="H473">
        <v>-5.7685678728562602</v>
      </c>
      <c r="I473">
        <v>15.941919654191301</v>
      </c>
      <c r="J473">
        <v>-0.123879353277165</v>
      </c>
      <c r="K473">
        <v>710.06040137896002</v>
      </c>
      <c r="L473">
        <v>594.688978686827</v>
      </c>
      <c r="M473">
        <v>57.136157117083897</v>
      </c>
      <c r="N473">
        <v>0.50547317753761101</v>
      </c>
      <c r="O473">
        <v>6.6056424619167897</v>
      </c>
      <c r="P473">
        <v>129.63137254901901</v>
      </c>
      <c r="Q473">
        <v>-2.9940827267283001E-2</v>
      </c>
    </row>
    <row r="474" spans="1:17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494</v>
      </c>
      <c r="E474">
        <v>11808.773575625</v>
      </c>
      <c r="F474">
        <v>879.3</v>
      </c>
      <c r="G474">
        <v>-13.2537228623309</v>
      </c>
      <c r="H474">
        <v>9.0857226954078492</v>
      </c>
      <c r="I474">
        <v>0.11855667839532499</v>
      </c>
      <c r="J474">
        <v>-5.9531215450668498</v>
      </c>
      <c r="K474">
        <v>823.21403820513694</v>
      </c>
      <c r="L474">
        <v>772.61267236349204</v>
      </c>
      <c r="M474">
        <v>54.323175091032603</v>
      </c>
      <c r="N474">
        <v>1.18506132558279</v>
      </c>
      <c r="O474">
        <v>6.6757648129193798</v>
      </c>
      <c r="P474">
        <v>29.308823529411701</v>
      </c>
      <c r="Q474">
        <v>3.8236864945480002E-2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806</v>
      </c>
      <c r="E475">
        <v>11751.460945224</v>
      </c>
      <c r="F475">
        <v>256.39</v>
      </c>
      <c r="G475">
        <v>210.995449228567</v>
      </c>
      <c r="H475">
        <v>10.526958979727899</v>
      </c>
      <c r="I475">
        <v>46.412359851781098</v>
      </c>
      <c r="J475">
        <v>1.0093980681797201</v>
      </c>
      <c r="K475">
        <v>222.132819776373</v>
      </c>
      <c r="L475">
        <v>174.766729919672</v>
      </c>
      <c r="M475">
        <v>65.179427028472006</v>
      </c>
      <c r="N475">
        <v>0.676496551142866</v>
      </c>
      <c r="O475">
        <v>1.7005343422130399</v>
      </c>
      <c r="P475">
        <v>241.62558294470301</v>
      </c>
      <c r="Q475">
        <v>0.14786698056174</v>
      </c>
    </row>
    <row r="476" spans="1:17" hidden="1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150</v>
      </c>
      <c r="E476">
        <v>11732.732036474999</v>
      </c>
      <c r="F476">
        <v>775.85</v>
      </c>
      <c r="G476">
        <v>648.40535214273496</v>
      </c>
      <c r="H476">
        <v>9.3501015861379599E-2</v>
      </c>
      <c r="I476">
        <v>168.18087397446499</v>
      </c>
      <c r="J476">
        <v>3.8323106536135199</v>
      </c>
      <c r="K476">
        <v>690.60579352199102</v>
      </c>
      <c r="L476">
        <v>443.20075185212397</v>
      </c>
      <c r="M476">
        <v>56.9918414376518</v>
      </c>
      <c r="N476">
        <v>0.79848615043426197</v>
      </c>
      <c r="O476">
        <v>9.0030289360056592</v>
      </c>
      <c r="P476">
        <v>920.855263157894</v>
      </c>
      <c r="Q476">
        <v>0.24829038913520299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716</v>
      </c>
      <c r="E477">
        <v>11712.439830699999</v>
      </c>
      <c r="F477">
        <v>8980.5</v>
      </c>
      <c r="G477">
        <v>-7.0818940358950702</v>
      </c>
      <c r="H477">
        <v>18.905883026467698</v>
      </c>
      <c r="I477">
        <v>2.1496126209148998</v>
      </c>
      <c r="J477">
        <v>1.47237101518755</v>
      </c>
      <c r="K477">
        <v>7990.4776059190299</v>
      </c>
      <c r="L477">
        <v>7678.5348686225498</v>
      </c>
      <c r="M477">
        <v>64.172018028591495</v>
      </c>
      <c r="N477">
        <v>1.4492343637203</v>
      </c>
      <c r="O477">
        <v>8.4572128500640193</v>
      </c>
      <c r="P477">
        <v>36.249848282558503</v>
      </c>
      <c r="Q477">
        <v>6.5480240741371001E-2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24</v>
      </c>
      <c r="E478">
        <v>11692.355392133901</v>
      </c>
      <c r="F478">
        <v>108.77</v>
      </c>
      <c r="G478">
        <v>30.620268853387302</v>
      </c>
      <c r="H478">
        <v>-18.787030566489701</v>
      </c>
      <c r="I478">
        <v>-27.585243223944101</v>
      </c>
      <c r="J478">
        <v>-10.952498431310699</v>
      </c>
      <c r="K478">
        <v>122.159786232306</v>
      </c>
      <c r="L478">
        <v>117.88759707291101</v>
      </c>
      <c r="M478">
        <v>16.090074199444501</v>
      </c>
      <c r="N478">
        <v>0.95668807288014002</v>
      </c>
      <c r="O478">
        <v>40.204100395329597</v>
      </c>
      <c r="P478">
        <v>64.803030303030297</v>
      </c>
      <c r="Q478">
        <v>0.108062049696823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304</v>
      </c>
      <c r="E479">
        <v>11650.311732962</v>
      </c>
      <c r="F479">
        <v>150.62</v>
      </c>
      <c r="G479">
        <v>41.0815491150003</v>
      </c>
      <c r="H479">
        <v>-1.9226890798690399</v>
      </c>
      <c r="I479">
        <v>2.4848050292291002</v>
      </c>
      <c r="J479">
        <v>-3.0993634592247601E-2</v>
      </c>
      <c r="K479">
        <v>144.183400956257</v>
      </c>
      <c r="L479">
        <v>131.00046118385399</v>
      </c>
      <c r="M479">
        <v>55.1368530782158</v>
      </c>
      <c r="N479">
        <v>0.87747747273431997</v>
      </c>
      <c r="O479">
        <v>4.8997477094675199</v>
      </c>
      <c r="P479">
        <v>67.541713014460498</v>
      </c>
      <c r="Q479">
        <v>0.137338056709605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125</v>
      </c>
      <c r="E480">
        <v>11562.997949250001</v>
      </c>
      <c r="F480">
        <v>1332.25</v>
      </c>
      <c r="G480">
        <v>188.517391338745</v>
      </c>
      <c r="H480">
        <v>34.158556773559198</v>
      </c>
      <c r="I480">
        <v>61.331856140725797</v>
      </c>
      <c r="J480">
        <v>4.9690656830567699</v>
      </c>
      <c r="K480">
        <v>1107.87141736699</v>
      </c>
      <c r="L480">
        <v>883.10818608572799</v>
      </c>
      <c r="M480">
        <v>70.718087387944493</v>
      </c>
      <c r="N480">
        <v>1.4952072668132499</v>
      </c>
      <c r="O480">
        <v>11.566898104710001</v>
      </c>
      <c r="P480">
        <v>216.07354685646499</v>
      </c>
      <c r="Q480">
        <v>0.21543216724636799</v>
      </c>
    </row>
    <row r="481" spans="1:17" hidden="1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89</v>
      </c>
      <c r="E481">
        <v>11516.9498752</v>
      </c>
      <c r="F481">
        <v>95.92</v>
      </c>
      <c r="G481">
        <v>-44.604843795090403</v>
      </c>
      <c r="H481">
        <v>-5.3269367573987996</v>
      </c>
      <c r="I481">
        <v>-17.3930005972556</v>
      </c>
      <c r="J481">
        <v>-1.0745471463799401</v>
      </c>
      <c r="K481">
        <v>96.382192699123493</v>
      </c>
      <c r="L481">
        <v>100.160067438334</v>
      </c>
      <c r="M481">
        <v>13.715137464591701</v>
      </c>
      <c r="N481">
        <v>1.28013359827434</v>
      </c>
      <c r="O481">
        <v>24.374478732276799</v>
      </c>
      <c r="P481">
        <v>5.5225522552255102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189</v>
      </c>
      <c r="E482">
        <v>11514.647784339901</v>
      </c>
      <c r="F482">
        <v>492.4</v>
      </c>
      <c r="G482">
        <v>42.562919761200398</v>
      </c>
      <c r="H482">
        <v>2.3206764192145801</v>
      </c>
      <c r="I482">
        <v>13.428012363220301</v>
      </c>
      <c r="J482">
        <v>-4.4265794583803499</v>
      </c>
      <c r="K482">
        <v>454.03002279028101</v>
      </c>
      <c r="L482">
        <v>398.25403818636198</v>
      </c>
      <c r="M482">
        <v>56.400390092985603</v>
      </c>
      <c r="N482">
        <v>0.99127019987368703</v>
      </c>
      <c r="O482">
        <v>4.0617384240454903</v>
      </c>
      <c r="P482">
        <v>75.857142857142804</v>
      </c>
      <c r="Q482">
        <v>0.124298917069008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393</v>
      </c>
      <c r="E483">
        <v>11389.432904584</v>
      </c>
      <c r="F483">
        <v>193.22</v>
      </c>
      <c r="G483">
        <v>198.10857764604299</v>
      </c>
      <c r="H483">
        <v>6.2824486441998699</v>
      </c>
      <c r="I483">
        <v>40.321887111896501</v>
      </c>
      <c r="J483">
        <v>-5.3282401382699698</v>
      </c>
      <c r="K483">
        <v>175.72290566739699</v>
      </c>
      <c r="L483">
        <v>145.37933372874599</v>
      </c>
      <c r="M483">
        <v>56.975014163584198</v>
      </c>
      <c r="N483">
        <v>0.959232814472183</v>
      </c>
      <c r="O483">
        <v>7.6493116654590496</v>
      </c>
      <c r="P483">
        <v>256.82363804247399</v>
      </c>
      <c r="Q483">
        <v>0.16810272629355699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72</v>
      </c>
      <c r="E484">
        <v>11380.078746678</v>
      </c>
      <c r="F484">
        <v>28.09</v>
      </c>
      <c r="G484">
        <v>60.869941661199597</v>
      </c>
      <c r="H484">
        <v>7.0484508128226802</v>
      </c>
      <c r="I484">
        <v>-23.587779489136199</v>
      </c>
      <c r="J484">
        <v>-3.8207062371290998</v>
      </c>
      <c r="K484">
        <v>27.8005651117174</v>
      </c>
      <c r="L484">
        <v>24.704291663863501</v>
      </c>
      <c r="M484">
        <v>43.041403294207797</v>
      </c>
      <c r="N484">
        <v>0.68483094066932204</v>
      </c>
      <c r="O484">
        <v>22.641509433962199</v>
      </c>
      <c r="P484">
        <v>89.158249158249106</v>
      </c>
      <c r="Q484">
        <v>7.1529549897087999E-2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1093</v>
      </c>
      <c r="E485">
        <v>11352.893780745</v>
      </c>
      <c r="F485">
        <v>1039.0999999999999</v>
      </c>
      <c r="G485">
        <v>-37.6006460919075</v>
      </c>
      <c r="H485">
        <v>6.4914257477788002</v>
      </c>
      <c r="I485">
        <v>-27.074769267430099</v>
      </c>
      <c r="J485">
        <v>8.2395179979024302</v>
      </c>
      <c r="K485">
        <v>947.41301141022905</v>
      </c>
      <c r="L485">
        <v>1028.4906863598601</v>
      </c>
      <c r="M485">
        <v>86.614387985298904</v>
      </c>
      <c r="N485">
        <v>1.72113977297774</v>
      </c>
      <c r="O485">
        <v>31.840053892791801</v>
      </c>
      <c r="P485">
        <v>21.674473067915599</v>
      </c>
      <c r="Q485">
        <v>-6.8588910210249002E-2</v>
      </c>
    </row>
    <row r="486" spans="1:17" x14ac:dyDescent="0.3">
      <c r="A486" t="s">
        <v>1094</v>
      </c>
      <c r="B486" t="s">
        <v>1095</v>
      </c>
      <c r="C486" t="str">
        <f>IFERROR(VLOOKUP(Table1[[#This Row],[Ticker]],[1]!Table1[[Symbol]:[Industry]],2,FALSE),"-")</f>
        <v>-</v>
      </c>
      <c r="D486" t="s">
        <v>239</v>
      </c>
      <c r="E486">
        <v>11339.97657902</v>
      </c>
      <c r="F486">
        <v>1845.15</v>
      </c>
      <c r="G486">
        <v>37.180672478539101</v>
      </c>
      <c r="H486">
        <v>-1.1810708164652299</v>
      </c>
      <c r="I486">
        <v>46.434890965990697</v>
      </c>
      <c r="J486">
        <v>2.6599922869261099</v>
      </c>
      <c r="K486">
        <v>1574.3035401039699</v>
      </c>
      <c r="L486">
        <v>1288.94789157282</v>
      </c>
      <c r="M486">
        <v>59.493819353238102</v>
      </c>
      <c r="N486">
        <v>1.3124732719382199</v>
      </c>
      <c r="O486">
        <v>3.9400590737880199</v>
      </c>
      <c r="P486">
        <v>119.217060710466</v>
      </c>
      <c r="Q486">
        <v>0.13599007928117501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1098</v>
      </c>
      <c r="E487">
        <v>11327.004270314999</v>
      </c>
      <c r="F487">
        <v>541.35</v>
      </c>
      <c r="G487">
        <v>158.69386192697999</v>
      </c>
      <c r="H487">
        <v>7.8770269757723002</v>
      </c>
      <c r="I487">
        <v>60.763325313367801</v>
      </c>
      <c r="J487">
        <v>11.6347926952179</v>
      </c>
      <c r="K487">
        <v>481.69568396718199</v>
      </c>
      <c r="L487">
        <v>361.08917035395899</v>
      </c>
      <c r="M487">
        <v>70.856238253684694</v>
      </c>
      <c r="N487">
        <v>0.89023021473981401</v>
      </c>
      <c r="O487">
        <v>8.6173455250761997</v>
      </c>
      <c r="P487">
        <v>201.168289290681</v>
      </c>
      <c r="Q487">
        <v>9.9075441210959E-2</v>
      </c>
    </row>
    <row r="488" spans="1:17" x14ac:dyDescent="0.3">
      <c r="A488" t="s">
        <v>1099</v>
      </c>
      <c r="B488" t="s">
        <v>1100</v>
      </c>
      <c r="C488" t="str">
        <f>IFERROR(VLOOKUP(Table1[[#This Row],[Ticker]],[1]!Table1[[Symbol]:[Industry]],2,FALSE),"-")</f>
        <v>-</v>
      </c>
      <c r="D488" t="s">
        <v>21</v>
      </c>
      <c r="E488">
        <v>11283.72708572</v>
      </c>
      <c r="F488">
        <v>1803.75</v>
      </c>
      <c r="G488">
        <v>-10.20015989963</v>
      </c>
      <c r="H488">
        <v>13.0805626163827</v>
      </c>
      <c r="I488">
        <v>-3.3206002425811598</v>
      </c>
      <c r="J488">
        <v>-3.2001519935539902</v>
      </c>
      <c r="K488">
        <v>1611.44103313036</v>
      </c>
      <c r="L488">
        <v>1558.64143052448</v>
      </c>
      <c r="M488">
        <v>62.963189108981602</v>
      </c>
      <c r="N488">
        <v>3.0548478665627998</v>
      </c>
      <c r="O488">
        <v>6.9993069993069899</v>
      </c>
      <c r="P488">
        <v>30.135997979870801</v>
      </c>
      <c r="Q488">
        <v>-7.3497416763413995E-2</v>
      </c>
    </row>
    <row r="489" spans="1:17" x14ac:dyDescent="0.3">
      <c r="A489" t="s">
        <v>1101</v>
      </c>
      <c r="B489" t="s">
        <v>1102</v>
      </c>
      <c r="C489" t="str">
        <f>IFERROR(VLOOKUP(Table1[[#This Row],[Ticker]],[1]!Table1[[Symbol]:[Industry]],2,FALSE),"-")</f>
        <v>-</v>
      </c>
      <c r="D489" t="s">
        <v>103</v>
      </c>
      <c r="E489">
        <v>11069.393894000001</v>
      </c>
      <c r="F489">
        <v>1880.1</v>
      </c>
      <c r="G489">
        <v>211.64307131845101</v>
      </c>
      <c r="H489">
        <v>-6.0737867834663204</v>
      </c>
      <c r="I489">
        <v>83.269296454855706</v>
      </c>
      <c r="J489">
        <v>-0.90008402292445799</v>
      </c>
      <c r="K489">
        <v>1787.6535561870601</v>
      </c>
      <c r="L489">
        <v>1380.7092251787401</v>
      </c>
      <c r="M489">
        <v>62.960867439085</v>
      </c>
      <c r="N489">
        <v>0.54397351154348805</v>
      </c>
      <c r="O489">
        <v>12.1828626136907</v>
      </c>
      <c r="P489">
        <v>278.03619302948999</v>
      </c>
      <c r="Q489">
        <v>0.292068640679498</v>
      </c>
    </row>
    <row r="490" spans="1:17" x14ac:dyDescent="0.3">
      <c r="A490" t="s">
        <v>1103</v>
      </c>
      <c r="B490" t="s">
        <v>1104</v>
      </c>
      <c r="C490" t="str">
        <f>IFERROR(VLOOKUP(Table1[[#This Row],[Ticker]],[1]!Table1[[Symbol]:[Industry]],2,FALSE),"-")</f>
        <v>-</v>
      </c>
      <c r="D490" t="s">
        <v>919</v>
      </c>
      <c r="E490">
        <v>11066.433258456</v>
      </c>
      <c r="F490">
        <v>80.19</v>
      </c>
      <c r="G490">
        <v>77.744494838372702</v>
      </c>
      <c r="H490">
        <v>-0.626120910985137</v>
      </c>
      <c r="I490">
        <v>-16.308594968398499</v>
      </c>
      <c r="J490">
        <v>-4.3136992251261201</v>
      </c>
      <c r="K490">
        <v>78.179417756112997</v>
      </c>
      <c r="L490">
        <v>71.789761605839701</v>
      </c>
      <c r="M490">
        <v>45.412121783986798</v>
      </c>
      <c r="N490">
        <v>0.97938221073039</v>
      </c>
      <c r="O490">
        <v>18.281581244544199</v>
      </c>
      <c r="P490">
        <v>104.827586206896</v>
      </c>
      <c r="Q490">
        <v>4.0032615549232001E-2</v>
      </c>
    </row>
    <row r="491" spans="1:17" hidden="1" x14ac:dyDescent="0.3">
      <c r="A491" t="s">
        <v>1105</v>
      </c>
      <c r="B491" t="s">
        <v>1106</v>
      </c>
      <c r="C491" t="str">
        <f>IFERROR(VLOOKUP(Table1[[#This Row],[Ticker]],[1]!Table1[[Symbol]:[Industry]],2,FALSE),"-")</f>
        <v>-</v>
      </c>
      <c r="D491" t="s">
        <v>239</v>
      </c>
      <c r="E491">
        <v>11049.997795200001</v>
      </c>
      <c r="F491">
        <v>5353.65</v>
      </c>
      <c r="G491">
        <v>89.677200219155296</v>
      </c>
      <c r="H491">
        <v>-4.5529522202764303</v>
      </c>
      <c r="I491">
        <v>36.252891196358703</v>
      </c>
      <c r="J491">
        <v>3.4583859224307201</v>
      </c>
      <c r="K491">
        <v>4946.7769469158802</v>
      </c>
      <c r="L491">
        <v>3955.1098337864801</v>
      </c>
      <c r="M491">
        <v>64.750579853214902</v>
      </c>
      <c r="N491">
        <v>0.660507999310326</v>
      </c>
      <c r="O491">
        <v>7.2791460031941</v>
      </c>
      <c r="P491">
        <v>116.38777737359</v>
      </c>
      <c r="Q491">
        <v>0.16176009759268301</v>
      </c>
    </row>
    <row r="492" spans="1:17" hidden="1" x14ac:dyDescent="0.3">
      <c r="A492" t="s">
        <v>1107</v>
      </c>
      <c r="B492" t="s">
        <v>1108</v>
      </c>
      <c r="C492" t="str">
        <f>IFERROR(VLOOKUP(Table1[[#This Row],[Ticker]],[1]!Table1[[Symbol]:[Industry]],2,FALSE),"-")</f>
        <v>-</v>
      </c>
      <c r="E492">
        <v>11011.46803471</v>
      </c>
      <c r="F492">
        <v>8482.7000000000007</v>
      </c>
      <c r="G492">
        <v>205.30559509209601</v>
      </c>
      <c r="H492">
        <v>-7.8026058835313803</v>
      </c>
      <c r="I492">
        <v>114.159229715788</v>
      </c>
      <c r="J492">
        <v>-8.1475960314514193</v>
      </c>
      <c r="K492">
        <v>8635.9800916450004</v>
      </c>
      <c r="L492">
        <v>6423.2195689864502</v>
      </c>
      <c r="M492">
        <v>29.446636042027301</v>
      </c>
      <c r="N492">
        <v>0.42707443512478799</v>
      </c>
      <c r="O492">
        <v>21.162483643179598</v>
      </c>
      <c r="P492">
        <v>253.431107037206</v>
      </c>
      <c r="Q492">
        <v>0.14212370948988501</v>
      </c>
    </row>
    <row r="493" spans="1:17" x14ac:dyDescent="0.3">
      <c r="A493" t="s">
        <v>1109</v>
      </c>
      <c r="B493" t="s">
        <v>1110</v>
      </c>
      <c r="C493" t="str">
        <f>IFERROR(VLOOKUP(Table1[[#This Row],[Ticker]],[1]!Table1[[Symbol]:[Industry]],2,FALSE),"-")</f>
        <v>-</v>
      </c>
      <c r="D493" t="s">
        <v>46</v>
      </c>
      <c r="E493">
        <v>11004.793803459999</v>
      </c>
      <c r="F493">
        <v>1700.6</v>
      </c>
      <c r="G493">
        <v>66.908614441613594</v>
      </c>
      <c r="H493">
        <v>3.44238111706724</v>
      </c>
      <c r="I493">
        <v>83.576281431442098</v>
      </c>
      <c r="J493">
        <v>-4.0168328707521299</v>
      </c>
      <c r="K493">
        <v>1537.5222565578399</v>
      </c>
      <c r="L493">
        <v>1162.52058278968</v>
      </c>
      <c r="M493">
        <v>42.177835229731599</v>
      </c>
      <c r="N493">
        <v>0.47797671373522699</v>
      </c>
      <c r="O493">
        <v>9.9553098906268502</v>
      </c>
      <c r="P493">
        <v>111.228418829959</v>
      </c>
      <c r="Q493">
        <v>0.13660244665823101</v>
      </c>
    </row>
    <row r="494" spans="1:17" x14ac:dyDescent="0.3">
      <c r="A494" t="s">
        <v>1111</v>
      </c>
      <c r="B494" t="s">
        <v>1112</v>
      </c>
      <c r="C494" t="str">
        <f>IFERROR(VLOOKUP(Table1[[#This Row],[Ticker]],[1]!Table1[[Symbol]:[Industry]],2,FALSE),"-")</f>
        <v>-</v>
      </c>
      <c r="D494" t="s">
        <v>214</v>
      </c>
      <c r="E494">
        <v>10978.15462686</v>
      </c>
      <c r="F494">
        <v>562.29999999999995</v>
      </c>
      <c r="G494">
        <v>13.336186815206901</v>
      </c>
      <c r="H494">
        <v>-6.9473988274611198</v>
      </c>
      <c r="I494">
        <v>-8.0916868439566194</v>
      </c>
      <c r="J494">
        <v>-3.7064639300254401</v>
      </c>
      <c r="K494">
        <v>585.12168728537301</v>
      </c>
      <c r="L494">
        <v>553.90771578163299</v>
      </c>
      <c r="M494">
        <v>35.525618960449798</v>
      </c>
      <c r="N494">
        <v>0.44682544119762002</v>
      </c>
      <c r="O494">
        <v>26.160412591143501</v>
      </c>
      <c r="P494">
        <v>40.381974784671002</v>
      </c>
      <c r="Q494">
        <v>-5.2724547613166001E-2</v>
      </c>
    </row>
    <row r="495" spans="1:17" hidden="1" x14ac:dyDescent="0.3">
      <c r="A495" t="s">
        <v>1113</v>
      </c>
      <c r="B495" t="s">
        <v>1114</v>
      </c>
      <c r="C495" t="str">
        <f>IFERROR(VLOOKUP(Table1[[#This Row],[Ticker]],[1]!Table1[[Symbol]:[Industry]],2,FALSE),"-")</f>
        <v>-</v>
      </c>
      <c r="E495">
        <v>10907.540709755</v>
      </c>
      <c r="F495">
        <v>772.9</v>
      </c>
      <c r="G495">
        <v>32.912547334173397</v>
      </c>
      <c r="H495">
        <v>5.43473250817219</v>
      </c>
      <c r="I495">
        <v>30.049687086928</v>
      </c>
      <c r="J495">
        <v>6.83159034232024</v>
      </c>
      <c r="K495">
        <v>686.231674481244</v>
      </c>
      <c r="L495">
        <v>587.49311224667895</v>
      </c>
      <c r="M495">
        <v>81.246407400576999</v>
      </c>
      <c r="N495">
        <v>1.56029228210506</v>
      </c>
      <c r="O495">
        <v>4.02380644326563</v>
      </c>
      <c r="P495">
        <v>93.224999999999994</v>
      </c>
      <c r="Q495">
        <v>9.7577808741899003E-2</v>
      </c>
    </row>
    <row r="496" spans="1:17" x14ac:dyDescent="0.3">
      <c r="A496" t="s">
        <v>1115</v>
      </c>
      <c r="B496" t="s">
        <v>1116</v>
      </c>
      <c r="C496" t="str">
        <f>IFERROR(VLOOKUP(Table1[[#This Row],[Ticker]],[1]!Table1[[Symbol]:[Industry]],2,FALSE),"-")</f>
        <v>-</v>
      </c>
      <c r="D496" t="s">
        <v>65</v>
      </c>
      <c r="E496">
        <v>10860.19589022</v>
      </c>
      <c r="F496">
        <v>889.05</v>
      </c>
      <c r="G496">
        <v>27.307595832559802</v>
      </c>
      <c r="H496">
        <v>-2.9483629336321502</v>
      </c>
      <c r="I496">
        <v>9.5751178484421704</v>
      </c>
      <c r="J496">
        <v>-1.70764439761418</v>
      </c>
      <c r="K496">
        <v>848.62974717779002</v>
      </c>
      <c r="L496">
        <v>761.41856460992506</v>
      </c>
      <c r="M496">
        <v>54.726492416555402</v>
      </c>
      <c r="N496">
        <v>1.21453915773642</v>
      </c>
      <c r="O496">
        <v>9.3301839041673702</v>
      </c>
      <c r="P496">
        <v>57.549175970228603</v>
      </c>
      <c r="Q496">
        <v>-2.1747054161725E-2</v>
      </c>
    </row>
    <row r="497" spans="1:17" x14ac:dyDescent="0.3">
      <c r="A497" t="s">
        <v>1117</v>
      </c>
      <c r="B497" t="s">
        <v>1118</v>
      </c>
      <c r="C497" t="str">
        <f>IFERROR(VLOOKUP(Table1[[#This Row],[Ticker]],[1]!Table1[[Symbol]:[Industry]],2,FALSE),"-")</f>
        <v>-</v>
      </c>
      <c r="D497" t="s">
        <v>65</v>
      </c>
      <c r="E497">
        <v>10803.343370480001</v>
      </c>
      <c r="F497">
        <v>1509.35</v>
      </c>
      <c r="G497">
        <v>57.391167115860497</v>
      </c>
      <c r="H497">
        <v>-2.4697507789717501</v>
      </c>
      <c r="I497">
        <v>-8.8897430139326197</v>
      </c>
      <c r="J497">
        <v>-4.0188218209169699</v>
      </c>
      <c r="K497">
        <v>1385.9374486736699</v>
      </c>
      <c r="L497">
        <v>1276.6827056822101</v>
      </c>
      <c r="M497">
        <v>47.915016831102598</v>
      </c>
      <c r="N497">
        <v>1.90235934683473</v>
      </c>
      <c r="O497">
        <v>7.2680292841289296</v>
      </c>
      <c r="P497">
        <v>91.785260482846198</v>
      </c>
      <c r="Q497">
        <v>6.7391044554616003E-2</v>
      </c>
    </row>
    <row r="498" spans="1:17" hidden="1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-</v>
      </c>
      <c r="D498" t="s">
        <v>125</v>
      </c>
      <c r="E498">
        <v>10799.991851934999</v>
      </c>
      <c r="F498">
        <v>373.3</v>
      </c>
      <c r="G498">
        <v>101.663327575835</v>
      </c>
      <c r="H498">
        <v>9.8541634969178808</v>
      </c>
      <c r="I498">
        <v>36.017681539171598</v>
      </c>
      <c r="J498">
        <v>4.2628369610063999</v>
      </c>
      <c r="K498">
        <v>313.01907596130201</v>
      </c>
      <c r="L498">
        <v>263.83978358953198</v>
      </c>
      <c r="M498">
        <v>71.0629573932314</v>
      </c>
      <c r="N498">
        <v>1.35738425223541</v>
      </c>
      <c r="O498">
        <v>0</v>
      </c>
      <c r="P498">
        <v>147.21854304635701</v>
      </c>
      <c r="Q498">
        <v>0.144734260873431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130</v>
      </c>
      <c r="E499">
        <v>10799.114983150001</v>
      </c>
      <c r="F499">
        <v>748.1</v>
      </c>
      <c r="G499">
        <v>113.70030418821401</v>
      </c>
      <c r="H499">
        <v>19.4093630230097</v>
      </c>
      <c r="I499">
        <v>48.419162916528101</v>
      </c>
      <c r="J499">
        <v>-1.98843010744191</v>
      </c>
      <c r="K499">
        <v>627.91879664241605</v>
      </c>
      <c r="L499">
        <v>501.33082160174899</v>
      </c>
      <c r="M499">
        <v>61.7207731404349</v>
      </c>
      <c r="N499">
        <v>0.63283782237772002</v>
      </c>
      <c r="O499">
        <v>3.8631199037561799</v>
      </c>
      <c r="P499">
        <v>141.634366925064</v>
      </c>
      <c r="Q499">
        <v>0.159281422083072</v>
      </c>
    </row>
    <row r="500" spans="1:17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83</v>
      </c>
      <c r="E500">
        <v>10750.736718579999</v>
      </c>
      <c r="F500">
        <v>227.81</v>
      </c>
      <c r="G500">
        <v>64.892520770232693</v>
      </c>
      <c r="H500">
        <v>9.6832229994080805</v>
      </c>
      <c r="I500">
        <v>32.746682998328403</v>
      </c>
      <c r="J500">
        <v>2.1428582608779601</v>
      </c>
      <c r="K500">
        <v>207.27109759187201</v>
      </c>
      <c r="L500">
        <v>180.187911253658</v>
      </c>
      <c r="M500">
        <v>64.438689999293203</v>
      </c>
      <c r="N500">
        <v>1.90273298390247</v>
      </c>
      <c r="O500">
        <v>4.47302576708661</v>
      </c>
      <c r="P500">
        <v>97.152747728256102</v>
      </c>
      <c r="Q500">
        <v>6.9877430347273006E-2</v>
      </c>
    </row>
    <row r="501" spans="1:17" hidden="1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713</v>
      </c>
      <c r="E501">
        <v>10739.054693185</v>
      </c>
      <c r="F501">
        <v>116.38</v>
      </c>
      <c r="G501">
        <v>46.1209313775949</v>
      </c>
      <c r="H501">
        <v>0.66152585663350305</v>
      </c>
      <c r="I501">
        <v>12.4024701650039</v>
      </c>
      <c r="J501">
        <v>2.4926028114788199</v>
      </c>
      <c r="K501">
        <v>109.291580592024</v>
      </c>
      <c r="L501">
        <v>96.136070380247602</v>
      </c>
      <c r="M501">
        <v>54.041415573722702</v>
      </c>
      <c r="N501">
        <v>0.70671192752714995</v>
      </c>
      <c r="O501">
        <v>4.51967692043306</v>
      </c>
      <c r="P501">
        <v>76.3333333333333</v>
      </c>
      <c r="Q501">
        <v>2.1133606920337E-2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542</v>
      </c>
      <c r="E502">
        <v>10713.007864319999</v>
      </c>
      <c r="F502">
        <v>2988.95</v>
      </c>
      <c r="G502">
        <v>-12.886753669139599</v>
      </c>
      <c r="H502">
        <v>11.851740467046699</v>
      </c>
      <c r="I502">
        <v>-6.5725356148781797</v>
      </c>
      <c r="J502">
        <v>7.0594611912479301</v>
      </c>
      <c r="K502">
        <v>2677.44051446097</v>
      </c>
      <c r="L502">
        <v>2625.1651883734198</v>
      </c>
      <c r="M502">
        <v>74.162733815730505</v>
      </c>
      <c r="N502">
        <v>1.7017167834579501</v>
      </c>
      <c r="O502">
        <v>7.3303333946703697</v>
      </c>
      <c r="P502">
        <v>33.019581664441397</v>
      </c>
      <c r="Q502">
        <v>-7.3158531742611999E-2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542</v>
      </c>
      <c r="E503">
        <v>10712.462514319999</v>
      </c>
      <c r="F503">
        <v>2094.65</v>
      </c>
      <c r="G503">
        <v>-43.3448138522634</v>
      </c>
      <c r="H503">
        <v>1.5675832908312799</v>
      </c>
      <c r="I503">
        <v>-31.182608075579299</v>
      </c>
      <c r="J503">
        <v>-5.0522747451235501</v>
      </c>
      <c r="K503">
        <v>2054.5725192689401</v>
      </c>
      <c r="L503">
        <v>2173.5864796385899</v>
      </c>
      <c r="M503">
        <v>47.824302410156598</v>
      </c>
      <c r="N503">
        <v>1.23772792875951</v>
      </c>
      <c r="O503">
        <v>30.5707397417229</v>
      </c>
      <c r="P503">
        <v>15.85453539823</v>
      </c>
      <c r="Q503">
        <v>-0.14307792155094901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400</v>
      </c>
      <c r="E504">
        <v>10707.74610378</v>
      </c>
      <c r="F504">
        <v>2724.3</v>
      </c>
      <c r="G504">
        <v>-17.6241401004092</v>
      </c>
      <c r="H504">
        <v>-1.82942302544233</v>
      </c>
      <c r="I504">
        <v>-2.3559577078948299</v>
      </c>
      <c r="J504">
        <v>-7.9992752258609103</v>
      </c>
      <c r="K504">
        <v>2548.69966097525</v>
      </c>
      <c r="L504">
        <v>2428.8690808614301</v>
      </c>
      <c r="M504">
        <v>51.943446093701397</v>
      </c>
      <c r="N504">
        <v>2.3794727827220501</v>
      </c>
      <c r="O504">
        <v>10.0631354843445</v>
      </c>
      <c r="P504">
        <v>32.482310890655697</v>
      </c>
      <c r="Q504">
        <v>5.0566845387138001E-2</v>
      </c>
    </row>
    <row r="505" spans="1:17" hidden="1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713</v>
      </c>
      <c r="E505">
        <v>10625.948094249999</v>
      </c>
      <c r="F505">
        <v>538.91999999999996</v>
      </c>
      <c r="G505">
        <v>-8.3258047469864191</v>
      </c>
      <c r="H505">
        <v>0.157489621463551</v>
      </c>
      <c r="I505">
        <v>-1.4348419791112099</v>
      </c>
      <c r="J505">
        <v>-1.70457704053223</v>
      </c>
      <c r="K505">
        <v>515.37584408391297</v>
      </c>
      <c r="L505">
        <v>484.35520696514197</v>
      </c>
      <c r="M505">
        <v>77.9215973242584</v>
      </c>
      <c r="N505">
        <v>0.79271148202998098</v>
      </c>
      <c r="O505">
        <v>1.21910487641951</v>
      </c>
      <c r="P505">
        <v>25.3010927691234</v>
      </c>
      <c r="Q505">
        <v>-1.3416788414562999E-2</v>
      </c>
    </row>
    <row r="506" spans="1:17" hidden="1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330</v>
      </c>
      <c r="E506">
        <v>10564.67410896</v>
      </c>
      <c r="F506">
        <v>1789.3</v>
      </c>
      <c r="G506">
        <v>138.56471063546701</v>
      </c>
      <c r="H506">
        <v>9.7247176739236707</v>
      </c>
      <c r="I506">
        <v>154.848267200668</v>
      </c>
      <c r="J506">
        <v>-6.3292402060875803</v>
      </c>
      <c r="K506">
        <v>1628.7559635529699</v>
      </c>
      <c r="M506">
        <v>39.452391887941701</v>
      </c>
      <c r="N506">
        <v>0.52677612576151001</v>
      </c>
      <c r="O506">
        <v>16.2465768736377</v>
      </c>
      <c r="P506">
        <v>178.53362391033599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114</v>
      </c>
      <c r="E507">
        <v>10563.196831039901</v>
      </c>
      <c r="F507">
        <v>9391.7999999999993</v>
      </c>
      <c r="G507">
        <v>39.332285798712299</v>
      </c>
      <c r="H507">
        <v>14.268862532501499</v>
      </c>
      <c r="I507">
        <v>11.991234814287701</v>
      </c>
      <c r="J507">
        <v>1.4088304396811</v>
      </c>
      <c r="K507">
        <v>8239.9055725575108</v>
      </c>
      <c r="L507">
        <v>7499.5775560915299</v>
      </c>
      <c r="M507">
        <v>74.679245770825901</v>
      </c>
      <c r="N507">
        <v>1.4099093325057099</v>
      </c>
      <c r="O507">
        <v>0.40567303392320397</v>
      </c>
      <c r="P507">
        <v>73.235695576788203</v>
      </c>
      <c r="Q507">
        <v>0.11355187581704999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484</v>
      </c>
      <c r="E508">
        <v>10535.91274863</v>
      </c>
      <c r="F508">
        <v>2113.1999999999998</v>
      </c>
      <c r="G508">
        <v>15.6977317006827</v>
      </c>
      <c r="H508">
        <v>1.8205346378505201</v>
      </c>
      <c r="I508">
        <v>-2.94773377539987</v>
      </c>
      <c r="J508">
        <v>1.6345079195260199</v>
      </c>
      <c r="K508">
        <v>2054.1032448189599</v>
      </c>
      <c r="L508">
        <v>1923.2389875880399</v>
      </c>
      <c r="M508">
        <v>62.823632811288498</v>
      </c>
      <c r="N508">
        <v>0.98259728021139903</v>
      </c>
      <c r="O508">
        <v>9.5494983910656899</v>
      </c>
      <c r="P508">
        <v>50.9428571428571</v>
      </c>
      <c r="Q508">
        <v>0.192681276893787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21</v>
      </c>
      <c r="E509">
        <v>10511.0383573</v>
      </c>
      <c r="F509">
        <v>530.45000000000005</v>
      </c>
      <c r="G509">
        <v>17.908234643180101</v>
      </c>
      <c r="H509">
        <v>-6.7143848901788798</v>
      </c>
      <c r="I509">
        <v>0.46165474870145501</v>
      </c>
      <c r="J509">
        <v>-1.13370746583687</v>
      </c>
      <c r="K509">
        <v>499.590260560216</v>
      </c>
      <c r="L509">
        <v>472.05985041734601</v>
      </c>
      <c r="M509">
        <v>54.3535207798122</v>
      </c>
      <c r="N509">
        <v>0.80748140103499499</v>
      </c>
      <c r="O509">
        <v>6.9092280139504103</v>
      </c>
      <c r="P509">
        <v>48.919146546883702</v>
      </c>
      <c r="Q509">
        <v>-7.4163712033901E-2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346</v>
      </c>
      <c r="E510">
        <v>10490.830062785</v>
      </c>
      <c r="F510">
        <v>704.45</v>
      </c>
      <c r="G510">
        <v>-8.4091027156667799</v>
      </c>
      <c r="H510">
        <v>5.3891159589796702</v>
      </c>
      <c r="I510">
        <v>-21.1628831881922</v>
      </c>
      <c r="J510">
        <v>-3.0299076328344099</v>
      </c>
      <c r="K510">
        <v>687.63617007353798</v>
      </c>
      <c r="L510">
        <v>670.52337286093803</v>
      </c>
      <c r="M510">
        <v>53.436619057569601</v>
      </c>
      <c r="N510">
        <v>1.42247356997688</v>
      </c>
      <c r="O510">
        <v>15.678898431400301</v>
      </c>
      <c r="P510">
        <v>32.415413533834503</v>
      </c>
      <c r="Q510">
        <v>6.0846492902219003E-2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287</v>
      </c>
      <c r="E511">
        <v>10462.202905349999</v>
      </c>
      <c r="F511">
        <v>2047.9</v>
      </c>
      <c r="G511">
        <v>14.460280249276201</v>
      </c>
      <c r="H511">
        <v>-3.3333832499790801</v>
      </c>
      <c r="I511">
        <v>10.154304570483101</v>
      </c>
      <c r="J511">
        <v>-2.7962055453928301</v>
      </c>
      <c r="K511">
        <v>1928.6482931416599</v>
      </c>
      <c r="L511">
        <v>1732.4781874631101</v>
      </c>
      <c r="M511">
        <v>60.03237622676</v>
      </c>
      <c r="N511">
        <v>0.61448587034001001</v>
      </c>
      <c r="O511">
        <v>2.9933102202255699</v>
      </c>
      <c r="P511">
        <v>58.016975308641904</v>
      </c>
      <c r="Q511">
        <v>-7.4391819130082998E-2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-</v>
      </c>
      <c r="D512" t="s">
        <v>24</v>
      </c>
      <c r="E512">
        <v>10459.810457019001</v>
      </c>
      <c r="F512">
        <v>91.93</v>
      </c>
      <c r="G512">
        <v>-25.979340687398601</v>
      </c>
      <c r="H512">
        <v>-11.1771264975034</v>
      </c>
      <c r="I512">
        <v>-32.265169034470397</v>
      </c>
      <c r="J512">
        <v>-5.8125095999573304</v>
      </c>
      <c r="K512">
        <v>97.140221987539903</v>
      </c>
      <c r="L512">
        <v>95.452602827425906</v>
      </c>
      <c r="M512">
        <v>25.4755915297361</v>
      </c>
      <c r="N512">
        <v>1.1946220010731901</v>
      </c>
      <c r="O512">
        <v>26.7268573914935</v>
      </c>
      <c r="P512">
        <v>11.973203410475</v>
      </c>
      <c r="Q512">
        <v>1.0588223001905E-2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-</v>
      </c>
      <c r="D513" t="s">
        <v>1151</v>
      </c>
      <c r="E513">
        <v>10394.2252395</v>
      </c>
      <c r="F513">
        <v>539.75</v>
      </c>
      <c r="G513">
        <v>16.749787948641099</v>
      </c>
      <c r="H513">
        <v>-9.4626423456226902</v>
      </c>
      <c r="I513">
        <v>34.362434632627902</v>
      </c>
      <c r="J513">
        <v>-3.98565366371411</v>
      </c>
      <c r="K513">
        <v>505.21487379333303</v>
      </c>
      <c r="L513">
        <v>423.76065854665899</v>
      </c>
      <c r="M513">
        <v>40.839784436139801</v>
      </c>
      <c r="N513">
        <v>0.64493322772727801</v>
      </c>
      <c r="O513">
        <v>7.7165354330708702</v>
      </c>
      <c r="P513">
        <v>74.337855297157603</v>
      </c>
      <c r="Q513">
        <v>4.4996337442758001E-2</v>
      </c>
    </row>
    <row r="514" spans="1:17" hidden="1" x14ac:dyDescent="0.3">
      <c r="A514" t="s">
        <v>1152</v>
      </c>
      <c r="B514" t="s">
        <v>1153</v>
      </c>
      <c r="C514" t="str">
        <f>IFERROR(VLOOKUP(Table1[[#This Row],[Ticker]],[1]!Table1[[Symbol]:[Industry]],2,FALSE),"-")</f>
        <v>-</v>
      </c>
      <c r="D514" t="s">
        <v>304</v>
      </c>
      <c r="E514">
        <v>10353.035927519901</v>
      </c>
      <c r="F514">
        <v>459.5</v>
      </c>
      <c r="G514">
        <v>-12.0720160306783</v>
      </c>
      <c r="H514">
        <v>1.3692432769062399</v>
      </c>
      <c r="I514">
        <v>1.1136397096351001</v>
      </c>
      <c r="J514">
        <v>6.4916575130767198</v>
      </c>
      <c r="K514">
        <v>448.25003920704398</v>
      </c>
      <c r="M514">
        <v>67.695918092783998</v>
      </c>
      <c r="N514">
        <v>0.65991216897402605</v>
      </c>
      <c r="O514">
        <v>17.1381936887921</v>
      </c>
      <c r="P514">
        <v>25.890410958904098</v>
      </c>
    </row>
    <row r="515" spans="1:17" x14ac:dyDescent="0.3">
      <c r="A515" t="s">
        <v>1154</v>
      </c>
      <c r="B515" t="s">
        <v>1155</v>
      </c>
      <c r="C515" t="str">
        <f>IFERROR(VLOOKUP(Table1[[#This Row],[Ticker]],[1]!Table1[[Symbol]:[Industry]],2,FALSE),"-")</f>
        <v>-</v>
      </c>
      <c r="D515" t="s">
        <v>189</v>
      </c>
      <c r="E515">
        <v>10312.318068</v>
      </c>
      <c r="F515">
        <v>674.8</v>
      </c>
      <c r="G515">
        <v>66.297581526408095</v>
      </c>
      <c r="H515">
        <v>10.2023741007875</v>
      </c>
      <c r="I515">
        <v>8.7483181232953093</v>
      </c>
      <c r="J515">
        <v>-1.2490214849766601</v>
      </c>
      <c r="K515">
        <v>608.37861764752699</v>
      </c>
      <c r="L515">
        <v>525.29805154021199</v>
      </c>
      <c r="M515">
        <v>60.0270056312607</v>
      </c>
      <c r="N515">
        <v>0.50693806709715294</v>
      </c>
      <c r="O515">
        <v>4.8903378778897499</v>
      </c>
      <c r="P515">
        <v>110.87499999999901</v>
      </c>
      <c r="Q515">
        <v>5.6524630984201997E-2</v>
      </c>
    </row>
    <row r="516" spans="1:17" x14ac:dyDescent="0.3">
      <c r="A516" t="s">
        <v>1156</v>
      </c>
      <c r="B516" t="s">
        <v>1157</v>
      </c>
      <c r="C516" t="str">
        <f>IFERROR(VLOOKUP(Table1[[#This Row],[Ticker]],[1]!Table1[[Symbol]:[Industry]],2,FALSE),"-")</f>
        <v>-</v>
      </c>
      <c r="D516" t="s">
        <v>986</v>
      </c>
      <c r="E516">
        <v>10299.762011547</v>
      </c>
      <c r="F516">
        <v>49.41</v>
      </c>
      <c r="G516">
        <v>-12.1423549126966</v>
      </c>
      <c r="H516">
        <v>7.4083534535928601</v>
      </c>
      <c r="I516">
        <v>-7.9803760680854401</v>
      </c>
      <c r="J516">
        <v>-3.16702956196327</v>
      </c>
      <c r="K516">
        <v>46.157331068436697</v>
      </c>
      <c r="L516">
        <v>46.135136620630497</v>
      </c>
      <c r="M516">
        <v>48.534650728784399</v>
      </c>
      <c r="N516">
        <v>1.15549708449011</v>
      </c>
      <c r="O516">
        <v>15.8672333535721</v>
      </c>
      <c r="P516">
        <v>35.184678522571801</v>
      </c>
      <c r="Q516">
        <v>2.9026698090726E-2</v>
      </c>
    </row>
    <row r="517" spans="1:17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D517" t="s">
        <v>346</v>
      </c>
      <c r="E517">
        <v>10269.164425630001</v>
      </c>
      <c r="F517">
        <v>258.45</v>
      </c>
      <c r="G517">
        <v>27.452811807648601</v>
      </c>
      <c r="H517">
        <v>16.7104688971996</v>
      </c>
      <c r="I517">
        <v>-24.609222420405001</v>
      </c>
      <c r="J517">
        <v>3.3060532652299099</v>
      </c>
      <c r="K517">
        <v>234.57173666078199</v>
      </c>
      <c r="L517">
        <v>220.051507324619</v>
      </c>
      <c r="M517">
        <v>72.160393678655694</v>
      </c>
      <c r="N517">
        <v>1.0302890070253601</v>
      </c>
      <c r="O517">
        <v>24.6856258463919</v>
      </c>
      <c r="P517">
        <v>76.838864180636307</v>
      </c>
      <c r="Q517">
        <v>6.7789693267688994E-2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484</v>
      </c>
      <c r="E518">
        <v>10242.833057100001</v>
      </c>
      <c r="F518">
        <v>381.6</v>
      </c>
      <c r="G518">
        <v>153.73042499827801</v>
      </c>
      <c r="H518">
        <v>-0.56451473436586097</v>
      </c>
      <c r="I518">
        <v>31.240647329526102</v>
      </c>
      <c r="J518">
        <v>1.8796818528929999</v>
      </c>
      <c r="K518">
        <v>359.75522652509898</v>
      </c>
      <c r="L518">
        <v>287.13011019483298</v>
      </c>
      <c r="M518">
        <v>69.515113565142599</v>
      </c>
      <c r="N518">
        <v>1.0475706629635999</v>
      </c>
      <c r="O518">
        <v>5.7783018867924403</v>
      </c>
      <c r="P518">
        <v>206.13718411552301</v>
      </c>
      <c r="Q518">
        <v>0.139841335123223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-</v>
      </c>
      <c r="D519" t="s">
        <v>242</v>
      </c>
      <c r="E519">
        <v>10204.701499139999</v>
      </c>
      <c r="F519">
        <v>268.25</v>
      </c>
      <c r="G519">
        <v>38.029955149918102</v>
      </c>
      <c r="H519">
        <v>8.4199364336585791</v>
      </c>
      <c r="I519">
        <v>-12.618841335142299</v>
      </c>
      <c r="J519">
        <v>3.5858384234001099</v>
      </c>
      <c r="K519">
        <v>257.695163054933</v>
      </c>
      <c r="L519">
        <v>244.49139904975101</v>
      </c>
      <c r="M519">
        <v>69.744962272257297</v>
      </c>
      <c r="N519">
        <v>1.0087302325564</v>
      </c>
      <c r="O519">
        <v>28.052190121155601</v>
      </c>
      <c r="P519">
        <v>77.355371900826398</v>
      </c>
      <c r="Q519">
        <v>7.1007931525855994E-2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Row],[Ticker]],[1]!Table1[[Symbol]:[Industry]],2,FALSE),"-")</f>
        <v>-</v>
      </c>
      <c r="D520" t="s">
        <v>866</v>
      </c>
      <c r="E520">
        <v>10168.028290349999</v>
      </c>
      <c r="F520">
        <v>1395.6</v>
      </c>
      <c r="G520">
        <v>80.773900357251605</v>
      </c>
      <c r="H520">
        <v>15.612686012656299</v>
      </c>
      <c r="I520">
        <v>29.9385229911084</v>
      </c>
      <c r="J520">
        <v>11.731712175443199</v>
      </c>
      <c r="K520">
        <v>1174.1163472345499</v>
      </c>
      <c r="L520">
        <v>973.37990924600399</v>
      </c>
      <c r="M520">
        <v>77.207974407710097</v>
      </c>
      <c r="N520">
        <v>0.66889226609003305</v>
      </c>
      <c r="O520">
        <v>0.66638005159072</v>
      </c>
      <c r="P520">
        <v>112.743902439024</v>
      </c>
      <c r="Q520">
        <v>4.0913756161188003E-2</v>
      </c>
    </row>
    <row r="521" spans="1:17" x14ac:dyDescent="0.3">
      <c r="A521" t="s">
        <v>1166</v>
      </c>
      <c r="B521" t="s">
        <v>1167</v>
      </c>
      <c r="C521" t="str">
        <f>IFERROR(VLOOKUP(Table1[[#This Row],[Ticker]],[1]!Table1[[Symbol]:[Industry]],2,FALSE),"-")</f>
        <v>-</v>
      </c>
      <c r="D521" t="s">
        <v>143</v>
      </c>
      <c r="E521">
        <v>10134.345327000001</v>
      </c>
      <c r="F521">
        <v>720.75</v>
      </c>
      <c r="G521">
        <v>20.914677964238599</v>
      </c>
      <c r="H521">
        <v>-10.669614760475501</v>
      </c>
      <c r="I521">
        <v>22.941209182873902</v>
      </c>
      <c r="J521">
        <v>-7.0476513286932203</v>
      </c>
      <c r="K521">
        <v>740.544906626228</v>
      </c>
      <c r="L521">
        <v>609.241911705642</v>
      </c>
      <c r="M521">
        <v>33.473982671029397</v>
      </c>
      <c r="N521">
        <v>1.19013025694176</v>
      </c>
      <c r="O521">
        <v>12.389871661463699</v>
      </c>
      <c r="P521">
        <v>75.343632161537499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Row],[Ticker]],[1]!Table1[[Symbol]:[Industry]],2,FALSE),"-")</f>
        <v>-</v>
      </c>
      <c r="D522" t="s">
        <v>80</v>
      </c>
      <c r="E522">
        <v>10132.569383260001</v>
      </c>
      <c r="F522">
        <v>875.45</v>
      </c>
      <c r="G522">
        <v>1.8505575024618199</v>
      </c>
      <c r="H522">
        <v>3.25752698529186</v>
      </c>
      <c r="I522">
        <v>-9.37802349983534</v>
      </c>
      <c r="J522">
        <v>-5.5691514366048596</v>
      </c>
      <c r="K522">
        <v>836.46057278535795</v>
      </c>
      <c r="L522">
        <v>812.90024266181899</v>
      </c>
      <c r="M522">
        <v>48.2882637986757</v>
      </c>
      <c r="N522">
        <v>1.82742116155643</v>
      </c>
      <c r="O522">
        <v>14.2155462904791</v>
      </c>
      <c r="P522">
        <v>44.178194993412298</v>
      </c>
      <c r="Q522">
        <v>7.9908102800499998E-3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-</v>
      </c>
      <c r="D523" t="s">
        <v>46</v>
      </c>
      <c r="E523">
        <v>10071.011026</v>
      </c>
      <c r="F523">
        <v>369.05</v>
      </c>
      <c r="G523">
        <v>23.1399847870005</v>
      </c>
      <c r="H523">
        <v>-9.4732064614172309</v>
      </c>
      <c r="I523">
        <v>29.020752741647399</v>
      </c>
      <c r="J523">
        <v>2.25549574902033</v>
      </c>
      <c r="K523">
        <v>324.92087213410798</v>
      </c>
      <c r="L523">
        <v>285.19882175906298</v>
      </c>
      <c r="M523">
        <v>56.090520034393698</v>
      </c>
      <c r="N523">
        <v>0.72745892413706703</v>
      </c>
      <c r="O523">
        <v>10.2831594634873</v>
      </c>
      <c r="P523">
        <v>55.881731784582797</v>
      </c>
      <c r="Q523">
        <v>6.7968625552809999E-3</v>
      </c>
    </row>
    <row r="524" spans="1:17" x14ac:dyDescent="0.3">
      <c r="A524" t="s">
        <v>1172</v>
      </c>
      <c r="B524" t="s">
        <v>1173</v>
      </c>
      <c r="C524" t="str">
        <f>IFERROR(VLOOKUP(Table1[[#This Row],[Ticker]],[1]!Table1[[Symbol]:[Industry]],2,FALSE),"-")</f>
        <v>-</v>
      </c>
      <c r="D524" t="s">
        <v>46</v>
      </c>
      <c r="E524">
        <v>10019.329349199999</v>
      </c>
      <c r="F524">
        <v>1423.7</v>
      </c>
      <c r="G524">
        <v>82.817388323700001</v>
      </c>
      <c r="H524">
        <v>19.8022817764877</v>
      </c>
      <c r="I524">
        <v>58.893058041920298</v>
      </c>
      <c r="J524">
        <v>18.409599873872601</v>
      </c>
      <c r="K524">
        <v>1221.7351933539201</v>
      </c>
      <c r="L524">
        <v>1004.95411345202</v>
      </c>
      <c r="M524">
        <v>87.327671343762404</v>
      </c>
      <c r="N524">
        <v>1.9714272468396501</v>
      </c>
      <c r="O524">
        <v>8.3409426143148107</v>
      </c>
      <c r="P524">
        <v>119.030769230769</v>
      </c>
      <c r="Q524">
        <v>0.14008952102181599</v>
      </c>
    </row>
    <row r="525" spans="1:17" x14ac:dyDescent="0.3">
      <c r="A525" t="s">
        <v>1174</v>
      </c>
      <c r="B525" t="s">
        <v>1175</v>
      </c>
      <c r="C525" t="str">
        <f>IFERROR(VLOOKUP(Table1[[#This Row],[Ticker]],[1]!Table1[[Symbol]:[Industry]],2,FALSE),"-")</f>
        <v>-</v>
      </c>
      <c r="D525" t="s">
        <v>526</v>
      </c>
      <c r="E525">
        <v>9949.9168147199998</v>
      </c>
      <c r="F525">
        <v>1560.6</v>
      </c>
      <c r="G525">
        <v>-15.004927229000501</v>
      </c>
      <c r="H525">
        <v>-0.40193090450187902</v>
      </c>
      <c r="I525">
        <v>-0.51501211732155205</v>
      </c>
      <c r="J525">
        <v>-1.8309174254493601</v>
      </c>
      <c r="K525">
        <v>1504.2218789538399</v>
      </c>
      <c r="L525">
        <v>1443.63660830291</v>
      </c>
      <c r="M525">
        <v>50.465385811642001</v>
      </c>
      <c r="N525">
        <v>0.58382902570044204</v>
      </c>
      <c r="O525">
        <v>7.65090349865436</v>
      </c>
      <c r="P525">
        <v>28.6562242374278</v>
      </c>
      <c r="Q525">
        <v>1.5468867747322E-2</v>
      </c>
    </row>
    <row r="526" spans="1:17" hidden="1" x14ac:dyDescent="0.3">
      <c r="A526" t="s">
        <v>1176</v>
      </c>
      <c r="B526" t="s">
        <v>1177</v>
      </c>
      <c r="C526" t="str">
        <f>IFERROR(VLOOKUP(Table1[[#This Row],[Ticker]],[1]!Table1[[Symbol]:[Industry]],2,FALSE),"-")</f>
        <v>-</v>
      </c>
      <c r="D526" t="s">
        <v>403</v>
      </c>
      <c r="E526">
        <v>9943.4232770800008</v>
      </c>
      <c r="F526">
        <v>8831</v>
      </c>
      <c r="G526">
        <v>53.2203965220749</v>
      </c>
      <c r="H526">
        <v>-0.14983142653391601</v>
      </c>
      <c r="I526">
        <v>-4.7899072155507998</v>
      </c>
      <c r="J526">
        <v>1.11129289917492</v>
      </c>
      <c r="K526">
        <v>8477.0108082694696</v>
      </c>
      <c r="L526">
        <v>7786.2630249020303</v>
      </c>
      <c r="M526">
        <v>60.535921410778698</v>
      </c>
      <c r="N526">
        <v>1.4964244919898999</v>
      </c>
      <c r="O526">
        <v>17.641829917336601</v>
      </c>
      <c r="P526">
        <v>93.704759815749</v>
      </c>
      <c r="Q526">
        <v>0.17331539984298</v>
      </c>
    </row>
    <row r="527" spans="1:17" x14ac:dyDescent="0.3">
      <c r="A527" t="s">
        <v>1178</v>
      </c>
      <c r="B527" t="s">
        <v>1179</v>
      </c>
      <c r="C527" t="str">
        <f>IFERROR(VLOOKUP(Table1[[#This Row],[Ticker]],[1]!Table1[[Symbol]:[Industry]],2,FALSE),"-")</f>
        <v>-</v>
      </c>
      <c r="D527" t="s">
        <v>494</v>
      </c>
      <c r="E527">
        <v>9914.4364075320009</v>
      </c>
      <c r="F527">
        <v>170.99</v>
      </c>
      <c r="G527">
        <v>25.9962961996176</v>
      </c>
      <c r="H527">
        <v>-1.36943111514037</v>
      </c>
      <c r="I527">
        <v>-22.548981635775998</v>
      </c>
      <c r="J527">
        <v>-2.5467287160172298</v>
      </c>
      <c r="K527">
        <v>168.385101658368</v>
      </c>
      <c r="L527">
        <v>165.04867462234799</v>
      </c>
      <c r="M527">
        <v>44.296698995231601</v>
      </c>
      <c r="N527">
        <v>1.08941375932158</v>
      </c>
      <c r="O527">
        <v>22.4032857343432</v>
      </c>
      <c r="P527">
        <v>61.062062104438702</v>
      </c>
      <c r="Q527">
        <v>-5.1521151513139997E-2</v>
      </c>
    </row>
    <row r="528" spans="1:17" x14ac:dyDescent="0.3">
      <c r="A528" t="s">
        <v>1180</v>
      </c>
      <c r="B528" t="s">
        <v>1181</v>
      </c>
      <c r="C528" t="str">
        <f>IFERROR(VLOOKUP(Table1[[#This Row],[Ticker]],[1]!Table1[[Symbol]:[Industry]],2,FALSE),"-")</f>
        <v>-</v>
      </c>
      <c r="D528" t="s">
        <v>65</v>
      </c>
      <c r="E528">
        <v>9884.1464856000002</v>
      </c>
      <c r="F528">
        <v>7828.7</v>
      </c>
      <c r="G528">
        <v>142.834675024593</v>
      </c>
      <c r="H528">
        <v>15.9508314785887</v>
      </c>
      <c r="I528">
        <v>32.135363941262597</v>
      </c>
      <c r="J528">
        <v>-2.4850444070142101</v>
      </c>
      <c r="K528">
        <v>6896.51706570028</v>
      </c>
      <c r="L528">
        <v>5849.3074150352704</v>
      </c>
      <c r="M528">
        <v>74.310082297528396</v>
      </c>
      <c r="N528">
        <v>1.0689922109341801</v>
      </c>
      <c r="O528">
        <v>3.1972102647949101</v>
      </c>
      <c r="P528">
        <v>172.76749939026499</v>
      </c>
      <c r="Q528">
        <v>0.10764643875136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Row],[Ticker]],[1]!Table1[[Symbol]:[Industry]],2,FALSE),"-")</f>
        <v>-</v>
      </c>
      <c r="D529" t="s">
        <v>156</v>
      </c>
      <c r="E529">
        <v>9853.1473000000005</v>
      </c>
      <c r="F529">
        <v>522.04999999999995</v>
      </c>
      <c r="G529">
        <v>45.277304765350898</v>
      </c>
      <c r="H529">
        <v>19.675293140124101</v>
      </c>
      <c r="I529">
        <v>17.968113376041899</v>
      </c>
      <c r="J529">
        <v>13.070491986329801</v>
      </c>
      <c r="K529">
        <v>452.836849870842</v>
      </c>
      <c r="L529">
        <v>411.16363710758998</v>
      </c>
      <c r="M529">
        <v>87.3456756855865</v>
      </c>
      <c r="N529">
        <v>1.92128982370395</v>
      </c>
      <c r="O529">
        <v>4.8750119720333496</v>
      </c>
      <c r="P529">
        <v>74.2489986648864</v>
      </c>
      <c r="Q529">
        <v>8.655680450929E-2</v>
      </c>
    </row>
    <row r="530" spans="1:17" x14ac:dyDescent="0.3">
      <c r="A530" t="s">
        <v>1184</v>
      </c>
      <c r="B530" t="s">
        <v>1185</v>
      </c>
      <c r="C530" t="str">
        <f>IFERROR(VLOOKUP(Table1[[#This Row],[Ticker]],[1]!Table1[[Symbol]:[Industry]],2,FALSE),"-")</f>
        <v>-</v>
      </c>
      <c r="D530" t="s">
        <v>346</v>
      </c>
      <c r="E530">
        <v>9729.1491727499997</v>
      </c>
      <c r="F530">
        <v>781.2</v>
      </c>
      <c r="G530">
        <v>1.1377491258622601</v>
      </c>
      <c r="H530">
        <v>27.163698093464099</v>
      </c>
      <c r="I530">
        <v>5.5900219472745603</v>
      </c>
      <c r="J530">
        <v>10.2923946054987</v>
      </c>
      <c r="K530">
        <v>633.464266796022</v>
      </c>
      <c r="L530">
        <v>599.37158522730795</v>
      </c>
      <c r="M530">
        <v>77.723868898971503</v>
      </c>
      <c r="N530">
        <v>1.5777104607527299</v>
      </c>
      <c r="O530">
        <v>1.9457245263696701</v>
      </c>
      <c r="P530">
        <v>73.599999999999994</v>
      </c>
      <c r="Q530">
        <v>5.3255203451845E-2</v>
      </c>
    </row>
    <row r="531" spans="1:17" hidden="1" x14ac:dyDescent="0.3">
      <c r="A531" t="s">
        <v>1186</v>
      </c>
      <c r="B531" t="s">
        <v>1187</v>
      </c>
      <c r="C531" t="str">
        <f>IFERROR(VLOOKUP(Table1[[#This Row],[Ticker]],[1]!Table1[[Symbol]:[Industry]],2,FALSE),"-")</f>
        <v>-</v>
      </c>
      <c r="D531" t="s">
        <v>140</v>
      </c>
      <c r="E531">
        <v>9717.1900299270001</v>
      </c>
      <c r="F531">
        <v>267</v>
      </c>
      <c r="G531">
        <v>-27.343982322250401</v>
      </c>
      <c r="H531">
        <v>-2.4017649285665899</v>
      </c>
      <c r="I531">
        <v>-4.2011494419350797</v>
      </c>
      <c r="J531">
        <v>-1.1102819950176599</v>
      </c>
      <c r="K531">
        <v>261.60586792389802</v>
      </c>
      <c r="L531">
        <v>256.92369973688602</v>
      </c>
      <c r="M531">
        <v>22.227502817667499</v>
      </c>
      <c r="N531">
        <v>1.15821825039646</v>
      </c>
      <c r="O531">
        <v>1.63295880149814</v>
      </c>
      <c r="P531">
        <v>15.036622145626801</v>
      </c>
    </row>
    <row r="532" spans="1:17" x14ac:dyDescent="0.3">
      <c r="A532" t="s">
        <v>1188</v>
      </c>
      <c r="B532" t="s">
        <v>1189</v>
      </c>
      <c r="C532" t="str">
        <f>IFERROR(VLOOKUP(Table1[[#This Row],[Ticker]],[1]!Table1[[Symbol]:[Industry]],2,FALSE),"-")</f>
        <v>-</v>
      </c>
      <c r="D532" t="s">
        <v>125</v>
      </c>
      <c r="E532">
        <v>9672.8867607350003</v>
      </c>
      <c r="F532">
        <v>399.99</v>
      </c>
      <c r="G532">
        <v>133.20013889197801</v>
      </c>
      <c r="H532">
        <v>31.804222591245601</v>
      </c>
      <c r="I532">
        <v>70.782886363795896</v>
      </c>
      <c r="J532">
        <v>3.26263151354765</v>
      </c>
      <c r="K532">
        <v>292.49959578113601</v>
      </c>
      <c r="L532">
        <v>224.186374024608</v>
      </c>
      <c r="M532">
        <v>69.333449486451897</v>
      </c>
      <c r="N532">
        <v>1.0707838971458901</v>
      </c>
      <c r="O532">
        <v>1.25253131328282</v>
      </c>
      <c r="P532">
        <v>175.636564104331</v>
      </c>
      <c r="Q532">
        <v>0.22788356454863301</v>
      </c>
    </row>
    <row r="533" spans="1:17" x14ac:dyDescent="0.3">
      <c r="A533" t="s">
        <v>1190</v>
      </c>
      <c r="B533" t="s">
        <v>1191</v>
      </c>
      <c r="C533" t="str">
        <f>IFERROR(VLOOKUP(Table1[[#This Row],[Ticker]],[1]!Table1[[Symbol]:[Industry]],2,FALSE),"-")</f>
        <v>-</v>
      </c>
      <c r="D533" t="s">
        <v>692</v>
      </c>
      <c r="E533">
        <v>9654.2395845600004</v>
      </c>
      <c r="F533">
        <v>562.85</v>
      </c>
      <c r="G533">
        <v>56.6500722476706</v>
      </c>
      <c r="H533">
        <v>33.150929879796799</v>
      </c>
      <c r="I533">
        <v>28.694054310571701</v>
      </c>
      <c r="J533">
        <v>4.3345252332866098</v>
      </c>
      <c r="K533">
        <v>465.99856453561898</v>
      </c>
      <c r="L533">
        <v>402.46765207713901</v>
      </c>
      <c r="M533">
        <v>57.933644115942599</v>
      </c>
      <c r="N533">
        <v>2.3854368654265801</v>
      </c>
      <c r="O533">
        <v>13.4849427023185</v>
      </c>
      <c r="P533">
        <v>83.697780678851103</v>
      </c>
      <c r="Q533">
        <v>9.9086494493329E-2</v>
      </c>
    </row>
    <row r="534" spans="1:17" hidden="1" x14ac:dyDescent="0.3">
      <c r="A534" t="s">
        <v>1192</v>
      </c>
      <c r="B534" t="s">
        <v>1193</v>
      </c>
      <c r="C534" t="str">
        <f>IFERROR(VLOOKUP(Table1[[#This Row],[Ticker]],[1]!Table1[[Symbol]:[Industry]],2,FALSE),"-")</f>
        <v>-</v>
      </c>
      <c r="D534" t="s">
        <v>89</v>
      </c>
      <c r="E534">
        <v>9591.9028099999996</v>
      </c>
      <c r="F534">
        <v>138.54</v>
      </c>
      <c r="G534">
        <v>-25.093042486933602</v>
      </c>
      <c r="H534">
        <v>-1.06368395559944</v>
      </c>
      <c r="I534">
        <v>-9.9749816308840504</v>
      </c>
      <c r="J534">
        <v>1.05037501521576</v>
      </c>
      <c r="K534">
        <v>135.48403363534001</v>
      </c>
      <c r="L534">
        <v>134.78863794896199</v>
      </c>
      <c r="M534">
        <v>19.599037825510401</v>
      </c>
      <c r="N534">
        <v>0.65498741340466005</v>
      </c>
      <c r="O534">
        <v>1.6312978201241599</v>
      </c>
      <c r="P534">
        <v>9.9523809523809508</v>
      </c>
      <c r="Q534">
        <v>-1.3388827299693999E-2</v>
      </c>
    </row>
    <row r="535" spans="1:17" hidden="1" x14ac:dyDescent="0.3">
      <c r="A535" t="s">
        <v>1194</v>
      </c>
      <c r="B535" t="s">
        <v>1195</v>
      </c>
      <c r="C535" t="str">
        <f>IFERROR(VLOOKUP(Table1[[#This Row],[Ticker]],[1]!Table1[[Symbol]:[Industry]],2,FALSE),"-")</f>
        <v>-</v>
      </c>
      <c r="D535" t="s">
        <v>280</v>
      </c>
      <c r="E535">
        <v>9517.1378877749994</v>
      </c>
      <c r="F535">
        <v>334.75</v>
      </c>
      <c r="G535">
        <v>-20.9270880572913</v>
      </c>
      <c r="H535">
        <v>2.0230522957507602</v>
      </c>
      <c r="I535">
        <v>-8.0317795011962403</v>
      </c>
      <c r="J535">
        <v>5.6208231083603799</v>
      </c>
      <c r="M535">
        <v>81.826770881959703</v>
      </c>
      <c r="O535">
        <v>3.7640029873039702</v>
      </c>
      <c r="P535">
        <v>9.1457450277143906</v>
      </c>
    </row>
    <row r="536" spans="1:17" x14ac:dyDescent="0.3">
      <c r="A536" t="s">
        <v>1196</v>
      </c>
      <c r="B536" t="s">
        <v>1197</v>
      </c>
      <c r="C536" t="str">
        <f>IFERROR(VLOOKUP(Table1[[#This Row],[Ticker]],[1]!Table1[[Symbol]:[Industry]],2,FALSE),"-")</f>
        <v>-</v>
      </c>
      <c r="D536" t="s">
        <v>140</v>
      </c>
      <c r="E536">
        <v>9500.6939555200006</v>
      </c>
      <c r="F536">
        <v>619.45000000000005</v>
      </c>
      <c r="G536">
        <v>1.60803564268085</v>
      </c>
      <c r="H536">
        <v>-2.7570927029391701</v>
      </c>
      <c r="I536">
        <v>-3.3055454508089501</v>
      </c>
      <c r="J536">
        <v>-0.11950186634815201</v>
      </c>
      <c r="K536">
        <v>605.82318740792505</v>
      </c>
      <c r="L536">
        <v>568.49222900418897</v>
      </c>
      <c r="M536">
        <v>52.531890295635101</v>
      </c>
      <c r="N536">
        <v>0.99807202360554603</v>
      </c>
      <c r="O536">
        <v>9.5810799903139596</v>
      </c>
      <c r="P536">
        <v>31.183820415078301</v>
      </c>
      <c r="Q536">
        <v>0.11071455427302</v>
      </c>
    </row>
    <row r="537" spans="1:17" x14ac:dyDescent="0.3">
      <c r="A537" t="s">
        <v>1198</v>
      </c>
      <c r="B537" t="s">
        <v>1199</v>
      </c>
      <c r="C537" t="str">
        <f>IFERROR(VLOOKUP(Table1[[#This Row],[Ticker]],[1]!Table1[[Symbol]:[Industry]],2,FALSE),"-")</f>
        <v>-</v>
      </c>
      <c r="D537" t="s">
        <v>1200</v>
      </c>
      <c r="E537">
        <v>9430.7352595399898</v>
      </c>
      <c r="F537">
        <v>1378.65</v>
      </c>
      <c r="G537">
        <v>100.70266199277501</v>
      </c>
      <c r="H537">
        <v>16.737669754150499</v>
      </c>
      <c r="I537">
        <v>17.705735716873399</v>
      </c>
      <c r="J537">
        <v>-8.2147684399853809</v>
      </c>
      <c r="K537">
        <v>1232.70127771477</v>
      </c>
      <c r="L537">
        <v>1008.00159861137</v>
      </c>
      <c r="M537">
        <v>43.756880601711401</v>
      </c>
      <c r="N537">
        <v>0.50378117317600801</v>
      </c>
      <c r="O537">
        <v>18.5942770101185</v>
      </c>
      <c r="P537">
        <v>127.349934036939</v>
      </c>
      <c r="Q537">
        <v>0.221172128759696</v>
      </c>
    </row>
    <row r="538" spans="1:17" hidden="1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E538">
        <v>9397.2866868000001</v>
      </c>
      <c r="F538">
        <v>499.9</v>
      </c>
      <c r="G538">
        <v>-28.2513971150528</v>
      </c>
      <c r="H538">
        <v>-0.38777198695308401</v>
      </c>
      <c r="I538">
        <v>-15.9522332385633</v>
      </c>
      <c r="J538">
        <v>-4.1210381927462301</v>
      </c>
      <c r="K538">
        <v>461.10217767561602</v>
      </c>
      <c r="L538">
        <v>472.37556354645</v>
      </c>
      <c r="M538">
        <v>60.617942519506897</v>
      </c>
      <c r="N538">
        <v>1.3438338198558799</v>
      </c>
      <c r="O538">
        <v>17.623524704940898</v>
      </c>
      <c r="P538">
        <v>25.871836837466901</v>
      </c>
      <c r="Q538">
        <v>-9.9349061984849996E-3</v>
      </c>
    </row>
    <row r="539" spans="1:17" hidden="1" x14ac:dyDescent="0.3">
      <c r="A539" t="s">
        <v>1203</v>
      </c>
      <c r="B539" t="s">
        <v>1204</v>
      </c>
      <c r="C539" t="str">
        <f>IFERROR(VLOOKUP(Table1[[#This Row],[Ticker]],[1]!Table1[[Symbol]:[Industry]],2,FALSE),"-")</f>
        <v>-</v>
      </c>
      <c r="D539" t="s">
        <v>140</v>
      </c>
      <c r="E539">
        <v>9387.7999999999993</v>
      </c>
      <c r="F539">
        <v>4775</v>
      </c>
      <c r="G539">
        <v>-27.8525298255969</v>
      </c>
      <c r="H539">
        <v>-4.75622923985906</v>
      </c>
      <c r="I539">
        <v>-10.8709734915791</v>
      </c>
      <c r="J539">
        <v>-1.40114102698858</v>
      </c>
      <c r="K539">
        <v>4752.0813703632602</v>
      </c>
      <c r="L539">
        <v>4849.6049286790403</v>
      </c>
      <c r="M539">
        <v>46.162811806695203</v>
      </c>
      <c r="N539">
        <v>0.81720996153067404</v>
      </c>
      <c r="O539">
        <v>46.052356020942398</v>
      </c>
      <c r="P539">
        <v>23.003606388459499</v>
      </c>
      <c r="Q539">
        <v>0.118014132680613</v>
      </c>
    </row>
    <row r="540" spans="1:17" hidden="1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239</v>
      </c>
      <c r="E540">
        <v>9381.7378296000006</v>
      </c>
      <c r="F540">
        <v>6062.85</v>
      </c>
      <c r="G540">
        <v>18.523755692739201</v>
      </c>
      <c r="H540">
        <v>3.1287284844889598</v>
      </c>
      <c r="I540">
        <v>-6.8346783565684799</v>
      </c>
      <c r="J540">
        <v>-2.32895868466459</v>
      </c>
      <c r="K540">
        <v>5796.3275254422197</v>
      </c>
      <c r="L540">
        <v>5390.9457121035002</v>
      </c>
      <c r="M540">
        <v>55.721087064144598</v>
      </c>
      <c r="N540">
        <v>0.81430134987230895</v>
      </c>
      <c r="O540">
        <v>9.68438935484137</v>
      </c>
      <c r="P540">
        <v>48.535554602805099</v>
      </c>
      <c r="Q540">
        <v>0.118135432160773</v>
      </c>
    </row>
    <row r="541" spans="1:17" hidden="1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E541">
        <v>9355.7469898130003</v>
      </c>
      <c r="F541">
        <v>146.96</v>
      </c>
      <c r="G541">
        <v>106.22168386656701</v>
      </c>
      <c r="H541">
        <v>5.3099803077300001</v>
      </c>
      <c r="I541">
        <v>35.112256009621198</v>
      </c>
      <c r="J541">
        <v>-2.48701079668542</v>
      </c>
      <c r="K541">
        <v>138.420980205815</v>
      </c>
      <c r="L541">
        <v>113.833629162798</v>
      </c>
      <c r="M541">
        <v>49.214313906808499</v>
      </c>
      <c r="N541">
        <v>0.85210964878393602</v>
      </c>
      <c r="O541">
        <v>11.839956450734901</v>
      </c>
      <c r="P541">
        <v>140.91803278688499</v>
      </c>
      <c r="Q541">
        <v>4.5203801137749999E-3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494</v>
      </c>
      <c r="E542">
        <v>9328.9492167749995</v>
      </c>
      <c r="F542">
        <v>1039.6500000000001</v>
      </c>
      <c r="G542">
        <v>5.45468876104293</v>
      </c>
      <c r="H542">
        <v>16.447171577281502</v>
      </c>
      <c r="I542">
        <v>-2.3829327921146599</v>
      </c>
      <c r="J542">
        <v>-8.7314747723320991</v>
      </c>
      <c r="K542">
        <v>963.01332576388904</v>
      </c>
      <c r="L542">
        <v>907.32683766985394</v>
      </c>
      <c r="M542">
        <v>50.7782175876537</v>
      </c>
      <c r="N542">
        <v>0.80638837984973799</v>
      </c>
      <c r="O542">
        <v>14.9425287356321</v>
      </c>
      <c r="P542">
        <v>34.1310798606631</v>
      </c>
      <c r="Q542">
        <v>4.6626831675209E-2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D543" t="s">
        <v>333</v>
      </c>
      <c r="E543">
        <v>9322.0777544979992</v>
      </c>
      <c r="F543">
        <v>238.23</v>
      </c>
      <c r="G543">
        <v>128.91055534592101</v>
      </c>
      <c r="H543">
        <v>8.5020568462668091</v>
      </c>
      <c r="I543">
        <v>-1.22395314070553</v>
      </c>
      <c r="J543">
        <v>4.0835467640234899</v>
      </c>
      <c r="K543">
        <v>222.980151544124</v>
      </c>
      <c r="L543">
        <v>195.55928307029899</v>
      </c>
      <c r="M543">
        <v>67.956231432742399</v>
      </c>
      <c r="N543">
        <v>1.3172576325665399</v>
      </c>
      <c r="O543">
        <v>9.9777525920328998</v>
      </c>
      <c r="P543">
        <v>172.262857142857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-</v>
      </c>
      <c r="D544" t="s">
        <v>1215</v>
      </c>
      <c r="E544">
        <v>9283.3215938399899</v>
      </c>
      <c r="F544">
        <v>625.6</v>
      </c>
      <c r="G544">
        <v>17.836339086688898</v>
      </c>
      <c r="H544">
        <v>0.76967069353458395</v>
      </c>
      <c r="I544">
        <v>9.5392639858779997</v>
      </c>
      <c r="J544">
        <v>-3.1482441285696501</v>
      </c>
      <c r="K544">
        <v>605.14307516585302</v>
      </c>
      <c r="L544">
        <v>542.33046654181101</v>
      </c>
      <c r="M544">
        <v>54.602886356544403</v>
      </c>
      <c r="N544">
        <v>0.60407873687438296</v>
      </c>
      <c r="O544">
        <v>7.1611253196930802</v>
      </c>
      <c r="P544">
        <v>57.304500880060303</v>
      </c>
      <c r="Q544">
        <v>-7.4356859631527994E-2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297</v>
      </c>
      <c r="E545">
        <v>9249.3339677799995</v>
      </c>
      <c r="F545">
        <v>795</v>
      </c>
      <c r="G545">
        <v>56.992688704068001</v>
      </c>
      <c r="H545">
        <v>2.14623495579671</v>
      </c>
      <c r="I545">
        <v>-5.8852361439730503</v>
      </c>
      <c r="J545">
        <v>2.7324222186289</v>
      </c>
      <c r="K545">
        <v>741.24980926503201</v>
      </c>
      <c r="L545">
        <v>687.93955839677994</v>
      </c>
      <c r="M545">
        <v>61.986172432950703</v>
      </c>
      <c r="N545">
        <v>0.81147372330085199</v>
      </c>
      <c r="O545">
        <v>15.9371069182389</v>
      </c>
      <c r="P545">
        <v>91.566265060240895</v>
      </c>
      <c r="Q545">
        <v>9.8378217505717E-2</v>
      </c>
    </row>
    <row r="546" spans="1:17" hidden="1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150</v>
      </c>
      <c r="E546">
        <v>9213.5019274799997</v>
      </c>
      <c r="F546">
        <v>7800.25</v>
      </c>
      <c r="G546">
        <v>182.30155728596401</v>
      </c>
      <c r="H546">
        <v>0.42696060190645702</v>
      </c>
      <c r="I546">
        <v>20.415807552865498</v>
      </c>
      <c r="J546">
        <v>4.3306220643146496</v>
      </c>
      <c r="K546">
        <v>7023.9922060931203</v>
      </c>
      <c r="L546">
        <v>5549.6352093727401</v>
      </c>
      <c r="M546">
        <v>64.741825710597297</v>
      </c>
      <c r="N546">
        <v>1.4167151182070199</v>
      </c>
      <c r="O546">
        <v>4.7915130925290699</v>
      </c>
      <c r="P546">
        <v>248.53663985701499</v>
      </c>
      <c r="Q546">
        <v>0.19838994976089599</v>
      </c>
    </row>
    <row r="547" spans="1:17" hidden="1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109</v>
      </c>
      <c r="E547">
        <v>9188.3338868749997</v>
      </c>
      <c r="F547">
        <v>2902.9</v>
      </c>
      <c r="G547">
        <v>-8.0999375463905903</v>
      </c>
      <c r="H547">
        <v>12.027962048596599</v>
      </c>
      <c r="I547">
        <v>-7.6895951346066296</v>
      </c>
      <c r="J547">
        <v>-5.7362771863084197</v>
      </c>
      <c r="K547">
        <v>2698.39345533393</v>
      </c>
      <c r="L547">
        <v>2675.3375261526598</v>
      </c>
      <c r="M547">
        <v>51.536764392010497</v>
      </c>
      <c r="N547">
        <v>1.58060240433133</v>
      </c>
      <c r="O547">
        <v>20.569086086327399</v>
      </c>
      <c r="P547">
        <v>23.580246913580201</v>
      </c>
      <c r="Q547">
        <v>1.8172605857373E-2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539</v>
      </c>
      <c r="E548">
        <v>9184.6541156200001</v>
      </c>
      <c r="F548">
        <v>94.84</v>
      </c>
      <c r="G548">
        <v>2.4982097530673699</v>
      </c>
      <c r="H548">
        <v>15.2255826260629</v>
      </c>
      <c r="I548">
        <v>-17.096774939135699</v>
      </c>
      <c r="J548">
        <v>7.3705016547996198</v>
      </c>
      <c r="K548">
        <v>85.239960563319102</v>
      </c>
      <c r="L548">
        <v>85.275032576773199</v>
      </c>
      <c r="M548">
        <v>74.947531932453103</v>
      </c>
      <c r="N548">
        <v>1.0850060148763001</v>
      </c>
      <c r="O548">
        <v>21.098692534795401</v>
      </c>
      <c r="P548">
        <v>37.449275362318801</v>
      </c>
      <c r="Q548">
        <v>-5.2936561064767997E-2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636</v>
      </c>
      <c r="E549">
        <v>9183.2699742450004</v>
      </c>
      <c r="F549">
        <v>272</v>
      </c>
      <c r="G549">
        <v>225.49410853610399</v>
      </c>
      <c r="H549">
        <v>46.921253407693399</v>
      </c>
      <c r="I549">
        <v>37.527489879097999</v>
      </c>
      <c r="J549">
        <v>12.332686308561801</v>
      </c>
      <c r="K549">
        <v>213.939087540754</v>
      </c>
      <c r="L549">
        <v>173.009254982046</v>
      </c>
      <c r="M549">
        <v>89.725494876929403</v>
      </c>
      <c r="N549">
        <v>2.7008754361687402</v>
      </c>
      <c r="O549">
        <v>8.6397058823529402</v>
      </c>
      <c r="P549">
        <v>248.49455477258101</v>
      </c>
      <c r="Q549">
        <v>0.177273661579574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140</v>
      </c>
      <c r="E550">
        <v>9032.4895887999992</v>
      </c>
      <c r="F550">
        <v>1040.05</v>
      </c>
      <c r="G550">
        <v>146.88635635028399</v>
      </c>
      <c r="H550">
        <v>3.5077018815140302</v>
      </c>
      <c r="I550">
        <v>128.62430801742701</v>
      </c>
      <c r="J550">
        <v>12.188408436698399</v>
      </c>
      <c r="K550">
        <v>905.38336684856301</v>
      </c>
      <c r="L550">
        <v>697.59919052093403</v>
      </c>
      <c r="M550">
        <v>76.237335403973006</v>
      </c>
      <c r="N550">
        <v>1.3344370189234001</v>
      </c>
      <c r="O550">
        <v>6.7256381904716003</v>
      </c>
      <c r="P550">
        <v>187.465450525151</v>
      </c>
      <c r="Q550">
        <v>0.175684310068527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117</v>
      </c>
      <c r="E551">
        <v>9002.377351735</v>
      </c>
      <c r="F551">
        <v>83.18</v>
      </c>
      <c r="G551">
        <v>-36.251908138095501</v>
      </c>
      <c r="H551">
        <v>-5.9233957302872904</v>
      </c>
      <c r="I551">
        <v>-19.6082447728513</v>
      </c>
      <c r="J551">
        <v>-1.71582865966765</v>
      </c>
      <c r="K551">
        <v>84.029816345025793</v>
      </c>
      <c r="L551">
        <v>85.666534797621097</v>
      </c>
      <c r="M551">
        <v>51.096657218194103</v>
      </c>
      <c r="N551">
        <v>0.41376918885109099</v>
      </c>
      <c r="O551">
        <v>17.816782880500099</v>
      </c>
      <c r="P551">
        <v>14.889502762430901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1098</v>
      </c>
      <c r="E552">
        <v>8996.9899324500002</v>
      </c>
      <c r="F552">
        <v>572</v>
      </c>
      <c r="G552">
        <v>159.16224162013199</v>
      </c>
      <c r="H552">
        <v>-0.50009917589318198</v>
      </c>
      <c r="I552">
        <v>13.5908884882537</v>
      </c>
      <c r="J552">
        <v>3.7444608483134001</v>
      </c>
      <c r="K552">
        <v>534.51822143349602</v>
      </c>
      <c r="L552">
        <v>428.86865699780702</v>
      </c>
      <c r="M552">
        <v>47.414305839094602</v>
      </c>
      <c r="N552">
        <v>0.66539686804938702</v>
      </c>
      <c r="O552">
        <v>10.9790209790209</v>
      </c>
      <c r="P552">
        <v>191.32889096388101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414</v>
      </c>
      <c r="E553">
        <v>8979.9611318400002</v>
      </c>
      <c r="F553">
        <v>274.10000000000002</v>
      </c>
      <c r="G553">
        <v>87.411710718874303</v>
      </c>
      <c r="H553">
        <v>-1.34556810545082</v>
      </c>
      <c r="I553">
        <v>24.1991713243338</v>
      </c>
      <c r="J553">
        <v>-3.0825706158117998</v>
      </c>
      <c r="K553">
        <v>238.193171302943</v>
      </c>
      <c r="L553">
        <v>202.19460767304699</v>
      </c>
      <c r="M553">
        <v>54.174965820502699</v>
      </c>
      <c r="N553">
        <v>1.27001925589405</v>
      </c>
      <c r="O553">
        <v>7.9897847500912</v>
      </c>
      <c r="P553">
        <v>120.959290608625</v>
      </c>
      <c r="Q553">
        <v>0.116162396463571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239</v>
      </c>
      <c r="E554">
        <v>8943.5598643679896</v>
      </c>
      <c r="F554">
        <v>85.97</v>
      </c>
      <c r="G554">
        <v>209.235431259325</v>
      </c>
      <c r="H554">
        <v>16.015817332729402</v>
      </c>
      <c r="I554">
        <v>78.994433489114101</v>
      </c>
      <c r="J554">
        <v>7.0133637985369397</v>
      </c>
      <c r="K554">
        <v>67.167698864734604</v>
      </c>
      <c r="L554">
        <v>53.692170575571602</v>
      </c>
      <c r="M554">
        <v>76.986503354259199</v>
      </c>
      <c r="N554">
        <v>1.0710363125889</v>
      </c>
      <c r="O554">
        <v>3.0010468768175</v>
      </c>
      <c r="P554">
        <v>238.53846276731699</v>
      </c>
      <c r="Q554">
        <v>0.214485844726643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876</v>
      </c>
      <c r="E555">
        <v>8941.9208534399895</v>
      </c>
      <c r="F555">
        <v>932.8</v>
      </c>
      <c r="G555">
        <v>134.19806360765199</v>
      </c>
      <c r="H555">
        <v>12.1326079061944</v>
      </c>
      <c r="I555">
        <v>41.592242722791802</v>
      </c>
      <c r="J555">
        <v>-4.5227437309710599</v>
      </c>
      <c r="K555">
        <v>853.40095987695099</v>
      </c>
      <c r="L555">
        <v>658.52137680652197</v>
      </c>
      <c r="M555">
        <v>49.149021578870702</v>
      </c>
      <c r="N555">
        <v>0.84805357879271204</v>
      </c>
      <c r="O555">
        <v>13.5291595197255</v>
      </c>
      <c r="P555">
        <v>173.10789049919401</v>
      </c>
      <c r="Q555">
        <v>0.164940700742986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242</v>
      </c>
      <c r="E556">
        <v>8929.6216616849997</v>
      </c>
      <c r="F556">
        <v>719.45</v>
      </c>
      <c r="G556">
        <v>7.1759217894083704</v>
      </c>
      <c r="H556">
        <v>11.944283309611301</v>
      </c>
      <c r="I556">
        <v>1.7613965915726</v>
      </c>
      <c r="J556">
        <v>4.4007216888540803</v>
      </c>
      <c r="K556">
        <v>666.78528013846505</v>
      </c>
      <c r="L556">
        <v>636.90733277340803</v>
      </c>
      <c r="M556">
        <v>61.767892342188198</v>
      </c>
      <c r="N556">
        <v>2.6813153351637902</v>
      </c>
      <c r="O556">
        <v>16.436166516088601</v>
      </c>
      <c r="P556">
        <v>45.593443286451397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304</v>
      </c>
      <c r="E557">
        <v>8883.9806167999996</v>
      </c>
      <c r="F557">
        <v>459.05</v>
      </c>
      <c r="G557">
        <v>23.254837536736499</v>
      </c>
      <c r="H557">
        <v>3.4652834144894098</v>
      </c>
      <c r="I557">
        <v>3.34083227937177</v>
      </c>
      <c r="J557">
        <v>-6.13913295567066</v>
      </c>
      <c r="K557">
        <v>431.196294517806</v>
      </c>
      <c r="L557">
        <v>399.962695956179</v>
      </c>
      <c r="M557">
        <v>37.238591889256497</v>
      </c>
      <c r="N557">
        <v>0.66910181749773601</v>
      </c>
      <c r="O557">
        <v>10.0098028537196</v>
      </c>
      <c r="P557">
        <v>53.528428093645402</v>
      </c>
      <c r="Q557">
        <v>6.9980043717239995E-2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1151</v>
      </c>
      <c r="E558">
        <v>8882.3112351960008</v>
      </c>
      <c r="F558">
        <v>84.81</v>
      </c>
      <c r="G558">
        <v>7.9908603472015898</v>
      </c>
      <c r="H558">
        <v>-0.49797546944343002</v>
      </c>
      <c r="I558">
        <v>-28.096007530300501</v>
      </c>
      <c r="J558">
        <v>0.97525339231025399</v>
      </c>
      <c r="K558">
        <v>84.111717448513105</v>
      </c>
      <c r="L558">
        <v>85.302593936583804</v>
      </c>
      <c r="M558">
        <v>53.940771393209701</v>
      </c>
      <c r="N558">
        <v>1.7485477837318799</v>
      </c>
      <c r="O558">
        <v>60.004716424949798</v>
      </c>
      <c r="P558">
        <v>48.398950131233597</v>
      </c>
      <c r="Q558">
        <v>4.4677998733258999E-2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21</v>
      </c>
      <c r="E559">
        <v>8820.4013774449995</v>
      </c>
      <c r="F559">
        <v>2832.75</v>
      </c>
      <c r="G559">
        <v>18.992348294004199</v>
      </c>
      <c r="H559">
        <v>-2.8596813106607901</v>
      </c>
      <c r="I559">
        <v>-8.3591473572074193</v>
      </c>
      <c r="J559">
        <v>-5.7752814076086498E-2</v>
      </c>
      <c r="K559">
        <v>2672.67274456614</v>
      </c>
      <c r="L559">
        <v>2555.9618018764199</v>
      </c>
      <c r="M559">
        <v>66.383191852143497</v>
      </c>
      <c r="N559">
        <v>0.99538588373899495</v>
      </c>
      <c r="O559">
        <v>11.022857647162599</v>
      </c>
      <c r="P559">
        <v>46.2441920495611</v>
      </c>
      <c r="Q559">
        <v>-9.9438696789990004E-3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986</v>
      </c>
      <c r="E560">
        <v>8804.0762729599992</v>
      </c>
      <c r="F560">
        <v>402.95</v>
      </c>
      <c r="G560">
        <v>18.012655680346001</v>
      </c>
      <c r="H560">
        <v>15.1486819355967</v>
      </c>
      <c r="I560">
        <v>4.8176429681968997</v>
      </c>
      <c r="J560">
        <v>-3.3763045863174801E-2</v>
      </c>
      <c r="K560">
        <v>369.81738230500002</v>
      </c>
      <c r="L560">
        <v>345.35326371057602</v>
      </c>
      <c r="M560">
        <v>66.053873479015806</v>
      </c>
      <c r="N560">
        <v>0.87451755225588901</v>
      </c>
      <c r="O560">
        <v>5.9684824419903304</v>
      </c>
      <c r="P560">
        <v>50.635514018691502</v>
      </c>
      <c r="Q560">
        <v>6.4219701490514994E-2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125</v>
      </c>
      <c r="E561">
        <v>8792.2373603100004</v>
      </c>
      <c r="F561">
        <v>490.9</v>
      </c>
      <c r="G561">
        <v>-14.5328002245039</v>
      </c>
      <c r="H561">
        <v>0.34438396471808103</v>
      </c>
      <c r="I561">
        <v>-32.889746812537197</v>
      </c>
      <c r="J561">
        <v>-1.2113079860448599</v>
      </c>
      <c r="K561">
        <v>480.66287874506401</v>
      </c>
      <c r="L561">
        <v>494.05778021372799</v>
      </c>
      <c r="M561">
        <v>52.8939576820284</v>
      </c>
      <c r="N561">
        <v>0.80933740076987204</v>
      </c>
      <c r="O561">
        <v>43.654512120594802</v>
      </c>
      <c r="P561">
        <v>27.143227143227101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72</v>
      </c>
      <c r="E562">
        <v>8790.8632928200004</v>
      </c>
      <c r="F562">
        <v>17.14</v>
      </c>
      <c r="G562">
        <v>213.89188172895999</v>
      </c>
      <c r="H562">
        <v>-9.3874898464470906</v>
      </c>
      <c r="I562">
        <v>43.915517987195102</v>
      </c>
      <c r="J562">
        <v>-8.7557383713545693</v>
      </c>
      <c r="K562">
        <v>15.6670841254194</v>
      </c>
      <c r="L562">
        <v>11.201229761333501</v>
      </c>
      <c r="M562">
        <v>30.796540709808301</v>
      </c>
      <c r="N562">
        <v>0.71981487820743795</v>
      </c>
      <c r="O562">
        <v>23.103850641773601</v>
      </c>
      <c r="P562">
        <v>298.60465116278999</v>
      </c>
      <c r="Q562">
        <v>6.8809460543457004E-2</v>
      </c>
    </row>
    <row r="563" spans="1:17" hidden="1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239</v>
      </c>
      <c r="E563">
        <v>8744.1134896799995</v>
      </c>
      <c r="F563">
        <v>76.25</v>
      </c>
      <c r="G563">
        <v>141.23772157610301</v>
      </c>
      <c r="H563">
        <v>23.125372819072201</v>
      </c>
      <c r="I563">
        <v>38.107732121284002</v>
      </c>
      <c r="J563">
        <v>4.7729844625767202</v>
      </c>
      <c r="K563">
        <v>60.225538482910402</v>
      </c>
      <c r="L563">
        <v>53.0110910516293</v>
      </c>
      <c r="M563">
        <v>76.134289530583999</v>
      </c>
      <c r="N563">
        <v>2.6130691508917199</v>
      </c>
      <c r="O563">
        <v>0</v>
      </c>
      <c r="P563">
        <v>185.04672897196201</v>
      </c>
      <c r="Q563">
        <v>4.9245315489934001E-2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484</v>
      </c>
      <c r="E564">
        <v>8716.4568649499997</v>
      </c>
      <c r="F564">
        <v>290.39999999999998</v>
      </c>
      <c r="G564">
        <v>-35.666050859189902</v>
      </c>
      <c r="H564">
        <v>-6.8304593838280496</v>
      </c>
      <c r="I564">
        <v>-11.917835370391501</v>
      </c>
      <c r="J564">
        <v>-4.1657895280963002</v>
      </c>
      <c r="K564">
        <v>275.883112794444</v>
      </c>
      <c r="L564">
        <v>276.35111185984198</v>
      </c>
      <c r="M564">
        <v>40.336178121443503</v>
      </c>
      <c r="N564">
        <v>0.79162917008325595</v>
      </c>
      <c r="O564">
        <v>16.701101928374602</v>
      </c>
      <c r="P564">
        <v>36.338028169014002</v>
      </c>
      <c r="Q564">
        <v>-7.2586954629684994E-2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130</v>
      </c>
      <c r="E565">
        <v>8695.3602185199998</v>
      </c>
      <c r="F565">
        <v>268.52999999999997</v>
      </c>
      <c r="G565">
        <v>46.721525861406597</v>
      </c>
      <c r="H565">
        <v>5.8202859470783697</v>
      </c>
      <c r="I565">
        <v>-3.9736056614572699</v>
      </c>
      <c r="J565">
        <v>4.5368495712647396</v>
      </c>
      <c r="K565">
        <v>237.308165791644</v>
      </c>
      <c r="L565">
        <v>221.68854611840899</v>
      </c>
      <c r="M565">
        <v>73.982997975324395</v>
      </c>
      <c r="N565">
        <v>1.08684146781952</v>
      </c>
      <c r="O565">
        <v>5.7423751536141303</v>
      </c>
      <c r="P565">
        <v>76.757503949446999</v>
      </c>
      <c r="Q565">
        <v>0.130494688927488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24</v>
      </c>
      <c r="E566">
        <v>8679.1659598440001</v>
      </c>
      <c r="F566">
        <v>45.27</v>
      </c>
      <c r="G566">
        <v>-18.219495473741599</v>
      </c>
      <c r="H566">
        <v>-15.484032721456201</v>
      </c>
      <c r="I566">
        <v>-35.347692310792098</v>
      </c>
      <c r="J566">
        <v>-0.90649343413763495</v>
      </c>
      <c r="K566">
        <v>48.7186200747635</v>
      </c>
      <c r="L566">
        <v>49.8299551943308</v>
      </c>
      <c r="M566">
        <v>39.626999220529498</v>
      </c>
      <c r="N566">
        <v>1.9369465779225401</v>
      </c>
      <c r="O566">
        <v>39.165009940357798</v>
      </c>
      <c r="P566">
        <v>13.175000000000001</v>
      </c>
      <c r="Q566">
        <v>2.4938107707023999E-2</v>
      </c>
    </row>
    <row r="567" spans="1:17" hidden="1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21</v>
      </c>
      <c r="E567">
        <v>8651.1319480500006</v>
      </c>
      <c r="F567">
        <v>1594.5</v>
      </c>
      <c r="G567">
        <v>204.33818377563199</v>
      </c>
      <c r="H567">
        <v>33.853659877353003</v>
      </c>
      <c r="I567">
        <v>20.272068132272199</v>
      </c>
      <c r="J567">
        <v>11.0773823382013</v>
      </c>
      <c r="K567">
        <v>1303.0752155661201</v>
      </c>
      <c r="L567">
        <v>1046.4710506976601</v>
      </c>
      <c r="M567">
        <v>70.771594246740605</v>
      </c>
      <c r="N567">
        <v>1.1096132051245899</v>
      </c>
      <c r="O567">
        <v>3.48071495766697</v>
      </c>
      <c r="P567">
        <v>237.10359408033801</v>
      </c>
      <c r="Q567">
        <v>0.24675817927545499</v>
      </c>
    </row>
    <row r="568" spans="1:17" hidden="1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214</v>
      </c>
      <c r="E568">
        <v>8647.1587799099998</v>
      </c>
      <c r="F568">
        <v>11191.7</v>
      </c>
      <c r="G568">
        <v>50.679576212694698</v>
      </c>
      <c r="H568">
        <v>-8.3123937397364092</v>
      </c>
      <c r="I568">
        <v>19.231625601303499</v>
      </c>
      <c r="J568">
        <v>-8.0067222064691794</v>
      </c>
      <c r="K568">
        <v>11079.266662415101</v>
      </c>
      <c r="L568">
        <v>9250.5100552283802</v>
      </c>
      <c r="M568">
        <v>34.2370498933698</v>
      </c>
      <c r="N568">
        <v>0.93208926164445105</v>
      </c>
      <c r="O568">
        <v>15.6924327850103</v>
      </c>
      <c r="P568">
        <v>90.011884550084901</v>
      </c>
      <c r="Q568">
        <v>9.6901981608827001E-2</v>
      </c>
    </row>
    <row r="569" spans="1:17" hidden="1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713</v>
      </c>
      <c r="E569">
        <v>8642.3479203879997</v>
      </c>
      <c r="F569">
        <v>539.32000000000005</v>
      </c>
      <c r="G569">
        <v>-8.6475162536464296</v>
      </c>
      <c r="H569">
        <v>0.44718215753677198</v>
      </c>
      <c r="I569">
        <v>-1.45631978504201</v>
      </c>
      <c r="J569">
        <v>-1.47821296851196</v>
      </c>
      <c r="K569">
        <v>515.81106104066396</v>
      </c>
      <c r="L569">
        <v>484.82786747336303</v>
      </c>
      <c r="M569">
        <v>73.886051750125603</v>
      </c>
      <c r="N569">
        <v>0.51636452032758096</v>
      </c>
      <c r="O569">
        <v>1.6094341022027501</v>
      </c>
      <c r="P569">
        <v>25.6775336145224</v>
      </c>
      <c r="Q569">
        <v>-1.0545973830429E-2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393</v>
      </c>
      <c r="E570">
        <v>8599.5797298599991</v>
      </c>
      <c r="F570">
        <v>542.25</v>
      </c>
      <c r="G570">
        <v>-3.2974899164424301</v>
      </c>
      <c r="H570">
        <v>4.8178731743372296</v>
      </c>
      <c r="I570">
        <v>-6.4322377201854204</v>
      </c>
      <c r="J570">
        <v>-1.44344893995459</v>
      </c>
      <c r="K570">
        <v>521.03293041331005</v>
      </c>
      <c r="L570">
        <v>485.814963950395</v>
      </c>
      <c r="M570">
        <v>46.228559084793503</v>
      </c>
      <c r="N570">
        <v>0.72571998991011799</v>
      </c>
      <c r="O570">
        <v>16.901798063623701</v>
      </c>
      <c r="P570">
        <v>34.620158887785401</v>
      </c>
      <c r="Q570">
        <v>-7.9011124676070001E-3</v>
      </c>
    </row>
    <row r="571" spans="1:17" hidden="1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239</v>
      </c>
      <c r="E571">
        <v>8593.3549165000004</v>
      </c>
      <c r="F571">
        <v>4074.7</v>
      </c>
      <c r="G571">
        <v>555.65202092279605</v>
      </c>
      <c r="H571">
        <v>66.043085229343006</v>
      </c>
      <c r="I571">
        <v>267.40972896379299</v>
      </c>
      <c r="J571">
        <v>8.0360929288001497</v>
      </c>
      <c r="K571">
        <v>2954.5715021004698</v>
      </c>
      <c r="L571">
        <v>1825.45399382901</v>
      </c>
      <c r="M571">
        <v>75.344986486620499</v>
      </c>
      <c r="N571">
        <v>0.97115588037253098</v>
      </c>
      <c r="O571">
        <v>15.1004981961862</v>
      </c>
      <c r="P571">
        <v>598.91938250428802</v>
      </c>
      <c r="Q571">
        <v>0.144118267157164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80</v>
      </c>
      <c r="E572">
        <v>8584.1524676999998</v>
      </c>
      <c r="F572">
        <v>281.95</v>
      </c>
      <c r="G572">
        <v>10.893570735521999</v>
      </c>
      <c r="H572">
        <v>23.973859157440099</v>
      </c>
      <c r="I572">
        <v>-4.2606217036819798</v>
      </c>
      <c r="J572">
        <v>-3.7578906920334498</v>
      </c>
      <c r="K572">
        <v>239.54188514328601</v>
      </c>
      <c r="L572">
        <v>229.79547741904599</v>
      </c>
      <c r="M572">
        <v>61.901622604438003</v>
      </c>
      <c r="N572">
        <v>3.8042754245767698</v>
      </c>
      <c r="O572">
        <v>9.2037595318318708</v>
      </c>
      <c r="P572">
        <v>63.401912489133501</v>
      </c>
      <c r="Q572">
        <v>2.835945968205E-2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65</v>
      </c>
      <c r="E573">
        <v>8566.1781612300001</v>
      </c>
      <c r="F573">
        <v>945.45</v>
      </c>
      <c r="G573">
        <v>87.517425079441097</v>
      </c>
      <c r="H573">
        <v>-2.7638098627966201</v>
      </c>
      <c r="I573">
        <v>22.225916088798499</v>
      </c>
      <c r="J573">
        <v>-3.65011714055685</v>
      </c>
      <c r="K573">
        <v>900.89673322163503</v>
      </c>
      <c r="L573">
        <v>740.06828910372701</v>
      </c>
      <c r="M573">
        <v>43.193093648107698</v>
      </c>
      <c r="N573">
        <v>0.45629209810739102</v>
      </c>
      <c r="O573">
        <v>5.1192553810354804</v>
      </c>
      <c r="P573">
        <v>129.42247027420501</v>
      </c>
      <c r="Q573">
        <v>-1.2835538337136E-2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65</v>
      </c>
      <c r="E574">
        <v>8561.6226531779994</v>
      </c>
      <c r="F574">
        <v>186.99</v>
      </c>
      <c r="G574">
        <v>78.324403798901599</v>
      </c>
      <c r="H574">
        <v>15.192381310583499</v>
      </c>
      <c r="I574">
        <v>0.96487757984675804</v>
      </c>
      <c r="J574">
        <v>12.5716389344789</v>
      </c>
      <c r="K574">
        <v>163.45915573743801</v>
      </c>
      <c r="L574">
        <v>146.89588609269501</v>
      </c>
      <c r="M574">
        <v>87.327252239709395</v>
      </c>
      <c r="N574">
        <v>1.21499026917293</v>
      </c>
      <c r="O574">
        <v>4.2783036526017302</v>
      </c>
      <c r="P574">
        <v>106.390728476821</v>
      </c>
      <c r="Q574">
        <v>6.9607065897065001E-2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80</v>
      </c>
      <c r="E575">
        <v>8556.9036083070005</v>
      </c>
      <c r="F575">
        <v>210.88</v>
      </c>
      <c r="G575">
        <v>16.4517850557733</v>
      </c>
      <c r="H575">
        <v>-8.2343198662226893</v>
      </c>
      <c r="I575">
        <v>3.3049797067697302</v>
      </c>
      <c r="J575">
        <v>-1.0143736287693701</v>
      </c>
      <c r="K575">
        <v>215.71144257450999</v>
      </c>
      <c r="L575">
        <v>195.83977639210499</v>
      </c>
      <c r="M575">
        <v>46.818288017201297</v>
      </c>
      <c r="N575">
        <v>0.76072471323806901</v>
      </c>
      <c r="O575">
        <v>21.396054628224501</v>
      </c>
      <c r="P575">
        <v>50.521056388293999</v>
      </c>
      <c r="Q575">
        <v>5.8254426989517001E-2</v>
      </c>
    </row>
    <row r="576" spans="1:17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287</v>
      </c>
      <c r="E576">
        <v>8556.365871</v>
      </c>
      <c r="F576">
        <v>1289.0999999999999</v>
      </c>
      <c r="G576">
        <v>-5.2795310563018996</v>
      </c>
      <c r="H576">
        <v>2.14098154831765</v>
      </c>
      <c r="I576">
        <v>0.76260290916053797</v>
      </c>
      <c r="J576">
        <v>0.35829249722928103</v>
      </c>
      <c r="K576">
        <v>1241.93418369971</v>
      </c>
      <c r="L576">
        <v>1163.6514999999999</v>
      </c>
      <c r="M576">
        <v>60.993498067881497</v>
      </c>
      <c r="N576">
        <v>0.77811821726013297</v>
      </c>
      <c r="O576">
        <v>28.3026918004809</v>
      </c>
      <c r="P576">
        <v>31.9582352339031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393</v>
      </c>
      <c r="E577">
        <v>8554.5122476800007</v>
      </c>
      <c r="F577">
        <v>640.6</v>
      </c>
      <c r="G577">
        <v>6.3490414993283499</v>
      </c>
      <c r="H577">
        <v>-9.6339565104905702</v>
      </c>
      <c r="I577">
        <v>-45.059780889262001</v>
      </c>
      <c r="J577">
        <v>-4.7847129670457402</v>
      </c>
      <c r="K577">
        <v>719.77369469540997</v>
      </c>
      <c r="L577">
        <v>763.58832158871803</v>
      </c>
      <c r="M577">
        <v>30.046447122068798</v>
      </c>
      <c r="N577">
        <v>1.3949361510063301</v>
      </c>
      <c r="O577">
        <v>71.2457071495473</v>
      </c>
      <c r="P577">
        <v>37.807895019898801</v>
      </c>
      <c r="Q577">
        <v>0.1468409783088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986</v>
      </c>
      <c r="E578">
        <v>8549.1242568750004</v>
      </c>
      <c r="F578">
        <v>431.25</v>
      </c>
      <c r="G578">
        <v>-13.5577071106764</v>
      </c>
      <c r="H578">
        <v>1.230702719333</v>
      </c>
      <c r="I578">
        <v>-4.8006671060198602</v>
      </c>
      <c r="J578">
        <v>-4.0512471050921999</v>
      </c>
      <c r="K578">
        <v>409.293170312565</v>
      </c>
      <c r="L578">
        <v>397.40628997407902</v>
      </c>
      <c r="M578">
        <v>42.420722837231203</v>
      </c>
      <c r="N578">
        <v>0.85498591550872904</v>
      </c>
      <c r="O578">
        <v>12.6724637681159</v>
      </c>
      <c r="P578">
        <v>25.545851528384201</v>
      </c>
      <c r="Q578">
        <v>-4.5000604351419999E-3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189</v>
      </c>
      <c r="E579">
        <v>8543.0228665600007</v>
      </c>
      <c r="F579">
        <v>1896.8</v>
      </c>
      <c r="G579">
        <v>54.553209606088799</v>
      </c>
      <c r="H579">
        <v>-8.5912459323625008</v>
      </c>
      <c r="I579">
        <v>7.1798989885384197</v>
      </c>
      <c r="J579">
        <v>0.31360401951404598</v>
      </c>
      <c r="K579">
        <v>1927.7218994483701</v>
      </c>
      <c r="L579">
        <v>1630.38351279464</v>
      </c>
      <c r="M579">
        <v>53.259297903094499</v>
      </c>
      <c r="N579">
        <v>0.75747955747955698</v>
      </c>
      <c r="O579">
        <v>16.301138760016801</v>
      </c>
      <c r="P579">
        <v>99.894614817156693</v>
      </c>
      <c r="Q579">
        <v>0.13132077343034501</v>
      </c>
    </row>
    <row r="580" spans="1:17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153</v>
      </c>
      <c r="E580">
        <v>8531.2410902399897</v>
      </c>
      <c r="F580">
        <v>998.35</v>
      </c>
      <c r="G580">
        <v>10.3269830332992</v>
      </c>
      <c r="H580">
        <v>-1.44868098417042</v>
      </c>
      <c r="I580">
        <v>8.4029658146585895</v>
      </c>
      <c r="J580">
        <v>-5.4204191780993698</v>
      </c>
      <c r="K580">
        <v>993.83491719363599</v>
      </c>
      <c r="L580">
        <v>887.70342881622298</v>
      </c>
      <c r="M580">
        <v>42.215230845901999</v>
      </c>
      <c r="N580">
        <v>0.34682811412553899</v>
      </c>
      <c r="O580">
        <v>16.3920468773476</v>
      </c>
      <c r="P580">
        <v>44.051655724695202</v>
      </c>
      <c r="Q580">
        <v>-4.2588522701207998E-2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-</v>
      </c>
      <c r="D581" t="s">
        <v>214</v>
      </c>
      <c r="E581">
        <v>8525.36132034</v>
      </c>
      <c r="F581">
        <v>2193.85</v>
      </c>
      <c r="G581">
        <v>15.280508830376601</v>
      </c>
      <c r="H581">
        <v>-5.0674839890745096</v>
      </c>
      <c r="I581">
        <v>7.6811051831369799</v>
      </c>
      <c r="J581">
        <v>-2.0855338154154599</v>
      </c>
      <c r="K581">
        <v>2223.8881029285199</v>
      </c>
      <c r="L581">
        <v>1964.7492671294301</v>
      </c>
      <c r="M581">
        <v>46.297575395168998</v>
      </c>
      <c r="N581">
        <v>0.51106588086344396</v>
      </c>
      <c r="O581">
        <v>25.0313376028443</v>
      </c>
      <c r="P581">
        <v>50.068404131609498</v>
      </c>
      <c r="Q581">
        <v>-2.0051371419563001E-2</v>
      </c>
    </row>
    <row r="582" spans="1:17" hidden="1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-</v>
      </c>
      <c r="D582" t="s">
        <v>65</v>
      </c>
      <c r="E582">
        <v>8516.7279196500003</v>
      </c>
      <c r="F582">
        <v>5132.3999999999996</v>
      </c>
      <c r="G582">
        <v>-24.8816141483229</v>
      </c>
      <c r="H582">
        <v>-1.0946042287762101</v>
      </c>
      <c r="I582">
        <v>-12.058472756576901</v>
      </c>
      <c r="J582">
        <v>-1.41477761983381</v>
      </c>
      <c r="K582">
        <v>4963.1228013477703</v>
      </c>
      <c r="L582">
        <v>4956.9227679691403</v>
      </c>
      <c r="M582">
        <v>63.4748896379445</v>
      </c>
      <c r="N582">
        <v>1.1583483820360501</v>
      </c>
      <c r="O582">
        <v>9.9456394669160595</v>
      </c>
      <c r="P582">
        <v>10.6943740496705</v>
      </c>
      <c r="Q582">
        <v>-8.5929465405402E-2</v>
      </c>
    </row>
    <row r="583" spans="1:17" hidden="1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-</v>
      </c>
      <c r="D583" t="s">
        <v>239</v>
      </c>
      <c r="E583">
        <v>8515.2531961000004</v>
      </c>
      <c r="F583">
        <v>1362.25</v>
      </c>
      <c r="G583">
        <v>75.622645309769695</v>
      </c>
      <c r="H583">
        <v>-0.56160711240110395</v>
      </c>
      <c r="I583">
        <v>108.67726397717099</v>
      </c>
      <c r="J583">
        <v>-3.6083240905731602</v>
      </c>
      <c r="K583">
        <v>1193.8559356938399</v>
      </c>
      <c r="L583">
        <v>879.96984642001496</v>
      </c>
      <c r="M583">
        <v>48.962401673323001</v>
      </c>
      <c r="N583">
        <v>0.54569030274465502</v>
      </c>
      <c r="O583">
        <v>6.7902367406863702</v>
      </c>
      <c r="P583">
        <v>151.778948341188</v>
      </c>
    </row>
    <row r="584" spans="1:17" hidden="1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-</v>
      </c>
      <c r="D584" t="s">
        <v>140</v>
      </c>
      <c r="E584">
        <v>8443.3040703000006</v>
      </c>
      <c r="F584">
        <v>684.2</v>
      </c>
      <c r="G584">
        <v>-14.6782310962754</v>
      </c>
      <c r="H584">
        <v>-9.1179563187503199</v>
      </c>
      <c r="I584">
        <v>-15.6730391342236</v>
      </c>
      <c r="J584">
        <v>-2.0704455731660998</v>
      </c>
      <c r="K584">
        <v>680.97592211534197</v>
      </c>
      <c r="L584">
        <v>641.94940567177298</v>
      </c>
      <c r="M584">
        <v>41.540403196160497</v>
      </c>
      <c r="N584">
        <v>0.79411148332424397</v>
      </c>
      <c r="O584">
        <v>9.6170710318620198</v>
      </c>
      <c r="P584">
        <v>32.084942084942099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-</v>
      </c>
      <c r="D585" t="s">
        <v>86</v>
      </c>
      <c r="E585">
        <v>8423.0364991999995</v>
      </c>
      <c r="F585">
        <v>767.1</v>
      </c>
      <c r="G585">
        <v>-31.883950091509501</v>
      </c>
      <c r="H585">
        <v>-3.5969846787065101</v>
      </c>
      <c r="I585">
        <v>-2.8945264711030498</v>
      </c>
      <c r="J585">
        <v>-0.56473952936660199</v>
      </c>
      <c r="K585">
        <v>748.44120697530298</v>
      </c>
      <c r="L585">
        <v>727.81602225827203</v>
      </c>
      <c r="M585">
        <v>53.045945365200801</v>
      </c>
      <c r="N585">
        <v>0.79285876043182202</v>
      </c>
      <c r="O585">
        <v>15.825837570069</v>
      </c>
      <c r="P585">
        <v>24.529220779220701</v>
      </c>
      <c r="Q585">
        <v>0.12934556753187801</v>
      </c>
    </row>
    <row r="586" spans="1:17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-</v>
      </c>
      <c r="D586" t="s">
        <v>100</v>
      </c>
      <c r="E586">
        <v>8406.0510327299999</v>
      </c>
      <c r="F586">
        <v>286.39999999999998</v>
      </c>
      <c r="G586">
        <v>-71.532605563204399</v>
      </c>
      <c r="H586">
        <v>-4.2386781763979702</v>
      </c>
      <c r="I586">
        <v>-36.867096991758103</v>
      </c>
      <c r="J586">
        <v>-2.1983021972422501</v>
      </c>
      <c r="K586">
        <v>292.16448234526899</v>
      </c>
      <c r="L586">
        <v>357.65314553540497</v>
      </c>
      <c r="M586">
        <v>45.145600179195696</v>
      </c>
      <c r="N586">
        <v>0.54668706655513699</v>
      </c>
      <c r="O586">
        <v>95.530726256983201</v>
      </c>
      <c r="P586">
        <v>9.73180076628352</v>
      </c>
      <c r="Q586">
        <v>-9.9833327130452995E-2</v>
      </c>
    </row>
    <row r="587" spans="1:17" x14ac:dyDescent="0.3">
      <c r="A587" t="s">
        <v>1300</v>
      </c>
      <c r="B587" t="s">
        <v>1301</v>
      </c>
      <c r="C587" t="str">
        <f>IFERROR(VLOOKUP(Table1[[#This Row],[Ticker]],[1]!Table1[[Symbol]:[Industry]],2,FALSE),"-")</f>
        <v>-</v>
      </c>
      <c r="D587" t="s">
        <v>388</v>
      </c>
      <c r="E587">
        <v>8396.4441855999994</v>
      </c>
      <c r="F587">
        <v>188.01</v>
      </c>
      <c r="G587">
        <v>-31.420565933716102</v>
      </c>
      <c r="H587">
        <v>7.3488504039387497</v>
      </c>
      <c r="I587">
        <v>-17.138788588315101</v>
      </c>
      <c r="J587">
        <v>1.9060332993912401</v>
      </c>
      <c r="K587">
        <v>178.09071137343</v>
      </c>
      <c r="L587">
        <v>191.258719411383</v>
      </c>
      <c r="M587">
        <v>71.935728343484797</v>
      </c>
      <c r="N587">
        <v>1.21692074045633</v>
      </c>
      <c r="O587">
        <v>37.226743258337301</v>
      </c>
      <c r="P587">
        <v>29.6620689655172</v>
      </c>
    </row>
    <row r="588" spans="1:17" x14ac:dyDescent="0.3">
      <c r="A588" t="s">
        <v>1302</v>
      </c>
      <c r="B588" t="s">
        <v>1303</v>
      </c>
      <c r="C588" t="str">
        <f>IFERROR(VLOOKUP(Table1[[#This Row],[Ticker]],[1]!Table1[[Symbol]:[Industry]],2,FALSE),"-")</f>
        <v>-</v>
      </c>
      <c r="D588" t="s">
        <v>542</v>
      </c>
      <c r="E588">
        <v>8391.7959641699999</v>
      </c>
      <c r="F588">
        <v>590</v>
      </c>
      <c r="G588">
        <v>18.732029865911699</v>
      </c>
      <c r="H588">
        <v>0.474385309087484</v>
      </c>
      <c r="I588">
        <v>9.0998514074677601</v>
      </c>
      <c r="J588">
        <v>-1.90553777309948</v>
      </c>
      <c r="K588">
        <v>521.38529772526897</v>
      </c>
      <c r="L588">
        <v>490.69191624328499</v>
      </c>
      <c r="M588">
        <v>52.055472387820302</v>
      </c>
      <c r="N588">
        <v>1.4390472969820101</v>
      </c>
      <c r="O588">
        <v>2.49152542372881</v>
      </c>
      <c r="P588">
        <v>47.869674185463602</v>
      </c>
      <c r="Q588">
        <v>-3.8228311566699001E-2</v>
      </c>
    </row>
    <row r="589" spans="1:17" hidden="1" x14ac:dyDescent="0.3">
      <c r="A589" t="s">
        <v>1304</v>
      </c>
      <c r="B589" t="s">
        <v>1305</v>
      </c>
      <c r="C589" t="str">
        <f>IFERROR(VLOOKUP(Table1[[#This Row],[Ticker]],[1]!Table1[[Symbol]:[Industry]],2,FALSE),"-")</f>
        <v>-</v>
      </c>
      <c r="D589" t="s">
        <v>713</v>
      </c>
      <c r="E589">
        <v>8375.5088797930002</v>
      </c>
      <c r="F589">
        <v>256.48</v>
      </c>
      <c r="G589">
        <v>1.4699798435225999</v>
      </c>
      <c r="H589">
        <v>-0.63701850910993196</v>
      </c>
      <c r="I589">
        <v>0.77048973939161902</v>
      </c>
      <c r="J589">
        <v>-0.96284380782958001</v>
      </c>
      <c r="K589">
        <v>244.50142455134301</v>
      </c>
      <c r="L589">
        <v>227.92115256852699</v>
      </c>
      <c r="M589">
        <v>59.785019392106697</v>
      </c>
      <c r="N589">
        <v>0.86210513967816105</v>
      </c>
      <c r="O589">
        <v>1.3022457891453501</v>
      </c>
      <c r="P589">
        <v>30.259014728288399</v>
      </c>
      <c r="Q589">
        <v>1.1816369177710001E-3</v>
      </c>
    </row>
    <row r="590" spans="1:17" hidden="1" x14ac:dyDescent="0.3">
      <c r="A590" t="s">
        <v>1306</v>
      </c>
      <c r="B590" t="s">
        <v>1307</v>
      </c>
      <c r="C590" t="str">
        <f>IFERROR(VLOOKUP(Table1[[#This Row],[Ticker]],[1]!Table1[[Symbol]:[Industry]],2,FALSE),"-")</f>
        <v>-</v>
      </c>
      <c r="D590" t="s">
        <v>1308</v>
      </c>
      <c r="E590">
        <v>8369.7008711939998</v>
      </c>
      <c r="F590">
        <v>1230.3900000000001</v>
      </c>
      <c r="K590">
        <v>1221.0284065276701</v>
      </c>
      <c r="L590">
        <v>1201.49851616978</v>
      </c>
      <c r="M590">
        <v>68.273684852772604</v>
      </c>
      <c r="N590">
        <v>1</v>
      </c>
      <c r="Q590">
        <v>-6.1080809493942997E-2</v>
      </c>
    </row>
    <row r="591" spans="1:17" x14ac:dyDescent="0.3">
      <c r="A591" t="s">
        <v>1309</v>
      </c>
      <c r="B591" t="s">
        <v>1310</v>
      </c>
      <c r="C591" t="str">
        <f>IFERROR(VLOOKUP(Table1[[#This Row],[Ticker]],[1]!Table1[[Symbol]:[Industry]],2,FALSE),"-")</f>
        <v>-</v>
      </c>
      <c r="D591" t="s">
        <v>297</v>
      </c>
      <c r="E591">
        <v>8334.2431106549993</v>
      </c>
      <c r="F591">
        <v>514.79999999999995</v>
      </c>
      <c r="G591">
        <v>10.800528593647</v>
      </c>
      <c r="H591">
        <v>3.3706742814187298</v>
      </c>
      <c r="I591">
        <v>23.491731830957502</v>
      </c>
      <c r="J591">
        <v>-0.88884582671185297</v>
      </c>
      <c r="K591">
        <v>460.03220948190301</v>
      </c>
      <c r="L591">
        <v>405.14880014107001</v>
      </c>
      <c r="M591">
        <v>67.314507706706294</v>
      </c>
      <c r="N591">
        <v>0.89592015999339503</v>
      </c>
      <c r="O591">
        <v>1.78710178710179</v>
      </c>
      <c r="P591">
        <v>50.835042484617603</v>
      </c>
      <c r="Q591">
        <v>0.118096934809162</v>
      </c>
    </row>
    <row r="592" spans="1:17" x14ac:dyDescent="0.3">
      <c r="A592" t="s">
        <v>1311</v>
      </c>
      <c r="B592" t="s">
        <v>1312</v>
      </c>
      <c r="C592" t="str">
        <f>IFERROR(VLOOKUP(Table1[[#This Row],[Ticker]],[1]!Table1[[Symbol]:[Industry]],2,FALSE),"-")</f>
        <v>-</v>
      </c>
      <c r="D592" t="s">
        <v>24</v>
      </c>
      <c r="E592">
        <v>8333.0680484899895</v>
      </c>
      <c r="F592">
        <v>220.02</v>
      </c>
      <c r="G592">
        <v>-10.524682858940199</v>
      </c>
      <c r="H592">
        <v>-4.4619405973184998</v>
      </c>
      <c r="I592">
        <v>-21.1579110992555</v>
      </c>
      <c r="J592">
        <v>-2.7014355061407</v>
      </c>
      <c r="K592">
        <v>223.195077955915</v>
      </c>
      <c r="L592">
        <v>221.17373731955399</v>
      </c>
      <c r="M592">
        <v>39.6062646373761</v>
      </c>
      <c r="N592">
        <v>0.651411386573437</v>
      </c>
      <c r="O592">
        <v>30.238160167257501</v>
      </c>
      <c r="P592">
        <v>16.752454231891701</v>
      </c>
      <c r="Q592">
        <v>0.121909465066878</v>
      </c>
    </row>
    <row r="593" spans="1:17" x14ac:dyDescent="0.3">
      <c r="A593" t="s">
        <v>1313</v>
      </c>
      <c r="B593" t="s">
        <v>1314</v>
      </c>
      <c r="C593" t="str">
        <f>IFERROR(VLOOKUP(Table1[[#This Row],[Ticker]],[1]!Table1[[Symbol]:[Industry]],2,FALSE),"-")</f>
        <v>-</v>
      </c>
      <c r="D593" t="s">
        <v>120</v>
      </c>
      <c r="E593">
        <v>8324.7311825899997</v>
      </c>
      <c r="F593">
        <v>1415.7</v>
      </c>
      <c r="G593">
        <v>51.592115725127002</v>
      </c>
      <c r="H593">
        <v>-9.2560656262923509</v>
      </c>
      <c r="I593">
        <v>7.4458689810365604</v>
      </c>
      <c r="J593">
        <v>0.87599054003534305</v>
      </c>
      <c r="K593">
        <v>1333.10399681085</v>
      </c>
      <c r="L593">
        <v>1155.9241697258201</v>
      </c>
      <c r="M593">
        <v>55.0176270796889</v>
      </c>
      <c r="N593">
        <v>0.65811270587255799</v>
      </c>
      <c r="O593">
        <v>10.6131242494878</v>
      </c>
      <c r="P593">
        <v>79.645961550663003</v>
      </c>
      <c r="Q593">
        <v>0.12219544049526899</v>
      </c>
    </row>
    <row r="594" spans="1:17" x14ac:dyDescent="0.3">
      <c r="A594" t="s">
        <v>1315</v>
      </c>
      <c r="B594" t="s">
        <v>1316</v>
      </c>
      <c r="C594" t="str">
        <f>IFERROR(VLOOKUP(Table1[[#This Row],[Ticker]],[1]!Table1[[Symbol]:[Industry]],2,FALSE),"-")</f>
        <v>-</v>
      </c>
      <c r="D594" t="s">
        <v>542</v>
      </c>
      <c r="E594">
        <v>8284.8305158399999</v>
      </c>
      <c r="F594">
        <v>745.45</v>
      </c>
      <c r="G594">
        <v>-50.719735519698702</v>
      </c>
      <c r="H594">
        <v>-7.3026938705887998</v>
      </c>
      <c r="I594">
        <v>-40.130440509257298</v>
      </c>
      <c r="J594">
        <v>-3.1531875496108799</v>
      </c>
      <c r="K594">
        <v>789.64495859271801</v>
      </c>
      <c r="L594">
        <v>867.40712796415596</v>
      </c>
      <c r="M594">
        <v>25.4496507164321</v>
      </c>
      <c r="N594">
        <v>0.50326373128772905</v>
      </c>
      <c r="O594">
        <v>48.407002481722401</v>
      </c>
      <c r="P594">
        <v>3.4772348695169399</v>
      </c>
      <c r="Q594">
        <v>-5.3017131504142001E-2</v>
      </c>
    </row>
    <row r="595" spans="1:17" x14ac:dyDescent="0.3">
      <c r="A595" t="s">
        <v>1317</v>
      </c>
      <c r="B595" t="s">
        <v>1318</v>
      </c>
      <c r="C595" t="str">
        <f>IFERROR(VLOOKUP(Table1[[#This Row],[Ticker]],[1]!Table1[[Symbol]:[Industry]],2,FALSE),"-")</f>
        <v>-</v>
      </c>
      <c r="D595" t="s">
        <v>80</v>
      </c>
      <c r="E595">
        <v>8275.1821751999996</v>
      </c>
      <c r="F595">
        <v>164.43</v>
      </c>
      <c r="G595">
        <v>5.2905005824425899</v>
      </c>
      <c r="H595">
        <v>-4.4730845238785202</v>
      </c>
      <c r="I595">
        <v>-22.8617620249194</v>
      </c>
      <c r="J595">
        <v>-8.3602581453658704</v>
      </c>
      <c r="K595">
        <v>163.88958830298401</v>
      </c>
      <c r="L595">
        <v>159.32925791257799</v>
      </c>
      <c r="M595">
        <v>40.393698226466</v>
      </c>
      <c r="N595">
        <v>1.9327000917666399</v>
      </c>
      <c r="O595">
        <v>21.0241440126497</v>
      </c>
      <c r="P595">
        <v>37.082117548978701</v>
      </c>
      <c r="Q595">
        <v>-1.9359961573511001E-2</v>
      </c>
    </row>
    <row r="596" spans="1:17" x14ac:dyDescent="0.3">
      <c r="A596" t="s">
        <v>1319</v>
      </c>
      <c r="B596" t="s">
        <v>1320</v>
      </c>
      <c r="C596" t="str">
        <f>IFERROR(VLOOKUP(Table1[[#This Row],[Ticker]],[1]!Table1[[Symbol]:[Industry]],2,FALSE),"-")</f>
        <v>-</v>
      </c>
      <c r="D596" t="s">
        <v>21</v>
      </c>
      <c r="E596">
        <v>8261.9867257039896</v>
      </c>
      <c r="F596">
        <v>30.48</v>
      </c>
      <c r="G596">
        <v>72.135420368538803</v>
      </c>
      <c r="H596">
        <v>-8.9846291061172003</v>
      </c>
      <c r="I596">
        <v>13.6678115651768</v>
      </c>
      <c r="J596">
        <v>-2.7602670983682098</v>
      </c>
      <c r="K596">
        <v>31.4989632031659</v>
      </c>
      <c r="L596">
        <v>28.5862883779326</v>
      </c>
      <c r="M596">
        <v>32.158936183109603</v>
      </c>
      <c r="N596">
        <v>0.70472470188918301</v>
      </c>
      <c r="O596">
        <v>39.435695538057701</v>
      </c>
      <c r="P596">
        <v>122.481751824817</v>
      </c>
      <c r="Q596">
        <v>8.8765152019789993E-3</v>
      </c>
    </row>
    <row r="597" spans="1:17" x14ac:dyDescent="0.3">
      <c r="A597" t="s">
        <v>1321</v>
      </c>
      <c r="B597" t="s">
        <v>1322</v>
      </c>
      <c r="C597" t="str">
        <f>IFERROR(VLOOKUP(Table1[[#This Row],[Ticker]],[1]!Table1[[Symbol]:[Industry]],2,FALSE),"-")</f>
        <v>-</v>
      </c>
      <c r="D597" t="s">
        <v>65</v>
      </c>
      <c r="E597">
        <v>8253.6572083800002</v>
      </c>
      <c r="F597">
        <v>500</v>
      </c>
      <c r="G597">
        <v>24.331521341834101</v>
      </c>
      <c r="H597">
        <v>9.5704548751110998</v>
      </c>
      <c r="I597">
        <v>9.0069356170486099</v>
      </c>
      <c r="J597">
        <v>6.4711236256071896</v>
      </c>
      <c r="K597">
        <v>464.16463689787901</v>
      </c>
      <c r="L597">
        <v>424.78530994515501</v>
      </c>
      <c r="M597">
        <v>75.713125193932598</v>
      </c>
      <c r="N597">
        <v>2.5813472527552799</v>
      </c>
      <c r="O597">
        <v>4.3299999999999796</v>
      </c>
      <c r="P597">
        <v>55.738981467061201</v>
      </c>
      <c r="Q597">
        <v>-2.2662300024720002E-3</v>
      </c>
    </row>
    <row r="598" spans="1:17" x14ac:dyDescent="0.3">
      <c r="A598" t="s">
        <v>1323</v>
      </c>
      <c r="B598" t="s">
        <v>1324</v>
      </c>
      <c r="C598" t="str">
        <f>IFERROR(VLOOKUP(Table1[[#This Row],[Ticker]],[1]!Table1[[Symbol]:[Industry]],2,FALSE),"-")</f>
        <v>-</v>
      </c>
      <c r="D598" t="s">
        <v>100</v>
      </c>
      <c r="E598">
        <v>8234.3112128100001</v>
      </c>
      <c r="F598">
        <v>1004.35</v>
      </c>
      <c r="G598">
        <v>122.16413086356999</v>
      </c>
      <c r="H598">
        <v>8.9783477772396196</v>
      </c>
      <c r="I598">
        <v>24.3443023122638</v>
      </c>
      <c r="J598">
        <v>-7.7771582652566797</v>
      </c>
      <c r="K598">
        <v>974.11829941561302</v>
      </c>
      <c r="L598">
        <v>778.93974737027497</v>
      </c>
      <c r="M598">
        <v>47.013735237080397</v>
      </c>
      <c r="N598">
        <v>0.73712317751779</v>
      </c>
      <c r="O598">
        <v>17.1902225319858</v>
      </c>
      <c r="P598">
        <v>180.19249546659199</v>
      </c>
    </row>
    <row r="599" spans="1:17" x14ac:dyDescent="0.3">
      <c r="A599" t="s">
        <v>1325</v>
      </c>
      <c r="B599" t="s">
        <v>1326</v>
      </c>
      <c r="C599" t="str">
        <f>IFERROR(VLOOKUP(Table1[[#This Row],[Ticker]],[1]!Table1[[Symbol]:[Industry]],2,FALSE),"-")</f>
        <v>-</v>
      </c>
      <c r="D599" t="s">
        <v>414</v>
      </c>
      <c r="E599">
        <v>8189.7248192999996</v>
      </c>
      <c r="F599">
        <v>618.1</v>
      </c>
      <c r="G599">
        <v>27.482589063971801</v>
      </c>
      <c r="H599">
        <v>-10.9761743967372</v>
      </c>
      <c r="I599">
        <v>29.3666456873054</v>
      </c>
      <c r="J599">
        <v>-5.3723955767718099</v>
      </c>
      <c r="K599">
        <v>574.35465109005702</v>
      </c>
      <c r="L599">
        <v>505.760628694297</v>
      </c>
      <c r="M599">
        <v>46.430426400284198</v>
      </c>
      <c r="N599">
        <v>0.58064794974905898</v>
      </c>
      <c r="O599">
        <v>8.7202718006794893</v>
      </c>
      <c r="P599">
        <v>60.171028763928497</v>
      </c>
      <c r="Q599">
        <v>-4.4812658406663999E-2</v>
      </c>
    </row>
    <row r="600" spans="1:17" x14ac:dyDescent="0.3">
      <c r="A600" t="s">
        <v>1327</v>
      </c>
      <c r="B600" t="s">
        <v>1328</v>
      </c>
      <c r="C600" t="str">
        <f>IFERROR(VLOOKUP(Table1[[#This Row],[Ticker]],[1]!Table1[[Symbol]:[Industry]],2,FALSE),"-")</f>
        <v>-</v>
      </c>
      <c r="D600" t="s">
        <v>1329</v>
      </c>
      <c r="E600">
        <v>8187.0588940600001</v>
      </c>
      <c r="F600">
        <v>1315.75</v>
      </c>
      <c r="G600">
        <v>141.56551099277999</v>
      </c>
      <c r="H600">
        <v>15.115966150870801</v>
      </c>
      <c r="I600">
        <v>95.500443895944201</v>
      </c>
      <c r="J600">
        <v>-1.4273749388931001</v>
      </c>
      <c r="K600">
        <v>1095.3264309372501</v>
      </c>
      <c r="L600">
        <v>805.29013008623394</v>
      </c>
      <c r="M600">
        <v>67.440594887076799</v>
      </c>
      <c r="N600">
        <v>0.78676717578565303</v>
      </c>
      <c r="O600">
        <v>4.8071442143264198</v>
      </c>
      <c r="P600">
        <v>202.15868641635001</v>
      </c>
      <c r="Q600">
        <v>0.14133723519436001</v>
      </c>
    </row>
    <row r="601" spans="1:17" x14ac:dyDescent="0.3">
      <c r="A601" t="s">
        <v>1330</v>
      </c>
      <c r="B601" t="s">
        <v>1331</v>
      </c>
      <c r="C601" t="str">
        <f>IFERROR(VLOOKUP(Table1[[#This Row],[Ticker]],[1]!Table1[[Symbol]:[Industry]],2,FALSE),"-")</f>
        <v>-</v>
      </c>
      <c r="D601" t="s">
        <v>46</v>
      </c>
      <c r="E601">
        <v>8183.4736015199996</v>
      </c>
      <c r="F601">
        <v>51.14</v>
      </c>
      <c r="G601">
        <v>140.19391422753699</v>
      </c>
      <c r="H601">
        <v>20.566020515226501</v>
      </c>
      <c r="I601">
        <v>58.515110081623497</v>
      </c>
      <c r="J601">
        <v>-0.76728947455834295</v>
      </c>
      <c r="K601">
        <v>43.502211582323099</v>
      </c>
      <c r="L601">
        <v>35.321814054291899</v>
      </c>
      <c r="M601">
        <v>58.512768557699403</v>
      </c>
      <c r="N601">
        <v>1.22579732594494</v>
      </c>
      <c r="O601">
        <v>4.4192412983965399</v>
      </c>
      <c r="P601">
        <v>187.184164636649</v>
      </c>
      <c r="Q601">
        <v>0.112306650590632</v>
      </c>
    </row>
    <row r="602" spans="1:17" hidden="1" x14ac:dyDescent="0.3">
      <c r="A602" t="s">
        <v>1332</v>
      </c>
      <c r="B602" t="s">
        <v>1333</v>
      </c>
      <c r="C602" t="str">
        <f>IFERROR(VLOOKUP(Table1[[#This Row],[Ticker]],[1]!Table1[[Symbol]:[Industry]],2,FALSE),"-")</f>
        <v>-</v>
      </c>
      <c r="D602" t="s">
        <v>130</v>
      </c>
      <c r="E602">
        <v>8167.3599882500002</v>
      </c>
      <c r="F602">
        <v>331.25</v>
      </c>
      <c r="G602">
        <v>327.17746848435701</v>
      </c>
      <c r="H602">
        <v>12.736162174774201</v>
      </c>
      <c r="I602">
        <v>57.723840483328097</v>
      </c>
      <c r="J602">
        <v>-10.0017218942808</v>
      </c>
      <c r="K602">
        <v>309.02316911435202</v>
      </c>
      <c r="L602">
        <v>216.66151572227099</v>
      </c>
      <c r="M602">
        <v>40.259238453027699</v>
      </c>
      <c r="N602">
        <v>0.60590778848303695</v>
      </c>
      <c r="O602">
        <v>15.924528301886699</v>
      </c>
      <c r="P602">
        <v>386.77443056575999</v>
      </c>
      <c r="Q602">
        <v>0.130159589564254</v>
      </c>
    </row>
    <row r="603" spans="1:17" x14ac:dyDescent="0.3">
      <c r="A603" t="s">
        <v>1334</v>
      </c>
      <c r="B603" t="s">
        <v>1335</v>
      </c>
      <c r="C603" t="str">
        <f>IFERROR(VLOOKUP(Table1[[#This Row],[Ticker]],[1]!Table1[[Symbol]:[Industry]],2,FALSE),"-")</f>
        <v>-</v>
      </c>
      <c r="D603" t="s">
        <v>140</v>
      </c>
      <c r="E603">
        <v>8139.517871735</v>
      </c>
      <c r="F603">
        <v>569.5</v>
      </c>
      <c r="G603">
        <v>46.874475921058597</v>
      </c>
      <c r="H603">
        <v>2.8551591547866901</v>
      </c>
      <c r="I603">
        <v>10.7418856392508</v>
      </c>
      <c r="J603">
        <v>-2.86165657048711</v>
      </c>
      <c r="K603">
        <v>514.98554522593099</v>
      </c>
      <c r="L603">
        <v>457.73799815626899</v>
      </c>
      <c r="M603">
        <v>50.669238667549699</v>
      </c>
      <c r="N603">
        <v>0.82726356472960105</v>
      </c>
      <c r="O603">
        <v>8.7620719929762902</v>
      </c>
      <c r="P603">
        <v>79.596341847997394</v>
      </c>
      <c r="Q603">
        <v>2.3298030026384E-2</v>
      </c>
    </row>
    <row r="604" spans="1:17" x14ac:dyDescent="0.3">
      <c r="A604" t="s">
        <v>1336</v>
      </c>
      <c r="B604" t="s">
        <v>1337</v>
      </c>
      <c r="C604" t="str">
        <f>IFERROR(VLOOKUP(Table1[[#This Row],[Ticker]],[1]!Table1[[Symbol]:[Industry]],2,FALSE),"-")</f>
        <v>-</v>
      </c>
      <c r="D604" t="s">
        <v>629</v>
      </c>
      <c r="E604">
        <v>8124.1890267999997</v>
      </c>
      <c r="F604">
        <v>412.6</v>
      </c>
      <c r="G604">
        <v>71.986720787283303</v>
      </c>
      <c r="H604">
        <v>9.4702152212882797</v>
      </c>
      <c r="I604">
        <v>23.494208514273101</v>
      </c>
      <c r="J604">
        <v>-9.6893319661977699</v>
      </c>
      <c r="K604">
        <v>378.63864578436801</v>
      </c>
      <c r="L604">
        <v>320.66492866471702</v>
      </c>
      <c r="M604">
        <v>58.099215705789497</v>
      </c>
      <c r="N604">
        <v>2.6013493948065598</v>
      </c>
      <c r="O604">
        <v>9.2220067862336297</v>
      </c>
      <c r="P604">
        <v>106.196901549225</v>
      </c>
      <c r="Q604">
        <v>6.2025217369831999E-2</v>
      </c>
    </row>
    <row r="605" spans="1:17" x14ac:dyDescent="0.3">
      <c r="A605" t="s">
        <v>1338</v>
      </c>
      <c r="B605" t="s">
        <v>1339</v>
      </c>
      <c r="C605" t="str">
        <f>IFERROR(VLOOKUP(Table1[[#This Row],[Ticker]],[1]!Table1[[Symbol]:[Industry]],2,FALSE),"-")</f>
        <v>-</v>
      </c>
      <c r="D605" t="s">
        <v>346</v>
      </c>
      <c r="E605">
        <v>8102.00287423999</v>
      </c>
      <c r="F605">
        <v>1774.5</v>
      </c>
      <c r="G605">
        <v>100.441855506434</v>
      </c>
      <c r="H605">
        <v>22.783833690429201</v>
      </c>
      <c r="I605">
        <v>36.319930477257699</v>
      </c>
      <c r="J605">
        <v>6.1759766406227099</v>
      </c>
      <c r="K605">
        <v>1491.5740667888899</v>
      </c>
      <c r="L605">
        <v>1183.9622221411901</v>
      </c>
      <c r="M605">
        <v>73.264130304485406</v>
      </c>
      <c r="N605">
        <v>1.0676256893482901</v>
      </c>
      <c r="O605">
        <v>1.6596224288532</v>
      </c>
      <c r="P605">
        <v>152.292599701428</v>
      </c>
      <c r="Q605">
        <v>4.3478014471944E-2</v>
      </c>
    </row>
    <row r="606" spans="1:17" hidden="1" x14ac:dyDescent="0.3">
      <c r="A606" t="s">
        <v>1340</v>
      </c>
      <c r="B606" t="s">
        <v>1341</v>
      </c>
      <c r="C606" t="str">
        <f>IFERROR(VLOOKUP(Table1[[#This Row],[Ticker]],[1]!Table1[[Symbol]:[Industry]],2,FALSE),"-")</f>
        <v>-</v>
      </c>
      <c r="D606" t="s">
        <v>247</v>
      </c>
      <c r="E606">
        <v>8052.1500262</v>
      </c>
      <c r="F606">
        <v>2019.7</v>
      </c>
      <c r="G606">
        <v>79.668033169607995</v>
      </c>
      <c r="H606">
        <v>7.4577797457280202</v>
      </c>
      <c r="I606">
        <v>53.3509839675866</v>
      </c>
      <c r="J606">
        <v>0.39426017439718802</v>
      </c>
      <c r="K606">
        <v>1745.3597728321399</v>
      </c>
      <c r="L606">
        <v>1426.7115392036001</v>
      </c>
      <c r="M606">
        <v>60.858117042977398</v>
      </c>
      <c r="N606">
        <v>0.371267338713617</v>
      </c>
      <c r="O606">
        <v>2.9855919195920202</v>
      </c>
      <c r="P606">
        <v>107.681233933161</v>
      </c>
      <c r="Q606">
        <v>0.16170326823834999</v>
      </c>
    </row>
    <row r="607" spans="1:17" x14ac:dyDescent="0.3">
      <c r="A607" t="s">
        <v>1342</v>
      </c>
      <c r="B607" t="s">
        <v>1343</v>
      </c>
      <c r="C607" t="str">
        <f>IFERROR(VLOOKUP(Table1[[#This Row],[Ticker]],[1]!Table1[[Symbol]:[Industry]],2,FALSE),"-")</f>
        <v>-</v>
      </c>
      <c r="D607" t="s">
        <v>1344</v>
      </c>
      <c r="E607">
        <v>8042.2467297599997</v>
      </c>
      <c r="F607">
        <v>304.95</v>
      </c>
      <c r="G607">
        <v>43.961868627147901</v>
      </c>
      <c r="H607">
        <v>-12.024000274794201</v>
      </c>
      <c r="I607">
        <v>-8.0681221593657995</v>
      </c>
      <c r="J607">
        <v>-7.7791818544863904</v>
      </c>
      <c r="K607">
        <v>308.06513453590901</v>
      </c>
      <c r="L607">
        <v>288.11332938536799</v>
      </c>
      <c r="M607">
        <v>31.191856583598</v>
      </c>
      <c r="N607">
        <v>2.3040217558839</v>
      </c>
      <c r="O607">
        <v>19.675356615838599</v>
      </c>
      <c r="P607">
        <v>99.248611564848005</v>
      </c>
      <c r="Q607">
        <v>6.9404985027523E-2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287</v>
      </c>
      <c r="E608">
        <v>8028.2504625000001</v>
      </c>
      <c r="F608">
        <v>816.85</v>
      </c>
      <c r="G608">
        <v>49.203630262626803</v>
      </c>
      <c r="H608">
        <v>-9.1324377277522704</v>
      </c>
      <c r="I608">
        <v>7.2271798774785001</v>
      </c>
      <c r="J608">
        <v>-1.3309909927888799</v>
      </c>
      <c r="K608">
        <v>763.27915310661695</v>
      </c>
      <c r="L608">
        <v>660.70265943506604</v>
      </c>
      <c r="M608">
        <v>52.116437033599603</v>
      </c>
      <c r="N608">
        <v>0.78564423282155305</v>
      </c>
      <c r="O608">
        <v>7.7309175491216298</v>
      </c>
      <c r="P608">
        <v>86.815323041738097</v>
      </c>
      <c r="Q608">
        <v>1.0604356813782001E-2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153</v>
      </c>
      <c r="E609">
        <v>8015.4632408500001</v>
      </c>
      <c r="F609">
        <v>675.55</v>
      </c>
      <c r="G609">
        <v>-43.386349349275498</v>
      </c>
      <c r="H609">
        <v>-9.5123484581073008</v>
      </c>
      <c r="I609">
        <v>-22.330639300317898</v>
      </c>
      <c r="J609">
        <v>-3.5984919418305599</v>
      </c>
      <c r="K609">
        <v>691.93661689464705</v>
      </c>
      <c r="L609">
        <v>718.72181925467305</v>
      </c>
      <c r="M609">
        <v>27.055971354730399</v>
      </c>
      <c r="N609">
        <v>2.65807432053967</v>
      </c>
      <c r="O609">
        <v>44.770927392494997</v>
      </c>
      <c r="P609">
        <v>12.854994988306</v>
      </c>
      <c r="Q609">
        <v>-0.106078114615529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539</v>
      </c>
      <c r="E610">
        <v>8009.6577027499998</v>
      </c>
      <c r="F610">
        <v>243.38</v>
      </c>
      <c r="G610">
        <v>12.4499524973444</v>
      </c>
      <c r="H610">
        <v>4.2081913307042802</v>
      </c>
      <c r="I610">
        <v>3.3688424930118601</v>
      </c>
      <c r="J610">
        <v>-6.1025344746032699</v>
      </c>
      <c r="K610">
        <v>229.00006833319699</v>
      </c>
      <c r="L610">
        <v>219.22318365745201</v>
      </c>
      <c r="M610">
        <v>56.7574597489455</v>
      </c>
      <c r="N610">
        <v>2.1086572805132602</v>
      </c>
      <c r="O610">
        <v>15.2929575149971</v>
      </c>
      <c r="P610">
        <v>49.496314496314398</v>
      </c>
      <c r="Q610">
        <v>3.5402742442199001E-2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247</v>
      </c>
      <c r="E611">
        <v>7937.0028481600002</v>
      </c>
      <c r="F611">
        <v>7164.75</v>
      </c>
      <c r="G611">
        <v>33.510729719356199</v>
      </c>
      <c r="H611">
        <v>1.6736456384882701</v>
      </c>
      <c r="I611">
        <v>30.0933287858476</v>
      </c>
      <c r="J611">
        <v>-5.2027546174928601</v>
      </c>
      <c r="K611">
        <v>6875.3263801101702</v>
      </c>
      <c r="L611">
        <v>6081.2533253063102</v>
      </c>
      <c r="M611">
        <v>49.373589924125604</v>
      </c>
      <c r="N611">
        <v>1.6593815555990299</v>
      </c>
      <c r="O611">
        <v>9.2152552426811791</v>
      </c>
      <c r="P611">
        <v>66.154541870550304</v>
      </c>
      <c r="Q611">
        <v>2.2419808189611E-2</v>
      </c>
    </row>
    <row r="612" spans="1:17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65</v>
      </c>
      <c r="E612">
        <v>7934.8773481879998</v>
      </c>
      <c r="F612">
        <v>244.58</v>
      </c>
      <c r="G612">
        <v>-18.132763460016399</v>
      </c>
      <c r="H612">
        <v>5.3796919219379404</v>
      </c>
      <c r="I612">
        <v>-52.133639704684299</v>
      </c>
      <c r="J612">
        <v>-0.204423994924642</v>
      </c>
      <c r="K612">
        <v>248.25694525715301</v>
      </c>
      <c r="L612">
        <v>276.108395438206</v>
      </c>
      <c r="M612">
        <v>57.205556689314001</v>
      </c>
      <c r="N612">
        <v>0.72383591745196196</v>
      </c>
      <c r="O612">
        <v>93.310982091749096</v>
      </c>
      <c r="P612">
        <v>24.722080571137099</v>
      </c>
      <c r="Q612">
        <v>-7.0529375192169997E-3</v>
      </c>
    </row>
    <row r="613" spans="1:17" hidden="1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629</v>
      </c>
      <c r="E613">
        <v>7934.5175225399898</v>
      </c>
      <c r="F613">
        <v>3917.55</v>
      </c>
      <c r="G613">
        <v>-1.9631865556544501</v>
      </c>
      <c r="H613">
        <v>-7.5262936667649099</v>
      </c>
      <c r="I613">
        <v>-3.88048765952108</v>
      </c>
      <c r="J613">
        <v>-0.147605199023223</v>
      </c>
      <c r="K613">
        <v>3735.3110443289802</v>
      </c>
      <c r="L613">
        <v>3446.3134443384602</v>
      </c>
      <c r="M613">
        <v>55.382596619603603</v>
      </c>
      <c r="N613">
        <v>0.65976804198175498</v>
      </c>
      <c r="O613">
        <v>9.4765861316383901</v>
      </c>
      <c r="P613">
        <v>30.281010974392998</v>
      </c>
      <c r="Q613">
        <v>-2.7510803217562E-2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1359</v>
      </c>
      <c r="E614">
        <v>7921.0235457500003</v>
      </c>
      <c r="F614">
        <v>641.1</v>
      </c>
      <c r="G614">
        <v>-1.2939678851118701</v>
      </c>
      <c r="H614">
        <v>22.489930394872001</v>
      </c>
      <c r="I614">
        <v>1.4163349229716999</v>
      </c>
      <c r="J614">
        <v>-4.76759102022534</v>
      </c>
      <c r="K614">
        <v>555.62321312146298</v>
      </c>
      <c r="L614">
        <v>519.08982976969696</v>
      </c>
      <c r="M614">
        <v>68.502229343250704</v>
      </c>
      <c r="N614">
        <v>2.9422209516093099</v>
      </c>
      <c r="O614">
        <v>7.1517703946342097</v>
      </c>
      <c r="P614">
        <v>57.537781054183498</v>
      </c>
      <c r="Q614">
        <v>0.149721948219324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Row],[Ticker]],[1]!Table1[[Symbol]:[Industry]],2,FALSE),"-")</f>
        <v>-</v>
      </c>
      <c r="D615" t="s">
        <v>236</v>
      </c>
      <c r="E615">
        <v>7910.0627492539998</v>
      </c>
      <c r="F615">
        <v>196.58</v>
      </c>
      <c r="G615">
        <v>18.434001993327598</v>
      </c>
      <c r="H615">
        <v>9.9590531481810594</v>
      </c>
      <c r="I615">
        <v>-30.334510579640501</v>
      </c>
      <c r="J615">
        <v>3.3904386807265499</v>
      </c>
      <c r="K615">
        <v>193.55914792542401</v>
      </c>
      <c r="L615">
        <v>195.00718165633299</v>
      </c>
      <c r="M615">
        <v>57.564469276785502</v>
      </c>
      <c r="N615">
        <v>0.83079101248676501</v>
      </c>
      <c r="O615">
        <v>56.6792145691321</v>
      </c>
      <c r="P615">
        <v>45.884972170686403</v>
      </c>
      <c r="Q615">
        <v>8.2177660937760993E-2</v>
      </c>
    </row>
    <row r="616" spans="1:17" hidden="1" x14ac:dyDescent="0.3">
      <c r="A616" t="s">
        <v>1362</v>
      </c>
      <c r="B616" t="s">
        <v>1363</v>
      </c>
      <c r="C616" t="str">
        <f>IFERROR(VLOOKUP(Table1[[#This Row],[Ticker]],[1]!Table1[[Symbol]:[Industry]],2,FALSE),"-")</f>
        <v>-</v>
      </c>
      <c r="D616" t="s">
        <v>21</v>
      </c>
      <c r="E616">
        <v>7836.1541640799996</v>
      </c>
      <c r="F616">
        <v>651.65</v>
      </c>
      <c r="G616">
        <v>144.753077940324</v>
      </c>
      <c r="H616">
        <v>4.3811087157508997</v>
      </c>
      <c r="I616">
        <v>43.559589583715301</v>
      </c>
      <c r="J616">
        <v>9.8980460964879295</v>
      </c>
      <c r="K616">
        <v>600.19653393365502</v>
      </c>
      <c r="L616">
        <v>510.18142160804803</v>
      </c>
      <c r="M616">
        <v>90.238603223145006</v>
      </c>
      <c r="N616">
        <v>0.85443342709945302</v>
      </c>
      <c r="O616">
        <v>5.5781477787155698</v>
      </c>
      <c r="P616">
        <v>188.213180008845</v>
      </c>
      <c r="Q616">
        <v>0.26137298569685202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Row],[Ticker]],[1]!Table1[[Symbol]:[Industry]],2,FALSE),"-")</f>
        <v>-</v>
      </c>
      <c r="D617" t="s">
        <v>252</v>
      </c>
      <c r="E617">
        <v>7817.3857188000002</v>
      </c>
      <c r="F617">
        <v>601.6</v>
      </c>
      <c r="G617">
        <v>-42.984338765061104</v>
      </c>
      <c r="H617">
        <v>-8.2975744745390099</v>
      </c>
      <c r="I617">
        <v>-18.651672224561899</v>
      </c>
      <c r="J617">
        <v>-2.5681189889956699</v>
      </c>
      <c r="K617">
        <v>590.95445914877303</v>
      </c>
      <c r="L617">
        <v>602.60285748077297</v>
      </c>
      <c r="M617">
        <v>41.185086247648002</v>
      </c>
      <c r="N617">
        <v>0.95150622738440105</v>
      </c>
      <c r="O617">
        <v>24.584441489361598</v>
      </c>
      <c r="P617">
        <v>9.0645395213923194</v>
      </c>
      <c r="Q617">
        <v>2.1484775290565E-2</v>
      </c>
    </row>
    <row r="618" spans="1:17" hidden="1" x14ac:dyDescent="0.3">
      <c r="A618" t="s">
        <v>1366</v>
      </c>
      <c r="B618" t="s">
        <v>1367</v>
      </c>
      <c r="C618" t="str">
        <f>IFERROR(VLOOKUP(Table1[[#This Row],[Ticker]],[1]!Table1[[Symbol]:[Industry]],2,FALSE),"-")</f>
        <v>-</v>
      </c>
      <c r="D618" t="s">
        <v>189</v>
      </c>
      <c r="E618">
        <v>7809.804099</v>
      </c>
      <c r="F618">
        <v>392.9</v>
      </c>
      <c r="G618">
        <v>0.362678437783369</v>
      </c>
      <c r="H618">
        <v>21.0024194300244</v>
      </c>
      <c r="I618">
        <v>23.590620416893099</v>
      </c>
      <c r="J618">
        <v>2.8987644713266301</v>
      </c>
      <c r="K618">
        <v>339.08957170593402</v>
      </c>
      <c r="M618">
        <v>81.9687402551058</v>
      </c>
      <c r="N618">
        <v>1.06187324946836</v>
      </c>
      <c r="O618">
        <v>3.4614405701196298</v>
      </c>
      <c r="P618">
        <v>63.640149937525997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-</v>
      </c>
      <c r="D619" t="s">
        <v>46</v>
      </c>
      <c r="E619">
        <v>7802.5920652799996</v>
      </c>
      <c r="F619">
        <v>495.5</v>
      </c>
      <c r="G619">
        <v>175.39806156179401</v>
      </c>
      <c r="H619">
        <v>-2.29959484615586</v>
      </c>
      <c r="I619">
        <v>54.4916896346095</v>
      </c>
      <c r="J619">
        <v>-20.6239356963126</v>
      </c>
      <c r="K619">
        <v>445.81201408928098</v>
      </c>
      <c r="L619">
        <v>339.32475576888299</v>
      </c>
      <c r="M619">
        <v>33.833499295326099</v>
      </c>
      <c r="N619">
        <v>2.2078805968399502</v>
      </c>
      <c r="O619">
        <v>19.061553985872798</v>
      </c>
      <c r="P619">
        <v>203.336394245485</v>
      </c>
      <c r="Q619">
        <v>0.18427165009584601</v>
      </c>
    </row>
    <row r="620" spans="1:17" hidden="1" x14ac:dyDescent="0.3">
      <c r="A620" t="s">
        <v>1370</v>
      </c>
      <c r="B620" t="s">
        <v>1371</v>
      </c>
      <c r="C620" t="str">
        <f>IFERROR(VLOOKUP(Table1[[#This Row],[Ticker]],[1]!Table1[[Symbol]:[Industry]],2,FALSE),"-")</f>
        <v>-</v>
      </c>
      <c r="D620" t="s">
        <v>494</v>
      </c>
      <c r="E620">
        <v>7789.3000841000003</v>
      </c>
      <c r="F620">
        <v>724.6</v>
      </c>
      <c r="G620">
        <v>6.2438894650747603</v>
      </c>
      <c r="H620">
        <v>12.1493429681141</v>
      </c>
      <c r="I620">
        <v>21.189300472630599</v>
      </c>
      <c r="J620">
        <v>-1.69379275665942</v>
      </c>
      <c r="K620">
        <v>659.61028063023605</v>
      </c>
      <c r="M620">
        <v>55.965846741898801</v>
      </c>
      <c r="N620">
        <v>1.04763755850461</v>
      </c>
      <c r="O620">
        <v>5.1614683963566002</v>
      </c>
      <c r="P620">
        <v>39.574304151016101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46</v>
      </c>
      <c r="E621">
        <v>7787.4093554600004</v>
      </c>
      <c r="F621">
        <v>549.5</v>
      </c>
      <c r="G621">
        <v>93.669770379098395</v>
      </c>
      <c r="H621">
        <v>13.031589990865699</v>
      </c>
      <c r="I621">
        <v>23.888438360032598</v>
      </c>
      <c r="J621">
        <v>0.20600497004978399</v>
      </c>
      <c r="K621">
        <v>484.88371557890002</v>
      </c>
      <c r="L621">
        <v>414.51364481475701</v>
      </c>
      <c r="M621">
        <v>55.710219661592902</v>
      </c>
      <c r="N621">
        <v>0.667025179702329</v>
      </c>
      <c r="O621">
        <v>2.6387625113739799</v>
      </c>
      <c r="P621">
        <v>131.75875158161099</v>
      </c>
      <c r="Q621">
        <v>-2.2870191712882001E-2</v>
      </c>
    </row>
    <row r="622" spans="1:17" hidden="1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333</v>
      </c>
      <c r="E622">
        <v>7771.4539000000004</v>
      </c>
      <c r="F622">
        <v>1130.05</v>
      </c>
      <c r="G622">
        <v>1.5078681645761001</v>
      </c>
      <c r="H622">
        <v>-7.2255959680880197</v>
      </c>
      <c r="I622">
        <v>11.362983978969901</v>
      </c>
      <c r="J622">
        <v>-8.7811989491748204</v>
      </c>
      <c r="K622">
        <v>1100.6012343149</v>
      </c>
      <c r="L622">
        <v>982.10470899063</v>
      </c>
      <c r="M622">
        <v>34.312068673574899</v>
      </c>
      <c r="N622">
        <v>0.39920982363381902</v>
      </c>
      <c r="O622">
        <v>14.154240962789199</v>
      </c>
      <c r="P622">
        <v>37.810975609755999</v>
      </c>
      <c r="Q622">
        <v>-5.1896379634954998E-2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D623" t="s">
        <v>539</v>
      </c>
      <c r="E623">
        <v>7762.8213649999998</v>
      </c>
      <c r="F623">
        <v>391.15</v>
      </c>
      <c r="G623">
        <v>104.58769199618899</v>
      </c>
      <c r="H623">
        <v>2.1395957390284299</v>
      </c>
      <c r="I623">
        <v>42.0402048124459</v>
      </c>
      <c r="J623">
        <v>-2.47195400653932</v>
      </c>
      <c r="K623">
        <v>357.71331560066</v>
      </c>
      <c r="L623">
        <v>286.106704360528</v>
      </c>
      <c r="M623">
        <v>61.859944394826599</v>
      </c>
      <c r="N623">
        <v>0.77168436387052297</v>
      </c>
      <c r="O623">
        <v>15.3521666879713</v>
      </c>
      <c r="P623">
        <v>132.274346793349</v>
      </c>
      <c r="Q623">
        <v>0.334544415347096</v>
      </c>
    </row>
    <row r="624" spans="1:17" hidden="1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-</v>
      </c>
      <c r="E624">
        <v>7733.7030912</v>
      </c>
      <c r="F624">
        <v>3483.1</v>
      </c>
      <c r="G624">
        <v>4.5000452201260801</v>
      </c>
      <c r="H624">
        <v>-5.8019517350986698</v>
      </c>
      <c r="I624">
        <v>23.014010578720999</v>
      </c>
      <c r="J624">
        <v>0.43723702191928598</v>
      </c>
      <c r="K624">
        <v>3235.2316573278399</v>
      </c>
      <c r="L624">
        <v>2757.07177328837</v>
      </c>
      <c r="M624">
        <v>53.711823867549803</v>
      </c>
      <c r="N624">
        <v>0.55551380377721704</v>
      </c>
      <c r="O624">
        <v>11.6821222474232</v>
      </c>
      <c r="P624">
        <v>65.940924249642606</v>
      </c>
      <c r="Q624">
        <v>0.114284896192086</v>
      </c>
    </row>
    <row r="625" spans="1:17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46</v>
      </c>
      <c r="E625">
        <v>7674.6177608099997</v>
      </c>
      <c r="F625">
        <v>5122.2</v>
      </c>
      <c r="G625">
        <v>12.9578394711431</v>
      </c>
      <c r="H625">
        <v>-9.2695902091812101</v>
      </c>
      <c r="I625">
        <v>-0.101868121805072</v>
      </c>
      <c r="J625">
        <v>-3.7546662864045999</v>
      </c>
      <c r="K625">
        <v>4962.9462902605601</v>
      </c>
      <c r="L625">
        <v>4590.6000040560102</v>
      </c>
      <c r="M625">
        <v>39.062236076428199</v>
      </c>
      <c r="N625">
        <v>0.87525585513899695</v>
      </c>
      <c r="O625">
        <v>8.3518800515403502</v>
      </c>
      <c r="P625">
        <v>52.222172692016201</v>
      </c>
      <c r="Q625">
        <v>0.19598753553121201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-</v>
      </c>
      <c r="D626" t="s">
        <v>24</v>
      </c>
      <c r="E626">
        <v>7665.7938881399996</v>
      </c>
      <c r="F626">
        <v>480.7</v>
      </c>
      <c r="G626">
        <v>-14.064079181296799</v>
      </c>
      <c r="H626">
        <v>-2.8054508613033402</v>
      </c>
      <c r="I626">
        <v>-16.757602799463999</v>
      </c>
      <c r="J626">
        <v>0.70636949619086697</v>
      </c>
      <c r="K626">
        <v>476.411372074013</v>
      </c>
      <c r="L626">
        <v>486.267904828121</v>
      </c>
      <c r="M626">
        <v>66.660361835688207</v>
      </c>
      <c r="N626">
        <v>1.08946632978277</v>
      </c>
      <c r="O626">
        <v>27.179113792386101</v>
      </c>
      <c r="P626">
        <v>15.5389977166205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542</v>
      </c>
      <c r="E627">
        <v>7627.2627285799999</v>
      </c>
      <c r="F627">
        <v>273.60000000000002</v>
      </c>
      <c r="G627">
        <v>-17.294973798697399</v>
      </c>
      <c r="H627">
        <v>8.8916015478441004</v>
      </c>
      <c r="I627">
        <v>-16.858281523680699</v>
      </c>
      <c r="J627">
        <v>4.5077151673521598</v>
      </c>
      <c r="K627">
        <v>253.78887109997601</v>
      </c>
      <c r="L627">
        <v>260.02824885163602</v>
      </c>
      <c r="M627">
        <v>79.581116127313607</v>
      </c>
      <c r="N627">
        <v>1.3370814892243501</v>
      </c>
      <c r="O627">
        <v>17.306286549707501</v>
      </c>
      <c r="P627">
        <v>24.363636363636299</v>
      </c>
      <c r="Q627">
        <v>-2.246488220455E-2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-</v>
      </c>
      <c r="D628" t="s">
        <v>610</v>
      </c>
      <c r="E628">
        <v>7556.8995852799999</v>
      </c>
      <c r="F628">
        <v>44.43</v>
      </c>
      <c r="G628">
        <v>-11.663745355204201</v>
      </c>
      <c r="H628">
        <v>-4.1771332345497498</v>
      </c>
      <c r="I628">
        <v>-33.779816008681699</v>
      </c>
      <c r="J628">
        <v>4.3645191279889399</v>
      </c>
      <c r="K628">
        <v>44.268913876932203</v>
      </c>
      <c r="L628">
        <v>46.768070467470899</v>
      </c>
      <c r="M628">
        <v>54.809649642587203</v>
      </c>
      <c r="N628">
        <v>1.9172551147219901</v>
      </c>
      <c r="O628">
        <v>54.625253207292303</v>
      </c>
      <c r="P628">
        <v>16.7674113009198</v>
      </c>
      <c r="Q628">
        <v>-3.3159442239330001E-3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542</v>
      </c>
      <c r="E629">
        <v>7551.8630750000002</v>
      </c>
      <c r="F629">
        <v>2348.9</v>
      </c>
      <c r="G629">
        <v>-20.7605208994954</v>
      </c>
      <c r="H629">
        <v>1.6848381445560201</v>
      </c>
      <c r="I629">
        <v>-20.376392795897999</v>
      </c>
      <c r="J629">
        <v>-4.08654946731499</v>
      </c>
      <c r="K629">
        <v>2263.1652913799699</v>
      </c>
      <c r="L629">
        <v>2256.0326841119399</v>
      </c>
      <c r="M629">
        <v>47.669065932339798</v>
      </c>
      <c r="N629">
        <v>0.90589023023114501</v>
      </c>
      <c r="O629">
        <v>16.437481374260202</v>
      </c>
      <c r="P629">
        <v>19.8418367346938</v>
      </c>
      <c r="Q629">
        <v>-4.9226461504244999E-2</v>
      </c>
    </row>
    <row r="630" spans="1:17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393</v>
      </c>
      <c r="E630">
        <v>7539.1599770100001</v>
      </c>
      <c r="F630">
        <v>679.35</v>
      </c>
      <c r="G630">
        <v>-20.421958597782801</v>
      </c>
      <c r="H630">
        <v>-1.5212030719970699</v>
      </c>
      <c r="I630">
        <v>-20.1428880233005</v>
      </c>
      <c r="J630">
        <v>-2.7011516498236001</v>
      </c>
      <c r="K630">
        <v>657.49451601442604</v>
      </c>
      <c r="L630">
        <v>646.04019462759697</v>
      </c>
      <c r="M630">
        <v>48.270308994452598</v>
      </c>
      <c r="N630">
        <v>1.39662202625115</v>
      </c>
      <c r="O630">
        <v>14.2268344741296</v>
      </c>
      <c r="P630">
        <v>30.305936510981098</v>
      </c>
      <c r="Q630">
        <v>-5.6144454174585003E-2</v>
      </c>
    </row>
    <row r="631" spans="1:17" hidden="1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65</v>
      </c>
      <c r="E631">
        <v>7501.5123041249999</v>
      </c>
      <c r="F631">
        <v>434.45</v>
      </c>
      <c r="G631">
        <v>-21.5649672941129</v>
      </c>
      <c r="H631">
        <v>6.1733220794013901</v>
      </c>
      <c r="I631">
        <v>-3.94027102326582</v>
      </c>
      <c r="J631">
        <v>1.7349307491958199</v>
      </c>
      <c r="K631">
        <v>395.71867999567303</v>
      </c>
      <c r="M631">
        <v>69.322678490981104</v>
      </c>
      <c r="N631">
        <v>1.1469021103728101</v>
      </c>
      <c r="O631">
        <v>2.8887098630452299</v>
      </c>
      <c r="P631">
        <v>35.978090766823101</v>
      </c>
    </row>
    <row r="632" spans="1:17" hidden="1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D632" t="s">
        <v>1396</v>
      </c>
      <c r="E632">
        <v>7495.6016155050002</v>
      </c>
      <c r="F632">
        <v>585.75</v>
      </c>
      <c r="G632">
        <v>3.1646140161169001</v>
      </c>
      <c r="H632">
        <v>-8.8344829293945804</v>
      </c>
      <c r="I632">
        <v>-8.2837666270756891</v>
      </c>
      <c r="J632">
        <v>-5.9529342202874096</v>
      </c>
      <c r="K632">
        <v>590.42242231772605</v>
      </c>
      <c r="L632">
        <v>535.22801496822296</v>
      </c>
      <c r="M632">
        <v>28.879344340642898</v>
      </c>
      <c r="N632">
        <v>0.287243302590176</v>
      </c>
      <c r="O632">
        <v>13.017498932991799</v>
      </c>
      <c r="P632">
        <v>50.888717156105102</v>
      </c>
      <c r="Q632">
        <v>7.0966793087247002E-2</v>
      </c>
    </row>
    <row r="633" spans="1:17" hidden="1" x14ac:dyDescent="0.3">
      <c r="A633" t="s">
        <v>1397</v>
      </c>
      <c r="B633" t="s">
        <v>1398</v>
      </c>
      <c r="C633" t="str">
        <f>IFERROR(VLOOKUP(Table1[[#This Row],[Ticker]],[1]!Table1[[Symbol]:[Industry]],2,FALSE),"-")</f>
        <v>-</v>
      </c>
      <c r="D633" t="s">
        <v>806</v>
      </c>
      <c r="E633">
        <v>7489.8128550000001</v>
      </c>
      <c r="F633">
        <v>836.2</v>
      </c>
      <c r="G633">
        <v>129.51880855704999</v>
      </c>
      <c r="H633">
        <v>25.0988637520352</v>
      </c>
      <c r="I633">
        <v>68.233331052745996</v>
      </c>
      <c r="J633">
        <v>4.22336176784136</v>
      </c>
      <c r="K633">
        <v>752.07578250047902</v>
      </c>
      <c r="L633">
        <v>614.75031207469306</v>
      </c>
      <c r="M633">
        <v>63.427357454108602</v>
      </c>
      <c r="N633">
        <v>2.5064362202043799</v>
      </c>
      <c r="O633">
        <v>11.313082994498901</v>
      </c>
      <c r="P633">
        <v>155.71865443425</v>
      </c>
      <c r="Q633">
        <v>6.7168390543274004E-2</v>
      </c>
    </row>
    <row r="634" spans="1:17" hidden="1" x14ac:dyDescent="0.3">
      <c r="A634" t="s">
        <v>1399</v>
      </c>
      <c r="B634" t="s">
        <v>1400</v>
      </c>
      <c r="C634" t="str">
        <f>IFERROR(VLOOKUP(Table1[[#This Row],[Ticker]],[1]!Table1[[Symbol]:[Industry]],2,FALSE),"-")</f>
        <v>-</v>
      </c>
      <c r="D634" t="s">
        <v>388</v>
      </c>
      <c r="E634">
        <v>7488.9652538250002</v>
      </c>
      <c r="F634">
        <v>949.95</v>
      </c>
      <c r="G634">
        <v>5.21954065227618</v>
      </c>
      <c r="H634">
        <v>0.48343423254166501</v>
      </c>
      <c r="I634">
        <v>1.0920466892433101</v>
      </c>
      <c r="J634">
        <v>2.7711488881978599</v>
      </c>
      <c r="K634">
        <v>903.43679571876305</v>
      </c>
      <c r="L634">
        <v>848.29311519260398</v>
      </c>
      <c r="M634">
        <v>69.884975482873401</v>
      </c>
      <c r="N634">
        <v>0.79393648670386796</v>
      </c>
      <c r="O634">
        <v>13.637559871572099</v>
      </c>
      <c r="P634">
        <v>30.928261318999301</v>
      </c>
      <c r="Q634">
        <v>8.5327857436336002E-2</v>
      </c>
    </row>
    <row r="635" spans="1:17" x14ac:dyDescent="0.3">
      <c r="A635" t="s">
        <v>1401</v>
      </c>
      <c r="B635" t="s">
        <v>1402</v>
      </c>
      <c r="C635" t="str">
        <f>IFERROR(VLOOKUP(Table1[[#This Row],[Ticker]],[1]!Table1[[Symbol]:[Industry]],2,FALSE),"-")</f>
        <v>-</v>
      </c>
      <c r="D635" t="s">
        <v>346</v>
      </c>
      <c r="E635">
        <v>7428.3369155820001</v>
      </c>
      <c r="F635">
        <v>90.04</v>
      </c>
      <c r="G635">
        <v>15.130326015378101</v>
      </c>
      <c r="H635">
        <v>27.906683834340601</v>
      </c>
      <c r="I635">
        <v>1.51475034068702</v>
      </c>
      <c r="J635">
        <v>5.8911708813026502</v>
      </c>
      <c r="K635">
        <v>77.349432428533007</v>
      </c>
      <c r="L635">
        <v>71.630165881346102</v>
      </c>
      <c r="M635">
        <v>73.662957031657996</v>
      </c>
      <c r="N635">
        <v>1.3856794907699801</v>
      </c>
      <c r="O635">
        <v>6.3305197689915396</v>
      </c>
      <c r="P635">
        <v>53.5208866155157</v>
      </c>
      <c r="Q635">
        <v>7.2380305213471996E-2</v>
      </c>
    </row>
    <row r="636" spans="1:17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-</v>
      </c>
      <c r="D636" t="s">
        <v>189</v>
      </c>
      <c r="E636">
        <v>7406.1401282199904</v>
      </c>
      <c r="F636">
        <v>1382.3</v>
      </c>
      <c r="G636">
        <v>27.130669022324</v>
      </c>
      <c r="H636">
        <v>23.1216171156988</v>
      </c>
      <c r="I636">
        <v>21.1851334803189</v>
      </c>
      <c r="J636">
        <v>2.8213601257691199</v>
      </c>
      <c r="K636">
        <v>1178.0620842672499</v>
      </c>
      <c r="L636">
        <v>1028.9140096635001</v>
      </c>
      <c r="M636">
        <v>78.216046863923395</v>
      </c>
      <c r="N636">
        <v>1.1600267585423001</v>
      </c>
      <c r="O636">
        <v>3.5158793315488799</v>
      </c>
      <c r="P636">
        <v>68.470444850700801</v>
      </c>
      <c r="Q636">
        <v>5.9254660656892E-2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Row],[Ticker]],[1]!Table1[[Symbol]:[Industry]],2,FALSE),"-")</f>
        <v>-</v>
      </c>
      <c r="D637" t="s">
        <v>1407</v>
      </c>
      <c r="E637">
        <v>7340.2251245099997</v>
      </c>
      <c r="F637">
        <v>234.06</v>
      </c>
      <c r="G637">
        <v>-21.008816239156602</v>
      </c>
      <c r="H637">
        <v>21.054788647744999</v>
      </c>
      <c r="I637">
        <v>4.61187808067191</v>
      </c>
      <c r="J637">
        <v>11.221800556577</v>
      </c>
      <c r="K637">
        <v>197.976293280346</v>
      </c>
      <c r="L637">
        <v>192.49711639584501</v>
      </c>
      <c r="M637">
        <v>81.637657031310098</v>
      </c>
      <c r="N637">
        <v>2.9690851225064399</v>
      </c>
      <c r="O637">
        <v>2.5378108177390502</v>
      </c>
      <c r="P637">
        <v>38.007075471698101</v>
      </c>
      <c r="Q637">
        <v>-5.7465737939994002E-2</v>
      </c>
    </row>
    <row r="638" spans="1:17" x14ac:dyDescent="0.3">
      <c r="A638" t="s">
        <v>1408</v>
      </c>
      <c r="B638" t="s">
        <v>1409</v>
      </c>
      <c r="C638" t="str">
        <f>IFERROR(VLOOKUP(Table1[[#This Row],[Ticker]],[1]!Table1[[Symbol]:[Industry]],2,FALSE),"-")</f>
        <v>-</v>
      </c>
      <c r="D638" t="s">
        <v>21</v>
      </c>
      <c r="E638">
        <v>7338.7734743399997</v>
      </c>
      <c r="F638">
        <v>870.25</v>
      </c>
      <c r="G638">
        <v>61.746482155576402</v>
      </c>
      <c r="H638">
        <v>6.0881404571737301</v>
      </c>
      <c r="I638">
        <v>88.886935534039296</v>
      </c>
      <c r="J638">
        <v>-2.7749474109025898</v>
      </c>
      <c r="K638">
        <v>812.26332602925299</v>
      </c>
      <c r="L638">
        <v>636.97609588425598</v>
      </c>
      <c r="M638">
        <v>57.789209119135002</v>
      </c>
      <c r="N638">
        <v>0.90037066418825495</v>
      </c>
      <c r="O638">
        <v>5.2456190749784399</v>
      </c>
      <c r="P638">
        <v>109.698795180722</v>
      </c>
      <c r="Q638">
        <v>0.14213661392063001</v>
      </c>
    </row>
    <row r="639" spans="1:17" x14ac:dyDescent="0.3">
      <c r="A639" t="s">
        <v>1410</v>
      </c>
      <c r="B639" t="s">
        <v>1411</v>
      </c>
      <c r="C639" t="str">
        <f>IFERROR(VLOOKUP(Table1[[#This Row],[Ticker]],[1]!Table1[[Symbol]:[Industry]],2,FALSE),"-")</f>
        <v>-</v>
      </c>
      <c r="D639" t="s">
        <v>806</v>
      </c>
      <c r="E639">
        <v>7306.1234680139996</v>
      </c>
      <c r="F639">
        <v>41.36</v>
      </c>
      <c r="G639">
        <v>-30.634841776723299</v>
      </c>
      <c r="H639">
        <v>-7.5529290147659696</v>
      </c>
      <c r="I639">
        <v>-23.026511578927899</v>
      </c>
      <c r="J639">
        <v>-1.74837083432602</v>
      </c>
      <c r="K639">
        <v>42.891858034532497</v>
      </c>
      <c r="L639">
        <v>43.855835489028799</v>
      </c>
      <c r="M639">
        <v>34.634207587883402</v>
      </c>
      <c r="N639">
        <v>0.57119311867186795</v>
      </c>
      <c r="O639">
        <v>30.560928433268799</v>
      </c>
      <c r="P639">
        <v>11.783783783783701</v>
      </c>
      <c r="Q639">
        <v>3.6641766582179998E-2</v>
      </c>
    </row>
    <row r="640" spans="1:17" x14ac:dyDescent="0.3">
      <c r="A640" t="s">
        <v>1412</v>
      </c>
      <c r="B640" t="s">
        <v>1413</v>
      </c>
      <c r="C640" t="str">
        <f>IFERROR(VLOOKUP(Table1[[#This Row],[Ticker]],[1]!Table1[[Symbol]:[Industry]],2,FALSE),"-")</f>
        <v>-</v>
      </c>
      <c r="D640" t="s">
        <v>189</v>
      </c>
      <c r="E640">
        <v>7271.2779970949996</v>
      </c>
      <c r="F640">
        <v>525.85</v>
      </c>
      <c r="G640">
        <v>-2.7704993997662402</v>
      </c>
      <c r="H640">
        <v>3.24953144202239</v>
      </c>
      <c r="I640">
        <v>15.3476109044647</v>
      </c>
      <c r="J640">
        <v>-0.36762252935567602</v>
      </c>
      <c r="K640">
        <v>474.73679377118799</v>
      </c>
      <c r="L640">
        <v>424.23054251224698</v>
      </c>
      <c r="M640">
        <v>76.354992591143997</v>
      </c>
      <c r="N640">
        <v>0.96259345641127603</v>
      </c>
      <c r="O640">
        <v>3.0712180279547301</v>
      </c>
      <c r="P640">
        <v>48.650176678445199</v>
      </c>
      <c r="Q640">
        <v>3.4734175259642001E-2</v>
      </c>
    </row>
    <row r="641" spans="1:17" x14ac:dyDescent="0.3">
      <c r="A641" t="s">
        <v>1414</v>
      </c>
      <c r="B641" t="s">
        <v>1415</v>
      </c>
      <c r="C641" t="str">
        <f>IFERROR(VLOOKUP(Table1[[#This Row],[Ticker]],[1]!Table1[[Symbol]:[Industry]],2,FALSE),"-")</f>
        <v>-</v>
      </c>
      <c r="D641" t="s">
        <v>346</v>
      </c>
      <c r="E641">
        <v>7270.8624663999999</v>
      </c>
      <c r="F641">
        <v>154.22999999999999</v>
      </c>
      <c r="G641">
        <v>82.678772763742998</v>
      </c>
      <c r="H641">
        <v>37.656528964258101</v>
      </c>
      <c r="I641">
        <v>38.843440573563598</v>
      </c>
      <c r="J641">
        <v>8.4623089424159392</v>
      </c>
      <c r="K641">
        <v>118.541025134238</v>
      </c>
      <c r="L641">
        <v>98.905865218852995</v>
      </c>
      <c r="M641">
        <v>75.084142376394496</v>
      </c>
      <c r="N641">
        <v>1.7154476974723201</v>
      </c>
      <c r="O641">
        <v>4.3247098489269398</v>
      </c>
      <c r="P641">
        <v>137.09454265949199</v>
      </c>
      <c r="Q641">
        <v>6.8492325210818994E-2</v>
      </c>
    </row>
    <row r="642" spans="1:17" hidden="1" x14ac:dyDescent="0.3">
      <c r="A642" t="s">
        <v>1416</v>
      </c>
      <c r="B642" t="s">
        <v>1417</v>
      </c>
      <c r="C642" t="str">
        <f>IFERROR(VLOOKUP(Table1[[#This Row],[Ticker]],[1]!Table1[[Symbol]:[Industry]],2,FALSE),"-")</f>
        <v>-</v>
      </c>
      <c r="D642" t="s">
        <v>140</v>
      </c>
      <c r="E642">
        <v>7242.19984656</v>
      </c>
      <c r="F642">
        <v>487.45</v>
      </c>
      <c r="G642">
        <v>46.454858217388399</v>
      </c>
      <c r="H642">
        <v>26.876432804191001</v>
      </c>
      <c r="I642">
        <v>41.6598624395806</v>
      </c>
      <c r="J642">
        <v>1.1125525890974</v>
      </c>
      <c r="K642">
        <v>407.66806384911598</v>
      </c>
      <c r="M642">
        <v>68.5336414424211</v>
      </c>
      <c r="N642">
        <v>0.51888996089613204</v>
      </c>
      <c r="O642">
        <v>3.6003692686429298</v>
      </c>
      <c r="P642">
        <v>100.80329557157501</v>
      </c>
    </row>
    <row r="643" spans="1:17" x14ac:dyDescent="0.3">
      <c r="A643" t="s">
        <v>1418</v>
      </c>
      <c r="B643" t="s">
        <v>1419</v>
      </c>
      <c r="C643" t="str">
        <f>IFERROR(VLOOKUP(Table1[[#This Row],[Ticker]],[1]!Table1[[Symbol]:[Industry]],2,FALSE),"-")</f>
        <v>-</v>
      </c>
      <c r="D643" t="s">
        <v>336</v>
      </c>
      <c r="E643">
        <v>7217.4789441299999</v>
      </c>
      <c r="F643">
        <v>332.6</v>
      </c>
      <c r="G643">
        <v>117.690793265683</v>
      </c>
      <c r="H643">
        <v>6.6788479288954496</v>
      </c>
      <c r="I643">
        <v>75.591412814821794</v>
      </c>
      <c r="J643">
        <v>-5.9885442961975803</v>
      </c>
      <c r="K643">
        <v>296.18786762777501</v>
      </c>
      <c r="L643">
        <v>228.53609025441401</v>
      </c>
      <c r="M643">
        <v>44.596306406760903</v>
      </c>
      <c r="N643">
        <v>0.70133918128487205</v>
      </c>
      <c r="O643">
        <v>5.9079975947083403</v>
      </c>
      <c r="P643">
        <v>160.965084346802</v>
      </c>
      <c r="Q643">
        <v>0.12928433828841701</v>
      </c>
    </row>
    <row r="644" spans="1:17" x14ac:dyDescent="0.3">
      <c r="A644" t="s">
        <v>1420</v>
      </c>
      <c r="B644" t="s">
        <v>1421</v>
      </c>
      <c r="C644" t="str">
        <f>IFERROR(VLOOKUP(Table1[[#This Row],[Ticker]],[1]!Table1[[Symbol]:[Industry]],2,FALSE),"-")</f>
        <v>-</v>
      </c>
      <c r="D644" t="s">
        <v>46</v>
      </c>
      <c r="E644">
        <v>7195.5753497100004</v>
      </c>
      <c r="F644">
        <v>195.01</v>
      </c>
      <c r="G644">
        <v>51.093861926980303</v>
      </c>
      <c r="H644">
        <v>-7.4375053987471604</v>
      </c>
      <c r="I644">
        <v>-26.059868005196801</v>
      </c>
      <c r="J644">
        <v>-2.8058598876251302</v>
      </c>
      <c r="K644">
        <v>199.23153175931901</v>
      </c>
      <c r="L644">
        <v>187.97890716242901</v>
      </c>
      <c r="M644">
        <v>38.529441527146403</v>
      </c>
      <c r="N644">
        <v>1.1582904083249099</v>
      </c>
      <c r="O644">
        <v>27.8395979693349</v>
      </c>
      <c r="P644">
        <v>80.314378178455797</v>
      </c>
      <c r="Q644">
        <v>0.16226352775601199</v>
      </c>
    </row>
    <row r="645" spans="1:17" x14ac:dyDescent="0.3">
      <c r="A645" t="s">
        <v>1422</v>
      </c>
      <c r="B645" t="s">
        <v>1423</v>
      </c>
      <c r="C645" t="str">
        <f>IFERROR(VLOOKUP(Table1[[#This Row],[Ticker]],[1]!Table1[[Symbol]:[Industry]],2,FALSE),"-")</f>
        <v>-</v>
      </c>
      <c r="D645" t="s">
        <v>189</v>
      </c>
      <c r="E645">
        <v>7158.4957499000002</v>
      </c>
      <c r="F645">
        <v>500.95</v>
      </c>
      <c r="G645">
        <v>121.40482455999199</v>
      </c>
      <c r="H645">
        <v>22.9426663918724</v>
      </c>
      <c r="I645">
        <v>12.5821008701912</v>
      </c>
      <c r="J645">
        <v>2.0433600156949798</v>
      </c>
      <c r="K645">
        <v>420.27935739215297</v>
      </c>
      <c r="L645">
        <v>360.54395513512497</v>
      </c>
      <c r="M645">
        <v>82.035270406394901</v>
      </c>
      <c r="N645">
        <v>1.94923447622699</v>
      </c>
      <c r="O645">
        <v>3.2039125661243499</v>
      </c>
      <c r="P645">
        <v>152.62228946041299</v>
      </c>
      <c r="Q645">
        <v>0.14760738156630299</v>
      </c>
    </row>
    <row r="646" spans="1:17" x14ac:dyDescent="0.3">
      <c r="A646" t="s">
        <v>1424</v>
      </c>
      <c r="B646" t="s">
        <v>1425</v>
      </c>
      <c r="C646" t="str">
        <f>IFERROR(VLOOKUP(Table1[[#This Row],[Ticker]],[1]!Table1[[Symbol]:[Industry]],2,FALSE),"-")</f>
        <v>-</v>
      </c>
      <c r="D646" t="s">
        <v>1426</v>
      </c>
      <c r="E646">
        <v>7151.2854251999997</v>
      </c>
      <c r="F646">
        <v>935.7</v>
      </c>
      <c r="G646">
        <v>2.1974412221346</v>
      </c>
      <c r="H646">
        <v>10.1796967299122</v>
      </c>
      <c r="I646">
        <v>-4.2571753206423697</v>
      </c>
      <c r="J646">
        <v>3.7418119576012301</v>
      </c>
      <c r="K646">
        <v>794.70783978330201</v>
      </c>
      <c r="L646">
        <v>756.16868227325904</v>
      </c>
      <c r="M646">
        <v>73.488165233262905</v>
      </c>
      <c r="N646">
        <v>1.18655147785985</v>
      </c>
      <c r="O646">
        <v>5.7390189163193099</v>
      </c>
      <c r="P646">
        <v>58.191039729501199</v>
      </c>
      <c r="Q646">
        <v>-1.6579978896843001E-2</v>
      </c>
    </row>
    <row r="647" spans="1:17" hidden="1" x14ac:dyDescent="0.3">
      <c r="A647" t="s">
        <v>1427</v>
      </c>
      <c r="B647" t="s">
        <v>1428</v>
      </c>
      <c r="C647" t="str">
        <f>IFERROR(VLOOKUP(Table1[[#This Row],[Ticker]],[1]!Table1[[Symbol]:[Industry]],2,FALSE),"-")</f>
        <v>-</v>
      </c>
      <c r="D647" t="s">
        <v>986</v>
      </c>
      <c r="E647">
        <v>7141.4834959999998</v>
      </c>
      <c r="F647">
        <v>773.1</v>
      </c>
      <c r="G647">
        <v>1009.08438311404</v>
      </c>
      <c r="H647">
        <v>-11.9559493073568</v>
      </c>
      <c r="I647">
        <v>181.29433595542</v>
      </c>
      <c r="J647">
        <v>5.0786106415318502</v>
      </c>
      <c r="K647">
        <v>706.27249193872899</v>
      </c>
      <c r="L647">
        <v>455.23164799940298</v>
      </c>
      <c r="M647">
        <v>51.376715950261897</v>
      </c>
      <c r="N647">
        <v>0.58437731724502795</v>
      </c>
      <c r="O647">
        <v>16.808950976587699</v>
      </c>
      <c r="P647">
        <v>1092.1356977640701</v>
      </c>
      <c r="Q647">
        <v>0.24178056955598601</v>
      </c>
    </row>
    <row r="648" spans="1:17" x14ac:dyDescent="0.3">
      <c r="A648" t="s">
        <v>1429</v>
      </c>
      <c r="B648" t="s">
        <v>1430</v>
      </c>
      <c r="C648" t="str">
        <f>IFERROR(VLOOKUP(Table1[[#This Row],[Ticker]],[1]!Table1[[Symbol]:[Industry]],2,FALSE),"-")</f>
        <v>-</v>
      </c>
      <c r="D648" t="s">
        <v>629</v>
      </c>
      <c r="E648">
        <v>7086.2260710999999</v>
      </c>
      <c r="F648">
        <v>402.7</v>
      </c>
      <c r="G648">
        <v>102.56570051748901</v>
      </c>
      <c r="H648">
        <v>21.545083601227802</v>
      </c>
      <c r="I648">
        <v>-9.2349931394890703</v>
      </c>
      <c r="J648">
        <v>-4.3170351173544601</v>
      </c>
      <c r="K648">
        <v>350.72351585278602</v>
      </c>
      <c r="L648">
        <v>308.03201762355297</v>
      </c>
      <c r="M648">
        <v>60.705078244457603</v>
      </c>
      <c r="N648">
        <v>1.9769379086458501</v>
      </c>
      <c r="O648">
        <v>8.8403277874348198</v>
      </c>
      <c r="P648">
        <v>140.346165323783</v>
      </c>
      <c r="Q648">
        <v>8.3181662975678E-2</v>
      </c>
    </row>
    <row r="649" spans="1:17" x14ac:dyDescent="0.3">
      <c r="A649" t="s">
        <v>1431</v>
      </c>
      <c r="B649" t="s">
        <v>1432</v>
      </c>
      <c r="C649" t="str">
        <f>IFERROR(VLOOKUP(Table1[[#This Row],[Ticker]],[1]!Table1[[Symbol]:[Industry]],2,FALSE),"-")</f>
        <v>-</v>
      </c>
      <c r="D649" t="s">
        <v>130</v>
      </c>
      <c r="E649">
        <v>7069.5835791999998</v>
      </c>
      <c r="F649">
        <v>620.85</v>
      </c>
      <c r="G649">
        <v>33.006770528441699</v>
      </c>
      <c r="H649">
        <v>7.9829027028302804</v>
      </c>
      <c r="I649">
        <v>-33.792120533983997</v>
      </c>
      <c r="J649">
        <v>2.9783347715355801</v>
      </c>
      <c r="K649">
        <v>613.092449083524</v>
      </c>
      <c r="L649">
        <v>572.42068752722105</v>
      </c>
      <c r="M649">
        <v>57.617748118170503</v>
      </c>
      <c r="N649">
        <v>1.40321047924577</v>
      </c>
      <c r="O649">
        <v>35.564145928968301</v>
      </c>
      <c r="P649">
        <v>70.317536520128897</v>
      </c>
      <c r="Q649">
        <v>7.8112395382570005E-2</v>
      </c>
    </row>
    <row r="650" spans="1:17" x14ac:dyDescent="0.3">
      <c r="A650" t="s">
        <v>1433</v>
      </c>
      <c r="B650" t="s">
        <v>1434</v>
      </c>
      <c r="C650" t="str">
        <f>IFERROR(VLOOKUP(Table1[[#This Row],[Ticker]],[1]!Table1[[Symbol]:[Industry]],2,FALSE),"-")</f>
        <v>-</v>
      </c>
      <c r="D650" t="s">
        <v>414</v>
      </c>
      <c r="E650">
        <v>7065.83096603999</v>
      </c>
      <c r="F650">
        <v>331.2</v>
      </c>
      <c r="G650">
        <v>-30.6193527205807</v>
      </c>
      <c r="H650">
        <v>3.7240052979695002</v>
      </c>
      <c r="I650">
        <v>-24.359723693385899</v>
      </c>
      <c r="J650">
        <v>5.4530303070597697E-2</v>
      </c>
      <c r="K650">
        <v>296.265891969525</v>
      </c>
      <c r="L650">
        <v>323.09933939243803</v>
      </c>
      <c r="M650">
        <v>59.241880360705203</v>
      </c>
      <c r="N650">
        <v>2.1093748275224899</v>
      </c>
      <c r="O650">
        <v>42.179951690821198</v>
      </c>
      <c r="P650">
        <v>28.2975014526438</v>
      </c>
      <c r="Q650">
        <v>-1.5474074392941999E-2</v>
      </c>
    </row>
    <row r="651" spans="1:17" x14ac:dyDescent="0.3">
      <c r="A651" t="s">
        <v>1435</v>
      </c>
      <c r="B651" t="s">
        <v>1436</v>
      </c>
      <c r="C651" t="str">
        <f>IFERROR(VLOOKUP(Table1[[#This Row],[Ticker]],[1]!Table1[[Symbol]:[Industry]],2,FALSE),"-")</f>
        <v>-</v>
      </c>
      <c r="D651" t="s">
        <v>629</v>
      </c>
      <c r="E651">
        <v>7062.4445881499996</v>
      </c>
      <c r="F651">
        <v>529.25</v>
      </c>
      <c r="G651">
        <v>23.3763792121504</v>
      </c>
      <c r="H651">
        <v>14.1606151098211</v>
      </c>
      <c r="I651">
        <v>-17.963236276971099</v>
      </c>
      <c r="J651">
        <v>-5.8210866363718399</v>
      </c>
      <c r="K651">
        <v>499.699028236944</v>
      </c>
      <c r="L651">
        <v>485.29637925913403</v>
      </c>
      <c r="M651">
        <v>49.975961567372998</v>
      </c>
      <c r="N651">
        <v>0.88556829491261801</v>
      </c>
      <c r="O651">
        <v>25.838450637694802</v>
      </c>
      <c r="P651">
        <v>67.510682069947705</v>
      </c>
      <c r="Q651">
        <v>7.4304101204217002E-2</v>
      </c>
    </row>
    <row r="652" spans="1:17" x14ac:dyDescent="0.3">
      <c r="A652" t="s">
        <v>1437</v>
      </c>
      <c r="B652" t="s">
        <v>1438</v>
      </c>
      <c r="C652" t="str">
        <f>IFERROR(VLOOKUP(Table1[[#This Row],[Ticker]],[1]!Table1[[Symbol]:[Industry]],2,FALSE),"-")</f>
        <v>-</v>
      </c>
      <c r="D652" t="s">
        <v>189</v>
      </c>
      <c r="E652">
        <v>7061.4348765300001</v>
      </c>
      <c r="F652">
        <v>2925.45</v>
      </c>
      <c r="G652">
        <v>226.578128464651</v>
      </c>
      <c r="H652">
        <v>42.9809546020848</v>
      </c>
      <c r="I652">
        <v>94.662834672179997</v>
      </c>
      <c r="J652">
        <v>-5.6220556198578304</v>
      </c>
      <c r="K652">
        <v>1892.05733777608</v>
      </c>
      <c r="L652">
        <v>1445.41499710212</v>
      </c>
      <c r="M652">
        <v>69.8672794159137</v>
      </c>
      <c r="N652">
        <v>2.0374665130684901</v>
      </c>
      <c r="O652">
        <v>0.91097096173238201</v>
      </c>
      <c r="P652">
        <v>263.40993788819799</v>
      </c>
      <c r="Q652">
        <v>0.14256588810971901</v>
      </c>
    </row>
    <row r="653" spans="1:17" hidden="1" x14ac:dyDescent="0.3">
      <c r="A653" t="s">
        <v>1439</v>
      </c>
      <c r="B653" t="s">
        <v>1440</v>
      </c>
      <c r="C653" t="str">
        <f>IFERROR(VLOOKUP(Table1[[#This Row],[Ticker]],[1]!Table1[[Symbol]:[Industry]],2,FALSE),"-")</f>
        <v>-</v>
      </c>
      <c r="D653" t="s">
        <v>24</v>
      </c>
      <c r="E653">
        <v>7024.8058203749997</v>
      </c>
      <c r="F653">
        <v>667</v>
      </c>
      <c r="G653">
        <v>54.3267561277138</v>
      </c>
      <c r="H653">
        <v>-4.44327128778726</v>
      </c>
      <c r="I653">
        <v>67.843962590574094</v>
      </c>
      <c r="J653">
        <v>-4.8440539771028099</v>
      </c>
      <c r="K653">
        <v>632.05698416962605</v>
      </c>
      <c r="M653">
        <v>44.947458594252602</v>
      </c>
      <c r="N653">
        <v>0.26224012700155902</v>
      </c>
      <c r="O653">
        <v>14.0779610194902</v>
      </c>
      <c r="P653">
        <v>82.739726027397197</v>
      </c>
    </row>
    <row r="654" spans="1:17" x14ac:dyDescent="0.3">
      <c r="A654" t="s">
        <v>1441</v>
      </c>
      <c r="B654" t="s">
        <v>1442</v>
      </c>
      <c r="C654" t="str">
        <f>IFERROR(VLOOKUP(Table1[[#This Row],[Ticker]],[1]!Table1[[Symbol]:[Industry]],2,FALSE),"-")</f>
        <v>-</v>
      </c>
      <c r="D654" t="s">
        <v>629</v>
      </c>
      <c r="E654">
        <v>6986.3824524000001</v>
      </c>
      <c r="F654">
        <v>519.25</v>
      </c>
      <c r="G654">
        <v>24.424369666022798</v>
      </c>
      <c r="H654">
        <v>6.0039886037969996</v>
      </c>
      <c r="I654">
        <v>3.8667733076438102</v>
      </c>
      <c r="J654">
        <v>0.18972054525471199</v>
      </c>
      <c r="K654">
        <v>487.61925603295202</v>
      </c>
      <c r="L654">
        <v>438.51376374349002</v>
      </c>
      <c r="M654">
        <v>59.129249277770597</v>
      </c>
      <c r="N654">
        <v>2.8285259575303301</v>
      </c>
      <c r="O654">
        <v>7.8093403948001896</v>
      </c>
      <c r="P654">
        <v>74.3619879113498</v>
      </c>
      <c r="Q654">
        <v>0.112904247790704</v>
      </c>
    </row>
    <row r="655" spans="1:17" x14ac:dyDescent="0.3">
      <c r="A655" t="s">
        <v>1443</v>
      </c>
      <c r="B655" t="s">
        <v>1444</v>
      </c>
      <c r="C655" t="str">
        <f>IFERROR(VLOOKUP(Table1[[#This Row],[Ticker]],[1]!Table1[[Symbol]:[Industry]],2,FALSE),"-")</f>
        <v>-</v>
      </c>
      <c r="D655" t="s">
        <v>24</v>
      </c>
      <c r="E655">
        <v>6964.2332903879997</v>
      </c>
      <c r="F655">
        <v>26.69</v>
      </c>
      <c r="G655">
        <v>9.4265641512550005</v>
      </c>
      <c r="H655">
        <v>-8.8768758779222097</v>
      </c>
      <c r="I655">
        <v>-4.7148614197733796</v>
      </c>
      <c r="J655">
        <v>-3.7324565684117501</v>
      </c>
      <c r="K655">
        <v>27.5594827976585</v>
      </c>
      <c r="L655">
        <v>26.168389816763899</v>
      </c>
      <c r="M655">
        <v>37.759999865284897</v>
      </c>
      <c r="N655">
        <v>0.64610099260385701</v>
      </c>
      <c r="O655">
        <v>38.1855566406348</v>
      </c>
      <c r="P655">
        <v>49.000692187311898</v>
      </c>
      <c r="Q655">
        <v>7.7809667285844E-2</v>
      </c>
    </row>
    <row r="656" spans="1:17" x14ac:dyDescent="0.3">
      <c r="A656" t="s">
        <v>1445</v>
      </c>
      <c r="B656" t="s">
        <v>1446</v>
      </c>
      <c r="C656" t="str">
        <f>IFERROR(VLOOKUP(Table1[[#This Row],[Ticker]],[1]!Table1[[Symbol]:[Industry]],2,FALSE),"-")</f>
        <v>-</v>
      </c>
      <c r="D656" t="s">
        <v>140</v>
      </c>
      <c r="E656">
        <v>6890.2043259149996</v>
      </c>
      <c r="F656">
        <v>225.15</v>
      </c>
      <c r="G656">
        <v>235.41345913844401</v>
      </c>
      <c r="H656">
        <v>27.075869347109201</v>
      </c>
      <c r="I656">
        <v>34.646779688739102</v>
      </c>
      <c r="J656">
        <v>19.800376591170998</v>
      </c>
      <c r="K656">
        <v>183.79235510315101</v>
      </c>
      <c r="L656">
        <v>145.51810435497799</v>
      </c>
      <c r="M656">
        <v>88.516581303856597</v>
      </c>
      <c r="N656">
        <v>1.85672589980332</v>
      </c>
      <c r="O656">
        <v>6.1381301354652402</v>
      </c>
      <c r="P656">
        <v>257.09754163362402</v>
      </c>
      <c r="Q656">
        <v>0.15058727318623999</v>
      </c>
    </row>
    <row r="657" spans="1:17" x14ac:dyDescent="0.3">
      <c r="A657" t="s">
        <v>1447</v>
      </c>
      <c r="B657" t="s">
        <v>1448</v>
      </c>
      <c r="C657" t="str">
        <f>IFERROR(VLOOKUP(Table1[[#This Row],[Ticker]],[1]!Table1[[Symbol]:[Industry]],2,FALSE),"-")</f>
        <v>-</v>
      </c>
      <c r="D657" t="s">
        <v>629</v>
      </c>
      <c r="E657">
        <v>6865.8184959999999</v>
      </c>
      <c r="F657">
        <v>343.5</v>
      </c>
      <c r="G657">
        <v>-20.049328734498101</v>
      </c>
      <c r="H657">
        <v>-4.19270646572269</v>
      </c>
      <c r="I657">
        <v>-1.53397850805344</v>
      </c>
      <c r="J657">
        <v>-2.9073234400046499</v>
      </c>
      <c r="K657">
        <v>345.59398755215898</v>
      </c>
      <c r="L657">
        <v>340.87028251511498</v>
      </c>
      <c r="M657">
        <v>40.173701236838397</v>
      </c>
      <c r="N657">
        <v>0.89670406376678102</v>
      </c>
      <c r="O657">
        <v>27.205240174672401</v>
      </c>
      <c r="P657">
        <v>28.291316526610601</v>
      </c>
      <c r="Q657">
        <v>0.12593199982866399</v>
      </c>
    </row>
    <row r="658" spans="1:17" x14ac:dyDescent="0.3">
      <c r="A658" t="s">
        <v>1449</v>
      </c>
      <c r="B658" t="s">
        <v>1450</v>
      </c>
      <c r="C658" t="str">
        <f>IFERROR(VLOOKUP(Table1[[#This Row],[Ticker]],[1]!Table1[[Symbol]:[Industry]],2,FALSE),"-")</f>
        <v>-</v>
      </c>
      <c r="D658" t="s">
        <v>1451</v>
      </c>
      <c r="E658">
        <v>6845.4019698000002</v>
      </c>
      <c r="F658">
        <v>527</v>
      </c>
      <c r="G658">
        <v>-16.7694384374131</v>
      </c>
      <c r="H658">
        <v>0.46181992909821501</v>
      </c>
      <c r="I658">
        <v>-9.71441415247949</v>
      </c>
      <c r="J658">
        <v>1.7839261974798399</v>
      </c>
      <c r="K658">
        <v>505.12783614820103</v>
      </c>
      <c r="L658">
        <v>499.90098277657199</v>
      </c>
      <c r="M658">
        <v>70.935047394454202</v>
      </c>
      <c r="N658">
        <v>1.5859687294768801</v>
      </c>
      <c r="O658">
        <v>27.011385199241001</v>
      </c>
      <c r="P658">
        <v>34.765375271704301</v>
      </c>
      <c r="Q658">
        <v>4.5287408359752E-2</v>
      </c>
    </row>
    <row r="659" spans="1:17" x14ac:dyDescent="0.3">
      <c r="A659" t="s">
        <v>1452</v>
      </c>
      <c r="B659" t="s">
        <v>1453</v>
      </c>
      <c r="C659" t="str">
        <f>IFERROR(VLOOKUP(Table1[[#This Row],[Ticker]],[1]!Table1[[Symbol]:[Industry]],2,FALSE),"-")</f>
        <v>-</v>
      </c>
      <c r="D659" t="s">
        <v>621</v>
      </c>
      <c r="E659">
        <v>6813.5485920040001</v>
      </c>
      <c r="F659">
        <v>141.04</v>
      </c>
      <c r="G659">
        <v>-31.900732667614101</v>
      </c>
      <c r="H659">
        <v>5.63740802513699</v>
      </c>
      <c r="I659">
        <v>-15.7266521026432</v>
      </c>
      <c r="J659">
        <v>-5.0488429932319097</v>
      </c>
      <c r="K659">
        <v>134.218900157294</v>
      </c>
      <c r="L659">
        <v>139.195126056623</v>
      </c>
      <c r="M659">
        <v>52.446560178429003</v>
      </c>
      <c r="N659">
        <v>0.59006084612040799</v>
      </c>
      <c r="O659">
        <v>26.9498014747589</v>
      </c>
      <c r="P659">
        <v>28.803652968036499</v>
      </c>
      <c r="Q659">
        <v>-0.11240553137375101</v>
      </c>
    </row>
    <row r="660" spans="1:17" hidden="1" x14ac:dyDescent="0.3">
      <c r="A660" t="s">
        <v>1454</v>
      </c>
      <c r="B660" t="s">
        <v>1455</v>
      </c>
      <c r="C660" t="str">
        <f>IFERROR(VLOOKUP(Table1[[#This Row],[Ticker]],[1]!Table1[[Symbol]:[Industry]],2,FALSE),"-")</f>
        <v>-</v>
      </c>
      <c r="D660" t="s">
        <v>239</v>
      </c>
      <c r="E660">
        <v>6783.8008072800003</v>
      </c>
      <c r="F660">
        <v>2931.1</v>
      </c>
      <c r="G660">
        <v>56.9749810683929</v>
      </c>
      <c r="H660">
        <v>2.82825359378612</v>
      </c>
      <c r="I660">
        <v>4.8311221213034701</v>
      </c>
      <c r="J660">
        <v>0.48516564180751098</v>
      </c>
      <c r="K660">
        <v>2640.4202950240801</v>
      </c>
      <c r="L660">
        <v>2248.8244425748899</v>
      </c>
      <c r="M660">
        <v>55.326752971172702</v>
      </c>
      <c r="N660">
        <v>0.89690189394305597</v>
      </c>
      <c r="O660">
        <v>8.8328613830984892</v>
      </c>
      <c r="P660">
        <v>91.262642740619896</v>
      </c>
      <c r="Q660">
        <v>0.15606682650028</v>
      </c>
    </row>
    <row r="661" spans="1:17" x14ac:dyDescent="0.3">
      <c r="A661" t="s">
        <v>1456</v>
      </c>
      <c r="B661" t="s">
        <v>1457</v>
      </c>
      <c r="C661" t="str">
        <f>IFERROR(VLOOKUP(Table1[[#This Row],[Ticker]],[1]!Table1[[Symbol]:[Industry]],2,FALSE),"-")</f>
        <v>-</v>
      </c>
      <c r="D661" t="s">
        <v>484</v>
      </c>
      <c r="E661">
        <v>6767.2995086000001</v>
      </c>
      <c r="F661">
        <v>950.95</v>
      </c>
      <c r="G661">
        <v>60.004903307643197</v>
      </c>
      <c r="H661">
        <v>9.0902778022900996</v>
      </c>
      <c r="I661">
        <v>3.6286380826111801</v>
      </c>
      <c r="J661">
        <v>-2.9067293945617099</v>
      </c>
      <c r="K661">
        <v>871.91892203577402</v>
      </c>
      <c r="L661">
        <v>799.72241841558798</v>
      </c>
      <c r="M661">
        <v>64.618921469015504</v>
      </c>
      <c r="N661">
        <v>1.3307593959175099</v>
      </c>
      <c r="O661">
        <v>7.5713759924286297</v>
      </c>
      <c r="P661">
        <v>97.272067212944705</v>
      </c>
      <c r="Q661">
        <v>0.139819412802131</v>
      </c>
    </row>
    <row r="662" spans="1:17" x14ac:dyDescent="0.3">
      <c r="A662" t="s">
        <v>1458</v>
      </c>
      <c r="B662" t="s">
        <v>1459</v>
      </c>
      <c r="C662" t="str">
        <f>IFERROR(VLOOKUP(Table1[[#This Row],[Ticker]],[1]!Table1[[Symbol]:[Industry]],2,FALSE),"-")</f>
        <v>-</v>
      </c>
      <c r="D662" t="s">
        <v>484</v>
      </c>
      <c r="E662">
        <v>6761.4451226250003</v>
      </c>
      <c r="F662">
        <v>473.65</v>
      </c>
      <c r="G662">
        <v>-46.753824189719701</v>
      </c>
      <c r="H662">
        <v>-7.8039325674404996</v>
      </c>
      <c r="I662">
        <v>-31.0655796636551</v>
      </c>
      <c r="J662">
        <v>-3.0457377889094701</v>
      </c>
      <c r="K662">
        <v>496.44204820006098</v>
      </c>
      <c r="L662">
        <v>547.56317833322703</v>
      </c>
      <c r="M662">
        <v>42.121297653967801</v>
      </c>
      <c r="N662">
        <v>0.840795425059357</v>
      </c>
      <c r="O662">
        <v>52.612688694183397</v>
      </c>
      <c r="P662">
        <v>10.536756126021</v>
      </c>
      <c r="Q662">
        <v>-1.7173957088750001E-2</v>
      </c>
    </row>
    <row r="663" spans="1:17" hidden="1" x14ac:dyDescent="0.3">
      <c r="A663" t="s">
        <v>1460</v>
      </c>
      <c r="B663" t="s">
        <v>1461</v>
      </c>
      <c r="C663" t="str">
        <f>IFERROR(VLOOKUP(Table1[[#This Row],[Ticker]],[1]!Table1[[Symbol]:[Industry]],2,FALSE),"-")</f>
        <v>-</v>
      </c>
      <c r="D663" t="s">
        <v>1025</v>
      </c>
      <c r="E663">
        <v>6746.8437323999997</v>
      </c>
      <c r="F663">
        <v>127.5</v>
      </c>
      <c r="G663">
        <v>-14.952426282626501</v>
      </c>
      <c r="H663">
        <v>-4.7373200397431496</v>
      </c>
      <c r="I663">
        <v>-10.218561261349601</v>
      </c>
      <c r="J663">
        <v>-0.84791329016769201</v>
      </c>
      <c r="K663">
        <v>119.42977057508</v>
      </c>
      <c r="M663">
        <v>1.05563603616817</v>
      </c>
      <c r="N663">
        <v>0.740506329113924</v>
      </c>
      <c r="O663">
        <v>3.8117647058823501</v>
      </c>
      <c r="P663">
        <v>11.353711790393</v>
      </c>
    </row>
    <row r="664" spans="1:17" x14ac:dyDescent="0.3">
      <c r="A664" t="s">
        <v>1462</v>
      </c>
      <c r="B664" t="s">
        <v>1463</v>
      </c>
      <c r="C664" t="str">
        <f>IFERROR(VLOOKUP(Table1[[#This Row],[Ticker]],[1]!Table1[[Symbol]:[Industry]],2,FALSE),"-")</f>
        <v>-</v>
      </c>
      <c r="D664" t="s">
        <v>189</v>
      </c>
      <c r="E664">
        <v>6743.1380303199903</v>
      </c>
      <c r="F664">
        <v>1608.1</v>
      </c>
      <c r="G664">
        <v>68.038025585223494</v>
      </c>
      <c r="H664">
        <v>9.9330289029245602</v>
      </c>
      <c r="I664">
        <v>53.353481427835497</v>
      </c>
      <c r="J664">
        <v>-4.2376504496839704</v>
      </c>
      <c r="K664">
        <v>1522.9924423708701</v>
      </c>
      <c r="L664">
        <v>1287.3383788695201</v>
      </c>
      <c r="M664">
        <v>54.414913663782798</v>
      </c>
      <c r="N664">
        <v>0.66719823466268502</v>
      </c>
      <c r="O664">
        <v>9.1350040420371901</v>
      </c>
      <c r="P664">
        <v>96.589242053789704</v>
      </c>
      <c r="Q664">
        <v>3.6637169293957002E-2</v>
      </c>
    </row>
    <row r="665" spans="1:17" x14ac:dyDescent="0.3">
      <c r="A665" t="s">
        <v>1464</v>
      </c>
      <c r="B665" t="s">
        <v>1465</v>
      </c>
      <c r="C665" t="str">
        <f>IFERROR(VLOOKUP(Table1[[#This Row],[Ticker]],[1]!Table1[[Symbol]:[Industry]],2,FALSE),"-")</f>
        <v>-</v>
      </c>
      <c r="D665" t="s">
        <v>120</v>
      </c>
      <c r="E665">
        <v>6738.7420934499996</v>
      </c>
      <c r="F665">
        <v>1106.5999999999999</v>
      </c>
      <c r="G665">
        <v>53.318396641335497</v>
      </c>
      <c r="H665">
        <v>7.8670827715126501</v>
      </c>
      <c r="I665">
        <v>11.2007847814721</v>
      </c>
      <c r="J665">
        <v>6.6397136047013099</v>
      </c>
      <c r="K665">
        <v>994.91808470293904</v>
      </c>
      <c r="L665">
        <v>879.844472451412</v>
      </c>
      <c r="M665">
        <v>72.780822736145495</v>
      </c>
      <c r="N665">
        <v>1.7918542501999</v>
      </c>
      <c r="O665">
        <v>4.8255919031266998</v>
      </c>
      <c r="P665">
        <v>88.021408546427594</v>
      </c>
      <c r="Q665">
        <v>5.1380050586234002E-2</v>
      </c>
    </row>
    <row r="666" spans="1:17" hidden="1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-</v>
      </c>
      <c r="D666" t="s">
        <v>297</v>
      </c>
      <c r="E666">
        <v>6703.6749646500002</v>
      </c>
      <c r="F666">
        <v>398.85</v>
      </c>
      <c r="G666">
        <v>112.04308719515601</v>
      </c>
      <c r="H666">
        <v>40.223353789580997</v>
      </c>
      <c r="I666">
        <v>28.531585351411898</v>
      </c>
      <c r="J666">
        <v>1.4092674048654199</v>
      </c>
      <c r="K666">
        <v>292.11021830626402</v>
      </c>
      <c r="L666">
        <v>251.62606099281001</v>
      </c>
      <c r="M666">
        <v>82.179062681823595</v>
      </c>
      <c r="N666">
        <v>4.5993543876187202</v>
      </c>
      <c r="O666">
        <v>7.8099536166478396</v>
      </c>
      <c r="P666">
        <v>139.981949458483</v>
      </c>
      <c r="Q666">
        <v>3.9126290135758003E-2</v>
      </c>
    </row>
    <row r="667" spans="1:17" hidden="1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-</v>
      </c>
      <c r="D667" t="s">
        <v>239</v>
      </c>
      <c r="E667">
        <v>6700.7564175999996</v>
      </c>
      <c r="F667">
        <v>2393.65</v>
      </c>
      <c r="G667">
        <v>-16.827075943651799</v>
      </c>
      <c r="H667">
        <v>-2.9257867457892099</v>
      </c>
      <c r="I667">
        <v>-17.805898900751501</v>
      </c>
      <c r="J667">
        <v>-4.7476339214847103</v>
      </c>
      <c r="K667">
        <v>2352.9215776096999</v>
      </c>
      <c r="L667">
        <v>2201.3376354789498</v>
      </c>
      <c r="M667">
        <v>41.262212929194099</v>
      </c>
      <c r="N667">
        <v>0.722603552396473</v>
      </c>
      <c r="O667">
        <v>11.8542811187934</v>
      </c>
      <c r="P667">
        <v>39.165697674418603</v>
      </c>
      <c r="Q667">
        <v>8.8933931996152002E-2</v>
      </c>
    </row>
    <row r="668" spans="1:17" hidden="1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-</v>
      </c>
      <c r="D668" t="s">
        <v>214</v>
      </c>
      <c r="E668">
        <v>6680.4121276199903</v>
      </c>
      <c r="F668">
        <v>1267.1500000000001</v>
      </c>
      <c r="G668">
        <v>5312.1058790943598</v>
      </c>
      <c r="H668">
        <v>47.829289808616203</v>
      </c>
      <c r="I668">
        <v>576.08565704939804</v>
      </c>
      <c r="J668">
        <v>-7.1591253074760699</v>
      </c>
      <c r="K668">
        <v>1030.61905963083</v>
      </c>
      <c r="L668">
        <v>444.69215796019802</v>
      </c>
      <c r="M668">
        <v>61.819730954790799</v>
      </c>
      <c r="N668">
        <v>1.15318694795065</v>
      </c>
      <c r="O668">
        <v>6.2897052440515901</v>
      </c>
    </row>
    <row r="669" spans="1:17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1474</v>
      </c>
      <c r="E669">
        <v>6676.4520126999996</v>
      </c>
      <c r="F669">
        <v>369.3</v>
      </c>
      <c r="G669">
        <v>98.693861926980304</v>
      </c>
      <c r="H669">
        <v>17.468056363084798</v>
      </c>
      <c r="I669">
        <v>16.4516808324409</v>
      </c>
      <c r="J669">
        <v>7.7448625837655998</v>
      </c>
      <c r="K669">
        <v>310.34610921889202</v>
      </c>
      <c r="L669">
        <v>274.44851446033903</v>
      </c>
      <c r="M669">
        <v>85.417638243008994</v>
      </c>
      <c r="N669">
        <v>1.66278892927915</v>
      </c>
      <c r="O669">
        <v>2.8702951529921301</v>
      </c>
      <c r="P669">
        <v>137.11075441412501</v>
      </c>
      <c r="Q669">
        <v>0.110629391705531</v>
      </c>
    </row>
    <row r="670" spans="1:17" x14ac:dyDescent="0.3">
      <c r="A670" t="s">
        <v>1475</v>
      </c>
      <c r="B670" t="s">
        <v>1476</v>
      </c>
      <c r="C670" t="str">
        <f>IFERROR(VLOOKUP(Table1[[#This Row],[Ticker]],[1]!Table1[[Symbol]:[Industry]],2,FALSE),"-")</f>
        <v>-</v>
      </c>
      <c r="D670" t="s">
        <v>100</v>
      </c>
      <c r="E670">
        <v>6655.8652450549998</v>
      </c>
      <c r="F670">
        <v>2743.3</v>
      </c>
      <c r="G670">
        <v>54.4113063200898</v>
      </c>
      <c r="H670">
        <v>-1.1851721566676401</v>
      </c>
      <c r="I670">
        <v>9.2186268432648308</v>
      </c>
      <c r="J670">
        <v>-6.8043094579096604</v>
      </c>
      <c r="K670">
        <v>2600.7335582614601</v>
      </c>
      <c r="L670">
        <v>2264.400550069</v>
      </c>
      <c r="M670">
        <v>42.784851097841702</v>
      </c>
      <c r="N670">
        <v>1.1094131742962801</v>
      </c>
      <c r="O670">
        <v>10.961251048007799</v>
      </c>
      <c r="P670">
        <v>98.057901956537407</v>
      </c>
      <c r="Q670">
        <v>0.18879511715062799</v>
      </c>
    </row>
    <row r="671" spans="1:17" x14ac:dyDescent="0.3">
      <c r="A671" t="s">
        <v>1477</v>
      </c>
      <c r="B671" t="s">
        <v>1478</v>
      </c>
      <c r="C671" t="str">
        <f>IFERROR(VLOOKUP(Table1[[#This Row],[Ticker]],[1]!Table1[[Symbol]:[Industry]],2,FALSE),"-")</f>
        <v>-</v>
      </c>
      <c r="D671" t="s">
        <v>46</v>
      </c>
      <c r="E671">
        <v>6643.4314267999998</v>
      </c>
      <c r="F671">
        <v>861.05</v>
      </c>
      <c r="G671">
        <v>158.09149194673</v>
      </c>
      <c r="H671">
        <v>4.5142083343820802</v>
      </c>
      <c r="I671">
        <v>35.188725752326398</v>
      </c>
      <c r="J671">
        <v>-4.2250394919338996</v>
      </c>
      <c r="K671">
        <v>776.43559273901599</v>
      </c>
      <c r="L671">
        <v>613.18255951020603</v>
      </c>
      <c r="M671">
        <v>55.330428381207099</v>
      </c>
      <c r="N671">
        <v>0.81967615345474698</v>
      </c>
      <c r="O671">
        <v>8.7973985250566091</v>
      </c>
      <c r="P671">
        <v>187.54383035565201</v>
      </c>
      <c r="Q671">
        <v>0.15022599769930001</v>
      </c>
    </row>
    <row r="672" spans="1:17" hidden="1" x14ac:dyDescent="0.3">
      <c r="A672" t="s">
        <v>1479</v>
      </c>
      <c r="B672" t="s">
        <v>1480</v>
      </c>
      <c r="C672" t="str">
        <f>IFERROR(VLOOKUP(Table1[[#This Row],[Ticker]],[1]!Table1[[Symbol]:[Industry]],2,FALSE),"-")</f>
        <v>-</v>
      </c>
      <c r="D672" t="s">
        <v>153</v>
      </c>
      <c r="E672">
        <v>6637.3337484399999</v>
      </c>
      <c r="F672">
        <v>171.48</v>
      </c>
      <c r="G672">
        <v>-21.949391753927099</v>
      </c>
      <c r="H672">
        <v>19.215647694904298</v>
      </c>
      <c r="I672">
        <v>-9.8564462190375099</v>
      </c>
      <c r="J672">
        <v>6.3511762257655304</v>
      </c>
      <c r="M672">
        <v>65.014855404161807</v>
      </c>
      <c r="O672">
        <v>15.1737811989736</v>
      </c>
      <c r="P672">
        <v>27.022222222222201</v>
      </c>
    </row>
    <row r="673" spans="1:17" hidden="1" x14ac:dyDescent="0.3">
      <c r="A673" t="s">
        <v>1481</v>
      </c>
      <c r="B673" t="s">
        <v>1482</v>
      </c>
      <c r="C673" t="str">
        <f>IFERROR(VLOOKUP(Table1[[#This Row],[Ticker]],[1]!Table1[[Symbol]:[Industry]],2,FALSE),"-")</f>
        <v>-</v>
      </c>
      <c r="D673" t="s">
        <v>1308</v>
      </c>
      <c r="E673">
        <v>6636.6662775300001</v>
      </c>
      <c r="F673">
        <v>1378.42</v>
      </c>
      <c r="G673">
        <v>-18.977599110969798</v>
      </c>
      <c r="H673">
        <v>-3.0868173531895602</v>
      </c>
      <c r="I673">
        <v>-9.4110780692499301</v>
      </c>
      <c r="J673">
        <v>-1.1691081730042601</v>
      </c>
      <c r="K673">
        <v>1371.21005819688</v>
      </c>
      <c r="L673">
        <v>1339.14307893872</v>
      </c>
      <c r="M673">
        <v>77.088001342421407</v>
      </c>
      <c r="N673">
        <v>1.6710753798774101</v>
      </c>
      <c r="O673">
        <v>4.5073344844096699</v>
      </c>
      <c r="P673">
        <v>10.569927405446499</v>
      </c>
      <c r="Q673">
        <v>-5.5078309021881003E-2</v>
      </c>
    </row>
    <row r="674" spans="1:17" x14ac:dyDescent="0.3">
      <c r="A674" t="s">
        <v>1483</v>
      </c>
      <c r="B674" t="s">
        <v>1484</v>
      </c>
      <c r="C674" t="str">
        <f>IFERROR(VLOOKUP(Table1[[#This Row],[Ticker]],[1]!Table1[[Symbol]:[Industry]],2,FALSE),"-")</f>
        <v>-</v>
      </c>
      <c r="D674" t="s">
        <v>106</v>
      </c>
      <c r="E674">
        <v>6611.9359400149997</v>
      </c>
      <c r="F674">
        <v>1390.1</v>
      </c>
      <c r="G674">
        <v>-29.865783844854899</v>
      </c>
      <c r="H674">
        <v>-3.9529180418591698</v>
      </c>
      <c r="I674">
        <v>-20.043147430863701</v>
      </c>
      <c r="J674">
        <v>-2.61259614114589</v>
      </c>
      <c r="K674">
        <v>1372.96670842664</v>
      </c>
      <c r="L674">
        <v>1399.5623511771701</v>
      </c>
      <c r="M674">
        <v>55.370740417963198</v>
      </c>
      <c r="N674">
        <v>0.73359359189642503</v>
      </c>
      <c r="O674">
        <v>20.851017912380399</v>
      </c>
      <c r="P674">
        <v>11.207999999999901</v>
      </c>
      <c r="Q674">
        <v>-0.15740764414967201</v>
      </c>
    </row>
    <row r="675" spans="1:17" x14ac:dyDescent="0.3">
      <c r="A675" t="s">
        <v>1485</v>
      </c>
      <c r="B675" t="s">
        <v>1486</v>
      </c>
      <c r="C675" t="str">
        <f>IFERROR(VLOOKUP(Table1[[#This Row],[Ticker]],[1]!Table1[[Symbol]:[Industry]],2,FALSE),"-")</f>
        <v>-</v>
      </c>
      <c r="D675" t="s">
        <v>46</v>
      </c>
      <c r="E675">
        <v>6601.8078515999996</v>
      </c>
      <c r="F675">
        <v>516.85</v>
      </c>
      <c r="G675">
        <v>94.832073309094199</v>
      </c>
      <c r="H675">
        <v>-0.25460980367368802</v>
      </c>
      <c r="I675">
        <v>45.576343463716398</v>
      </c>
      <c r="J675">
        <v>0.36569761483540397</v>
      </c>
      <c r="K675">
        <v>430.79006655563097</v>
      </c>
      <c r="L675">
        <v>346.78400435392302</v>
      </c>
      <c r="M675">
        <v>62.813169535042398</v>
      </c>
      <c r="N675">
        <v>0.78313482631975995</v>
      </c>
      <c r="O675">
        <v>3.13437167456707</v>
      </c>
      <c r="P675">
        <v>130.01780151312801</v>
      </c>
      <c r="Q675">
        <v>0.15794594133416401</v>
      </c>
    </row>
    <row r="676" spans="1:17" x14ac:dyDescent="0.3">
      <c r="A676" t="s">
        <v>1487</v>
      </c>
      <c r="B676" t="s">
        <v>1488</v>
      </c>
      <c r="C676" t="str">
        <f>IFERROR(VLOOKUP(Table1[[#This Row],[Ticker]],[1]!Table1[[Symbol]:[Industry]],2,FALSE),"-")</f>
        <v>-</v>
      </c>
      <c r="D676" t="s">
        <v>400</v>
      </c>
      <c r="E676">
        <v>6543.5087337690002</v>
      </c>
      <c r="F676">
        <v>213.14</v>
      </c>
      <c r="G676">
        <v>212.37009797163699</v>
      </c>
      <c r="H676">
        <v>5.94271157013773</v>
      </c>
      <c r="I676">
        <v>12.786154760443001</v>
      </c>
      <c r="J676">
        <v>-3.2741722171041499</v>
      </c>
      <c r="K676">
        <v>193.40501146660401</v>
      </c>
      <c r="L676">
        <v>158.45930793426299</v>
      </c>
      <c r="M676">
        <v>63.864857416046497</v>
      </c>
      <c r="N676">
        <v>1.13498196116455</v>
      </c>
      <c r="O676">
        <v>2.2661161677770498</v>
      </c>
      <c r="P676">
        <v>242.393574297188</v>
      </c>
      <c r="Q676">
        <v>9.7272312173895994E-2</v>
      </c>
    </row>
    <row r="677" spans="1:17" hidden="1" x14ac:dyDescent="0.3">
      <c r="A677" t="s">
        <v>1489</v>
      </c>
      <c r="B677" t="s">
        <v>1490</v>
      </c>
      <c r="C677" t="str">
        <f>IFERROR(VLOOKUP(Table1[[#This Row],[Ticker]],[1]!Table1[[Symbol]:[Industry]],2,FALSE),"-")</f>
        <v>-</v>
      </c>
      <c r="E677">
        <v>6530.9361600000002</v>
      </c>
      <c r="F677">
        <v>3054.15</v>
      </c>
      <c r="G677">
        <v>2195.7722783715899</v>
      </c>
      <c r="H677">
        <v>31.704604656859399</v>
      </c>
      <c r="I677">
        <v>216.40060508744401</v>
      </c>
      <c r="J677">
        <v>-9.7073075082261902</v>
      </c>
      <c r="K677">
        <v>2488.2421220803099</v>
      </c>
      <c r="L677">
        <v>1524.60844720462</v>
      </c>
      <c r="M677">
        <v>60.740170630171697</v>
      </c>
      <c r="N677">
        <v>1.05221582166609</v>
      </c>
      <c r="O677">
        <v>13.321218669678901</v>
      </c>
      <c r="P677">
        <v>2267.55813953488</v>
      </c>
    </row>
    <row r="678" spans="1:17" x14ac:dyDescent="0.3">
      <c r="A678" t="s">
        <v>1491</v>
      </c>
      <c r="B678" t="s">
        <v>1492</v>
      </c>
      <c r="C678" t="str">
        <f>IFERROR(VLOOKUP(Table1[[#This Row],[Ticker]],[1]!Table1[[Symbol]:[Industry]],2,FALSE),"-")</f>
        <v>-</v>
      </c>
      <c r="D678" t="s">
        <v>65</v>
      </c>
      <c r="E678">
        <v>6524.6093817599904</v>
      </c>
      <c r="F678">
        <v>659.25</v>
      </c>
      <c r="G678">
        <v>105.481014036205</v>
      </c>
      <c r="H678">
        <v>17.852781347408399</v>
      </c>
      <c r="I678">
        <v>93.361650724919699</v>
      </c>
      <c r="J678">
        <v>16.638244579674499</v>
      </c>
      <c r="K678">
        <v>543.83137131151398</v>
      </c>
      <c r="L678">
        <v>447.23747808123397</v>
      </c>
      <c r="M678">
        <v>82.0601690528094</v>
      </c>
      <c r="N678">
        <v>1.3361797595351601</v>
      </c>
      <c r="O678">
        <v>3.90595373530526</v>
      </c>
      <c r="P678">
        <v>133.032873806998</v>
      </c>
      <c r="Q678">
        <v>-1.6886001464599999E-2</v>
      </c>
    </row>
    <row r="679" spans="1:17" x14ac:dyDescent="0.3">
      <c r="A679" t="s">
        <v>1493</v>
      </c>
      <c r="B679" t="s">
        <v>1494</v>
      </c>
      <c r="C679" t="str">
        <f>IFERROR(VLOOKUP(Table1[[#This Row],[Ticker]],[1]!Table1[[Symbol]:[Industry]],2,FALSE),"-")</f>
        <v>-</v>
      </c>
      <c r="D679" t="s">
        <v>346</v>
      </c>
      <c r="E679">
        <v>6522.4865706000001</v>
      </c>
      <c r="F679">
        <v>337.95</v>
      </c>
      <c r="G679">
        <v>35.810720164528199</v>
      </c>
      <c r="H679">
        <v>11.6189484431544</v>
      </c>
      <c r="I679">
        <v>19.431512213379499</v>
      </c>
      <c r="J679">
        <v>3.8994517531517201</v>
      </c>
      <c r="K679">
        <v>299.238930217286</v>
      </c>
      <c r="L679">
        <v>263.588588160087</v>
      </c>
      <c r="M679">
        <v>64.907964677401296</v>
      </c>
      <c r="N679">
        <v>0.93836660444443898</v>
      </c>
      <c r="O679">
        <v>3.04778813433941</v>
      </c>
      <c r="P679">
        <v>67.800397219463704</v>
      </c>
      <c r="Q679">
        <v>-4.2040477370353997E-2</v>
      </c>
    </row>
    <row r="680" spans="1:17" x14ac:dyDescent="0.3">
      <c r="A680" t="s">
        <v>1495</v>
      </c>
      <c r="B680" t="s">
        <v>1496</v>
      </c>
      <c r="C680" t="str">
        <f>IFERROR(VLOOKUP(Table1[[#This Row],[Ticker]],[1]!Table1[[Symbol]:[Industry]],2,FALSE),"-")</f>
        <v>-</v>
      </c>
      <c r="D680" t="s">
        <v>919</v>
      </c>
      <c r="E680">
        <v>6518.1032284200001</v>
      </c>
      <c r="F680">
        <v>219.02</v>
      </c>
      <c r="G680">
        <v>71.615589322391997</v>
      </c>
      <c r="H680">
        <v>3.7940635558003901</v>
      </c>
      <c r="I680">
        <v>1.85056202533985</v>
      </c>
      <c r="J680">
        <v>3.8156378308276699</v>
      </c>
      <c r="K680">
        <v>211.39406684345701</v>
      </c>
      <c r="L680">
        <v>188.34473050540001</v>
      </c>
      <c r="M680">
        <v>72.135542816467506</v>
      </c>
      <c r="N680">
        <v>0.95108313644488296</v>
      </c>
      <c r="O680">
        <v>16.245091772440801</v>
      </c>
      <c r="P680">
        <v>100.56776556776499</v>
      </c>
      <c r="Q680">
        <v>6.7214610483505993E-2</v>
      </c>
    </row>
    <row r="681" spans="1:17" x14ac:dyDescent="0.3">
      <c r="A681" t="s">
        <v>1497</v>
      </c>
      <c r="B681" t="s">
        <v>1498</v>
      </c>
      <c r="C681" t="str">
        <f>IFERROR(VLOOKUP(Table1[[#This Row],[Ticker]],[1]!Table1[[Symbol]:[Industry]],2,FALSE),"-")</f>
        <v>-</v>
      </c>
      <c r="D681" t="s">
        <v>86</v>
      </c>
      <c r="E681">
        <v>6497.5930683300003</v>
      </c>
      <c r="F681">
        <v>3296.55</v>
      </c>
      <c r="G681">
        <v>26.0368537473048</v>
      </c>
      <c r="H681">
        <v>14.416862954609501</v>
      </c>
      <c r="I681">
        <v>39.434390183277699</v>
      </c>
      <c r="J681">
        <v>8.8605977186773703</v>
      </c>
      <c r="K681">
        <v>2601.7411345871701</v>
      </c>
      <c r="L681">
        <v>2256.9605043875499</v>
      </c>
      <c r="M681">
        <v>85.038485554263005</v>
      </c>
      <c r="N681">
        <v>0.91112046597806795</v>
      </c>
      <c r="O681">
        <v>2.7741123295566399</v>
      </c>
      <c r="P681">
        <v>106.68025078369899</v>
      </c>
      <c r="Q681">
        <v>-3.6858722681892997E-2</v>
      </c>
    </row>
    <row r="682" spans="1:17" hidden="1" x14ac:dyDescent="0.3">
      <c r="A682" t="s">
        <v>1499</v>
      </c>
      <c r="B682" t="s">
        <v>1500</v>
      </c>
      <c r="C682" t="str">
        <f>IFERROR(VLOOKUP(Table1[[#This Row],[Ticker]],[1]!Table1[[Symbol]:[Industry]],2,FALSE),"-")</f>
        <v>-</v>
      </c>
      <c r="D682" t="s">
        <v>1308</v>
      </c>
      <c r="E682">
        <v>6496.9056107910001</v>
      </c>
      <c r="F682">
        <v>1156.17</v>
      </c>
      <c r="G682">
        <v>-19.0049779802121</v>
      </c>
      <c r="H682">
        <v>-4.2472109771354098</v>
      </c>
      <c r="I682">
        <v>-8.9008311171221202</v>
      </c>
      <c r="J682">
        <v>-1.29259040381776</v>
      </c>
      <c r="K682">
        <v>1148.4918299331</v>
      </c>
      <c r="L682">
        <v>1122.0291121632899</v>
      </c>
      <c r="M682">
        <v>63.340787818078198</v>
      </c>
      <c r="N682">
        <v>0.89360304049851502</v>
      </c>
      <c r="O682">
        <v>14.635390989214301</v>
      </c>
      <c r="P682">
        <v>33.536226192813601</v>
      </c>
    </row>
    <row r="683" spans="1:17" x14ac:dyDescent="0.3">
      <c r="A683" t="s">
        <v>1501</v>
      </c>
      <c r="B683" t="s">
        <v>1502</v>
      </c>
      <c r="C683" t="str">
        <f>IFERROR(VLOOKUP(Table1[[#This Row],[Ticker]],[1]!Table1[[Symbol]:[Industry]],2,FALSE),"-")</f>
        <v>-</v>
      </c>
      <c r="D683" t="s">
        <v>140</v>
      </c>
      <c r="E683">
        <v>6487.6008169999996</v>
      </c>
      <c r="F683">
        <v>926.25</v>
      </c>
      <c r="G683">
        <v>22.0318675337084</v>
      </c>
      <c r="H683">
        <v>-0.74690848974928603</v>
      </c>
      <c r="I683">
        <v>-7.9687485531259803</v>
      </c>
      <c r="J683">
        <v>-4.9892619972849204</v>
      </c>
      <c r="K683">
        <v>902.422373278848</v>
      </c>
      <c r="L683">
        <v>826.04307037094395</v>
      </c>
      <c r="M683">
        <v>42.6262897192358</v>
      </c>
      <c r="N683">
        <v>1.04445364830773</v>
      </c>
      <c r="O683">
        <v>8.2860998650472197</v>
      </c>
      <c r="P683">
        <v>50.353055758461103</v>
      </c>
      <c r="Q683">
        <v>1.1117138732836001E-2</v>
      </c>
    </row>
    <row r="684" spans="1:17" hidden="1" x14ac:dyDescent="0.3">
      <c r="A684" t="s">
        <v>1503</v>
      </c>
      <c r="B684" t="s">
        <v>1504</v>
      </c>
      <c r="C684" t="str">
        <f>IFERROR(VLOOKUP(Table1[[#This Row],[Ticker]],[1]!Table1[[Symbol]:[Industry]],2,FALSE),"-")</f>
        <v>-</v>
      </c>
      <c r="D684" t="s">
        <v>624</v>
      </c>
      <c r="E684">
        <v>6444.7661980349903</v>
      </c>
      <c r="F684">
        <v>439.3</v>
      </c>
      <c r="G684">
        <v>-20.8710991671011</v>
      </c>
      <c r="H684">
        <v>-1.3444190297460701</v>
      </c>
      <c r="I684">
        <v>-16.931047333221201</v>
      </c>
      <c r="J684">
        <v>-2.31462292712679</v>
      </c>
      <c r="K684">
        <v>439.71096573149998</v>
      </c>
      <c r="L684">
        <v>441.817996242292</v>
      </c>
      <c r="M684">
        <v>50.029167397749603</v>
      </c>
      <c r="N684">
        <v>0.85990702910529304</v>
      </c>
      <c r="O684">
        <v>28.511267926246202</v>
      </c>
      <c r="P684">
        <v>11.7811704834605</v>
      </c>
      <c r="Q684">
        <v>-6.4064601858056E-2</v>
      </c>
    </row>
    <row r="685" spans="1:17" x14ac:dyDescent="0.3">
      <c r="A685" t="s">
        <v>1505</v>
      </c>
      <c r="B685" t="s">
        <v>1506</v>
      </c>
      <c r="C685" t="str">
        <f>IFERROR(VLOOKUP(Table1[[#This Row],[Ticker]],[1]!Table1[[Symbol]:[Industry]],2,FALSE),"-")</f>
        <v>-</v>
      </c>
      <c r="D685" t="s">
        <v>46</v>
      </c>
      <c r="E685">
        <v>6443.4399998010003</v>
      </c>
      <c r="F685">
        <v>236.58</v>
      </c>
      <c r="G685">
        <v>146.56172113067299</v>
      </c>
      <c r="H685">
        <v>-1.6520085190226199</v>
      </c>
      <c r="I685">
        <v>32.840193400209202</v>
      </c>
      <c r="J685">
        <v>-0.57497664938628801</v>
      </c>
      <c r="K685">
        <v>207.48479763124499</v>
      </c>
      <c r="L685">
        <v>167.137696596551</v>
      </c>
      <c r="M685">
        <v>51.504420078485403</v>
      </c>
      <c r="N685">
        <v>0.75410093279792401</v>
      </c>
      <c r="O685">
        <v>5.2498097895003797</v>
      </c>
      <c r="P685">
        <v>187.63525835866201</v>
      </c>
      <c r="Q685">
        <v>7.1565781807968007E-2</v>
      </c>
    </row>
    <row r="686" spans="1:17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-</v>
      </c>
      <c r="D686" t="s">
        <v>80</v>
      </c>
      <c r="E686">
        <v>6366.2967170000002</v>
      </c>
      <c r="F686">
        <v>304.85000000000002</v>
      </c>
      <c r="G686">
        <v>96.321599153257694</v>
      </c>
      <c r="H686">
        <v>32.4237451067291</v>
      </c>
      <c r="I686">
        <v>-2.69890953807122</v>
      </c>
      <c r="J686">
        <v>-1.96046391782485</v>
      </c>
      <c r="K686">
        <v>246.114306581195</v>
      </c>
      <c r="L686">
        <v>222.01695602163801</v>
      </c>
      <c r="M686">
        <v>74.343722223833097</v>
      </c>
      <c r="N686">
        <v>3.1683690618310401</v>
      </c>
      <c r="O686">
        <v>8.2499589962276403</v>
      </c>
      <c r="P686">
        <v>126.73856452212701</v>
      </c>
      <c r="Q686">
        <v>6.5121370845678997E-2</v>
      </c>
    </row>
    <row r="687" spans="1:17" x14ac:dyDescent="0.3">
      <c r="A687" t="s">
        <v>1509</v>
      </c>
      <c r="B687" t="s">
        <v>1510</v>
      </c>
      <c r="C687" t="str">
        <f>IFERROR(VLOOKUP(Table1[[#This Row],[Ticker]],[1]!Table1[[Symbol]:[Industry]],2,FALSE),"-")</f>
        <v>-</v>
      </c>
      <c r="D687" t="s">
        <v>49</v>
      </c>
      <c r="E687">
        <v>6357.2533344200001</v>
      </c>
      <c r="F687">
        <v>73.849999999999994</v>
      </c>
      <c r="G687">
        <v>175.038057446328</v>
      </c>
      <c r="H687">
        <v>3.6510365657598198</v>
      </c>
      <c r="I687">
        <v>25.810534127588401</v>
      </c>
      <c r="J687">
        <v>-8.4995729404016895</v>
      </c>
      <c r="K687">
        <v>70.741535005977397</v>
      </c>
      <c r="L687">
        <v>60.256862301583197</v>
      </c>
      <c r="M687">
        <v>37.234265178138202</v>
      </c>
      <c r="N687">
        <v>1.7861185337587799</v>
      </c>
      <c r="O687">
        <v>34.908598510494201</v>
      </c>
      <c r="P687">
        <v>208.995815899581</v>
      </c>
      <c r="Q687">
        <v>7.0189843006778996E-2</v>
      </c>
    </row>
    <row r="688" spans="1:17" hidden="1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542</v>
      </c>
      <c r="E688">
        <v>6355.3069526700001</v>
      </c>
      <c r="F688">
        <v>1589.6</v>
      </c>
      <c r="G688">
        <v>17.510614188035699</v>
      </c>
      <c r="H688">
        <v>32.115032383275299</v>
      </c>
      <c r="I688">
        <v>25.618860516225698</v>
      </c>
      <c r="J688">
        <v>9.0750390279365707</v>
      </c>
      <c r="K688">
        <v>1307.1240498372399</v>
      </c>
      <c r="L688">
        <v>1210.10069102848</v>
      </c>
      <c r="M688">
        <v>83.545790284351</v>
      </c>
      <c r="N688">
        <v>1.77822124724282</v>
      </c>
      <c r="O688">
        <v>5.3661298439859202</v>
      </c>
      <c r="P688">
        <v>63.035897435897397</v>
      </c>
      <c r="Q688">
        <v>-4.476769178249E-3</v>
      </c>
    </row>
    <row r="689" spans="1:17" hidden="1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46</v>
      </c>
      <c r="E689">
        <v>6347.84</v>
      </c>
      <c r="F689">
        <v>92</v>
      </c>
      <c r="G689">
        <v>-36.110059641646998</v>
      </c>
      <c r="H689">
        <v>-4.8176410328185897</v>
      </c>
      <c r="I689">
        <v>-5.0968943171761101</v>
      </c>
      <c r="J689">
        <v>-1.2416140775692599</v>
      </c>
      <c r="K689">
        <v>92.074431354934006</v>
      </c>
      <c r="L689">
        <v>93.083350987914002</v>
      </c>
      <c r="M689">
        <v>53.081674366169402</v>
      </c>
      <c r="N689">
        <v>0.89393939393939303</v>
      </c>
      <c r="O689">
        <v>10.869565217391299</v>
      </c>
      <c r="P689">
        <v>8.2352941176470509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934</v>
      </c>
      <c r="E690">
        <v>6327.3617547000003</v>
      </c>
      <c r="F690">
        <v>138.09</v>
      </c>
      <c r="G690">
        <v>-10.6556038178341</v>
      </c>
      <c r="H690">
        <v>-15.2614628122568</v>
      </c>
      <c r="I690">
        <v>-34.220186143216097</v>
      </c>
      <c r="J690">
        <v>-0.62162866546132001</v>
      </c>
      <c r="K690">
        <v>147.93378479223901</v>
      </c>
      <c r="L690">
        <v>159.139282766999</v>
      </c>
      <c r="M690">
        <v>42.504750121178297</v>
      </c>
      <c r="N690">
        <v>1.52761050064058</v>
      </c>
      <c r="O690">
        <v>52.509233108841997</v>
      </c>
      <c r="P690">
        <v>17.174374204497202</v>
      </c>
      <c r="Q690">
        <v>2.8335825656577E-2</v>
      </c>
    </row>
    <row r="691" spans="1:17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242</v>
      </c>
      <c r="E691">
        <v>6325.3883031300002</v>
      </c>
      <c r="F691">
        <v>1501.4</v>
      </c>
      <c r="G691">
        <v>21.27905437611</v>
      </c>
      <c r="H691">
        <v>7.1186956393302001</v>
      </c>
      <c r="I691">
        <v>31.360145203686901</v>
      </c>
      <c r="J691">
        <v>0.31947868736617802</v>
      </c>
      <c r="K691">
        <v>1343.73437774536</v>
      </c>
      <c r="L691">
        <v>1176.48859040148</v>
      </c>
      <c r="M691">
        <v>68.700388990874899</v>
      </c>
      <c r="N691">
        <v>1.5920829145330799</v>
      </c>
      <c r="O691">
        <v>5.5015319035566597</v>
      </c>
      <c r="P691">
        <v>74.166231657096404</v>
      </c>
      <c r="Q691">
        <v>0.11851502494449601</v>
      </c>
    </row>
    <row r="692" spans="1:17" hidden="1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120</v>
      </c>
      <c r="E692">
        <v>6306.6902158849998</v>
      </c>
      <c r="F692">
        <v>560.35</v>
      </c>
      <c r="G692">
        <v>-23.800899847639201</v>
      </c>
      <c r="H692">
        <v>2.62840113090662</v>
      </c>
      <c r="I692">
        <v>-10.3550681554884</v>
      </c>
      <c r="J692">
        <v>2.9313609413558002</v>
      </c>
      <c r="K692">
        <v>514.92520001710704</v>
      </c>
      <c r="L692">
        <v>522.05211708077798</v>
      </c>
      <c r="M692">
        <v>70.419902875622995</v>
      </c>
      <c r="N692">
        <v>3.88252546954031</v>
      </c>
      <c r="O692">
        <v>12.4208084233068</v>
      </c>
      <c r="P692">
        <v>19.9892933618843</v>
      </c>
      <c r="Q692">
        <v>1.6208808022426999E-2</v>
      </c>
    </row>
    <row r="693" spans="1:17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388</v>
      </c>
      <c r="E693">
        <v>6298.6504532640001</v>
      </c>
      <c r="F693">
        <v>64.56</v>
      </c>
      <c r="G693">
        <v>-36.544274697389397</v>
      </c>
      <c r="H693">
        <v>-8.7524283684397499</v>
      </c>
      <c r="I693">
        <v>-35.408229472843601</v>
      </c>
      <c r="J693">
        <v>0.84503772236702102</v>
      </c>
      <c r="K693">
        <v>66.154124508239704</v>
      </c>
      <c r="L693">
        <v>70.707478507904</v>
      </c>
      <c r="M693">
        <v>63.409767893895904</v>
      </c>
      <c r="N693">
        <v>1.5575190616499699</v>
      </c>
      <c r="O693">
        <v>51.796778190830203</v>
      </c>
      <c r="P693">
        <v>8.8701517706576798</v>
      </c>
      <c r="Q693">
        <v>6.7094261703745994E-2</v>
      </c>
    </row>
    <row r="694" spans="1:17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150</v>
      </c>
      <c r="E694">
        <v>6291.0758913600002</v>
      </c>
      <c r="F694">
        <v>405.95</v>
      </c>
      <c r="G694">
        <v>41.632156694543397</v>
      </c>
      <c r="H694">
        <v>14.970252230582499</v>
      </c>
      <c r="I694">
        <v>30.341497638438099</v>
      </c>
      <c r="J694">
        <v>10.260116026236901</v>
      </c>
      <c r="K694">
        <v>349.04786608972199</v>
      </c>
      <c r="L694">
        <v>297.16987934503197</v>
      </c>
      <c r="M694">
        <v>70.172409931473197</v>
      </c>
      <c r="N694">
        <v>0.99944327349244899</v>
      </c>
      <c r="O694">
        <v>4.3231925113930298</v>
      </c>
      <c r="P694">
        <v>79.584162795841607</v>
      </c>
      <c r="Q694">
        <v>0.21514815098401799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239</v>
      </c>
      <c r="E695">
        <v>6270.8583896399996</v>
      </c>
      <c r="F695">
        <v>1406.4</v>
      </c>
      <c r="G695">
        <v>-30.7740282925127</v>
      </c>
      <c r="H695">
        <v>3.2382534175849398</v>
      </c>
      <c r="I695">
        <v>-23.316827451720201</v>
      </c>
      <c r="J695">
        <v>-0.81683276794689996</v>
      </c>
      <c r="K695">
        <v>1346.84491675561</v>
      </c>
      <c r="L695">
        <v>1428.83501721171</v>
      </c>
      <c r="M695">
        <v>64.736658568496793</v>
      </c>
      <c r="N695">
        <v>0.782347142980096</v>
      </c>
      <c r="O695">
        <v>34.9509385665528</v>
      </c>
      <c r="P695">
        <v>23.033855305747501</v>
      </c>
      <c r="Q695">
        <v>-6.6026128711418997E-2</v>
      </c>
    </row>
    <row r="696" spans="1:17" hidden="1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1025</v>
      </c>
      <c r="E696">
        <v>6266.1528877000001</v>
      </c>
      <c r="F696">
        <v>101</v>
      </c>
      <c r="M696">
        <v>50</v>
      </c>
      <c r="N696">
        <v>1</v>
      </c>
    </row>
    <row r="697" spans="1:17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242</v>
      </c>
      <c r="E697">
        <v>6237.5529790199998</v>
      </c>
      <c r="F697">
        <v>1190.95</v>
      </c>
      <c r="G697">
        <v>124.319584926244</v>
      </c>
      <c r="H697">
        <v>25.295070616338599</v>
      </c>
      <c r="I697">
        <v>53.292505514109997</v>
      </c>
      <c r="J697">
        <v>0.68780147030435601</v>
      </c>
      <c r="K697">
        <v>1067.0899534463699</v>
      </c>
      <c r="L697">
        <v>871.63689868887298</v>
      </c>
      <c r="M697">
        <v>68.727788731743104</v>
      </c>
      <c r="N697">
        <v>2.9498696742125801</v>
      </c>
      <c r="O697">
        <v>13.2709181745665</v>
      </c>
      <c r="P697">
        <v>150.91119772463901</v>
      </c>
      <c r="Q697">
        <v>5.5180388380857003E-2</v>
      </c>
    </row>
    <row r="698" spans="1:17" hidden="1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43</v>
      </c>
      <c r="E698">
        <v>6231.0342705000003</v>
      </c>
      <c r="F698">
        <v>4087.45</v>
      </c>
      <c r="G698">
        <v>-12.3277633098939</v>
      </c>
      <c r="H698">
        <v>-9.8100559366359494</v>
      </c>
      <c r="I698">
        <v>-4.4482128890646999</v>
      </c>
      <c r="J698">
        <v>-3.1750281211528</v>
      </c>
      <c r="K698">
        <v>4025.0169960529101</v>
      </c>
      <c r="L698">
        <v>3737.05723100561</v>
      </c>
      <c r="M698">
        <v>44.504233771824197</v>
      </c>
      <c r="N698">
        <v>0.48330739316480098</v>
      </c>
      <c r="O698">
        <v>10.6435552728473</v>
      </c>
      <c r="P698">
        <v>29.390629946185399</v>
      </c>
      <c r="Q698">
        <v>-4.9315898053240999E-2</v>
      </c>
    </row>
    <row r="699" spans="1:17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D699" t="s">
        <v>1535</v>
      </c>
      <c r="E699">
        <v>6221.0905597399997</v>
      </c>
      <c r="F699">
        <v>459</v>
      </c>
      <c r="G699">
        <v>-6.9849892479543101</v>
      </c>
      <c r="H699">
        <v>-2.95091566111868</v>
      </c>
      <c r="I699">
        <v>-6.2643087987139996</v>
      </c>
      <c r="J699">
        <v>-1.21980382675137</v>
      </c>
      <c r="K699">
        <v>459.527491095524</v>
      </c>
      <c r="L699">
        <v>442.44984580599299</v>
      </c>
      <c r="M699">
        <v>49.874393059703401</v>
      </c>
      <c r="N699">
        <v>0.71920444937824402</v>
      </c>
      <c r="O699">
        <v>25.686274509803901</v>
      </c>
      <c r="P699">
        <v>34.092900964066601</v>
      </c>
    </row>
    <row r="700" spans="1:17" x14ac:dyDescent="0.3">
      <c r="A700" t="s">
        <v>1536</v>
      </c>
      <c r="B700" t="s">
        <v>1537</v>
      </c>
      <c r="C700" t="str">
        <f>IFERROR(VLOOKUP(Table1[[#This Row],[Ticker]],[1]!Table1[[Symbol]:[Industry]],2,FALSE),"-")</f>
        <v>-</v>
      </c>
      <c r="D700" t="s">
        <v>168</v>
      </c>
      <c r="E700">
        <v>6217.2993225</v>
      </c>
      <c r="F700">
        <v>897.75</v>
      </c>
      <c r="G700">
        <v>58.869119658939098</v>
      </c>
      <c r="H700">
        <v>6.52523783906656</v>
      </c>
      <c r="I700">
        <v>55.879007493929997</v>
      </c>
      <c r="J700">
        <v>-2.4407339895604601</v>
      </c>
      <c r="K700">
        <v>813.41108881501202</v>
      </c>
      <c r="L700">
        <v>648.53499562663001</v>
      </c>
      <c r="M700">
        <v>54.320393873337302</v>
      </c>
      <c r="N700">
        <v>0.768035298093384</v>
      </c>
      <c r="O700">
        <v>7.3795600111389499</v>
      </c>
      <c r="P700">
        <v>105.387783115991</v>
      </c>
      <c r="Q700">
        <v>-8.8802934297890004E-3</v>
      </c>
    </row>
    <row r="701" spans="1:17" x14ac:dyDescent="0.3">
      <c r="A701" t="s">
        <v>1538</v>
      </c>
      <c r="B701" t="s">
        <v>1539</v>
      </c>
      <c r="C701" t="str">
        <f>IFERROR(VLOOKUP(Table1[[#This Row],[Ticker]],[1]!Table1[[Symbol]:[Industry]],2,FALSE),"-")</f>
        <v>-</v>
      </c>
      <c r="D701" t="s">
        <v>24</v>
      </c>
      <c r="E701">
        <v>6215.2559870699997</v>
      </c>
      <c r="F701">
        <v>373.75</v>
      </c>
      <c r="G701">
        <v>3.0409409647810901</v>
      </c>
      <c r="H701">
        <v>1.6439725627878099</v>
      </c>
      <c r="I701">
        <v>-19.566508555244599</v>
      </c>
      <c r="J701">
        <v>-5.3594144424376502</v>
      </c>
      <c r="K701">
        <v>359.09128209478598</v>
      </c>
      <c r="L701">
        <v>352.69461369408799</v>
      </c>
      <c r="M701">
        <v>51.926681605175702</v>
      </c>
      <c r="N701">
        <v>1.9786494957426599</v>
      </c>
      <c r="O701">
        <v>12.976588628762499</v>
      </c>
      <c r="P701">
        <v>32.300884955752203</v>
      </c>
      <c r="Q701">
        <v>-3.6761597307691997E-2</v>
      </c>
    </row>
    <row r="702" spans="1:17" hidden="1" x14ac:dyDescent="0.3">
      <c r="A702" t="s">
        <v>1540</v>
      </c>
      <c r="B702" t="s">
        <v>1541</v>
      </c>
      <c r="C702" t="str">
        <f>IFERROR(VLOOKUP(Table1[[#This Row],[Ticker]],[1]!Table1[[Symbol]:[Industry]],2,FALSE),"-")</f>
        <v>-</v>
      </c>
      <c r="D702" t="s">
        <v>539</v>
      </c>
      <c r="E702">
        <v>6176.8739225600002</v>
      </c>
      <c r="F702">
        <v>6176.45</v>
      </c>
      <c r="G702">
        <v>63.048231230802102</v>
      </c>
      <c r="H702">
        <v>-4.5797074708240402</v>
      </c>
      <c r="I702">
        <v>52.0678249547463</v>
      </c>
      <c r="J702">
        <v>-0.166817329601781</v>
      </c>
      <c r="K702">
        <v>5806.29365067656</v>
      </c>
      <c r="L702">
        <v>4565.6688259492803</v>
      </c>
      <c r="M702">
        <v>60.523239886099702</v>
      </c>
      <c r="N702">
        <v>0.78686654375627296</v>
      </c>
      <c r="O702">
        <v>8.4587424815225596</v>
      </c>
      <c r="P702">
        <v>116.141167413213</v>
      </c>
      <c r="Q702">
        <v>0.13586377554932999</v>
      </c>
    </row>
    <row r="703" spans="1:17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-</v>
      </c>
      <c r="D703" t="s">
        <v>75</v>
      </c>
      <c r="E703">
        <v>6164.576</v>
      </c>
      <c r="F703">
        <v>874.95</v>
      </c>
      <c r="G703">
        <v>111.22613533369299</v>
      </c>
      <c r="H703">
        <v>-3.03737361307605</v>
      </c>
      <c r="I703">
        <v>21.254798182620199</v>
      </c>
      <c r="J703">
        <v>2.0068236066660701</v>
      </c>
      <c r="K703">
        <v>878.64085503146896</v>
      </c>
      <c r="L703">
        <v>756.24739582270297</v>
      </c>
      <c r="M703">
        <v>50.810444945817103</v>
      </c>
      <c r="N703">
        <v>0.81551902146502597</v>
      </c>
      <c r="O703">
        <v>33.150465740899399</v>
      </c>
      <c r="P703">
        <v>142.334856668051</v>
      </c>
      <c r="Q703">
        <v>9.4792346579561995E-2</v>
      </c>
    </row>
    <row r="704" spans="1:17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-</v>
      </c>
      <c r="D704" t="s">
        <v>239</v>
      </c>
      <c r="E704">
        <v>6125.2084871400002</v>
      </c>
      <c r="F704">
        <v>766.95</v>
      </c>
      <c r="G704">
        <v>56.290152939819201</v>
      </c>
      <c r="H704">
        <v>10.273514729762899</v>
      </c>
      <c r="I704">
        <v>5.0334261959353697</v>
      </c>
      <c r="J704">
        <v>1.19207292508325</v>
      </c>
      <c r="K704">
        <v>712.53186813337004</v>
      </c>
      <c r="L704">
        <v>672.413898810609</v>
      </c>
      <c r="M704">
        <v>69.310231497823906</v>
      </c>
      <c r="N704">
        <v>0.84961900686390601</v>
      </c>
      <c r="O704">
        <v>15.235673772736099</v>
      </c>
      <c r="P704">
        <v>90.3101736972704</v>
      </c>
    </row>
    <row r="705" spans="1:17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239</v>
      </c>
      <c r="E705">
        <v>6079.7869591050003</v>
      </c>
      <c r="F705">
        <v>1964.2</v>
      </c>
      <c r="G705">
        <v>-24.335006612519798</v>
      </c>
      <c r="H705">
        <v>9.7000640131328897</v>
      </c>
      <c r="I705">
        <v>-22.319052183867498</v>
      </c>
      <c r="J705">
        <v>5.0559470292096096</v>
      </c>
      <c r="K705">
        <v>1882.3890081688501</v>
      </c>
      <c r="L705">
        <v>1971.1590285853099</v>
      </c>
      <c r="M705">
        <v>68.749019412763502</v>
      </c>
      <c r="N705">
        <v>1.1951565858870801</v>
      </c>
      <c r="O705">
        <v>48.678851440790098</v>
      </c>
      <c r="P705">
        <v>22.7624999999999</v>
      </c>
      <c r="Q705">
        <v>1.2698046193415E-2</v>
      </c>
    </row>
    <row r="706" spans="1:17" hidden="1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-</v>
      </c>
      <c r="D706" t="s">
        <v>150</v>
      </c>
      <c r="E706">
        <v>6077.9136864000002</v>
      </c>
      <c r="F706">
        <v>5290.9</v>
      </c>
      <c r="G706">
        <v>191.45395305817601</v>
      </c>
      <c r="H706">
        <v>13.672929837905301</v>
      </c>
      <c r="I706">
        <v>106.28468888705299</v>
      </c>
      <c r="J706">
        <v>7.3239882402413299</v>
      </c>
      <c r="K706">
        <v>4397.4129293673795</v>
      </c>
      <c r="L706">
        <v>3150.2596949352801</v>
      </c>
      <c r="M706">
        <v>72.244637788466207</v>
      </c>
      <c r="N706">
        <v>0.74518854882029395</v>
      </c>
      <c r="O706">
        <v>4.1410724073409098</v>
      </c>
      <c r="P706">
        <v>220.660606060606</v>
      </c>
      <c r="Q706">
        <v>0.21734445014592799</v>
      </c>
    </row>
    <row r="707" spans="1:17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189</v>
      </c>
      <c r="E707">
        <v>6070.3080078900002</v>
      </c>
      <c r="F707">
        <v>498.1</v>
      </c>
      <c r="G707">
        <v>95.8888206599716</v>
      </c>
      <c r="H707">
        <v>7.3593085092354</v>
      </c>
      <c r="I707">
        <v>16.686083556823899</v>
      </c>
      <c r="J707">
        <v>-3.4889153533298098</v>
      </c>
      <c r="K707">
        <v>460.16970321270298</v>
      </c>
      <c r="L707">
        <v>392.16028598876301</v>
      </c>
      <c r="M707">
        <v>60.807222375448497</v>
      </c>
      <c r="N707">
        <v>0.92485790841533499</v>
      </c>
      <c r="O707">
        <v>3.3928929933748102</v>
      </c>
      <c r="P707">
        <v>136.0663507109</v>
      </c>
      <c r="Q707">
        <v>0.16971958303436699</v>
      </c>
    </row>
    <row r="708" spans="1:17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D708" t="s">
        <v>403</v>
      </c>
      <c r="E708">
        <v>6046.9787600379996</v>
      </c>
      <c r="F708">
        <v>64.959999999999994</v>
      </c>
      <c r="G708">
        <v>4.4708548634082597</v>
      </c>
      <c r="H708">
        <v>-14.1413812090235</v>
      </c>
      <c r="I708">
        <v>-29.4587216820794</v>
      </c>
      <c r="J708">
        <v>-4.4742424763608</v>
      </c>
      <c r="K708">
        <v>70.450338095603996</v>
      </c>
      <c r="L708">
        <v>67.827916699289901</v>
      </c>
      <c r="M708">
        <v>21.9565133056029</v>
      </c>
      <c r="N708">
        <v>0.490799914239337</v>
      </c>
      <c r="O708">
        <v>35.160098522167502</v>
      </c>
      <c r="P708">
        <v>48.649885583523997</v>
      </c>
      <c r="Q708">
        <v>1.5008707974197E-2</v>
      </c>
    </row>
    <row r="709" spans="1:17" hidden="1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21</v>
      </c>
      <c r="E709">
        <v>6044.1230050499998</v>
      </c>
      <c r="F709">
        <v>507.75</v>
      </c>
      <c r="G709">
        <v>-0.89184175840173197</v>
      </c>
      <c r="H709">
        <v>3.82806166942974</v>
      </c>
      <c r="I709">
        <v>-17.881488181039899</v>
      </c>
      <c r="J709">
        <v>-6.4549721480701896</v>
      </c>
      <c r="K709">
        <v>482.95954003865302</v>
      </c>
      <c r="L709">
        <v>463.50880292631302</v>
      </c>
      <c r="M709">
        <v>51.181728589648998</v>
      </c>
      <c r="N709">
        <v>1.54099532906333</v>
      </c>
      <c r="O709">
        <v>17.971442639094001</v>
      </c>
      <c r="P709">
        <v>30.158933606767398</v>
      </c>
      <c r="Q709">
        <v>0.103210891023024</v>
      </c>
    </row>
    <row r="710" spans="1:17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539</v>
      </c>
      <c r="E710">
        <v>6020.3796620000003</v>
      </c>
      <c r="F710">
        <v>308.5</v>
      </c>
      <c r="G710">
        <v>-3.3530268021513101</v>
      </c>
      <c r="H710">
        <v>-5.8694472105638003</v>
      </c>
      <c r="I710">
        <v>-28.167656632703</v>
      </c>
      <c r="J710">
        <v>0.95911950029002702</v>
      </c>
      <c r="K710">
        <v>312.72416195809097</v>
      </c>
      <c r="L710">
        <v>319.88040171601898</v>
      </c>
      <c r="M710">
        <v>56.413184804129699</v>
      </c>
      <c r="N710">
        <v>1.16727849030891</v>
      </c>
      <c r="O710">
        <v>31.371150729335401</v>
      </c>
      <c r="P710">
        <v>31.837606837606799</v>
      </c>
      <c r="Q710">
        <v>0.100502127810789</v>
      </c>
    </row>
    <row r="711" spans="1:17" hidden="1" x14ac:dyDescent="0.3">
      <c r="A711" t="s">
        <v>1558</v>
      </c>
      <c r="B711" t="s">
        <v>1559</v>
      </c>
      <c r="C711" t="str">
        <f>IFERROR(VLOOKUP(Table1[[#This Row],[Ticker]],[1]!Table1[[Symbol]:[Industry]],2,FALSE),"-")</f>
        <v>-</v>
      </c>
      <c r="E711">
        <v>5970.2690561250001</v>
      </c>
      <c r="F711">
        <v>2687.05</v>
      </c>
      <c r="G711">
        <v>1679.6021629562499</v>
      </c>
      <c r="H711">
        <v>22.934540213843299</v>
      </c>
      <c r="I711">
        <v>509.89638630714597</v>
      </c>
      <c r="J711">
        <v>2.3510992924970702</v>
      </c>
      <c r="K711">
        <v>2171.7222887653902</v>
      </c>
      <c r="L711">
        <v>1056.20970018361</v>
      </c>
      <c r="M711">
        <v>57.333548555366299</v>
      </c>
      <c r="N711">
        <v>0.86298976297890395</v>
      </c>
      <c r="O711">
        <v>13.4962133194395</v>
      </c>
      <c r="P711">
        <v>1785.6491228070099</v>
      </c>
    </row>
    <row r="712" spans="1:17" hidden="1" x14ac:dyDescent="0.3">
      <c r="A712" t="s">
        <v>1560</v>
      </c>
      <c r="B712" t="s">
        <v>1561</v>
      </c>
      <c r="C712" t="str">
        <f>IFERROR(VLOOKUP(Table1[[#This Row],[Ticker]],[1]!Table1[[Symbol]:[Industry]],2,FALSE),"-")</f>
        <v>-</v>
      </c>
      <c r="E712">
        <v>5964.6705069299996</v>
      </c>
      <c r="F712">
        <v>1480.6</v>
      </c>
      <c r="G712">
        <v>41.995107680094698</v>
      </c>
      <c r="H712">
        <v>27.9579124071184</v>
      </c>
      <c r="I712">
        <v>2.6477582986877102</v>
      </c>
      <c r="J712">
        <v>11.2812866857895</v>
      </c>
      <c r="K712">
        <v>1218.9933679108401</v>
      </c>
      <c r="M712">
        <v>87.985124053558593</v>
      </c>
      <c r="N712">
        <v>1.3167496833341299</v>
      </c>
      <c r="O712">
        <v>15.6287991354856</v>
      </c>
      <c r="P712">
        <v>91.045161290322497</v>
      </c>
    </row>
    <row r="713" spans="1:17" hidden="1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D713" t="s">
        <v>65</v>
      </c>
      <c r="E713">
        <v>5933.8811045000002</v>
      </c>
      <c r="F713">
        <v>1152.45</v>
      </c>
      <c r="G713">
        <v>100.99795261204601</v>
      </c>
      <c r="H713">
        <v>4.6808584985409798</v>
      </c>
      <c r="I713">
        <v>42.057820329418703</v>
      </c>
      <c r="J713">
        <v>-1.6544503050122199</v>
      </c>
      <c r="K713">
        <v>1095.7409871989501</v>
      </c>
      <c r="L713">
        <v>905.11086584170005</v>
      </c>
      <c r="M713">
        <v>61.491602073608597</v>
      </c>
      <c r="N713">
        <v>0.76446766360047602</v>
      </c>
      <c r="O713">
        <v>18.005119527962101</v>
      </c>
      <c r="P713">
        <v>166.739960652702</v>
      </c>
      <c r="Q713">
        <v>6.3443466910603999E-2</v>
      </c>
    </row>
    <row r="714" spans="1:17" x14ac:dyDescent="0.3">
      <c r="A714" t="s">
        <v>1564</v>
      </c>
      <c r="B714" t="s">
        <v>1565</v>
      </c>
      <c r="C714" t="str">
        <f>IFERROR(VLOOKUP(Table1[[#This Row],[Ticker]],[1]!Table1[[Symbol]:[Industry]],2,FALSE),"-")</f>
        <v>-</v>
      </c>
      <c r="D714" t="s">
        <v>1151</v>
      </c>
      <c r="E714">
        <v>5927.5508282999999</v>
      </c>
      <c r="F714">
        <v>473</v>
      </c>
      <c r="G714">
        <v>45.148844363659997</v>
      </c>
      <c r="H714">
        <v>-1.48487692182939</v>
      </c>
      <c r="I714">
        <v>12.885289884056</v>
      </c>
      <c r="J714">
        <v>4.3968413273743403</v>
      </c>
      <c r="K714">
        <v>444.28690791489203</v>
      </c>
      <c r="L714">
        <v>402.47222771996297</v>
      </c>
      <c r="M714">
        <v>60.995451960131298</v>
      </c>
      <c r="N714">
        <v>1.68002073996167</v>
      </c>
      <c r="O714">
        <v>12.251585623678601</v>
      </c>
      <c r="P714">
        <v>84.765625</v>
      </c>
      <c r="Q714">
        <v>0.13679182817022301</v>
      </c>
    </row>
    <row r="715" spans="1:17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-</v>
      </c>
      <c r="D715" t="s">
        <v>403</v>
      </c>
      <c r="E715">
        <v>5893.2675079699902</v>
      </c>
      <c r="F715">
        <v>194.85</v>
      </c>
      <c r="G715">
        <v>195.98381250358599</v>
      </c>
      <c r="H715">
        <v>-17.020844093998999</v>
      </c>
      <c r="I715">
        <v>11.451673236646499</v>
      </c>
      <c r="J715">
        <v>-5.5637751581095403</v>
      </c>
      <c r="K715">
        <v>191.38240274602899</v>
      </c>
      <c r="L715">
        <v>147.91921203121399</v>
      </c>
      <c r="M715">
        <v>29.443634616499399</v>
      </c>
      <c r="N715">
        <v>0.96373462967539303</v>
      </c>
      <c r="O715">
        <v>23.120348986399801</v>
      </c>
      <c r="P715">
        <v>222.06611570247901</v>
      </c>
      <c r="Q715">
        <v>4.2734216909661997E-2</v>
      </c>
    </row>
    <row r="716" spans="1:17" hidden="1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-</v>
      </c>
      <c r="D716" t="s">
        <v>403</v>
      </c>
      <c r="E716">
        <v>5835.0921967199902</v>
      </c>
      <c r="F716">
        <v>272.10000000000002</v>
      </c>
      <c r="G716">
        <v>136.64761627804899</v>
      </c>
      <c r="H716">
        <v>-8.0781772049089895</v>
      </c>
      <c r="I716">
        <v>41.357976431578102</v>
      </c>
      <c r="J716">
        <v>-6.1337004085045201</v>
      </c>
      <c r="K716">
        <v>259.64217024626998</v>
      </c>
      <c r="L716">
        <v>204.343899416243</v>
      </c>
      <c r="M716">
        <v>43.655567338954299</v>
      </c>
      <c r="N716">
        <v>0.56595624099514197</v>
      </c>
      <c r="O716">
        <v>10.253583241455299</v>
      </c>
      <c r="P716">
        <v>177.79479326186799</v>
      </c>
      <c r="Q716">
        <v>0.12776729747356499</v>
      </c>
    </row>
    <row r="717" spans="1:17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-</v>
      </c>
      <c r="D717" t="s">
        <v>140</v>
      </c>
      <c r="E717">
        <v>5823.69</v>
      </c>
      <c r="F717">
        <v>202.14</v>
      </c>
      <c r="G717">
        <v>67.458849936572705</v>
      </c>
      <c r="H717">
        <v>1.0911490652384199</v>
      </c>
      <c r="I717">
        <v>2.1433899713464699</v>
      </c>
      <c r="J717">
        <v>6.2378725624475599</v>
      </c>
      <c r="K717">
        <v>197.026299695273</v>
      </c>
      <c r="L717">
        <v>178.46112745849999</v>
      </c>
      <c r="M717">
        <v>71.798622213426299</v>
      </c>
      <c r="N717">
        <v>1.0787763125512599</v>
      </c>
      <c r="O717">
        <v>31.072523993271901</v>
      </c>
      <c r="P717">
        <v>105.635808748728</v>
      </c>
      <c r="Q717">
        <v>7.9236188586500004E-3</v>
      </c>
    </row>
    <row r="718" spans="1:17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-</v>
      </c>
      <c r="D718" t="s">
        <v>65</v>
      </c>
      <c r="E718">
        <v>5806.9534395599903</v>
      </c>
      <c r="F718">
        <v>1377</v>
      </c>
      <c r="G718">
        <v>-14.419168413172301</v>
      </c>
      <c r="H718">
        <v>9.3543970347698107</v>
      </c>
      <c r="I718">
        <v>6.8615880239556697</v>
      </c>
      <c r="J718">
        <v>5.9789297290772501</v>
      </c>
      <c r="K718">
        <v>1279.2285769149801</v>
      </c>
      <c r="L718">
        <v>1191.7341404358699</v>
      </c>
      <c r="M718">
        <v>69.746321505066206</v>
      </c>
      <c r="N718">
        <v>0.97971069261465304</v>
      </c>
      <c r="O718">
        <v>6.6811909949164798</v>
      </c>
      <c r="P718">
        <v>37.089949723729298</v>
      </c>
      <c r="Q718">
        <v>3.6824962405799999E-3</v>
      </c>
    </row>
    <row r="719" spans="1:17" hidden="1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-</v>
      </c>
      <c r="D719" t="s">
        <v>1576</v>
      </c>
      <c r="E719">
        <v>5800.1946255250004</v>
      </c>
      <c r="F719">
        <v>4534.2</v>
      </c>
      <c r="G719">
        <v>124.866463298022</v>
      </c>
      <c r="H719">
        <v>14.7375381867441</v>
      </c>
      <c r="I719">
        <v>12.378611847972</v>
      </c>
      <c r="J719">
        <v>-5.91384922242018</v>
      </c>
      <c r="K719">
        <v>3927.69855059884</v>
      </c>
      <c r="L719">
        <v>3312.2989884549602</v>
      </c>
      <c r="M719">
        <v>63.115517764780002</v>
      </c>
      <c r="N719">
        <v>1.5608073141279899</v>
      </c>
      <c r="O719">
        <v>5.8621145957390404</v>
      </c>
      <c r="P719">
        <v>179.87161286340299</v>
      </c>
      <c r="Q719">
        <v>0.127788313669849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242</v>
      </c>
      <c r="E720">
        <v>5788.2986649599998</v>
      </c>
      <c r="F720">
        <v>792.55</v>
      </c>
      <c r="G720">
        <v>-11.6425717309181</v>
      </c>
      <c r="H720">
        <v>0.57017712921262498</v>
      </c>
      <c r="I720">
        <v>-11.8143198553432</v>
      </c>
      <c r="J720">
        <v>-0.19033202628720999</v>
      </c>
      <c r="K720">
        <v>776.28471564422398</v>
      </c>
      <c r="L720">
        <v>759.15303771493404</v>
      </c>
      <c r="M720">
        <v>58.218197589863202</v>
      </c>
      <c r="N720">
        <v>0.707555395614474</v>
      </c>
      <c r="O720">
        <v>9.6208441107816505</v>
      </c>
      <c r="P720">
        <v>27.215088282503999</v>
      </c>
      <c r="Q720">
        <v>4.2815707949204002E-2</v>
      </c>
    </row>
    <row r="721" spans="1:17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526</v>
      </c>
      <c r="E721">
        <v>5784.7289318800003</v>
      </c>
      <c r="F721">
        <v>113.87</v>
      </c>
      <c r="G721">
        <v>-21.2323373350122</v>
      </c>
      <c r="H721">
        <v>-0.21859584316032499</v>
      </c>
      <c r="I721">
        <v>-13.969186689622401</v>
      </c>
      <c r="J721">
        <v>10.9806081446529</v>
      </c>
      <c r="K721">
        <v>105.884276851294</v>
      </c>
      <c r="L721">
        <v>108.561251887956</v>
      </c>
      <c r="M721">
        <v>74.977496952088998</v>
      </c>
      <c r="N721">
        <v>2.5553386662787698</v>
      </c>
      <c r="O721">
        <v>20.9273733204531</v>
      </c>
      <c r="P721">
        <v>24.448087431693999</v>
      </c>
      <c r="Q721">
        <v>-9.9513917880931002E-2</v>
      </c>
    </row>
    <row r="722" spans="1:17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1407</v>
      </c>
      <c r="E722">
        <v>5756.1259875699998</v>
      </c>
      <c r="F722">
        <v>883.55</v>
      </c>
      <c r="G722">
        <v>14.637167500330801</v>
      </c>
      <c r="H722">
        <v>22.034055395026101</v>
      </c>
      <c r="I722">
        <v>-12.3781207931412</v>
      </c>
      <c r="J722">
        <v>14.0791895517243</v>
      </c>
      <c r="K722">
        <v>748.40126580639196</v>
      </c>
      <c r="L722">
        <v>751.67754298351099</v>
      </c>
      <c r="M722">
        <v>77.908267013472994</v>
      </c>
      <c r="N722">
        <v>2.7057267363465698</v>
      </c>
      <c r="O722">
        <v>23.252787052232399</v>
      </c>
      <c r="P722">
        <v>54.197207678882997</v>
      </c>
      <c r="Q722">
        <v>0.111641371922005</v>
      </c>
    </row>
    <row r="723" spans="1:17" hidden="1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72</v>
      </c>
      <c r="E723">
        <v>5702.7611005440003</v>
      </c>
      <c r="F723">
        <v>94.74</v>
      </c>
      <c r="G723">
        <v>346.511817039199</v>
      </c>
      <c r="H723">
        <v>24.585272644067601</v>
      </c>
      <c r="I723">
        <v>61.949957726138798</v>
      </c>
      <c r="J723">
        <v>7.36857100117542</v>
      </c>
      <c r="K723">
        <v>76.409053041079005</v>
      </c>
      <c r="L723">
        <v>56.133290556292799</v>
      </c>
      <c r="M723">
        <v>71.429616315231598</v>
      </c>
      <c r="N723">
        <v>0.76946768777827701</v>
      </c>
      <c r="O723">
        <v>2.91323622545915</v>
      </c>
      <c r="P723">
        <v>403.93617021276498</v>
      </c>
      <c r="Q723">
        <v>8.6894073578264994E-2</v>
      </c>
    </row>
    <row r="724" spans="1:17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211</v>
      </c>
      <c r="E724">
        <v>5693.5789525999999</v>
      </c>
      <c r="F724">
        <v>621.85</v>
      </c>
      <c r="G724">
        <v>48.497453397238502</v>
      </c>
      <c r="H724">
        <v>-1.17632078655706</v>
      </c>
      <c r="I724">
        <v>10.456007046414999</v>
      </c>
      <c r="J724">
        <v>-3.0775515775692601</v>
      </c>
      <c r="K724">
        <v>587.38401857093697</v>
      </c>
      <c r="L724">
        <v>501.97941542629701</v>
      </c>
      <c r="M724">
        <v>54.554073962331898</v>
      </c>
      <c r="N724">
        <v>0.37624142070144001</v>
      </c>
      <c r="O724">
        <v>6.5851893543458804</v>
      </c>
      <c r="P724">
        <v>94.146113019044606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62</v>
      </c>
      <c r="E725">
        <v>5687.7688962399998</v>
      </c>
      <c r="F725">
        <v>1471.05</v>
      </c>
      <c r="G725">
        <v>107.336498139209</v>
      </c>
      <c r="H725">
        <v>54.5660146070339</v>
      </c>
      <c r="I725">
        <v>78.735966676810193</v>
      </c>
      <c r="J725">
        <v>-0.34918931105248402</v>
      </c>
      <c r="K725">
        <v>1114.72531748745</v>
      </c>
      <c r="L725">
        <v>838.836085695154</v>
      </c>
      <c r="M725">
        <v>59.942678810684001</v>
      </c>
      <c r="N725">
        <v>0.71077012653140603</v>
      </c>
      <c r="O725">
        <v>8.2696033445498198</v>
      </c>
      <c r="P725">
        <v>143.37000579038701</v>
      </c>
      <c r="Q725">
        <v>9.6750919869041996E-2</v>
      </c>
    </row>
    <row r="726" spans="1:17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333</v>
      </c>
      <c r="E726">
        <v>5683.0007198650001</v>
      </c>
      <c r="F726">
        <v>271.05</v>
      </c>
      <c r="G726">
        <v>-20.777525075929301</v>
      </c>
      <c r="H726">
        <v>7.4924442186735396</v>
      </c>
      <c r="I726">
        <v>3.62574036776582</v>
      </c>
      <c r="J726">
        <v>-7.1582513082298096</v>
      </c>
      <c r="K726">
        <v>244.43263329023</v>
      </c>
      <c r="L726">
        <v>229.23115445249201</v>
      </c>
      <c r="M726">
        <v>50.738104253775099</v>
      </c>
      <c r="N726">
        <v>1.09925965282666</v>
      </c>
      <c r="O726">
        <v>5.9029699317468998</v>
      </c>
      <c r="P726">
        <v>43.412698412698397</v>
      </c>
      <c r="Q726">
        <v>-9.2771290061169007E-2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242</v>
      </c>
      <c r="E727">
        <v>5681.1334667900001</v>
      </c>
      <c r="F727">
        <v>2394.9</v>
      </c>
      <c r="G727">
        <v>149.88982734484699</v>
      </c>
      <c r="H727">
        <v>10.889436690511999</v>
      </c>
      <c r="I727">
        <v>38.802229047072302</v>
      </c>
      <c r="J727">
        <v>-3.4276140775692698</v>
      </c>
      <c r="K727">
        <v>2049.6875151111499</v>
      </c>
      <c r="L727">
        <v>1671.0543456118201</v>
      </c>
      <c r="M727">
        <v>62.320657903284001</v>
      </c>
      <c r="N727">
        <v>2.35429552488403</v>
      </c>
      <c r="O727">
        <v>10.2342477765251</v>
      </c>
      <c r="P727">
        <v>192.864567410577</v>
      </c>
      <c r="Q727">
        <v>0.120377786746536</v>
      </c>
    </row>
    <row r="728" spans="1:17" hidden="1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591</v>
      </c>
      <c r="E728">
        <v>5648.7784780350003</v>
      </c>
      <c r="F728">
        <v>5885.15</v>
      </c>
      <c r="G728">
        <v>-19.113284202199601</v>
      </c>
      <c r="H728">
        <v>1.93061510982111</v>
      </c>
      <c r="I728">
        <v>-8.9809317301820197</v>
      </c>
      <c r="J728">
        <v>-1.152985015759</v>
      </c>
      <c r="K728">
        <v>5633.2718084403105</v>
      </c>
      <c r="L728">
        <v>5481.0324542375301</v>
      </c>
      <c r="M728">
        <v>54.9365781332354</v>
      </c>
      <c r="N728">
        <v>0.77613719305187601</v>
      </c>
      <c r="O728">
        <v>9.5978862051094804</v>
      </c>
      <c r="P728">
        <v>18.0950756511618</v>
      </c>
      <c r="Q728">
        <v>3.3283823162261E-2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484</v>
      </c>
      <c r="E729">
        <v>5622.0651894800003</v>
      </c>
      <c r="F729">
        <v>1033.7</v>
      </c>
      <c r="G729">
        <v>-33.048778148993001</v>
      </c>
      <c r="H729">
        <v>-5.6446069218160098</v>
      </c>
      <c r="I729">
        <v>-27.2048763201756</v>
      </c>
      <c r="J729">
        <v>-1.81945552933621</v>
      </c>
      <c r="K729">
        <v>1046.4458547653201</v>
      </c>
      <c r="L729">
        <v>1117.1164367318099</v>
      </c>
      <c r="M729">
        <v>50.124789188706103</v>
      </c>
      <c r="N729">
        <v>0.49395741951329603</v>
      </c>
      <c r="O729">
        <v>35.890490471123101</v>
      </c>
      <c r="P729">
        <v>10.757527054537601</v>
      </c>
      <c r="Q729">
        <v>-7.4741578065566E-2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189</v>
      </c>
      <c r="E730">
        <v>5608.1560525650002</v>
      </c>
      <c r="F730">
        <v>214.89</v>
      </c>
      <c r="G730">
        <v>21.702103685222099</v>
      </c>
      <c r="H730">
        <v>23.008276114980202</v>
      </c>
      <c r="I730">
        <v>9.7081780123568802</v>
      </c>
      <c r="J730">
        <v>-1.67050798276113</v>
      </c>
      <c r="K730">
        <v>189.43360159062701</v>
      </c>
      <c r="L730">
        <v>164.006610585293</v>
      </c>
      <c r="M730">
        <v>75.944423772596906</v>
      </c>
      <c r="N730">
        <v>1.5862674555221901</v>
      </c>
      <c r="O730">
        <v>5.0304807110614602</v>
      </c>
      <c r="P730">
        <v>70.479968266560803</v>
      </c>
      <c r="Q730">
        <v>5.6153397850097E-2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403</v>
      </c>
      <c r="E731">
        <v>5604.1282382400004</v>
      </c>
      <c r="F731">
        <v>50.8</v>
      </c>
      <c r="G731">
        <v>-20.2853047396862</v>
      </c>
      <c r="H731">
        <v>-7.9031337008353999</v>
      </c>
      <c r="I731">
        <v>-22.6988253661345</v>
      </c>
      <c r="J731">
        <v>-1.84649212634975</v>
      </c>
      <c r="K731">
        <v>52.392170396213999</v>
      </c>
      <c r="L731">
        <v>52.542596510633402</v>
      </c>
      <c r="M731">
        <v>43.179761817811297</v>
      </c>
      <c r="N731">
        <v>0.75591668383056798</v>
      </c>
      <c r="O731">
        <v>34.4488188976378</v>
      </c>
      <c r="P731">
        <v>36.559139784946197</v>
      </c>
    </row>
    <row r="732" spans="1:17" hidden="1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297</v>
      </c>
      <c r="E732">
        <v>5590.0484730999997</v>
      </c>
      <c r="F732">
        <v>289.3</v>
      </c>
      <c r="G732">
        <v>203.75402766656401</v>
      </c>
      <c r="H732">
        <v>45.746154824688702</v>
      </c>
      <c r="I732">
        <v>166.26576266211299</v>
      </c>
      <c r="J732">
        <v>2.5303157469921298</v>
      </c>
      <c r="K732">
        <v>210.44133722123101</v>
      </c>
      <c r="L732">
        <v>136.74215543063701</v>
      </c>
      <c r="M732">
        <v>65.591782768895797</v>
      </c>
      <c r="N732">
        <v>0.64452479726019396</v>
      </c>
      <c r="O732">
        <v>12.9623228482544</v>
      </c>
      <c r="P732">
        <v>275.71428571428498</v>
      </c>
      <c r="Q732">
        <v>0.14345207226623899</v>
      </c>
    </row>
    <row r="733" spans="1:17" hidden="1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125</v>
      </c>
      <c r="E733">
        <v>5513.22198063</v>
      </c>
      <c r="F733">
        <v>466.7</v>
      </c>
      <c r="G733">
        <v>80.873235121023498</v>
      </c>
      <c r="H733">
        <v>40.317287608628099</v>
      </c>
      <c r="I733">
        <v>94.136137859908899</v>
      </c>
      <c r="J733">
        <v>-10.5259083121617</v>
      </c>
      <c r="K733">
        <v>357.25444646563898</v>
      </c>
      <c r="M733">
        <v>53.951583536911301</v>
      </c>
      <c r="N733">
        <v>0.77507874079076999</v>
      </c>
      <c r="O733">
        <v>13.563316905935199</v>
      </c>
      <c r="P733">
        <v>175.50177095631599</v>
      </c>
    </row>
    <row r="734" spans="1:17" hidden="1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247</v>
      </c>
      <c r="E734">
        <v>5505.5655900000002</v>
      </c>
      <c r="F734">
        <v>5007.8</v>
      </c>
      <c r="G734">
        <v>137.89786825275701</v>
      </c>
      <c r="H734">
        <v>24.322248982150398</v>
      </c>
      <c r="I734">
        <v>49.899989928226397</v>
      </c>
      <c r="J734">
        <v>-6.3910222628296998</v>
      </c>
      <c r="K734">
        <v>4233.9264525464796</v>
      </c>
      <c r="L734">
        <v>3377.6733289497602</v>
      </c>
      <c r="M734">
        <v>62.847129019228497</v>
      </c>
      <c r="N734">
        <v>1.97140484813937</v>
      </c>
      <c r="O734">
        <v>7.3724989017133202</v>
      </c>
      <c r="P734">
        <v>166.26611724046199</v>
      </c>
      <c r="Q734">
        <v>0.104210139511225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242</v>
      </c>
      <c r="E735">
        <v>5500.9335800449999</v>
      </c>
      <c r="F735">
        <v>171.79</v>
      </c>
      <c r="G735">
        <v>-21.381084539829001</v>
      </c>
      <c r="H735">
        <v>-4.2613146607957004</v>
      </c>
      <c r="I735">
        <v>2.6637602484989</v>
      </c>
      <c r="J735">
        <v>-0.71918015009537495</v>
      </c>
      <c r="K735">
        <v>166.34067196447299</v>
      </c>
      <c r="L735">
        <v>165.98218590424</v>
      </c>
      <c r="M735">
        <v>45.864741368191197</v>
      </c>
      <c r="N735">
        <v>1.0622872932757501</v>
      </c>
      <c r="O735">
        <v>27.830490715408299</v>
      </c>
      <c r="P735">
        <v>32.095347943098702</v>
      </c>
      <c r="Q735">
        <v>-6.8457301792164998E-2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403</v>
      </c>
      <c r="E736">
        <v>5429.9923067250002</v>
      </c>
      <c r="F736">
        <v>293.7</v>
      </c>
      <c r="G736">
        <v>-8.1249268825275003</v>
      </c>
      <c r="H736">
        <v>-4.3524809277880196</v>
      </c>
      <c r="I736">
        <v>-15.854591355500199</v>
      </c>
      <c r="J736">
        <v>-0.34815487325369798</v>
      </c>
      <c r="K736">
        <v>298.17486161923301</v>
      </c>
      <c r="L736">
        <v>295.07875473915499</v>
      </c>
      <c r="M736">
        <v>50.1188654481656</v>
      </c>
      <c r="N736">
        <v>1.5523535212472499</v>
      </c>
      <c r="O736">
        <v>32.090568607422497</v>
      </c>
      <c r="P736">
        <v>19.067567567567501</v>
      </c>
      <c r="Q736">
        <v>-2.5268813101842001E-2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242</v>
      </c>
      <c r="E737">
        <v>5386.2067125000003</v>
      </c>
      <c r="F737">
        <v>556.85</v>
      </c>
      <c r="G737">
        <v>-19.8418966904167</v>
      </c>
      <c r="H737">
        <v>7.6493662347086202</v>
      </c>
      <c r="I737">
        <v>-20.9319561275137</v>
      </c>
      <c r="J737">
        <v>-1.5340894830465299</v>
      </c>
      <c r="K737">
        <v>530.305810638092</v>
      </c>
      <c r="L737">
        <v>528.97324911658598</v>
      </c>
      <c r="M737">
        <v>59.108421635526497</v>
      </c>
      <c r="N737">
        <v>1.2823816635521801</v>
      </c>
      <c r="O737">
        <v>18.505881296578899</v>
      </c>
      <c r="P737">
        <v>28.0262099091849</v>
      </c>
      <c r="Q737">
        <v>5.5266518900347998E-2</v>
      </c>
    </row>
    <row r="738" spans="1:17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484</v>
      </c>
      <c r="E738">
        <v>5336.6670652599996</v>
      </c>
      <c r="F738">
        <v>321.14999999999998</v>
      </c>
      <c r="G738">
        <v>-20.4682824571669</v>
      </c>
      <c r="H738">
        <v>-4.8859759757511698</v>
      </c>
      <c r="I738">
        <v>-32.9240762665708</v>
      </c>
      <c r="J738">
        <v>-4.9519671595560899</v>
      </c>
      <c r="K738">
        <v>344.672465576295</v>
      </c>
      <c r="L738">
        <v>380.562992943974</v>
      </c>
      <c r="M738">
        <v>47.613928053197696</v>
      </c>
      <c r="N738">
        <v>1.42146770009478</v>
      </c>
      <c r="O738">
        <v>68.893040635217105</v>
      </c>
      <c r="P738">
        <v>22.272986864648701</v>
      </c>
      <c r="Q738">
        <v>-0.11965235438121501</v>
      </c>
    </row>
    <row r="739" spans="1:17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1426</v>
      </c>
      <c r="E739">
        <v>5324.6807842799999</v>
      </c>
      <c r="F739">
        <v>909.9</v>
      </c>
      <c r="G739">
        <v>36.733462355093103</v>
      </c>
      <c r="H739">
        <v>1.03238113906746</v>
      </c>
      <c r="I739">
        <v>-9.5807631212541899</v>
      </c>
      <c r="J739">
        <v>1.73431590054889</v>
      </c>
      <c r="K739">
        <v>911.52786500627803</v>
      </c>
      <c r="L739">
        <v>851.40290688442701</v>
      </c>
      <c r="M739">
        <v>79.3742572798742</v>
      </c>
      <c r="N739">
        <v>0.484442958937715</v>
      </c>
      <c r="O739">
        <v>21.540828662490298</v>
      </c>
      <c r="P739">
        <v>65.737704918032705</v>
      </c>
      <c r="Q739">
        <v>0.14546280487347399</v>
      </c>
    </row>
    <row r="740" spans="1:17" hidden="1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239</v>
      </c>
      <c r="E740">
        <v>5312.878747275</v>
      </c>
      <c r="F740">
        <v>571.54999999999995</v>
      </c>
      <c r="G740">
        <v>1.4486443411207</v>
      </c>
      <c r="H740">
        <v>7.4249475453732403</v>
      </c>
      <c r="I740">
        <v>31.108044064544998</v>
      </c>
      <c r="J740">
        <v>2.96374306528786</v>
      </c>
      <c r="K740">
        <v>515.50259171574203</v>
      </c>
      <c r="L740">
        <v>446.75802255605203</v>
      </c>
      <c r="M740">
        <v>58.741928555497701</v>
      </c>
      <c r="N740">
        <v>0.74050140207512705</v>
      </c>
      <c r="O740">
        <v>7.4009273029481397</v>
      </c>
      <c r="P740">
        <v>58.719800055539999</v>
      </c>
    </row>
    <row r="741" spans="1:17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-</v>
      </c>
      <c r="D741" t="s">
        <v>388</v>
      </c>
      <c r="E741">
        <v>5284.2332095359998</v>
      </c>
      <c r="F741">
        <v>106.56</v>
      </c>
      <c r="G741">
        <v>23.239634114262</v>
      </c>
      <c r="H741">
        <v>1.55900545187342</v>
      </c>
      <c r="I741">
        <v>-16.679127210333299</v>
      </c>
      <c r="J741">
        <v>-4.2140911417894404</v>
      </c>
      <c r="K741">
        <v>103.78112685751699</v>
      </c>
      <c r="L741">
        <v>99.567756004070105</v>
      </c>
      <c r="M741">
        <v>58.147346421218202</v>
      </c>
      <c r="N741">
        <v>0.99546258837673396</v>
      </c>
      <c r="O741">
        <v>14.067192192192101</v>
      </c>
      <c r="P741">
        <v>51.471215351812297</v>
      </c>
      <c r="Q741">
        <v>3.3994384776709997E-2</v>
      </c>
    </row>
    <row r="742" spans="1:17" x14ac:dyDescent="0.3">
      <c r="A742" t="s">
        <v>1621</v>
      </c>
      <c r="B742" t="s">
        <v>1622</v>
      </c>
      <c r="C742" t="str">
        <f>IFERROR(VLOOKUP(Table1[[#This Row],[Ticker]],[1]!Table1[[Symbol]:[Industry]],2,FALSE),"-")</f>
        <v>-</v>
      </c>
      <c r="D742" t="s">
        <v>49</v>
      </c>
      <c r="E742">
        <v>5233.7975696000003</v>
      </c>
      <c r="F742">
        <v>725.6</v>
      </c>
      <c r="G742">
        <v>-22.874869137628899</v>
      </c>
      <c r="H742">
        <v>-11.927992485115499</v>
      </c>
      <c r="I742">
        <v>-53.2734208976796</v>
      </c>
      <c r="J742">
        <v>-1.7161903487557</v>
      </c>
      <c r="K742">
        <v>777.66623901380103</v>
      </c>
      <c r="L742">
        <v>839.83054851255895</v>
      </c>
      <c r="M742">
        <v>45.408401102200401</v>
      </c>
      <c r="N742">
        <v>1.0372350219787301</v>
      </c>
      <c r="O742">
        <v>71.334068357221597</v>
      </c>
      <c r="P742">
        <v>7.0127571713000503</v>
      </c>
      <c r="Q742">
        <v>-6.8621673858110001E-3</v>
      </c>
    </row>
    <row r="743" spans="1:17" hidden="1" x14ac:dyDescent="0.3">
      <c r="A743" t="s">
        <v>1623</v>
      </c>
      <c r="B743" t="s">
        <v>1624</v>
      </c>
      <c r="C743" t="str">
        <f>IFERROR(VLOOKUP(Table1[[#This Row],[Ticker]],[1]!Table1[[Symbol]:[Industry]],2,FALSE),"-")</f>
        <v>-</v>
      </c>
      <c r="D743" t="s">
        <v>287</v>
      </c>
      <c r="E743">
        <v>5210.9162910900004</v>
      </c>
      <c r="F743">
        <v>372.55</v>
      </c>
      <c r="G743">
        <v>-11.3600671947453</v>
      </c>
      <c r="H743">
        <v>-2.4013627014376202</v>
      </c>
      <c r="I743">
        <v>-9.4420601581918309</v>
      </c>
      <c r="J743">
        <v>-1.9584599557054601</v>
      </c>
      <c r="K743">
        <v>369.35912096528699</v>
      </c>
      <c r="L743">
        <v>356.45199276605598</v>
      </c>
      <c r="M743">
        <v>47.026808330766698</v>
      </c>
      <c r="N743">
        <v>1.1219631148268101</v>
      </c>
      <c r="O743">
        <v>7.6365588511609204</v>
      </c>
      <c r="P743">
        <v>19.025559105431299</v>
      </c>
      <c r="Q743">
        <v>2.2666281706674E-2</v>
      </c>
    </row>
    <row r="744" spans="1:17" x14ac:dyDescent="0.3">
      <c r="A744" t="s">
        <v>1625</v>
      </c>
      <c r="B744" t="s">
        <v>1626</v>
      </c>
      <c r="C744" t="str">
        <f>IFERROR(VLOOKUP(Table1[[#This Row],[Ticker]],[1]!Table1[[Symbol]:[Industry]],2,FALSE),"-")</f>
        <v>-</v>
      </c>
      <c r="D744" t="s">
        <v>333</v>
      </c>
      <c r="E744">
        <v>5199.16892964</v>
      </c>
      <c r="F744">
        <v>1967.9</v>
      </c>
      <c r="G744">
        <v>65.515171098936406</v>
      </c>
      <c r="H744">
        <v>-5.4991937014839598</v>
      </c>
      <c r="I744">
        <v>43.135967723243098</v>
      </c>
      <c r="J744">
        <v>-5.6366140775692699</v>
      </c>
      <c r="K744">
        <v>1692.3721812823701</v>
      </c>
      <c r="L744">
        <v>1352.8133172968301</v>
      </c>
      <c r="M744">
        <v>46.201366218618197</v>
      </c>
      <c r="N744">
        <v>0.57135614245022304</v>
      </c>
      <c r="O744">
        <v>6.7127394684689303</v>
      </c>
      <c r="P744">
        <v>109.79744136460501</v>
      </c>
      <c r="Q744">
        <v>-4.4201646684208999E-2</v>
      </c>
    </row>
    <row r="745" spans="1:17" x14ac:dyDescent="0.3">
      <c r="A745" t="s">
        <v>1627</v>
      </c>
      <c r="B745" t="s">
        <v>1628</v>
      </c>
      <c r="C745" t="str">
        <f>IFERROR(VLOOKUP(Table1[[#This Row],[Ticker]],[1]!Table1[[Symbol]:[Industry]],2,FALSE),"-")</f>
        <v>-</v>
      </c>
      <c r="D745" t="s">
        <v>986</v>
      </c>
      <c r="E745">
        <v>5187.7836241140003</v>
      </c>
      <c r="F745">
        <v>42.33</v>
      </c>
      <c r="G745">
        <v>128.18487989105199</v>
      </c>
      <c r="H745">
        <v>15.5929515030695</v>
      </c>
      <c r="I745">
        <v>37.040813341375703</v>
      </c>
      <c r="J745">
        <v>-2.9574188141569899</v>
      </c>
      <c r="K745">
        <v>37.110582928077797</v>
      </c>
      <c r="L745">
        <v>31.330101364612599</v>
      </c>
      <c r="M745">
        <v>52.484736922363197</v>
      </c>
      <c r="N745">
        <v>0.99059630255583797</v>
      </c>
      <c r="O745">
        <v>4.8901488306165799</v>
      </c>
      <c r="P745">
        <v>166.22641509433899</v>
      </c>
      <c r="Q745">
        <v>6.5392609630603005E-2</v>
      </c>
    </row>
    <row r="746" spans="1:17" hidden="1" x14ac:dyDescent="0.3">
      <c r="A746" t="s">
        <v>1629</v>
      </c>
      <c r="B746" t="s">
        <v>1630</v>
      </c>
      <c r="C746" t="str">
        <f>IFERROR(VLOOKUP(Table1[[#This Row],[Ticker]],[1]!Table1[[Symbol]:[Industry]],2,FALSE),"-")</f>
        <v>-</v>
      </c>
      <c r="D746" t="s">
        <v>1631</v>
      </c>
      <c r="E746">
        <v>5168.879891351</v>
      </c>
      <c r="F746">
        <v>61.38</v>
      </c>
      <c r="G746">
        <v>-3.49982186274576</v>
      </c>
      <c r="H746">
        <v>-2.8850953903445</v>
      </c>
      <c r="I746">
        <v>2.4354464199486001</v>
      </c>
      <c r="J746">
        <v>0.25879812358490201</v>
      </c>
      <c r="K746">
        <v>60.531365881889002</v>
      </c>
      <c r="L746">
        <v>56.438490533928601</v>
      </c>
      <c r="M746">
        <v>56.425916595309197</v>
      </c>
      <c r="N746">
        <v>0.97602832865936895</v>
      </c>
      <c r="O746">
        <v>5.5718475073313698</v>
      </c>
      <c r="P746">
        <v>28.410041841004102</v>
      </c>
      <c r="Q746">
        <v>-3.0196124243903E-2</v>
      </c>
    </row>
    <row r="747" spans="1:17" x14ac:dyDescent="0.3">
      <c r="A747" t="s">
        <v>1632</v>
      </c>
      <c r="B747" t="s">
        <v>1633</v>
      </c>
      <c r="C747" t="str">
        <f>IFERROR(VLOOKUP(Table1[[#This Row],[Ticker]],[1]!Table1[[Symbol]:[Industry]],2,FALSE),"-")</f>
        <v>-</v>
      </c>
      <c r="D747" t="s">
        <v>80</v>
      </c>
      <c r="E747">
        <v>5155.901615232</v>
      </c>
      <c r="F747">
        <v>231.91</v>
      </c>
      <c r="G747">
        <v>2.5518006456433602</v>
      </c>
      <c r="H747">
        <v>0.68937206714950405</v>
      </c>
      <c r="I747">
        <v>-11.2591250545414</v>
      </c>
      <c r="J747">
        <v>-2.4916140775692601</v>
      </c>
      <c r="K747">
        <v>213.82194744800199</v>
      </c>
      <c r="L747">
        <v>204.936097171954</v>
      </c>
      <c r="M747">
        <v>59.143385575300698</v>
      </c>
      <c r="N747">
        <v>1.99026562905697</v>
      </c>
      <c r="O747">
        <v>6.5068345478849601</v>
      </c>
      <c r="P747">
        <v>33.858585858585798</v>
      </c>
      <c r="Q747">
        <v>-9.6871294591530002E-2</v>
      </c>
    </row>
    <row r="748" spans="1:17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-</v>
      </c>
      <c r="D748" t="s">
        <v>388</v>
      </c>
      <c r="E748">
        <v>5089.3543815749999</v>
      </c>
      <c r="F748">
        <v>584.9</v>
      </c>
      <c r="G748">
        <v>-43.0564384476043</v>
      </c>
      <c r="H748">
        <v>-4.5204193729375</v>
      </c>
      <c r="I748">
        <v>-31.038836341963499</v>
      </c>
      <c r="J748">
        <v>-5.9108208514390498E-2</v>
      </c>
      <c r="K748">
        <v>573.33463050406795</v>
      </c>
      <c r="L748">
        <v>612.21422445728899</v>
      </c>
      <c r="M748">
        <v>55.640502672907502</v>
      </c>
      <c r="N748">
        <v>1.7062138433312399</v>
      </c>
      <c r="O748">
        <v>36.604547785946302</v>
      </c>
      <c r="P748">
        <v>14.4058679706601</v>
      </c>
      <c r="Q748">
        <v>5.1821211658401999E-2</v>
      </c>
    </row>
    <row r="749" spans="1:17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65</v>
      </c>
      <c r="E749">
        <v>5075.271675</v>
      </c>
      <c r="F749">
        <v>546.29999999999995</v>
      </c>
      <c r="G749">
        <v>-8.8550312602106498</v>
      </c>
      <c r="H749">
        <v>0.32301152852763598</v>
      </c>
      <c r="I749">
        <v>-6.2145413759996497</v>
      </c>
      <c r="J749">
        <v>1.6568015794670701</v>
      </c>
      <c r="K749">
        <v>509.88390108531303</v>
      </c>
      <c r="L749">
        <v>499.18317987246502</v>
      </c>
      <c r="M749">
        <v>70.784333641841997</v>
      </c>
      <c r="N749">
        <v>1.3391283751184699</v>
      </c>
      <c r="O749">
        <v>18.204283360790701</v>
      </c>
      <c r="P749">
        <v>26.737037466651099</v>
      </c>
      <c r="Q749">
        <v>-7.1803159884359993E-2</v>
      </c>
    </row>
    <row r="750" spans="1:17" hidden="1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-</v>
      </c>
      <c r="D750" t="s">
        <v>189</v>
      </c>
      <c r="E750">
        <v>5065.5477735900004</v>
      </c>
      <c r="F750">
        <v>658.05</v>
      </c>
      <c r="G750">
        <v>16.690710780615099</v>
      </c>
      <c r="H750">
        <v>17.449715952491701</v>
      </c>
      <c r="I750">
        <v>2.2571317829881701</v>
      </c>
      <c r="J750">
        <v>6.11551135938707</v>
      </c>
      <c r="K750">
        <v>569.65667166127798</v>
      </c>
      <c r="L750">
        <v>525.75872817906804</v>
      </c>
      <c r="M750">
        <v>89.524790557849201</v>
      </c>
      <c r="N750">
        <v>2.0878086664348801</v>
      </c>
      <c r="O750">
        <v>2.48461363118304</v>
      </c>
      <c r="P750">
        <v>63.999999999999901</v>
      </c>
      <c r="Q750">
        <v>0.14925372322637601</v>
      </c>
    </row>
    <row r="751" spans="1:17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242</v>
      </c>
      <c r="E751">
        <v>5035.1999765749997</v>
      </c>
      <c r="F751">
        <v>298.35000000000002</v>
      </c>
      <c r="G751">
        <v>18.741318729122</v>
      </c>
      <c r="H751">
        <v>12.3638734496193</v>
      </c>
      <c r="I751">
        <v>-1.7786270214748701</v>
      </c>
      <c r="J751">
        <v>5.1492309928532602</v>
      </c>
      <c r="K751">
        <v>274.5596681788</v>
      </c>
      <c r="L751">
        <v>258.62291540103502</v>
      </c>
      <c r="M751">
        <v>67.207384638593794</v>
      </c>
      <c r="N751">
        <v>1.2430649788753201</v>
      </c>
      <c r="O751">
        <v>4.3572984749455204</v>
      </c>
      <c r="P751">
        <v>45.999510643503797</v>
      </c>
      <c r="Q751">
        <v>-1.8996417376781E-2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-</v>
      </c>
      <c r="D752" t="s">
        <v>189</v>
      </c>
      <c r="E752">
        <v>5023.8688613049999</v>
      </c>
      <c r="F752">
        <v>125.84</v>
      </c>
      <c r="G752">
        <v>-12.0294940820898</v>
      </c>
      <c r="H752">
        <v>-3.8125096394769198</v>
      </c>
      <c r="I752">
        <v>2.48925657207971</v>
      </c>
      <c r="J752">
        <v>-1.3605861587875301</v>
      </c>
      <c r="K752">
        <v>127.054158920803</v>
      </c>
      <c r="L752">
        <v>121.697658663799</v>
      </c>
      <c r="M752">
        <v>48.624002411520202</v>
      </c>
      <c r="N752">
        <v>0.61222542240155997</v>
      </c>
      <c r="O752">
        <v>14.4310235219326</v>
      </c>
      <c r="P752">
        <v>22.950659501709801</v>
      </c>
      <c r="Q752">
        <v>1.5271137510806001E-2</v>
      </c>
    </row>
    <row r="753" spans="1:17" hidden="1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263</v>
      </c>
      <c r="E753">
        <v>5020.3522112239998</v>
      </c>
      <c r="F753">
        <v>3.72</v>
      </c>
      <c r="G753">
        <v>338.69386192697999</v>
      </c>
      <c r="H753">
        <v>114.15502851764199</v>
      </c>
      <c r="I753">
        <v>112.122357019722</v>
      </c>
      <c r="J753">
        <v>7.9505864795337899</v>
      </c>
      <c r="K753">
        <v>2.4580324513331901</v>
      </c>
      <c r="L753">
        <v>1.7818692093711599</v>
      </c>
      <c r="M753">
        <v>80.707666615909304</v>
      </c>
      <c r="N753">
        <v>1.5636859511265</v>
      </c>
      <c r="O753">
        <v>16.3978494623655</v>
      </c>
      <c r="P753">
        <v>431.42857142857099</v>
      </c>
      <c r="Q753">
        <v>4.2435356809493001E-2</v>
      </c>
    </row>
    <row r="754" spans="1:17" hidden="1" x14ac:dyDescent="0.3">
      <c r="A754" t="s">
        <v>1646</v>
      </c>
      <c r="B754" t="s">
        <v>1647</v>
      </c>
      <c r="C754" t="str">
        <f>IFERROR(VLOOKUP(Table1[[#This Row],[Ticker]],[1]!Table1[[Symbol]:[Industry]],2,FALSE),"-")</f>
        <v>-</v>
      </c>
      <c r="D754" t="s">
        <v>876</v>
      </c>
      <c r="E754">
        <v>5016.2187395999999</v>
      </c>
      <c r="F754">
        <v>214.35</v>
      </c>
      <c r="G754">
        <v>291.58982465989902</v>
      </c>
      <c r="H754">
        <v>60.318804937614402</v>
      </c>
      <c r="I754">
        <v>76.022935240088401</v>
      </c>
      <c r="J754">
        <v>7.6285020787137201</v>
      </c>
      <c r="K754">
        <v>150.124232443886</v>
      </c>
      <c r="L754">
        <v>115.156426316926</v>
      </c>
      <c r="M754">
        <v>83.994354491784406</v>
      </c>
      <c r="N754">
        <v>1.2623635618840501</v>
      </c>
      <c r="O754">
        <v>4.40867739678096</v>
      </c>
      <c r="P754">
        <v>334.493243243243</v>
      </c>
      <c r="Q754">
        <v>0.234053087384088</v>
      </c>
    </row>
    <row r="755" spans="1:17" x14ac:dyDescent="0.3">
      <c r="A755" t="s">
        <v>1648</v>
      </c>
      <c r="B755" t="s">
        <v>1649</v>
      </c>
      <c r="C755" t="str">
        <f>IFERROR(VLOOKUP(Table1[[#This Row],[Ticker]],[1]!Table1[[Symbol]:[Industry]],2,FALSE),"-")</f>
        <v>-</v>
      </c>
      <c r="D755" t="s">
        <v>46</v>
      </c>
      <c r="E755">
        <v>5012.4131742930003</v>
      </c>
      <c r="F755">
        <v>63.41</v>
      </c>
      <c r="G755">
        <v>44.215950280393997</v>
      </c>
      <c r="H755">
        <v>-3.2357193689875801</v>
      </c>
      <c r="I755">
        <v>-14.7929498955846</v>
      </c>
      <c r="J755">
        <v>-7.5491438798930801</v>
      </c>
      <c r="K755">
        <v>63.898791947705902</v>
      </c>
      <c r="L755">
        <v>57.727897199414798</v>
      </c>
      <c r="M755">
        <v>31.1080498489593</v>
      </c>
      <c r="N755">
        <v>1.1792377219382999</v>
      </c>
      <c r="O755">
        <v>24.5860274404668</v>
      </c>
      <c r="P755">
        <v>81.690544412607395</v>
      </c>
      <c r="Q755">
        <v>0.121973283988884</v>
      </c>
    </row>
    <row r="756" spans="1:17" x14ac:dyDescent="0.3">
      <c r="A756" t="s">
        <v>1650</v>
      </c>
      <c r="B756" t="s">
        <v>1651</v>
      </c>
      <c r="C756" t="str">
        <f>IFERROR(VLOOKUP(Table1[[#This Row],[Ticker]],[1]!Table1[[Symbol]:[Industry]],2,FALSE),"-")</f>
        <v>-</v>
      </c>
      <c r="D756" t="s">
        <v>109</v>
      </c>
      <c r="E756">
        <v>4965.0966686100001</v>
      </c>
      <c r="F756">
        <v>295.95</v>
      </c>
      <c r="G756">
        <v>92.780382535966595</v>
      </c>
      <c r="H756">
        <v>6.0235398902716799</v>
      </c>
      <c r="I756">
        <v>21.0378456173902</v>
      </c>
      <c r="J756">
        <v>5.5636093912554498</v>
      </c>
      <c r="K756">
        <v>271.41803233627701</v>
      </c>
      <c r="L756">
        <v>232.544640695266</v>
      </c>
      <c r="M756">
        <v>74.583843674831698</v>
      </c>
      <c r="N756">
        <v>0.873074536357066</v>
      </c>
      <c r="O756">
        <v>8.2784254096975793</v>
      </c>
      <c r="P756">
        <v>128.70942812982901</v>
      </c>
      <c r="Q756">
        <v>6.6815585292282001E-2</v>
      </c>
    </row>
    <row r="757" spans="1:17" x14ac:dyDescent="0.3">
      <c r="A757" t="s">
        <v>1652</v>
      </c>
      <c r="B757" t="s">
        <v>1653</v>
      </c>
      <c r="C757" t="str">
        <f>IFERROR(VLOOKUP(Table1[[#This Row],[Ticker]],[1]!Table1[[Symbol]:[Industry]],2,FALSE),"-")</f>
        <v>-</v>
      </c>
      <c r="D757" t="s">
        <v>1654</v>
      </c>
      <c r="E757">
        <v>4964.8118929499997</v>
      </c>
      <c r="F757">
        <v>993.05</v>
      </c>
      <c r="G757">
        <v>53.811882807597698</v>
      </c>
      <c r="H757">
        <v>-4.1825030262765903</v>
      </c>
      <c r="I757">
        <v>37.004652076871601</v>
      </c>
      <c r="J757">
        <v>2.99945735100217</v>
      </c>
      <c r="K757">
        <v>893.66302632959798</v>
      </c>
      <c r="L757">
        <v>739.57629680246202</v>
      </c>
      <c r="M757">
        <v>61.1144491574683</v>
      </c>
      <c r="N757">
        <v>0.53819031288024899</v>
      </c>
      <c r="O757">
        <v>4.6825436785660397</v>
      </c>
      <c r="P757">
        <v>85.616822429906506</v>
      </c>
      <c r="Q757">
        <v>-5.7975995739160003E-3</v>
      </c>
    </row>
    <row r="758" spans="1:17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1215</v>
      </c>
      <c r="E758">
        <v>4951.5782614999998</v>
      </c>
      <c r="F758">
        <v>2961.15</v>
      </c>
      <c r="G758">
        <v>-3.6480596603277502</v>
      </c>
      <c r="H758">
        <v>-3.1945688136502</v>
      </c>
      <c r="I758">
        <v>-21.445202771073401</v>
      </c>
      <c r="J758">
        <v>-3.55650544302447</v>
      </c>
      <c r="K758">
        <v>2994.6788058016</v>
      </c>
      <c r="L758">
        <v>2910.2298234363402</v>
      </c>
      <c r="M758">
        <v>52.174252641757498</v>
      </c>
      <c r="N758">
        <v>0.69779215759115198</v>
      </c>
      <c r="O758">
        <v>24.951454671326999</v>
      </c>
      <c r="P758">
        <v>35.826338241365001</v>
      </c>
      <c r="Q758">
        <v>-6.3045401695713002E-2</v>
      </c>
    </row>
    <row r="759" spans="1:17" hidden="1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150</v>
      </c>
      <c r="E759">
        <v>4919.6621359999999</v>
      </c>
      <c r="F759">
        <v>168.26</v>
      </c>
      <c r="G759">
        <v>164.46176529195</v>
      </c>
      <c r="H759">
        <v>19.288328273759099</v>
      </c>
      <c r="I759">
        <v>11.3048486022138</v>
      </c>
      <c r="J759">
        <v>-5.4930426489978297</v>
      </c>
      <c r="K759">
        <v>150.35445893125399</v>
      </c>
      <c r="L759">
        <v>119.538723300534</v>
      </c>
      <c r="M759">
        <v>52.066301084485403</v>
      </c>
      <c r="N759">
        <v>1.891240488544</v>
      </c>
      <c r="O759">
        <v>11.731843575418999</v>
      </c>
      <c r="P759">
        <v>198.86323268205999</v>
      </c>
    </row>
    <row r="760" spans="1:17" x14ac:dyDescent="0.3">
      <c r="A760" t="s">
        <v>1659</v>
      </c>
      <c r="B760" t="s">
        <v>1660</v>
      </c>
      <c r="C760" t="str">
        <f>IFERROR(VLOOKUP(Table1[[#This Row],[Ticker]],[1]!Table1[[Symbol]:[Industry]],2,FALSE),"-")</f>
        <v>-</v>
      </c>
      <c r="D760" t="s">
        <v>624</v>
      </c>
      <c r="E760">
        <v>4895.6563599999999</v>
      </c>
      <c r="F760">
        <v>1104.9000000000001</v>
      </c>
      <c r="G760">
        <v>76.093349059501605</v>
      </c>
      <c r="H760">
        <v>-3.9742789815947099</v>
      </c>
      <c r="I760">
        <v>19.149825953665999</v>
      </c>
      <c r="J760">
        <v>2.68689171180768</v>
      </c>
      <c r="K760">
        <v>1135.72037403477</v>
      </c>
      <c r="L760">
        <v>990.03131284759399</v>
      </c>
      <c r="M760">
        <v>64.048186921350506</v>
      </c>
      <c r="N760">
        <v>0.72914885092299697</v>
      </c>
      <c r="O760">
        <v>35.301837270341103</v>
      </c>
      <c r="P760">
        <v>111.22156375454</v>
      </c>
      <c r="Q760">
        <v>0.16876055680136401</v>
      </c>
    </row>
    <row r="761" spans="1:17" hidden="1" x14ac:dyDescent="0.3">
      <c r="A761" t="s">
        <v>1661</v>
      </c>
      <c r="B761" t="s">
        <v>1662</v>
      </c>
      <c r="C761" t="str">
        <f>IFERROR(VLOOKUP(Table1[[#This Row],[Ticker]],[1]!Table1[[Symbol]:[Industry]],2,FALSE),"-")</f>
        <v>-</v>
      </c>
      <c r="D761" t="s">
        <v>65</v>
      </c>
      <c r="E761">
        <v>4865.6477142900003</v>
      </c>
      <c r="F761">
        <v>1080.8</v>
      </c>
      <c r="G761">
        <v>-32.269341065494899</v>
      </c>
      <c r="H761">
        <v>2.0598028785741</v>
      </c>
      <c r="I761">
        <v>-19.312789539603301</v>
      </c>
      <c r="J761">
        <v>3.8944227628047798</v>
      </c>
      <c r="K761">
        <v>1060.0170474904801</v>
      </c>
      <c r="M761">
        <v>68.296800453639804</v>
      </c>
      <c r="N761">
        <v>0.79149265450744</v>
      </c>
      <c r="O761">
        <v>16.3952627683197</v>
      </c>
      <c r="P761">
        <v>11.422680412371101</v>
      </c>
    </row>
    <row r="762" spans="1:17" hidden="1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-</v>
      </c>
      <c r="D762" t="s">
        <v>346</v>
      </c>
      <c r="E762">
        <v>4861.0046776999998</v>
      </c>
      <c r="F762">
        <v>11253.65</v>
      </c>
      <c r="G762">
        <v>-7.0791218242392899</v>
      </c>
      <c r="H762">
        <v>4.6443471672373704</v>
      </c>
      <c r="I762">
        <v>10.2602754192422</v>
      </c>
      <c r="J762">
        <v>-3.7872064591057399</v>
      </c>
      <c r="K762">
        <v>10710.965251256501</v>
      </c>
      <c r="L762">
        <v>9745.4294338508407</v>
      </c>
      <c r="M762">
        <v>46.127343060363501</v>
      </c>
      <c r="N762">
        <v>0.77455171971578196</v>
      </c>
      <c r="O762">
        <v>17.978611383862098</v>
      </c>
      <c r="P762">
        <v>35.053253727760897</v>
      </c>
      <c r="Q762">
        <v>-7.8980154630638996E-2</v>
      </c>
    </row>
    <row r="763" spans="1:17" x14ac:dyDescent="0.3">
      <c r="A763" t="s">
        <v>1665</v>
      </c>
      <c r="B763" t="s">
        <v>1666</v>
      </c>
      <c r="C763" t="str">
        <f>IFERROR(VLOOKUP(Table1[[#This Row],[Ticker]],[1]!Table1[[Symbol]:[Industry]],2,FALSE),"-")</f>
        <v>-</v>
      </c>
      <c r="D763" t="s">
        <v>189</v>
      </c>
      <c r="E763">
        <v>4840.3822319999999</v>
      </c>
      <c r="F763">
        <v>676.55</v>
      </c>
      <c r="G763">
        <v>95.916084149202604</v>
      </c>
      <c r="H763">
        <v>6.1933441722442097</v>
      </c>
      <c r="I763">
        <v>-14.838957979152701</v>
      </c>
      <c r="J763">
        <v>-4.7901390882576003</v>
      </c>
      <c r="K763">
        <v>638.45606566621495</v>
      </c>
      <c r="L763">
        <v>577.62430017992494</v>
      </c>
      <c r="M763">
        <v>54.8188088058753</v>
      </c>
      <c r="N763">
        <v>2.9479213348300499</v>
      </c>
      <c r="O763">
        <v>9.9918705195476996</v>
      </c>
      <c r="P763">
        <v>124.357486320676</v>
      </c>
      <c r="Q763">
        <v>0.141184815622143</v>
      </c>
    </row>
    <row r="764" spans="1:17" hidden="1" x14ac:dyDescent="0.3">
      <c r="A764" t="s">
        <v>1667</v>
      </c>
      <c r="B764" t="s">
        <v>1668</v>
      </c>
      <c r="C764" t="str">
        <f>IFERROR(VLOOKUP(Table1[[#This Row],[Ticker]],[1]!Table1[[Symbol]:[Industry]],2,FALSE),"-")</f>
        <v>-</v>
      </c>
      <c r="D764" t="s">
        <v>189</v>
      </c>
      <c r="E764">
        <v>4838.8352230699902</v>
      </c>
      <c r="F764">
        <v>7051.85</v>
      </c>
      <c r="G764">
        <v>60.9509267447133</v>
      </c>
      <c r="H764">
        <v>-12.947283852589599</v>
      </c>
      <c r="I764">
        <v>18.085068367264</v>
      </c>
      <c r="J764">
        <v>-5.3537472592742796</v>
      </c>
      <c r="K764">
        <v>7582.5533264167398</v>
      </c>
      <c r="L764">
        <v>6453.8549415415</v>
      </c>
      <c r="M764">
        <v>29.149848112451402</v>
      </c>
      <c r="N764">
        <v>0.862843886799744</v>
      </c>
      <c r="O764">
        <v>28.801661975226299</v>
      </c>
      <c r="P764">
        <v>95.884722222222194</v>
      </c>
      <c r="Q764">
        <v>0.14055054470912501</v>
      </c>
    </row>
    <row r="765" spans="1:17" x14ac:dyDescent="0.3">
      <c r="A765" t="s">
        <v>1669</v>
      </c>
      <c r="B765" t="s">
        <v>1670</v>
      </c>
      <c r="C765" t="str">
        <f>IFERROR(VLOOKUP(Table1[[#This Row],[Ticker]],[1]!Table1[[Symbol]:[Industry]],2,FALSE),"-")</f>
        <v>-</v>
      </c>
      <c r="D765" t="s">
        <v>484</v>
      </c>
      <c r="E765">
        <v>4837.93203928</v>
      </c>
      <c r="F765">
        <v>1687.85</v>
      </c>
      <c r="G765">
        <v>-11.848102631010899</v>
      </c>
      <c r="H765">
        <v>5.3523959317389096</v>
      </c>
      <c r="I765">
        <v>16.188588145002601</v>
      </c>
      <c r="J765">
        <v>8.9539405647129904</v>
      </c>
      <c r="K765">
        <v>1450.6081629247701</v>
      </c>
      <c r="L765">
        <v>1384.9877096402099</v>
      </c>
      <c r="M765">
        <v>77.411728767304993</v>
      </c>
      <c r="N765">
        <v>1.1749414528684401</v>
      </c>
      <c r="O765">
        <v>1.8781289806558601</v>
      </c>
      <c r="P765">
        <v>57.485421040354503</v>
      </c>
      <c r="Q765">
        <v>-0.14559082074829299</v>
      </c>
    </row>
    <row r="766" spans="1:17" x14ac:dyDescent="0.3">
      <c r="A766" t="s">
        <v>1671</v>
      </c>
      <c r="B766" t="s">
        <v>1672</v>
      </c>
      <c r="C766" t="str">
        <f>IFERROR(VLOOKUP(Table1[[#This Row],[Ticker]],[1]!Table1[[Symbol]:[Industry]],2,FALSE),"-")</f>
        <v>-</v>
      </c>
      <c r="D766" t="s">
        <v>120</v>
      </c>
      <c r="E766">
        <v>4836.0635400000001</v>
      </c>
      <c r="F766">
        <v>547.20000000000005</v>
      </c>
      <c r="G766">
        <v>118.307183339586</v>
      </c>
      <c r="H766">
        <v>-33.188872757093002</v>
      </c>
      <c r="I766">
        <v>67.261870971117403</v>
      </c>
      <c r="J766">
        <v>-8.5350410988269392</v>
      </c>
      <c r="K766">
        <v>488.80445284576001</v>
      </c>
      <c r="L766">
        <v>357.97074545618301</v>
      </c>
      <c r="M766">
        <v>30.228870733627399</v>
      </c>
      <c r="N766">
        <v>0.41833209636873803</v>
      </c>
      <c r="O766">
        <v>32.922149122806999</v>
      </c>
      <c r="P766">
        <v>161.442904921165</v>
      </c>
      <c r="Q766">
        <v>6.5389864865273997E-2</v>
      </c>
    </row>
    <row r="767" spans="1:17" x14ac:dyDescent="0.3">
      <c r="A767" t="s">
        <v>1673</v>
      </c>
      <c r="B767" t="s">
        <v>1674</v>
      </c>
      <c r="C767" t="str">
        <f>IFERROR(VLOOKUP(Table1[[#This Row],[Ticker]],[1]!Table1[[Symbol]:[Industry]],2,FALSE),"-")</f>
        <v>-</v>
      </c>
      <c r="D767" t="s">
        <v>1675</v>
      </c>
      <c r="E767">
        <v>4834.8920695919996</v>
      </c>
      <c r="F767">
        <v>75.58</v>
      </c>
      <c r="G767">
        <v>52.9435688437447</v>
      </c>
      <c r="H767">
        <v>0.87067428141874403</v>
      </c>
      <c r="I767">
        <v>10.4679753653406</v>
      </c>
      <c r="J767">
        <v>-7.5849954668222201</v>
      </c>
      <c r="K767">
        <v>69.650482046281496</v>
      </c>
      <c r="L767">
        <v>61.532842733935396</v>
      </c>
      <c r="M767">
        <v>38.072091333969098</v>
      </c>
      <c r="N767">
        <v>0.73488875442544599</v>
      </c>
      <c r="O767">
        <v>11.3919026197406</v>
      </c>
      <c r="P767">
        <v>87.776397515527904</v>
      </c>
      <c r="Q767">
        <v>6.7645426261270999E-2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E768">
        <v>4826.0846551000004</v>
      </c>
      <c r="F768">
        <v>4347.5</v>
      </c>
      <c r="G768">
        <v>38.702336987448497</v>
      </c>
      <c r="H768">
        <v>-1.09708823495942</v>
      </c>
      <c r="I768">
        <v>23.7718340190155</v>
      </c>
      <c r="J768">
        <v>-3.2457467680396301</v>
      </c>
      <c r="K768">
        <v>4206.6719825039399</v>
      </c>
      <c r="L768">
        <v>3611.1702219689901</v>
      </c>
      <c r="M768">
        <v>57.508732779356599</v>
      </c>
      <c r="N768">
        <v>0.78866228828205998</v>
      </c>
      <c r="O768">
        <v>9.8792409430707302</v>
      </c>
      <c r="P768">
        <v>85</v>
      </c>
      <c r="Q768">
        <v>0.13246552182620799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403</v>
      </c>
      <c r="E769">
        <v>4796.5113688800002</v>
      </c>
      <c r="F769">
        <v>128.28</v>
      </c>
      <c r="G769">
        <v>-34.833767306531101</v>
      </c>
      <c r="H769">
        <v>0.588487970456816</v>
      </c>
      <c r="I769">
        <v>-19.628755271930501</v>
      </c>
      <c r="J769">
        <v>2.5869435915855599</v>
      </c>
      <c r="K769">
        <v>123.441289444003</v>
      </c>
      <c r="M769">
        <v>84.943835212267501</v>
      </c>
      <c r="N769">
        <v>0.96162043157953603</v>
      </c>
      <c r="O769">
        <v>19.738072965388199</v>
      </c>
      <c r="P769">
        <v>17.958620689655099</v>
      </c>
    </row>
    <row r="770" spans="1:17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130</v>
      </c>
      <c r="E770">
        <v>4790.9538056319998</v>
      </c>
      <c r="F770">
        <v>261.08</v>
      </c>
      <c r="G770">
        <v>6.1502645179121398</v>
      </c>
      <c r="H770">
        <v>22.053216541802001</v>
      </c>
      <c r="I770">
        <v>13.8378066942562</v>
      </c>
      <c r="J770">
        <v>15.786031634704001</v>
      </c>
      <c r="K770">
        <v>219.82547536139501</v>
      </c>
      <c r="L770">
        <v>204.43643397915099</v>
      </c>
      <c r="M770">
        <v>90.725014802498293</v>
      </c>
      <c r="N770">
        <v>3.0442688791000601</v>
      </c>
      <c r="O770">
        <v>5.2512639803891696</v>
      </c>
      <c r="P770">
        <v>64.149638478465803</v>
      </c>
      <c r="Q770">
        <v>9.7269671482323003E-2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E771">
        <v>4783.9506000000001</v>
      </c>
      <c r="F771">
        <v>425.35</v>
      </c>
      <c r="G771">
        <v>244.76915162724501</v>
      </c>
      <c r="H771">
        <v>-12.3841143577365</v>
      </c>
      <c r="I771">
        <v>-33.9402965429312</v>
      </c>
      <c r="J771">
        <v>-9.3804018265519193</v>
      </c>
      <c r="K771">
        <v>453.88386688979</v>
      </c>
      <c r="L771">
        <v>413.0449781209</v>
      </c>
      <c r="M771">
        <v>27.599758508744198</v>
      </c>
      <c r="N771">
        <v>3.7124231347877501</v>
      </c>
      <c r="O771">
        <v>50.111672740096303</v>
      </c>
      <c r="P771">
        <v>267.14788200513499</v>
      </c>
      <c r="Q771">
        <v>0.27737253871652801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505</v>
      </c>
      <c r="E772">
        <v>4759.5420257099904</v>
      </c>
      <c r="F772">
        <v>420.3</v>
      </c>
      <c r="G772">
        <v>32.661407950893803</v>
      </c>
      <c r="H772">
        <v>39.469970057473901</v>
      </c>
      <c r="I772">
        <v>6.3943462468460996</v>
      </c>
      <c r="J772">
        <v>1.9709463089041599</v>
      </c>
      <c r="K772">
        <v>352.47729122909101</v>
      </c>
      <c r="L772">
        <v>318.49827909673002</v>
      </c>
      <c r="M772">
        <v>70.743759671699195</v>
      </c>
      <c r="N772">
        <v>2.1355364388247602</v>
      </c>
      <c r="O772">
        <v>7.5184392100880304</v>
      </c>
      <c r="P772">
        <v>78.623034424139306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100</v>
      </c>
      <c r="E773">
        <v>4721.3197536600001</v>
      </c>
      <c r="F773">
        <v>1838.3</v>
      </c>
      <c r="G773">
        <v>82.131172647755704</v>
      </c>
      <c r="H773">
        <v>21.312600153261101</v>
      </c>
      <c r="I773">
        <v>24.090253069250899</v>
      </c>
      <c r="J773">
        <v>-2.3536830430864999</v>
      </c>
      <c r="K773">
        <v>1480.78953294692</v>
      </c>
      <c r="L773">
        <v>1301.51374811408</v>
      </c>
      <c r="M773">
        <v>65.807132869641904</v>
      </c>
      <c r="N773">
        <v>1.55609810302153</v>
      </c>
      <c r="O773">
        <v>2.2684001523146402</v>
      </c>
      <c r="P773">
        <v>132.69620253164501</v>
      </c>
      <c r="Q773">
        <v>0.125601732745005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E774">
        <v>4671.2489523120003</v>
      </c>
      <c r="F774">
        <v>38.549999999999997</v>
      </c>
      <c r="G774">
        <v>67.8026232562855</v>
      </c>
      <c r="H774">
        <v>3.3196725472290498</v>
      </c>
      <c r="I774">
        <v>-3.53441002411398</v>
      </c>
      <c r="J774">
        <v>13.508385922430699</v>
      </c>
      <c r="K774">
        <v>33.557162841486097</v>
      </c>
      <c r="L774">
        <v>32.508837786768702</v>
      </c>
      <c r="M774">
        <v>77.407701443604694</v>
      </c>
      <c r="N774">
        <v>0.88678363631712198</v>
      </c>
      <c r="O774">
        <v>23.865110246433201</v>
      </c>
      <c r="P774">
        <v>94.108761329305096</v>
      </c>
      <c r="Q774">
        <v>0.118468380020544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297</v>
      </c>
      <c r="E775">
        <v>4663.8503039999996</v>
      </c>
      <c r="F775">
        <v>217.45</v>
      </c>
      <c r="G775">
        <v>251.64187363295301</v>
      </c>
      <c r="H775">
        <v>75.1875602091811</v>
      </c>
      <c r="I775">
        <v>234.92213571636199</v>
      </c>
      <c r="J775">
        <v>-10.1465991649148</v>
      </c>
      <c r="K775">
        <v>142.666439222679</v>
      </c>
      <c r="L775">
        <v>89.183311130538996</v>
      </c>
      <c r="M775">
        <v>64.097212001067106</v>
      </c>
      <c r="N775">
        <v>0.68118516460555001</v>
      </c>
      <c r="O775">
        <v>10.1402621292251</v>
      </c>
      <c r="P775">
        <v>371.896701388888</v>
      </c>
      <c r="Q775">
        <v>0.24138920253162799</v>
      </c>
    </row>
    <row r="776" spans="1:17" hidden="1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46</v>
      </c>
      <c r="E776">
        <v>4659.069888</v>
      </c>
      <c r="F776">
        <v>2372.25</v>
      </c>
      <c r="G776">
        <v>618.60083133726096</v>
      </c>
      <c r="H776">
        <v>0.90083583730757599</v>
      </c>
      <c r="I776">
        <v>341.81938485757797</v>
      </c>
      <c r="J776">
        <v>-4.08572784211984</v>
      </c>
      <c r="K776">
        <v>2231.3374129682702</v>
      </c>
      <c r="L776">
        <v>1153.5175057525601</v>
      </c>
      <c r="M776">
        <v>41.964169703292299</v>
      </c>
      <c r="N776">
        <v>0.71812847672026203</v>
      </c>
      <c r="O776">
        <v>25.7877542417536</v>
      </c>
      <c r="P776">
        <v>772.47149687385001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388</v>
      </c>
      <c r="E777">
        <v>4658.2285026500003</v>
      </c>
      <c r="F777">
        <v>1219.6500000000001</v>
      </c>
      <c r="G777">
        <v>-46.130595276213597</v>
      </c>
      <c r="H777">
        <v>7.0298600453643898</v>
      </c>
      <c r="I777">
        <v>-25.911480984011401</v>
      </c>
      <c r="J777">
        <v>-3.8157921048346899</v>
      </c>
      <c r="K777">
        <v>1143.9205403158501</v>
      </c>
      <c r="L777">
        <v>1231.71745883114</v>
      </c>
      <c r="M777">
        <v>52.264165421567903</v>
      </c>
      <c r="N777">
        <v>0.92367231290801899</v>
      </c>
      <c r="O777">
        <v>35.694666502685102</v>
      </c>
      <c r="P777">
        <v>22.227789747958099</v>
      </c>
      <c r="Q777">
        <v>-7.2898158801575005E-2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346</v>
      </c>
      <c r="E778">
        <v>4638.6867504250004</v>
      </c>
      <c r="F778">
        <v>523.9</v>
      </c>
      <c r="G778">
        <v>-30.044541673644101</v>
      </c>
      <c r="H778">
        <v>19.082041959664402</v>
      </c>
      <c r="I778">
        <v>5.9936286702901196</v>
      </c>
      <c r="J778">
        <v>1.7944580667193</v>
      </c>
      <c r="K778">
        <v>429.73138708574203</v>
      </c>
      <c r="L778">
        <v>414.18869224665298</v>
      </c>
      <c r="M778">
        <v>79.066491573143594</v>
      </c>
      <c r="N778">
        <v>1.69132363374155</v>
      </c>
      <c r="O778">
        <v>5.9171597633136104</v>
      </c>
      <c r="P778">
        <v>64.722527904417504</v>
      </c>
      <c r="Q778">
        <v>2.405865380299E-2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46</v>
      </c>
      <c r="E779">
        <v>4630.1630691749997</v>
      </c>
      <c r="F779">
        <v>817.95</v>
      </c>
      <c r="G779">
        <v>-8.9639740819462208</v>
      </c>
      <c r="H779">
        <v>24.624067675917502</v>
      </c>
      <c r="I779">
        <v>4.4347109964632798</v>
      </c>
      <c r="J779">
        <v>-1.67221033377402</v>
      </c>
      <c r="M779">
        <v>53.861299680877899</v>
      </c>
      <c r="O779">
        <v>9.6949691301424199</v>
      </c>
      <c r="P779">
        <v>48.718181818181797</v>
      </c>
    </row>
    <row r="780" spans="1:17" hidden="1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125</v>
      </c>
      <c r="E780">
        <v>4629.9252079999997</v>
      </c>
      <c r="F780">
        <v>6097.75</v>
      </c>
      <c r="G780">
        <v>551.86724084245805</v>
      </c>
      <c r="H780">
        <v>15.824499029518901</v>
      </c>
      <c r="I780">
        <v>122.58037564294</v>
      </c>
      <c r="J780">
        <v>-1.5118599273651401</v>
      </c>
      <c r="K780">
        <v>5417.0258258017102</v>
      </c>
      <c r="L780">
        <v>3972.4741421837798</v>
      </c>
      <c r="M780">
        <v>59.872432804867401</v>
      </c>
      <c r="N780">
        <v>0.76627708360081104</v>
      </c>
      <c r="O780">
        <v>11.016358492886701</v>
      </c>
      <c r="P780">
        <v>581.31284916201105</v>
      </c>
      <c r="Q780">
        <v>0.31138013543793802</v>
      </c>
    </row>
    <row r="781" spans="1:17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280</v>
      </c>
      <c r="E781">
        <v>4621.5371443800004</v>
      </c>
      <c r="F781">
        <v>238.45</v>
      </c>
      <c r="G781">
        <v>39.061229984931401</v>
      </c>
      <c r="H781">
        <v>-16.418565236189401</v>
      </c>
      <c r="I781">
        <v>-21.213200604033101</v>
      </c>
      <c r="J781">
        <v>-4.7246017965142997</v>
      </c>
      <c r="K781">
        <v>244.42341722106099</v>
      </c>
      <c r="L781">
        <v>223.95207363516101</v>
      </c>
      <c r="M781">
        <v>29.874957770736199</v>
      </c>
      <c r="N781">
        <v>0.72911641423432605</v>
      </c>
      <c r="O781">
        <v>22.2059131893478</v>
      </c>
      <c r="P781">
        <v>66.399162595952504</v>
      </c>
      <c r="Q781">
        <v>0.16413133057044099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130</v>
      </c>
      <c r="E782">
        <v>4596.7056870959996</v>
      </c>
      <c r="F782">
        <v>49.64</v>
      </c>
      <c r="G782">
        <v>90.936750329606198</v>
      </c>
      <c r="H782">
        <v>-9.2030212538152405</v>
      </c>
      <c r="I782">
        <v>-8.6064500381986999</v>
      </c>
      <c r="J782">
        <v>-2.8011898729529201</v>
      </c>
      <c r="K782">
        <v>48.466214278764298</v>
      </c>
      <c r="L782">
        <v>45.747976690856198</v>
      </c>
      <c r="M782">
        <v>45.544441411850997</v>
      </c>
      <c r="N782">
        <v>1.3467820554080201</v>
      </c>
      <c r="O782">
        <v>31.748589846897602</v>
      </c>
      <c r="P782">
        <v>129.81481481481401</v>
      </c>
      <c r="Q782">
        <v>5.4174295790113E-2</v>
      </c>
    </row>
    <row r="783" spans="1:17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692</v>
      </c>
      <c r="E783">
        <v>4577.1893244000003</v>
      </c>
      <c r="F783">
        <v>691.75</v>
      </c>
      <c r="G783">
        <v>19.4325882972412</v>
      </c>
      <c r="H783">
        <v>10.0383606547858</v>
      </c>
      <c r="I783">
        <v>-15.253356732001601</v>
      </c>
      <c r="J783">
        <v>-0.661062553621516</v>
      </c>
      <c r="K783">
        <v>657.81314235633704</v>
      </c>
      <c r="L783">
        <v>642.98178661228803</v>
      </c>
      <c r="M783">
        <v>50.687575175772402</v>
      </c>
      <c r="N783">
        <v>2.1219134354326101</v>
      </c>
      <c r="O783">
        <v>17.817130466208798</v>
      </c>
      <c r="P783">
        <v>48.667526327100703</v>
      </c>
      <c r="Q783">
        <v>0.102556122023804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189</v>
      </c>
      <c r="E784">
        <v>4533.8846249999997</v>
      </c>
      <c r="F784">
        <v>716.8</v>
      </c>
      <c r="G784">
        <v>26.845029842361601</v>
      </c>
      <c r="H784">
        <v>7.9852904344964299</v>
      </c>
      <c r="I784">
        <v>-4.2385121544792099</v>
      </c>
      <c r="J784">
        <v>-8.7537572674022606</v>
      </c>
      <c r="K784">
        <v>644.60651882445904</v>
      </c>
      <c r="L784">
        <v>558.525587128658</v>
      </c>
      <c r="M784">
        <v>52.760636956715302</v>
      </c>
      <c r="N784">
        <v>1.60383985457627</v>
      </c>
      <c r="O784">
        <v>8.3705357142857206</v>
      </c>
      <c r="P784">
        <v>104.420362184514</v>
      </c>
      <c r="Q784">
        <v>6.4127659778499005E-2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239</v>
      </c>
      <c r="E785">
        <v>4510.1933669999999</v>
      </c>
      <c r="F785">
        <v>4740.3</v>
      </c>
      <c r="G785">
        <v>42.342799043408398</v>
      </c>
      <c r="H785">
        <v>15.102173551379501</v>
      </c>
      <c r="I785">
        <v>9.5658437655346091</v>
      </c>
      <c r="J785">
        <v>3.94631302949223</v>
      </c>
      <c r="K785">
        <v>4099.9553162101702</v>
      </c>
      <c r="L785">
        <v>3582.31698450159</v>
      </c>
      <c r="M785">
        <v>68.971954695392895</v>
      </c>
      <c r="N785">
        <v>1.74572931077841</v>
      </c>
      <c r="O785">
        <v>0.62443305276036398</v>
      </c>
      <c r="P785">
        <v>73.952771508779605</v>
      </c>
      <c r="Q785">
        <v>0.122082293901131</v>
      </c>
    </row>
    <row r="786" spans="1:17" hidden="1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130</v>
      </c>
      <c r="E786">
        <v>4505.9418158999997</v>
      </c>
      <c r="F786">
        <v>430.5</v>
      </c>
      <c r="G786">
        <v>-1.05155558829453</v>
      </c>
      <c r="I786">
        <v>-15.066952187390999</v>
      </c>
      <c r="K786">
        <v>425.76520424318301</v>
      </c>
      <c r="L786">
        <v>384.46648021701702</v>
      </c>
      <c r="M786">
        <v>38.331602171758398</v>
      </c>
      <c r="N786">
        <v>1</v>
      </c>
      <c r="O786">
        <v>7.2938443670151001</v>
      </c>
      <c r="P786">
        <v>29.6491492245143</v>
      </c>
      <c r="Q786">
        <v>9.3594908740256E-2</v>
      </c>
    </row>
    <row r="787" spans="1:17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49</v>
      </c>
      <c r="E787">
        <v>4501.7390237</v>
      </c>
      <c r="F787">
        <v>440.85</v>
      </c>
      <c r="G787">
        <v>-53.623814216406402</v>
      </c>
      <c r="H787">
        <v>-8.6139843094712791</v>
      </c>
      <c r="I787">
        <v>-41.091303551578598</v>
      </c>
      <c r="J787">
        <v>-3.6838295158597201</v>
      </c>
      <c r="K787">
        <v>469.76515535495099</v>
      </c>
      <c r="L787">
        <v>507.17838832919102</v>
      </c>
      <c r="M787">
        <v>35.092325246127601</v>
      </c>
      <c r="N787">
        <v>0.76913646358325105</v>
      </c>
      <c r="O787">
        <v>56.742656232278499</v>
      </c>
      <c r="P787">
        <v>5.9226333493512797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1451</v>
      </c>
      <c r="E788">
        <v>4495.1891836799996</v>
      </c>
      <c r="F788">
        <v>374.55</v>
      </c>
      <c r="G788">
        <v>-15.318733118968099</v>
      </c>
      <c r="H788">
        <v>9.1179718314300704</v>
      </c>
      <c r="I788">
        <v>-3.39676137289185</v>
      </c>
      <c r="J788">
        <v>8.6126133276785399</v>
      </c>
      <c r="K788">
        <v>349.376140458473</v>
      </c>
      <c r="L788">
        <v>348.34071763625798</v>
      </c>
      <c r="M788">
        <v>67.618321663575699</v>
      </c>
      <c r="N788">
        <v>2.9122947588273802</v>
      </c>
      <c r="O788">
        <v>12.1345614737685</v>
      </c>
      <c r="P788">
        <v>31.305872042068302</v>
      </c>
      <c r="Q788">
        <v>6.0570310239585E-2</v>
      </c>
    </row>
    <row r="789" spans="1:17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239</v>
      </c>
      <c r="E789">
        <v>4480.9534598399996</v>
      </c>
      <c r="F789">
        <v>1404.75</v>
      </c>
      <c r="G789">
        <v>-9.0746523563577703</v>
      </c>
      <c r="H789">
        <v>10.4222430167978</v>
      </c>
      <c r="I789">
        <v>-3.1686782595496799</v>
      </c>
      <c r="J789">
        <v>-4.1329672308449998</v>
      </c>
      <c r="K789">
        <v>1311.9123996921701</v>
      </c>
      <c r="L789">
        <v>1202.98294803156</v>
      </c>
      <c r="M789">
        <v>61.939432194957199</v>
      </c>
      <c r="N789">
        <v>2.9069245076021302</v>
      </c>
      <c r="O789">
        <v>8.6741413062822499</v>
      </c>
      <c r="P789">
        <v>45.736072206660403</v>
      </c>
      <c r="Q789">
        <v>0.12489051894762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542</v>
      </c>
      <c r="E790">
        <v>4476.7021699799998</v>
      </c>
      <c r="F790">
        <v>814.15</v>
      </c>
      <c r="G790">
        <v>-32.8780741298579</v>
      </c>
      <c r="H790">
        <v>10.934297064386</v>
      </c>
      <c r="I790">
        <v>-11.007045469951599</v>
      </c>
      <c r="J790">
        <v>-5.6648270995083996</v>
      </c>
      <c r="K790">
        <v>762.78129045738399</v>
      </c>
      <c r="L790">
        <v>758.31549360667498</v>
      </c>
      <c r="M790">
        <v>51.314325099687899</v>
      </c>
      <c r="N790">
        <v>1.3096540529957601</v>
      </c>
      <c r="O790">
        <v>11.017625744641601</v>
      </c>
      <c r="P790">
        <v>23.928761701803701</v>
      </c>
      <c r="Q790">
        <v>-0.119656943358005</v>
      </c>
    </row>
    <row r="791" spans="1:17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65</v>
      </c>
      <c r="E791">
        <v>4465.3366612500004</v>
      </c>
      <c r="F791">
        <v>356.95</v>
      </c>
      <c r="G791">
        <v>-6.5074803548987799</v>
      </c>
      <c r="H791">
        <v>18.7191275629087</v>
      </c>
      <c r="I791">
        <v>5.73052003749169</v>
      </c>
      <c r="J791">
        <v>2.5262942318863102</v>
      </c>
      <c r="K791">
        <v>314.22763751338903</v>
      </c>
      <c r="L791">
        <v>299.923103896935</v>
      </c>
      <c r="M791">
        <v>71.764773100259603</v>
      </c>
      <c r="N791">
        <v>2.1033067661959199</v>
      </c>
      <c r="O791">
        <v>5.8831769155343903</v>
      </c>
      <c r="P791">
        <v>42.722910835665701</v>
      </c>
      <c r="Q791">
        <v>-5.422196199926E-2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713</v>
      </c>
      <c r="E792">
        <v>4449.3999170859997</v>
      </c>
      <c r="F792">
        <v>271.38</v>
      </c>
      <c r="G792">
        <v>1.30390707370729</v>
      </c>
      <c r="H792">
        <v>-0.29586047404301402</v>
      </c>
      <c r="I792">
        <v>0.79852062397066303</v>
      </c>
      <c r="J792">
        <v>-0.55380502823292199</v>
      </c>
      <c r="K792">
        <v>258.611248649544</v>
      </c>
      <c r="L792">
        <v>241.08978339401199</v>
      </c>
      <c r="M792">
        <v>58.987597709054498</v>
      </c>
      <c r="N792">
        <v>0.64014491370036797</v>
      </c>
      <c r="O792">
        <v>0.22477706536960701</v>
      </c>
      <c r="P792">
        <v>31.006517016654598</v>
      </c>
      <c r="Q792">
        <v>3.7892634135868998E-2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E793">
        <v>4444.6532246339902</v>
      </c>
      <c r="F793">
        <v>52.77</v>
      </c>
      <c r="G793">
        <v>51.5240506062256</v>
      </c>
      <c r="H793">
        <v>-6.1257285025136801</v>
      </c>
      <c r="I793">
        <v>-28.492960139003198</v>
      </c>
      <c r="J793">
        <v>5.1591456565238003</v>
      </c>
      <c r="K793">
        <v>56.0754620665628</v>
      </c>
      <c r="L793">
        <v>54.5128957596013</v>
      </c>
      <c r="M793">
        <v>67.080244220933096</v>
      </c>
      <c r="N793">
        <v>0.74403771472248503</v>
      </c>
      <c r="O793">
        <v>46.863748341860799</v>
      </c>
      <c r="P793">
        <v>88.464285714285694</v>
      </c>
      <c r="Q793">
        <v>-5.1607917170056999E-2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1730</v>
      </c>
      <c r="E794">
        <v>4403.9149637840001</v>
      </c>
      <c r="F794">
        <v>148.11000000000001</v>
      </c>
      <c r="G794">
        <v>-7.3101541372766103</v>
      </c>
      <c r="H794">
        <v>45.017757966963899</v>
      </c>
      <c r="I794">
        <v>11.6551533373287</v>
      </c>
      <c r="J794">
        <v>-2.4790047971388498</v>
      </c>
      <c r="K794">
        <v>114.05440376186699</v>
      </c>
      <c r="L794">
        <v>106.515797123523</v>
      </c>
      <c r="M794">
        <v>75.749362679069193</v>
      </c>
      <c r="N794">
        <v>3.6619930099034699</v>
      </c>
      <c r="O794">
        <v>6.67746944838294</v>
      </c>
      <c r="P794">
        <v>87.007575757575694</v>
      </c>
      <c r="Q794">
        <v>7.7328433134975005E-2</v>
      </c>
    </row>
    <row r="795" spans="1:17" hidden="1" x14ac:dyDescent="0.3">
      <c r="A795" t="s">
        <v>1731</v>
      </c>
      <c r="B795" t="s">
        <v>1732</v>
      </c>
      <c r="C795" t="str">
        <f>IFERROR(VLOOKUP(Table1[[#This Row],[Ticker]],[1]!Table1[[Symbol]:[Industry]],2,FALSE),"-")</f>
        <v>-</v>
      </c>
      <c r="D795" t="s">
        <v>130</v>
      </c>
      <c r="E795">
        <v>4401.9745703999997</v>
      </c>
      <c r="F795">
        <v>987.2</v>
      </c>
      <c r="G795">
        <v>158.179092784451</v>
      </c>
      <c r="H795">
        <v>15.379976101714201</v>
      </c>
      <c r="I795">
        <v>82.114257813444397</v>
      </c>
      <c r="J795">
        <v>2.2848989351097502</v>
      </c>
      <c r="K795">
        <v>888.11591687783095</v>
      </c>
      <c r="L795">
        <v>729.74047862083</v>
      </c>
      <c r="M795">
        <v>80.628344813544601</v>
      </c>
      <c r="N795">
        <v>1.9620689019069899</v>
      </c>
      <c r="O795">
        <v>8.8634521880064803</v>
      </c>
      <c r="P795">
        <v>184.41371362719599</v>
      </c>
      <c r="Q795">
        <v>8.5443887778728994E-2</v>
      </c>
    </row>
    <row r="796" spans="1:17" x14ac:dyDescent="0.3">
      <c r="A796" t="s">
        <v>1733</v>
      </c>
      <c r="B796" t="s">
        <v>1734</v>
      </c>
      <c r="C796" t="str">
        <f>IFERROR(VLOOKUP(Table1[[#This Row],[Ticker]],[1]!Table1[[Symbol]:[Industry]],2,FALSE),"-")</f>
        <v>-</v>
      </c>
      <c r="D796" t="s">
        <v>542</v>
      </c>
      <c r="E796">
        <v>4367.8483695000004</v>
      </c>
      <c r="F796">
        <v>392.15</v>
      </c>
      <c r="G796">
        <v>12.125579988654399</v>
      </c>
      <c r="H796">
        <v>2.4683074175134201</v>
      </c>
      <c r="I796">
        <v>-6.3481480583397598</v>
      </c>
      <c r="J796">
        <v>2.6828238630985499</v>
      </c>
      <c r="K796">
        <v>377.42797239718101</v>
      </c>
      <c r="L796">
        <v>359.75510112476297</v>
      </c>
      <c r="M796">
        <v>57.423762400892102</v>
      </c>
      <c r="N796">
        <v>1.2908510434582401</v>
      </c>
      <c r="O796">
        <v>8.4151472650771399</v>
      </c>
      <c r="P796">
        <v>40.053571428571402</v>
      </c>
      <c r="Q796">
        <v>-5.8418596903405E-2</v>
      </c>
    </row>
    <row r="797" spans="1:17" x14ac:dyDescent="0.3">
      <c r="A797" t="s">
        <v>1735</v>
      </c>
      <c r="B797" t="s">
        <v>1736</v>
      </c>
      <c r="C797" t="str">
        <f>IFERROR(VLOOKUP(Table1[[#This Row],[Ticker]],[1]!Table1[[Symbol]:[Industry]],2,FALSE),"-")</f>
        <v>-</v>
      </c>
      <c r="D797" t="s">
        <v>95</v>
      </c>
      <c r="E797">
        <v>4354.8</v>
      </c>
      <c r="F797">
        <v>7205</v>
      </c>
      <c r="G797">
        <v>56.843113951027497</v>
      </c>
      <c r="H797">
        <v>9.3645079236929902</v>
      </c>
      <c r="I797">
        <v>-13.0601108335595</v>
      </c>
      <c r="J797">
        <v>-2.4899558579019301</v>
      </c>
      <c r="K797">
        <v>6805.1996545473303</v>
      </c>
      <c r="L797">
        <v>6218.6068257592196</v>
      </c>
      <c r="M797">
        <v>51.816862567751002</v>
      </c>
      <c r="N797">
        <v>0.64268194385459998</v>
      </c>
      <c r="O797">
        <v>17.973629424011101</v>
      </c>
      <c r="P797">
        <v>101.479285804169</v>
      </c>
      <c r="Q797">
        <v>7.6366827809634996E-2</v>
      </c>
    </row>
    <row r="798" spans="1:17" x14ac:dyDescent="0.3">
      <c r="A798" t="s">
        <v>1737</v>
      </c>
      <c r="B798" t="s">
        <v>1738</v>
      </c>
      <c r="C798" t="str">
        <f>IFERROR(VLOOKUP(Table1[[#This Row],[Ticker]],[1]!Table1[[Symbol]:[Industry]],2,FALSE),"-")</f>
        <v>-</v>
      </c>
      <c r="D798" t="s">
        <v>629</v>
      </c>
      <c r="E798">
        <v>4351.2772732000003</v>
      </c>
      <c r="F798">
        <v>223.03</v>
      </c>
      <c r="G798">
        <v>78.297325919687694</v>
      </c>
      <c r="H798">
        <v>21.0976107461412</v>
      </c>
      <c r="I798">
        <v>28.544401895965599</v>
      </c>
      <c r="J798">
        <v>-2.28435714943399</v>
      </c>
      <c r="K798">
        <v>186.22394860193401</v>
      </c>
      <c r="L798">
        <v>163.09136527394901</v>
      </c>
      <c r="M798">
        <v>66.107280658744202</v>
      </c>
      <c r="N798">
        <v>2.01048564740133</v>
      </c>
      <c r="O798">
        <v>2.3629108191723001</v>
      </c>
      <c r="P798">
        <v>105.937211449676</v>
      </c>
      <c r="Q798">
        <v>6.5351019066947999E-2</v>
      </c>
    </row>
    <row r="799" spans="1:17" hidden="1" x14ac:dyDescent="0.3">
      <c r="A799" t="s">
        <v>1739</v>
      </c>
      <c r="B799" t="s">
        <v>1740</v>
      </c>
      <c r="C799" t="str">
        <f>IFERROR(VLOOKUP(Table1[[#This Row],[Ticker]],[1]!Table1[[Symbol]:[Industry]],2,FALSE),"-")</f>
        <v>-</v>
      </c>
      <c r="D799" t="s">
        <v>242</v>
      </c>
      <c r="E799">
        <v>4342.9610827500001</v>
      </c>
      <c r="F799">
        <v>641.29999999999995</v>
      </c>
      <c r="G799">
        <v>86.384217256929603</v>
      </c>
      <c r="H799">
        <v>18.954193994989499</v>
      </c>
      <c r="I799">
        <v>63.651390977347297</v>
      </c>
      <c r="J799">
        <v>8.9635411039141708</v>
      </c>
      <c r="K799">
        <v>539.35857537561901</v>
      </c>
      <c r="L799">
        <v>445.88536488259899</v>
      </c>
      <c r="M799">
        <v>73.141468953921205</v>
      </c>
      <c r="N799">
        <v>1.2044498360281</v>
      </c>
      <c r="O799">
        <v>2.1362856697333599</v>
      </c>
      <c r="P799">
        <v>121.252371916508</v>
      </c>
      <c r="Q799">
        <v>6.7916388499400002E-2</v>
      </c>
    </row>
    <row r="800" spans="1:17" hidden="1" x14ac:dyDescent="0.3">
      <c r="A800" t="s">
        <v>1741</v>
      </c>
      <c r="B800" t="s">
        <v>1742</v>
      </c>
      <c r="C800" t="str">
        <f>IFERROR(VLOOKUP(Table1[[#This Row],[Ticker]],[1]!Table1[[Symbol]:[Industry]],2,FALSE),"-")</f>
        <v>-</v>
      </c>
      <c r="D800" t="s">
        <v>542</v>
      </c>
      <c r="E800">
        <v>4282.2733236800004</v>
      </c>
      <c r="F800">
        <v>1648.9</v>
      </c>
      <c r="G800">
        <v>-24.959553612420201</v>
      </c>
      <c r="H800">
        <v>1.3909816019677099</v>
      </c>
      <c r="I800">
        <v>-2.5152927058000198</v>
      </c>
      <c r="J800">
        <v>1.06520553670024</v>
      </c>
      <c r="K800">
        <v>1542.63106575343</v>
      </c>
      <c r="L800">
        <v>1483.6017281320701</v>
      </c>
      <c r="M800">
        <v>53.103953961234097</v>
      </c>
      <c r="N800">
        <v>2.9670316880133099</v>
      </c>
      <c r="O800">
        <v>12.7600218327369</v>
      </c>
      <c r="P800">
        <v>40.2125850340136</v>
      </c>
      <c r="Q800">
        <v>4.8199121729822998E-2</v>
      </c>
    </row>
    <row r="801" spans="1:17" x14ac:dyDescent="0.3">
      <c r="A801" t="s">
        <v>1743</v>
      </c>
      <c r="B801" t="s">
        <v>1744</v>
      </c>
      <c r="C801" t="str">
        <f>IFERROR(VLOOKUP(Table1[[#This Row],[Ticker]],[1]!Table1[[Symbol]:[Industry]],2,FALSE),"-")</f>
        <v>-</v>
      </c>
      <c r="D801" t="s">
        <v>542</v>
      </c>
      <c r="E801">
        <v>4266.6005549649999</v>
      </c>
      <c r="F801">
        <v>373.7</v>
      </c>
      <c r="G801">
        <v>7.0507773850631903</v>
      </c>
      <c r="H801">
        <v>1.2447934679264101</v>
      </c>
      <c r="I801">
        <v>-5.7771445436158002</v>
      </c>
      <c r="J801">
        <v>-2.4063610686395398</v>
      </c>
      <c r="K801">
        <v>373.556243340148</v>
      </c>
      <c r="L801">
        <v>354.22636967259098</v>
      </c>
      <c r="M801">
        <v>47.3223054319093</v>
      </c>
      <c r="N801">
        <v>1.00433446935784</v>
      </c>
      <c r="O801">
        <v>22.785656944072699</v>
      </c>
      <c r="P801">
        <v>40.488721804511201</v>
      </c>
      <c r="Q801">
        <v>0.13515833260413199</v>
      </c>
    </row>
    <row r="802" spans="1:17" hidden="1" x14ac:dyDescent="0.3">
      <c r="A802" t="s">
        <v>1745</v>
      </c>
      <c r="B802" t="s">
        <v>1746</v>
      </c>
      <c r="C802" t="str">
        <f>IFERROR(VLOOKUP(Table1[[#This Row],[Ticker]],[1]!Table1[[Symbol]:[Industry]],2,FALSE),"-")</f>
        <v>-</v>
      </c>
      <c r="D802" t="s">
        <v>873</v>
      </c>
      <c r="E802">
        <v>4260.5603017249996</v>
      </c>
      <c r="F802">
        <v>916.7</v>
      </c>
      <c r="G802">
        <v>-40.296695732066901</v>
      </c>
      <c r="H802">
        <v>6.6253507028351697</v>
      </c>
      <c r="I802">
        <v>-19.757952738400899</v>
      </c>
      <c r="J802">
        <v>5.3517285667510199</v>
      </c>
      <c r="K802">
        <v>849.548415851399</v>
      </c>
      <c r="L802">
        <v>911.21367981561298</v>
      </c>
      <c r="M802">
        <v>81.922477854649898</v>
      </c>
      <c r="N802">
        <v>1.50292692203122</v>
      </c>
      <c r="O802">
        <v>19.095669248390902</v>
      </c>
      <c r="P802">
        <v>27.531997774067801</v>
      </c>
      <c r="Q802">
        <v>-0.105337133302966</v>
      </c>
    </row>
    <row r="803" spans="1:17" hidden="1" x14ac:dyDescent="0.3">
      <c r="A803" t="s">
        <v>1747</v>
      </c>
      <c r="B803" t="s">
        <v>1748</v>
      </c>
      <c r="C803" t="str">
        <f>IFERROR(VLOOKUP(Table1[[#This Row],[Ticker]],[1]!Table1[[Symbol]:[Industry]],2,FALSE),"-")</f>
        <v>-</v>
      </c>
      <c r="D803" t="s">
        <v>484</v>
      </c>
      <c r="E803">
        <v>4259.5327871999998</v>
      </c>
      <c r="F803">
        <v>693.2</v>
      </c>
      <c r="G803">
        <v>-5.6104858991065401</v>
      </c>
      <c r="H803">
        <v>-4.5491933637714599</v>
      </c>
      <c r="I803">
        <v>-21.053168200531299</v>
      </c>
      <c r="J803">
        <v>-9.6919452033970703</v>
      </c>
      <c r="K803">
        <v>703.62193134482504</v>
      </c>
      <c r="L803">
        <v>694.79707022794003</v>
      </c>
      <c r="M803">
        <v>31.680244983644101</v>
      </c>
      <c r="N803">
        <v>0.95203865660657705</v>
      </c>
      <c r="O803">
        <v>19.366705135602899</v>
      </c>
      <c r="P803">
        <v>21.892034464568301</v>
      </c>
      <c r="Q803">
        <v>0.13253471849214901</v>
      </c>
    </row>
    <row r="804" spans="1:17" hidden="1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304</v>
      </c>
      <c r="E804">
        <v>4235.9055315919904</v>
      </c>
      <c r="F804">
        <v>200.1</v>
      </c>
      <c r="G804">
        <v>-28.0501813056405</v>
      </c>
      <c r="H804">
        <v>8.2001322490990898</v>
      </c>
      <c r="I804">
        <v>-15.0271036890604</v>
      </c>
      <c r="J804">
        <v>7.1859352151283096</v>
      </c>
      <c r="K804">
        <v>185.14027707012301</v>
      </c>
      <c r="M804">
        <v>77.870362809029899</v>
      </c>
      <c r="N804">
        <v>1.61687652947258</v>
      </c>
      <c r="O804">
        <v>17.4412793603198</v>
      </c>
      <c r="P804">
        <v>36.587030716723497</v>
      </c>
    </row>
    <row r="805" spans="1:17" hidden="1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D805" t="s">
        <v>236</v>
      </c>
      <c r="E805">
        <v>4221.7991126799998</v>
      </c>
      <c r="F805">
        <v>367</v>
      </c>
      <c r="G805">
        <v>121.14177916685701</v>
      </c>
      <c r="H805">
        <v>14.4523780043553</v>
      </c>
      <c r="I805">
        <v>28.024061633605299</v>
      </c>
      <c r="J805">
        <v>4.3169690286977502</v>
      </c>
      <c r="K805">
        <v>341.96603911721297</v>
      </c>
      <c r="L805">
        <v>283.80011720758802</v>
      </c>
      <c r="M805">
        <v>71.464377944116407</v>
      </c>
      <c r="N805">
        <v>1.0742206676043</v>
      </c>
      <c r="O805">
        <v>10.5313351498637</v>
      </c>
      <c r="P805">
        <v>138.20813859026501</v>
      </c>
      <c r="Q805">
        <v>0.13615608140416699</v>
      </c>
    </row>
    <row r="806" spans="1:17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D806" t="s">
        <v>916</v>
      </c>
      <c r="E806">
        <v>4212.6991915250001</v>
      </c>
      <c r="F806">
        <v>328.8</v>
      </c>
      <c r="G806">
        <v>57.458829902474598</v>
      </c>
      <c r="H806">
        <v>11.078218106075701</v>
      </c>
      <c r="I806">
        <v>13.568622063054001</v>
      </c>
      <c r="J806">
        <v>1.92505258909739</v>
      </c>
      <c r="K806">
        <v>290.26100113106401</v>
      </c>
      <c r="L806">
        <v>242.85043286772401</v>
      </c>
      <c r="M806">
        <v>73.038142812393005</v>
      </c>
      <c r="N806">
        <v>1.05148576475968</v>
      </c>
      <c r="O806">
        <v>4.9270072992700698</v>
      </c>
      <c r="P806">
        <v>120.893516963385</v>
      </c>
      <c r="Q806">
        <v>3.7487674692905003E-2</v>
      </c>
    </row>
    <row r="807" spans="1:17" hidden="1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130</v>
      </c>
      <c r="E807">
        <v>4208.7028501499999</v>
      </c>
      <c r="F807">
        <v>2097.35</v>
      </c>
      <c r="G807">
        <v>52.197974332737701</v>
      </c>
      <c r="H807">
        <v>-9.5429694490024097</v>
      </c>
      <c r="I807">
        <v>35.706717232258001</v>
      </c>
      <c r="J807">
        <v>-2.49637598233116</v>
      </c>
      <c r="K807">
        <v>2060.2954433669001</v>
      </c>
      <c r="L807">
        <v>1717.1077641736699</v>
      </c>
      <c r="M807">
        <v>45.231611062233398</v>
      </c>
      <c r="N807">
        <v>0.78046057659452905</v>
      </c>
      <c r="O807">
        <v>8.4702124108994692</v>
      </c>
      <c r="P807">
        <v>80.650301464254895</v>
      </c>
      <c r="Q807">
        <v>0.31394891624856403</v>
      </c>
    </row>
    <row r="808" spans="1:17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46</v>
      </c>
      <c r="E808">
        <v>4204.1117922049998</v>
      </c>
      <c r="F808">
        <v>615.9</v>
      </c>
      <c r="G808">
        <v>32.080958701173898</v>
      </c>
      <c r="H808">
        <v>9.5768109666949197</v>
      </c>
      <c r="I808">
        <v>-36.248333616300002</v>
      </c>
      <c r="J808">
        <v>3.5083859224307199</v>
      </c>
      <c r="K808">
        <v>557.10499723814405</v>
      </c>
      <c r="L808">
        <v>570.40505126089897</v>
      </c>
      <c r="M808">
        <v>65.105924144469398</v>
      </c>
      <c r="N808">
        <v>1.48317242374408</v>
      </c>
      <c r="O808">
        <v>63.8334145153433</v>
      </c>
      <c r="P808">
        <v>61.2092658029053</v>
      </c>
      <c r="Q808">
        <v>0.10378383507877099</v>
      </c>
    </row>
    <row r="809" spans="1:17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280</v>
      </c>
      <c r="E809">
        <v>4191.7075742850002</v>
      </c>
      <c r="F809">
        <v>495.35</v>
      </c>
      <c r="G809">
        <v>-19.0962082295225</v>
      </c>
      <c r="H809">
        <v>-10.149203765297999</v>
      </c>
      <c r="I809">
        <v>-39.493029159277199</v>
      </c>
      <c r="J809">
        <v>-1.9513301911238401</v>
      </c>
      <c r="K809">
        <v>511.50449063560399</v>
      </c>
      <c r="L809">
        <v>511.39616741295202</v>
      </c>
      <c r="M809">
        <v>40.3743436501763</v>
      </c>
      <c r="N809">
        <v>0.67365123664221305</v>
      </c>
      <c r="O809">
        <v>41.112344806702303</v>
      </c>
      <c r="P809">
        <v>10.816554809843399</v>
      </c>
    </row>
    <row r="810" spans="1:17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24</v>
      </c>
      <c r="E810">
        <v>4176.702755925</v>
      </c>
      <c r="F810">
        <v>135.15</v>
      </c>
      <c r="G810">
        <v>-18.072724803635001</v>
      </c>
      <c r="H810">
        <v>-4.8393848901788798</v>
      </c>
      <c r="I810">
        <v>-26.586360450227499</v>
      </c>
      <c r="J810">
        <v>-6.1952847832000604</v>
      </c>
      <c r="K810">
        <v>134.373266756237</v>
      </c>
      <c r="L810">
        <v>128.78239143111799</v>
      </c>
      <c r="M810">
        <v>32.698539853747398</v>
      </c>
      <c r="N810">
        <v>0.82066970475266399</v>
      </c>
      <c r="O810">
        <v>20.9396966333703</v>
      </c>
      <c r="P810">
        <v>22.975432211101001</v>
      </c>
      <c r="Q810">
        <v>2.9639653627489999E-3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239</v>
      </c>
      <c r="E811">
        <v>4167.1792896400002</v>
      </c>
      <c r="F811">
        <v>4066</v>
      </c>
      <c r="G811">
        <v>61.726922074222998</v>
      </c>
      <c r="H811">
        <v>52.011682188811598</v>
      </c>
      <c r="I811">
        <v>61.662431750242398</v>
      </c>
      <c r="J811">
        <v>8.9031580403931905</v>
      </c>
      <c r="K811">
        <v>3184.8872266579001</v>
      </c>
      <c r="L811">
        <v>2659.3979564236402</v>
      </c>
      <c r="M811">
        <v>80.826759878883493</v>
      </c>
      <c r="N811">
        <v>0.64545991492477395</v>
      </c>
      <c r="O811">
        <v>4.4023610427938999</v>
      </c>
      <c r="P811">
        <v>93.149969122607004</v>
      </c>
      <c r="Q811">
        <v>0.11229265700337999</v>
      </c>
    </row>
    <row r="812" spans="1:17" hidden="1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304</v>
      </c>
      <c r="E812">
        <v>4166.6966626599997</v>
      </c>
      <c r="F812">
        <v>190.08</v>
      </c>
      <c r="G812">
        <v>6.5390502114992302</v>
      </c>
      <c r="H812">
        <v>-3.2349633404901201</v>
      </c>
      <c r="I812">
        <v>-5.3628615390549301</v>
      </c>
      <c r="J812">
        <v>-0.92904785591213401</v>
      </c>
      <c r="K812">
        <v>191.18090007736899</v>
      </c>
      <c r="M812">
        <v>49.395973779666903</v>
      </c>
      <c r="N812">
        <v>1.32819492885956</v>
      </c>
      <c r="O812">
        <v>25.1315235690235</v>
      </c>
      <c r="P812">
        <v>49.375245579567697</v>
      </c>
    </row>
    <row r="813" spans="1:17" hidden="1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1451</v>
      </c>
      <c r="E813">
        <v>4149.5863821749999</v>
      </c>
      <c r="F813">
        <v>7899.75</v>
      </c>
      <c r="G813">
        <v>-3.4416855585752399</v>
      </c>
      <c r="H813">
        <v>3.8811748216526398</v>
      </c>
      <c r="I813">
        <v>-7.1713025681063396</v>
      </c>
      <c r="J813">
        <v>-1.2740981540023899</v>
      </c>
      <c r="K813">
        <v>7336.0418432238903</v>
      </c>
      <c r="L813">
        <v>6965.3902371232698</v>
      </c>
      <c r="M813">
        <v>54.463022068704198</v>
      </c>
      <c r="N813">
        <v>0.98744893228966302</v>
      </c>
      <c r="O813">
        <v>9.1173771321877197</v>
      </c>
      <c r="P813">
        <v>35.966988235901503</v>
      </c>
      <c r="Q813">
        <v>-1.8115951147577001E-2</v>
      </c>
    </row>
    <row r="814" spans="1:17" hidden="1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140</v>
      </c>
      <c r="E814">
        <v>4147.9401840500004</v>
      </c>
      <c r="F814">
        <v>88.42</v>
      </c>
      <c r="G814">
        <v>72.928096161214597</v>
      </c>
      <c r="H814">
        <v>23.715545093941198</v>
      </c>
      <c r="I814">
        <v>85.811955709320898</v>
      </c>
      <c r="J814">
        <v>5.8153707745586303</v>
      </c>
      <c r="K814">
        <v>72.3937064029477</v>
      </c>
      <c r="M814">
        <v>84.202573039658105</v>
      </c>
      <c r="N814">
        <v>1.23815585661607</v>
      </c>
      <c r="O814">
        <v>4.0488577244967203</v>
      </c>
      <c r="P814">
        <v>145.611111111111</v>
      </c>
    </row>
    <row r="815" spans="1:17" hidden="1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100</v>
      </c>
      <c r="E815">
        <v>4134.6158154300001</v>
      </c>
      <c r="F815">
        <v>3295.6</v>
      </c>
      <c r="G815">
        <v>97.870544211220206</v>
      </c>
      <c r="H815">
        <v>22.396865809101499</v>
      </c>
      <c r="I815">
        <v>6.3793936861742999</v>
      </c>
      <c r="J815">
        <v>1.83869911104717</v>
      </c>
      <c r="K815">
        <v>2786.5265081368502</v>
      </c>
      <c r="L815">
        <v>2469.19798977449</v>
      </c>
      <c r="M815">
        <v>74.845377568025</v>
      </c>
      <c r="N815">
        <v>2.0016862722041502</v>
      </c>
      <c r="O815">
        <v>5.8077436582109501</v>
      </c>
      <c r="P815">
        <v>128.09288161400801</v>
      </c>
      <c r="Q815">
        <v>0.21106511050780699</v>
      </c>
    </row>
    <row r="816" spans="1:17" hidden="1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-</v>
      </c>
      <c r="D816" t="s">
        <v>239</v>
      </c>
      <c r="E816">
        <v>4134.26801385</v>
      </c>
      <c r="F816">
        <v>889.55</v>
      </c>
      <c r="G816">
        <v>175.47571207574899</v>
      </c>
      <c r="H816">
        <v>34.440534757507102</v>
      </c>
      <c r="I816">
        <v>154.68528670829201</v>
      </c>
      <c r="J816">
        <v>2.9606980611590501</v>
      </c>
      <c r="K816">
        <v>717.89802256224095</v>
      </c>
      <c r="L816">
        <v>530.14392153665801</v>
      </c>
      <c r="M816">
        <v>81.308503975497302</v>
      </c>
      <c r="N816">
        <v>0.88251434782576199</v>
      </c>
      <c r="O816">
        <v>3.9570569389016899</v>
      </c>
      <c r="P816">
        <v>241.845361617093</v>
      </c>
      <c r="Q816">
        <v>8.9714824436849E-2</v>
      </c>
    </row>
    <row r="817" spans="1:17" hidden="1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-</v>
      </c>
      <c r="D817" t="s">
        <v>242</v>
      </c>
      <c r="E817">
        <v>4123.3014937500002</v>
      </c>
      <c r="F817">
        <v>2382.5500000000002</v>
      </c>
      <c r="G817">
        <v>69.648899326169698</v>
      </c>
      <c r="H817">
        <v>13.7175246512075</v>
      </c>
      <c r="I817">
        <v>46.887710021852797</v>
      </c>
      <c r="J817">
        <v>8.6292886660402797</v>
      </c>
      <c r="K817">
        <v>1956.8832888453101</v>
      </c>
      <c r="L817">
        <v>1581.0375988062899</v>
      </c>
      <c r="M817">
        <v>71.9176819621063</v>
      </c>
      <c r="N817">
        <v>3.3167989613387698</v>
      </c>
      <c r="O817">
        <v>1.9894650689387301</v>
      </c>
      <c r="P817">
        <v>140.358133669609</v>
      </c>
      <c r="Q817">
        <v>5.2261491565602003E-2</v>
      </c>
    </row>
    <row r="818" spans="1:17" x14ac:dyDescent="0.3">
      <c r="A818" t="s">
        <v>1777</v>
      </c>
      <c r="B818" t="s">
        <v>1778</v>
      </c>
      <c r="C818" t="str">
        <f>IFERROR(VLOOKUP(Table1[[#This Row],[Ticker]],[1]!Table1[[Symbol]:[Industry]],2,FALSE),"-")</f>
        <v>-</v>
      </c>
      <c r="D818" t="s">
        <v>1407</v>
      </c>
      <c r="E818">
        <v>4105.2229791</v>
      </c>
      <c r="F818">
        <v>568.79999999999995</v>
      </c>
      <c r="G818">
        <v>5.3605285936470599</v>
      </c>
      <c r="H818">
        <v>28.080886327964599</v>
      </c>
      <c r="I818">
        <v>5.6387381495733697</v>
      </c>
      <c r="J818">
        <v>6.6024530759923401</v>
      </c>
      <c r="K818">
        <v>482.58571864021798</v>
      </c>
      <c r="L818">
        <v>457.67005782244797</v>
      </c>
      <c r="M818">
        <v>88.088015093793601</v>
      </c>
      <c r="N818">
        <v>2.1132052300617898</v>
      </c>
      <c r="O818">
        <v>2.4261603375527598</v>
      </c>
      <c r="P818">
        <v>53.336029114435803</v>
      </c>
      <c r="Q818">
        <v>-1.8210949785640002E-2</v>
      </c>
    </row>
    <row r="819" spans="1:17" hidden="1" x14ac:dyDescent="0.3">
      <c r="A819" t="s">
        <v>1779</v>
      </c>
      <c r="B819" t="s">
        <v>1780</v>
      </c>
      <c r="C819" t="str">
        <f>IFERROR(VLOOKUP(Table1[[#This Row],[Ticker]],[1]!Table1[[Symbol]:[Industry]],2,FALSE),"-")</f>
        <v>-</v>
      </c>
      <c r="D819" t="s">
        <v>1781</v>
      </c>
      <c r="E819">
        <v>4096.7135281800001</v>
      </c>
      <c r="F819">
        <v>248.69</v>
      </c>
      <c r="G819">
        <v>-32.178766290190303</v>
      </c>
      <c r="H819">
        <v>5.1381633810379901</v>
      </c>
      <c r="I819">
        <v>-10.3549627619453</v>
      </c>
      <c r="J819">
        <v>-0.43074764414675198</v>
      </c>
      <c r="K819">
        <v>234.09460766659899</v>
      </c>
      <c r="M819">
        <v>60.857756372633403</v>
      </c>
      <c r="N819">
        <v>1.0117136592287901</v>
      </c>
      <c r="O819">
        <v>12.992078491294301</v>
      </c>
      <c r="P819">
        <v>26.4954221770091</v>
      </c>
    </row>
    <row r="820" spans="1:17" hidden="1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1426</v>
      </c>
      <c r="E820">
        <v>4088.5458887489999</v>
      </c>
      <c r="F820">
        <v>77.64</v>
      </c>
      <c r="G820">
        <v>33.508867065726498</v>
      </c>
      <c r="H820">
        <v>-7.9370712655002196</v>
      </c>
      <c r="I820">
        <v>14.681002002110001</v>
      </c>
      <c r="J820">
        <v>-5.5325877985290104</v>
      </c>
      <c r="K820">
        <v>78.405890006124906</v>
      </c>
      <c r="L820">
        <v>70.333298154331501</v>
      </c>
      <c r="M820">
        <v>27.846200595150801</v>
      </c>
      <c r="N820">
        <v>1.03846570060386</v>
      </c>
      <c r="O820">
        <v>16.821226172076202</v>
      </c>
      <c r="P820">
        <v>80.979020979020902</v>
      </c>
      <c r="Q820">
        <v>0.16396607935930901</v>
      </c>
    </row>
    <row r="821" spans="1:17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242</v>
      </c>
      <c r="E821">
        <v>4086.3291127000002</v>
      </c>
      <c r="F821">
        <v>2348.1</v>
      </c>
      <c r="G821">
        <v>107.680821833558</v>
      </c>
      <c r="H821">
        <v>25.345514538609098</v>
      </c>
      <c r="I821">
        <v>57.793417366291798</v>
      </c>
      <c r="J821">
        <v>-0.27793572359068902</v>
      </c>
      <c r="K821">
        <v>1987.23496287383</v>
      </c>
      <c r="L821">
        <v>1612.52382505681</v>
      </c>
      <c r="M821">
        <v>83.927386622662894</v>
      </c>
      <c r="N821">
        <v>1.4161098124870499</v>
      </c>
      <c r="O821">
        <v>5.2340189940803103</v>
      </c>
      <c r="P821">
        <v>130.65815324165001</v>
      </c>
      <c r="Q821">
        <v>-6.4744528265856E-2</v>
      </c>
    </row>
    <row r="822" spans="1:17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1788</v>
      </c>
      <c r="E822">
        <v>4078.320768</v>
      </c>
      <c r="F822">
        <v>23.51</v>
      </c>
      <c r="G822">
        <v>26.551004784123201</v>
      </c>
      <c r="H822">
        <v>4.9794902289822103</v>
      </c>
      <c r="I822">
        <v>-15.780321214906101</v>
      </c>
      <c r="J822">
        <v>1.7534686224754199</v>
      </c>
      <c r="K822">
        <v>21.976213949702998</v>
      </c>
      <c r="L822">
        <v>20.958417856256101</v>
      </c>
      <c r="M822">
        <v>59.519169992978703</v>
      </c>
      <c r="N822">
        <v>1.2919081944059601</v>
      </c>
      <c r="O822">
        <v>18.885580603998299</v>
      </c>
      <c r="P822">
        <v>57.785234899328799</v>
      </c>
      <c r="Q822">
        <v>-6.3554333963508E-2</v>
      </c>
    </row>
    <row r="823" spans="1:17" hidden="1" x14ac:dyDescent="0.3">
      <c r="A823" t="s">
        <v>1789</v>
      </c>
      <c r="B823" t="s">
        <v>1790</v>
      </c>
      <c r="C823" t="str">
        <f>IFERROR(VLOOKUP(Table1[[#This Row],[Ticker]],[1]!Table1[[Symbol]:[Industry]],2,FALSE),"-")</f>
        <v>-</v>
      </c>
      <c r="D823" t="s">
        <v>140</v>
      </c>
      <c r="E823">
        <v>4070.7540842150001</v>
      </c>
      <c r="F823">
        <v>408.35</v>
      </c>
      <c r="G823">
        <v>84.045775618221001</v>
      </c>
      <c r="H823">
        <v>-1.7724467379772999</v>
      </c>
      <c r="I823">
        <v>34.889227173162297</v>
      </c>
      <c r="J823">
        <v>-6.0264718250416403</v>
      </c>
      <c r="K823">
        <v>389.95098812407701</v>
      </c>
      <c r="L823">
        <v>315.24213362371802</v>
      </c>
      <c r="M823">
        <v>39.578252669519102</v>
      </c>
      <c r="N823">
        <v>0.43798643780178698</v>
      </c>
      <c r="O823">
        <v>14.852455001836599</v>
      </c>
      <c r="P823">
        <v>113.181936831114</v>
      </c>
      <c r="Q823">
        <v>8.3178534190013004E-2</v>
      </c>
    </row>
    <row r="824" spans="1:17" hidden="1" x14ac:dyDescent="0.3">
      <c r="A824" t="s">
        <v>1791</v>
      </c>
      <c r="B824" t="s">
        <v>1792</v>
      </c>
      <c r="C824" t="str">
        <f>IFERROR(VLOOKUP(Table1[[#This Row],[Ticker]],[1]!Table1[[Symbol]:[Industry]],2,FALSE),"-")</f>
        <v>-</v>
      </c>
      <c r="D824" t="s">
        <v>1025</v>
      </c>
      <c r="E824">
        <v>4060.8879999999999</v>
      </c>
      <c r="F824">
        <v>118</v>
      </c>
      <c r="G824">
        <v>-24.582000141985102</v>
      </c>
      <c r="I824">
        <v>-11.608050503788601</v>
      </c>
      <c r="K824">
        <v>104.378999999999</v>
      </c>
      <c r="M824">
        <v>99.990560428137201</v>
      </c>
      <c r="N824">
        <v>1</v>
      </c>
      <c r="O824">
        <v>0</v>
      </c>
      <c r="P824">
        <v>5.3571428571428603</v>
      </c>
    </row>
    <row r="825" spans="1:17" hidden="1" x14ac:dyDescent="0.3">
      <c r="A825" t="s">
        <v>1793</v>
      </c>
      <c r="B825" t="s">
        <v>1794</v>
      </c>
      <c r="C825" t="str">
        <f>IFERROR(VLOOKUP(Table1[[#This Row],[Ticker]],[1]!Table1[[Symbol]:[Industry]],2,FALSE),"-")</f>
        <v>-</v>
      </c>
      <c r="D825" t="s">
        <v>130</v>
      </c>
      <c r="E825">
        <v>4053.4631552870001</v>
      </c>
      <c r="F825">
        <v>131.88</v>
      </c>
      <c r="G825">
        <v>44.030649491747198</v>
      </c>
      <c r="H825">
        <v>-2.2380309691322702</v>
      </c>
      <c r="I825">
        <v>35.264994663768299</v>
      </c>
      <c r="J825">
        <v>0.17943855400966899</v>
      </c>
      <c r="K825">
        <v>121.51378049745701</v>
      </c>
      <c r="L825">
        <v>101.09639450928</v>
      </c>
      <c r="M825">
        <v>54.8812187228543</v>
      </c>
      <c r="N825">
        <v>0.98757399261090095</v>
      </c>
      <c r="O825">
        <v>11.427054898392401</v>
      </c>
      <c r="P825">
        <v>93.372434017595296</v>
      </c>
      <c r="Q825">
        <v>0.149089609574558</v>
      </c>
    </row>
    <row r="826" spans="1:17" hidden="1" x14ac:dyDescent="0.3">
      <c r="A826" t="s">
        <v>1795</v>
      </c>
      <c r="B826" t="s">
        <v>1796</v>
      </c>
      <c r="C826" t="str">
        <f>IFERROR(VLOOKUP(Table1[[#This Row],[Ticker]],[1]!Table1[[Symbol]:[Industry]],2,FALSE),"-")</f>
        <v>-</v>
      </c>
      <c r="D826" t="s">
        <v>120</v>
      </c>
      <c r="E826">
        <v>4041.5427409499998</v>
      </c>
      <c r="F826">
        <v>326.35000000000002</v>
      </c>
      <c r="G826">
        <v>-36.148983399735798</v>
      </c>
      <c r="H826">
        <v>-8.3210096483993805</v>
      </c>
      <c r="I826">
        <v>-23.354245231073499</v>
      </c>
      <c r="J826">
        <v>-2.9537352896904698</v>
      </c>
      <c r="K826">
        <v>331.74617984716298</v>
      </c>
      <c r="M826">
        <v>39.545598220401999</v>
      </c>
      <c r="N826">
        <v>0.63522308883681899</v>
      </c>
      <c r="O826">
        <v>20.3768959705837</v>
      </c>
      <c r="P826">
        <v>8.4039196146819393</v>
      </c>
    </row>
    <row r="827" spans="1:17" hidden="1" x14ac:dyDescent="0.3">
      <c r="A827" t="s">
        <v>1797</v>
      </c>
      <c r="B827" t="s">
        <v>1798</v>
      </c>
      <c r="C827" t="str">
        <f>IFERROR(VLOOKUP(Table1[[#This Row],[Ticker]],[1]!Table1[[Symbol]:[Industry]],2,FALSE),"-")</f>
        <v>-</v>
      </c>
      <c r="E827">
        <v>4017.9988631199999</v>
      </c>
      <c r="F827">
        <v>393.7</v>
      </c>
      <c r="G827">
        <v>68.918930317927902</v>
      </c>
      <c r="H827">
        <v>-0.45766446007135902</v>
      </c>
      <c r="I827">
        <v>81.617056427766499</v>
      </c>
      <c r="J827">
        <v>-5.3413918004637999</v>
      </c>
      <c r="K827">
        <v>334.02843284978297</v>
      </c>
      <c r="L827">
        <v>242.84706060858699</v>
      </c>
      <c r="M827">
        <v>46.752669164792302</v>
      </c>
      <c r="N827">
        <v>0.87508054594253804</v>
      </c>
      <c r="O827">
        <v>11.7094234188468</v>
      </c>
      <c r="P827">
        <v>146.06249999999901</v>
      </c>
    </row>
    <row r="828" spans="1:17" hidden="1" x14ac:dyDescent="0.3">
      <c r="A828" t="s">
        <v>1799</v>
      </c>
      <c r="B828" t="s">
        <v>1800</v>
      </c>
      <c r="C828" t="str">
        <f>IFERROR(VLOOKUP(Table1[[#This Row],[Ticker]],[1]!Table1[[Symbol]:[Industry]],2,FALSE),"-")</f>
        <v>-</v>
      </c>
      <c r="D828" t="s">
        <v>242</v>
      </c>
      <c r="E828">
        <v>4004.402609575</v>
      </c>
      <c r="F828">
        <v>743.7</v>
      </c>
      <c r="G828">
        <v>625.59876896751598</v>
      </c>
      <c r="H828">
        <v>30.587887837093799</v>
      </c>
      <c r="I828">
        <v>124.766098743022</v>
      </c>
      <c r="J828">
        <v>-3.2350351302008402</v>
      </c>
      <c r="K828">
        <v>622.20041127539298</v>
      </c>
      <c r="L828">
        <v>405.85565453880599</v>
      </c>
      <c r="M828">
        <v>50.173930962179902</v>
      </c>
      <c r="N828">
        <v>0.42997969436064598</v>
      </c>
      <c r="O828">
        <v>22.199811752050501</v>
      </c>
      <c r="P828">
        <v>677.11598746081495</v>
      </c>
      <c r="Q828">
        <v>0.21327074786222799</v>
      </c>
    </row>
    <row r="829" spans="1:17" x14ac:dyDescent="0.3">
      <c r="A829" t="s">
        <v>1801</v>
      </c>
      <c r="B829" t="s">
        <v>1802</v>
      </c>
      <c r="C829" t="str">
        <f>IFERROR(VLOOKUP(Table1[[#This Row],[Ticker]],[1]!Table1[[Symbol]:[Industry]],2,FALSE),"-")</f>
        <v>-</v>
      </c>
      <c r="D829" t="s">
        <v>916</v>
      </c>
      <c r="E829">
        <v>3992.7479812000001</v>
      </c>
      <c r="F829">
        <v>322</v>
      </c>
      <c r="G829">
        <v>-32.9998500405652</v>
      </c>
      <c r="H829">
        <v>3.8751393168327999</v>
      </c>
      <c r="I829">
        <v>-36.8476278647519</v>
      </c>
      <c r="J829">
        <v>-2.2750487280251801</v>
      </c>
      <c r="K829">
        <v>317.05020305487699</v>
      </c>
      <c r="L829">
        <v>336.44726541136703</v>
      </c>
      <c r="M829">
        <v>54.373364570386997</v>
      </c>
      <c r="N829">
        <v>1.1183907459110101</v>
      </c>
      <c r="O829">
        <v>39.720496894409898</v>
      </c>
      <c r="P829">
        <v>20.171673819742399</v>
      </c>
      <c r="Q829">
        <v>8.1952566854850001E-3</v>
      </c>
    </row>
    <row r="830" spans="1:17" hidden="1" x14ac:dyDescent="0.3">
      <c r="A830" t="s">
        <v>1803</v>
      </c>
      <c r="B830" t="s">
        <v>1804</v>
      </c>
      <c r="C830" t="str">
        <f>IFERROR(VLOOKUP(Table1[[#This Row],[Ticker]],[1]!Table1[[Symbol]:[Industry]],2,FALSE),"-")</f>
        <v>-</v>
      </c>
      <c r="D830" t="s">
        <v>624</v>
      </c>
      <c r="E830">
        <v>3980.5266301199899</v>
      </c>
      <c r="F830">
        <v>548.20000000000005</v>
      </c>
      <c r="G830">
        <v>3.1544428398434698</v>
      </c>
      <c r="H830">
        <v>25.4787969280029</v>
      </c>
      <c r="I830">
        <v>16.650028518348101</v>
      </c>
      <c r="J830">
        <v>9.9794120110739293</v>
      </c>
      <c r="M830">
        <v>77.100559717492203</v>
      </c>
      <c r="O830">
        <v>7.9897847500912</v>
      </c>
      <c r="P830">
        <v>47.603661820139997</v>
      </c>
    </row>
    <row r="831" spans="1:17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-</v>
      </c>
      <c r="D831" t="s">
        <v>130</v>
      </c>
      <c r="E831">
        <v>3966.4361025899998</v>
      </c>
      <c r="F831">
        <v>747.4</v>
      </c>
      <c r="G831">
        <v>92.480326337715496</v>
      </c>
      <c r="H831">
        <v>-6.3730039633104196</v>
      </c>
      <c r="I831">
        <v>36.297441194806403</v>
      </c>
      <c r="J831">
        <v>-3.5342775544432699</v>
      </c>
      <c r="K831">
        <v>730.41497432184599</v>
      </c>
      <c r="L831">
        <v>605.33921665180105</v>
      </c>
      <c r="M831">
        <v>39.911308526056601</v>
      </c>
      <c r="N831">
        <v>0.29828149583934999</v>
      </c>
      <c r="O831">
        <v>17.741503880117701</v>
      </c>
      <c r="P831">
        <v>130.643419225428</v>
      </c>
      <c r="Q831">
        <v>7.5834158988901001E-2</v>
      </c>
    </row>
    <row r="832" spans="1:17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-</v>
      </c>
      <c r="D832" t="s">
        <v>153</v>
      </c>
      <c r="E832">
        <v>3943.6109154750002</v>
      </c>
      <c r="F832">
        <v>826</v>
      </c>
      <c r="G832">
        <v>42.976718190446</v>
      </c>
      <c r="H832">
        <v>-2.81190397414835</v>
      </c>
      <c r="I832">
        <v>3.4747125055713601</v>
      </c>
      <c r="J832">
        <v>5.88200736382597</v>
      </c>
      <c r="K832">
        <v>811.65128278830002</v>
      </c>
      <c r="L832">
        <v>732.99998360969801</v>
      </c>
      <c r="M832">
        <v>58.955289657860398</v>
      </c>
      <c r="N832">
        <v>0.57991264019631705</v>
      </c>
      <c r="O832">
        <v>17.869249394673101</v>
      </c>
      <c r="P832">
        <v>70.625903738896895</v>
      </c>
      <c r="Q832">
        <v>-6.3490848784911999E-2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D833" t="s">
        <v>156</v>
      </c>
      <c r="E833">
        <v>3942.59339331</v>
      </c>
      <c r="F833">
        <v>434.7</v>
      </c>
      <c r="G833">
        <v>234.74037355488699</v>
      </c>
      <c r="H833">
        <v>13.8632731459042</v>
      </c>
      <c r="I833">
        <v>-9.5108366316227908</v>
      </c>
      <c r="J833">
        <v>1.26790067028991</v>
      </c>
      <c r="K833">
        <v>385.96373442067102</v>
      </c>
      <c r="L833">
        <v>343.24511805671102</v>
      </c>
      <c r="M833">
        <v>65.375798460039604</v>
      </c>
      <c r="N833">
        <v>1.3833200301172399</v>
      </c>
      <c r="O833">
        <v>11.157119852772</v>
      </c>
      <c r="P833">
        <v>270.27257240204398</v>
      </c>
      <c r="Q833">
        <v>9.4756027038483001E-2</v>
      </c>
    </row>
    <row r="834" spans="1:17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130</v>
      </c>
      <c r="E834">
        <v>3927.7008361199901</v>
      </c>
      <c r="F834">
        <v>216.74</v>
      </c>
      <c r="G834">
        <v>-4.81904491925975</v>
      </c>
      <c r="H834">
        <v>-4.5270970422494896</v>
      </c>
      <c r="I834">
        <v>-27.7656665240454</v>
      </c>
      <c r="J834">
        <v>-2.5990398642086401</v>
      </c>
      <c r="K834">
        <v>219.214863270226</v>
      </c>
      <c r="L834">
        <v>217.02669643028801</v>
      </c>
      <c r="M834">
        <v>56.350015871863498</v>
      </c>
      <c r="N834">
        <v>0.76858830678055401</v>
      </c>
      <c r="O834">
        <v>28.264279782227501</v>
      </c>
      <c r="P834">
        <v>29.8621929298981</v>
      </c>
      <c r="Q834">
        <v>7.0124778703084006E-2</v>
      </c>
    </row>
    <row r="835" spans="1:17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D835" t="s">
        <v>21</v>
      </c>
      <c r="E835">
        <v>3918.5139571</v>
      </c>
      <c r="F835">
        <v>655.6</v>
      </c>
      <c r="G835">
        <v>-15.6864458170707</v>
      </c>
      <c r="H835">
        <v>14.206526157166801</v>
      </c>
      <c r="I835">
        <v>-22.169009682129001</v>
      </c>
      <c r="J835">
        <v>0.20256717099800201</v>
      </c>
      <c r="K835">
        <v>603.58065547390197</v>
      </c>
      <c r="L835">
        <v>590.14836731754303</v>
      </c>
      <c r="M835">
        <v>67.978362233458498</v>
      </c>
      <c r="N835">
        <v>2.0012221916409199</v>
      </c>
      <c r="O835">
        <v>20.729103111653401</v>
      </c>
      <c r="P835">
        <v>45.688888888888798</v>
      </c>
      <c r="Q835">
        <v>9.1607165791836004E-2</v>
      </c>
    </row>
    <row r="836" spans="1:17" hidden="1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986</v>
      </c>
      <c r="E836">
        <v>3908.1229020000001</v>
      </c>
      <c r="F836">
        <v>3265.6</v>
      </c>
      <c r="G836">
        <v>-8.9055673256294998</v>
      </c>
      <c r="H836">
        <v>28.571666636983601</v>
      </c>
      <c r="I836">
        <v>16.484352679446001</v>
      </c>
      <c r="J836">
        <v>-1.92641589529207</v>
      </c>
      <c r="K836">
        <v>2813.2341726992399</v>
      </c>
      <c r="L836">
        <v>2643.95077952666</v>
      </c>
      <c r="M836">
        <v>54.509515617204599</v>
      </c>
      <c r="N836">
        <v>1.4384530825516499</v>
      </c>
      <c r="O836">
        <v>4.0850073493385599</v>
      </c>
      <c r="P836">
        <v>49.168646080760098</v>
      </c>
      <c r="Q836">
        <v>4.4683618079473998E-2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414</v>
      </c>
      <c r="E837">
        <v>3876.9182025</v>
      </c>
      <c r="F837">
        <v>657.35</v>
      </c>
      <c r="G837">
        <v>79.195985334424805</v>
      </c>
      <c r="H837">
        <v>-2.2368612308728899</v>
      </c>
      <c r="I837">
        <v>39.796305788061602</v>
      </c>
      <c r="J837">
        <v>-2.6810080169632</v>
      </c>
      <c r="K837">
        <v>615.73517876804704</v>
      </c>
      <c r="L837">
        <v>484.16571791727603</v>
      </c>
      <c r="M837">
        <v>45.440843620771602</v>
      </c>
      <c r="N837">
        <v>0.36709427404346601</v>
      </c>
      <c r="O837">
        <v>10.975888035293201</v>
      </c>
      <c r="P837">
        <v>117.990383021057</v>
      </c>
      <c r="Q837">
        <v>0.14369458074095201</v>
      </c>
    </row>
    <row r="838" spans="1:17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1426</v>
      </c>
      <c r="E838">
        <v>3874.112231396</v>
      </c>
      <c r="F838">
        <v>142.87</v>
      </c>
      <c r="G838">
        <v>-67.207150678929807</v>
      </c>
      <c r="H838">
        <v>18.072857060377501</v>
      </c>
      <c r="I838">
        <v>-18.496476519788299</v>
      </c>
      <c r="J838">
        <v>7.1085694017986603</v>
      </c>
      <c r="K838">
        <v>128.68294699499901</v>
      </c>
      <c r="L838">
        <v>140.74449511151201</v>
      </c>
      <c r="M838">
        <v>74.900937277750202</v>
      </c>
      <c r="N838">
        <v>1.09919423479183</v>
      </c>
      <c r="O838">
        <v>73.584377406033397</v>
      </c>
      <c r="P838">
        <v>36.783149832455699</v>
      </c>
      <c r="Q838">
        <v>-5.0127190598866E-2</v>
      </c>
    </row>
    <row r="839" spans="1:17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182</v>
      </c>
      <c r="E839">
        <v>3873.2819063749998</v>
      </c>
      <c r="F839">
        <v>271.7</v>
      </c>
      <c r="G839">
        <v>14.6230080468869</v>
      </c>
      <c r="H839">
        <v>1.1259248996484399</v>
      </c>
      <c r="I839">
        <v>5.5997441543648296</v>
      </c>
      <c r="J839">
        <v>-0.123254338519873</v>
      </c>
      <c r="K839">
        <v>252.11266331790199</v>
      </c>
      <c r="L839">
        <v>231.46887775448801</v>
      </c>
      <c r="M839">
        <v>65.676642029070095</v>
      </c>
      <c r="N839">
        <v>0.76347594461491897</v>
      </c>
      <c r="O839">
        <v>3.5149061464850999</v>
      </c>
      <c r="P839">
        <v>41.5104166666666</v>
      </c>
      <c r="Q839">
        <v>-6.7037500579463005E-2</v>
      </c>
    </row>
    <row r="840" spans="1:17" hidden="1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1825</v>
      </c>
      <c r="E840">
        <v>3864.98</v>
      </c>
      <c r="F840">
        <v>1343</v>
      </c>
      <c r="G840">
        <v>247.99709492586501</v>
      </c>
      <c r="H840">
        <v>52.027482545470797</v>
      </c>
      <c r="I840">
        <v>113.81368894361199</v>
      </c>
      <c r="J840">
        <v>16.939036607362201</v>
      </c>
      <c r="K840">
        <v>1037.9673147272199</v>
      </c>
      <c r="L840">
        <v>766.23177677307103</v>
      </c>
      <c r="M840">
        <v>78.543391696763805</v>
      </c>
      <c r="N840">
        <v>1.38572825529209</v>
      </c>
      <c r="O840">
        <v>8.5591958302308306</v>
      </c>
      <c r="P840">
        <v>280.39937685880102</v>
      </c>
      <c r="Q840">
        <v>0.11260890333198301</v>
      </c>
    </row>
    <row r="841" spans="1:17" hidden="1" x14ac:dyDescent="0.3">
      <c r="A841" t="s">
        <v>1826</v>
      </c>
      <c r="B841" t="s">
        <v>1827</v>
      </c>
      <c r="C841" t="str">
        <f>IFERROR(VLOOKUP(Table1[[#This Row],[Ticker]],[1]!Table1[[Symbol]:[Industry]],2,FALSE),"-")</f>
        <v>-</v>
      </c>
      <c r="D841" t="s">
        <v>189</v>
      </c>
      <c r="E841">
        <v>3863.1787193999999</v>
      </c>
      <c r="F841">
        <v>573.29999999999995</v>
      </c>
      <c r="G841">
        <v>30.280688274285701</v>
      </c>
      <c r="H841">
        <v>6.3523757768147204</v>
      </c>
      <c r="I841">
        <v>34.425543523939602</v>
      </c>
      <c r="J841">
        <v>-4.4767826648505302</v>
      </c>
      <c r="K841">
        <v>520.39972947296997</v>
      </c>
      <c r="L841">
        <v>444.942258599154</v>
      </c>
      <c r="M841">
        <v>52.807106938381601</v>
      </c>
      <c r="N841">
        <v>1.35388993588369</v>
      </c>
      <c r="O841">
        <v>6.3928135356706903</v>
      </c>
      <c r="P841">
        <v>72.498871671430607</v>
      </c>
      <c r="Q841">
        <v>0.12211682524222101</v>
      </c>
    </row>
    <row r="842" spans="1:17" x14ac:dyDescent="0.3">
      <c r="A842" t="s">
        <v>1828</v>
      </c>
      <c r="B842" t="s">
        <v>1829</v>
      </c>
      <c r="C842" t="str">
        <f>IFERROR(VLOOKUP(Table1[[#This Row],[Ticker]],[1]!Table1[[Symbol]:[Industry]],2,FALSE),"-")</f>
        <v>-</v>
      </c>
      <c r="D842" t="s">
        <v>242</v>
      </c>
      <c r="E842">
        <v>3849.0938008199901</v>
      </c>
      <c r="F842">
        <v>148.93</v>
      </c>
      <c r="G842">
        <v>35.716454718803902</v>
      </c>
      <c r="H842">
        <v>54.417204895653001</v>
      </c>
      <c r="I842">
        <v>19.998160714684399</v>
      </c>
      <c r="J842">
        <v>19.377585797654898</v>
      </c>
      <c r="K842">
        <v>115.29964160113499</v>
      </c>
      <c r="L842">
        <v>101.296398939938</v>
      </c>
      <c r="M842">
        <v>80.294178858385095</v>
      </c>
      <c r="N842">
        <v>2.15135752223647</v>
      </c>
      <c r="O842">
        <v>10.4545759752904</v>
      </c>
      <c r="P842">
        <v>82.512254901960802</v>
      </c>
      <c r="Q842">
        <v>2.6435651537166999E-2</v>
      </c>
    </row>
    <row r="843" spans="1:17" x14ac:dyDescent="0.3">
      <c r="A843" t="s">
        <v>1830</v>
      </c>
      <c r="B843" t="s">
        <v>1831</v>
      </c>
      <c r="C843" t="str">
        <f>IFERROR(VLOOKUP(Table1[[#This Row],[Ticker]],[1]!Table1[[Symbol]:[Industry]],2,FALSE),"-")</f>
        <v>-</v>
      </c>
      <c r="D843" t="s">
        <v>239</v>
      </c>
      <c r="E843">
        <v>3848.2676930580001</v>
      </c>
      <c r="F843">
        <v>170.79</v>
      </c>
      <c r="G843">
        <v>0.13491808168476899</v>
      </c>
      <c r="H843">
        <v>23.190625164736399</v>
      </c>
      <c r="I843">
        <v>-1.5220411353141801</v>
      </c>
      <c r="J843">
        <v>18.8817531212696</v>
      </c>
      <c r="K843">
        <v>138.04121356040801</v>
      </c>
      <c r="L843">
        <v>139.51109340131001</v>
      </c>
      <c r="M843">
        <v>83.618297751327503</v>
      </c>
      <c r="N843">
        <v>2.5297602273195401</v>
      </c>
      <c r="O843">
        <v>2.87487557819543</v>
      </c>
      <c r="P843">
        <v>52.423025435073598</v>
      </c>
      <c r="Q843">
        <v>-2.7610307743641E-2</v>
      </c>
    </row>
    <row r="844" spans="1:17" hidden="1" x14ac:dyDescent="0.3">
      <c r="A844" t="s">
        <v>1832</v>
      </c>
      <c r="B844" t="s">
        <v>1833</v>
      </c>
      <c r="C844" t="str">
        <f>IFERROR(VLOOKUP(Table1[[#This Row],[Ticker]],[1]!Table1[[Symbol]:[Industry]],2,FALSE),"-")</f>
        <v>-</v>
      </c>
      <c r="E844">
        <v>3841.302228</v>
      </c>
      <c r="F844">
        <v>86.87</v>
      </c>
      <c r="G844">
        <v>30.291521692957001</v>
      </c>
      <c r="H844">
        <v>-0.25970336937899502</v>
      </c>
      <c r="I844">
        <v>14.4647957505391</v>
      </c>
      <c r="J844">
        <v>-6.4234831318501797</v>
      </c>
      <c r="K844">
        <v>88.047232871058696</v>
      </c>
      <c r="L844">
        <v>79.845793431950995</v>
      </c>
      <c r="M844">
        <v>27.0340304509708</v>
      </c>
      <c r="N844">
        <v>0.84770005961282202</v>
      </c>
      <c r="O844">
        <v>21.733624956831999</v>
      </c>
      <c r="P844">
        <v>63.674046161092797</v>
      </c>
      <c r="Q844">
        <v>8.3131274593696999E-2</v>
      </c>
    </row>
    <row r="845" spans="1:17" hidden="1" x14ac:dyDescent="0.3">
      <c r="A845" t="s">
        <v>1834</v>
      </c>
      <c r="B845" t="s">
        <v>1835</v>
      </c>
      <c r="C845" t="str">
        <f>IFERROR(VLOOKUP(Table1[[#This Row],[Ticker]],[1]!Table1[[Symbol]:[Industry]],2,FALSE),"-")</f>
        <v>-</v>
      </c>
      <c r="E845">
        <v>3831.4116250050001</v>
      </c>
      <c r="F845">
        <v>991.8</v>
      </c>
      <c r="G845">
        <v>83.112057672253897</v>
      </c>
      <c r="H845">
        <v>-3.8117775282156998</v>
      </c>
      <c r="I845">
        <v>5.5031818024162096</v>
      </c>
      <c r="J845">
        <v>-7.4942826102321103</v>
      </c>
      <c r="K845">
        <v>987.20093691202396</v>
      </c>
      <c r="L845">
        <v>874.49528178907497</v>
      </c>
      <c r="M845">
        <v>45.308329658354701</v>
      </c>
      <c r="N845">
        <v>0.75581303447341897</v>
      </c>
      <c r="O845">
        <v>38.737648719499802</v>
      </c>
      <c r="P845">
        <v>119.748892171344</v>
      </c>
    </row>
    <row r="846" spans="1:17" hidden="1" x14ac:dyDescent="0.3">
      <c r="A846" t="s">
        <v>1836</v>
      </c>
      <c r="B846" t="s">
        <v>1837</v>
      </c>
      <c r="C846" t="str">
        <f>IFERROR(VLOOKUP(Table1[[#This Row],[Ticker]],[1]!Table1[[Symbol]:[Industry]],2,FALSE),"-")</f>
        <v>-</v>
      </c>
      <c r="D846" t="s">
        <v>140</v>
      </c>
      <c r="E846">
        <v>3831.3684705999999</v>
      </c>
      <c r="F846">
        <v>424.1</v>
      </c>
      <c r="G846">
        <v>-15.849047305992601</v>
      </c>
      <c r="H846">
        <v>-4.81585824625465</v>
      </c>
      <c r="I846">
        <v>-10.4327586155825</v>
      </c>
      <c r="J846">
        <v>-0.27984727633441697</v>
      </c>
      <c r="K846">
        <v>426.929686523295</v>
      </c>
      <c r="L846">
        <v>421.461637136467</v>
      </c>
      <c r="M846">
        <v>49.264527656521899</v>
      </c>
      <c r="N846">
        <v>8.9212685282663101E-2</v>
      </c>
      <c r="O846">
        <v>12.013676019806599</v>
      </c>
      <c r="P846">
        <v>14.575172227475299</v>
      </c>
      <c r="Q846">
        <v>9.4922447294240007E-3</v>
      </c>
    </row>
    <row r="847" spans="1:17" hidden="1" x14ac:dyDescent="0.3">
      <c r="A847" t="s">
        <v>1838</v>
      </c>
      <c r="B847" t="s">
        <v>1839</v>
      </c>
      <c r="C847" t="str">
        <f>IFERROR(VLOOKUP(Table1[[#This Row],[Ticker]],[1]!Table1[[Symbol]:[Industry]],2,FALSE),"-")</f>
        <v>-</v>
      </c>
      <c r="D847" t="s">
        <v>1840</v>
      </c>
      <c r="E847">
        <v>3772.3072499999998</v>
      </c>
      <c r="F847">
        <v>1454.55</v>
      </c>
      <c r="G847">
        <v>67.205944019002899</v>
      </c>
      <c r="H847">
        <v>31.336100401914099</v>
      </c>
      <c r="I847">
        <v>17.038879056437899</v>
      </c>
      <c r="J847">
        <v>12.7094630700057</v>
      </c>
      <c r="K847">
        <v>1174.4042629814201</v>
      </c>
      <c r="L847">
        <v>1034.2252386401101</v>
      </c>
      <c r="M847">
        <v>90.695105639786206</v>
      </c>
      <c r="N847">
        <v>2.7236389182244798</v>
      </c>
      <c r="O847">
        <v>6.0809184971296997</v>
      </c>
      <c r="P847">
        <v>139.62932454695201</v>
      </c>
      <c r="Q847">
        <v>9.3137157628757003E-2</v>
      </c>
    </row>
    <row r="848" spans="1:17" hidden="1" x14ac:dyDescent="0.3">
      <c r="A848" t="s">
        <v>1841</v>
      </c>
      <c r="B848" t="s">
        <v>1842</v>
      </c>
      <c r="C848" t="str">
        <f>IFERROR(VLOOKUP(Table1[[#This Row],[Ticker]],[1]!Table1[[Symbol]:[Industry]],2,FALSE),"-")</f>
        <v>-</v>
      </c>
      <c r="D848" t="s">
        <v>46</v>
      </c>
      <c r="E848">
        <v>3756.9367475849999</v>
      </c>
      <c r="F848">
        <v>674.55</v>
      </c>
      <c r="G848">
        <v>114.333376039163</v>
      </c>
      <c r="H848">
        <v>30.7417774344704</v>
      </c>
      <c r="I848">
        <v>43.2304203617417</v>
      </c>
      <c r="J848">
        <v>-2.47519071990504</v>
      </c>
      <c r="K848">
        <v>546.51666728026998</v>
      </c>
      <c r="L848">
        <v>442.53375</v>
      </c>
      <c r="M848">
        <v>68.382327018903496</v>
      </c>
      <c r="N848">
        <v>2.1399144894702702</v>
      </c>
      <c r="O848">
        <v>5.7000963605366497</v>
      </c>
      <c r="P848">
        <v>173.65111561866101</v>
      </c>
    </row>
    <row r="849" spans="1:17" x14ac:dyDescent="0.3">
      <c r="A849" t="s">
        <v>1843</v>
      </c>
      <c r="B849" t="s">
        <v>1844</v>
      </c>
      <c r="C849" t="str">
        <f>IFERROR(VLOOKUP(Table1[[#This Row],[Ticker]],[1]!Table1[[Symbol]:[Industry]],2,FALSE),"-")</f>
        <v>-</v>
      </c>
      <c r="D849" t="s">
        <v>388</v>
      </c>
      <c r="E849">
        <v>3754.5432695099998</v>
      </c>
      <c r="F849">
        <v>528.95000000000005</v>
      </c>
      <c r="G849">
        <v>14.5927383314748</v>
      </c>
      <c r="H849">
        <v>10.0795697906018</v>
      </c>
      <c r="I849">
        <v>4.8425211272858499</v>
      </c>
      <c r="J849">
        <v>-4.9110844537593001</v>
      </c>
      <c r="K849">
        <v>474.00812858694502</v>
      </c>
      <c r="L849">
        <v>433.06472273337198</v>
      </c>
      <c r="M849">
        <v>61.948629873154701</v>
      </c>
      <c r="N849">
        <v>1.6841396778803099</v>
      </c>
      <c r="O849">
        <v>4.8681349844030599</v>
      </c>
      <c r="P849">
        <v>51.975290906478897</v>
      </c>
      <c r="Q849">
        <v>-4.3672797171380999E-2</v>
      </c>
    </row>
    <row r="850" spans="1:17" hidden="1" x14ac:dyDescent="0.3">
      <c r="A850" t="s">
        <v>1845</v>
      </c>
      <c r="B850" t="s">
        <v>1846</v>
      </c>
      <c r="C850" t="str">
        <f>IFERROR(VLOOKUP(Table1[[#This Row],[Ticker]],[1]!Table1[[Symbol]:[Industry]],2,FALSE),"-")</f>
        <v>-</v>
      </c>
      <c r="D850" t="s">
        <v>72</v>
      </c>
      <c r="E850">
        <v>3754.0544861599901</v>
      </c>
      <c r="F850">
        <v>244.8</v>
      </c>
      <c r="G850">
        <v>89.477312631205706</v>
      </c>
      <c r="H850">
        <v>11.2069962581285</v>
      </c>
      <c r="I850">
        <v>18.209993187960201</v>
      </c>
      <c r="J850">
        <v>-0.466105530734236</v>
      </c>
      <c r="K850">
        <v>218.560086537648</v>
      </c>
      <c r="L850">
        <v>181.94287751113399</v>
      </c>
      <c r="M850">
        <v>58.830535005713202</v>
      </c>
      <c r="N850">
        <v>0.54878292770116499</v>
      </c>
      <c r="O850">
        <v>10.253267973856101</v>
      </c>
      <c r="P850">
        <v>126.561776955113</v>
      </c>
      <c r="Q850">
        <v>0.106549492094599</v>
      </c>
    </row>
    <row r="851" spans="1:17" x14ac:dyDescent="0.3">
      <c r="A851" t="s">
        <v>1847</v>
      </c>
      <c r="B851" t="s">
        <v>1848</v>
      </c>
      <c r="C851" t="str">
        <f>IFERROR(VLOOKUP(Table1[[#This Row],[Ticker]],[1]!Table1[[Symbol]:[Industry]],2,FALSE),"-")</f>
        <v>-</v>
      </c>
      <c r="D851" t="s">
        <v>189</v>
      </c>
      <c r="E851">
        <v>3753.5925246749998</v>
      </c>
      <c r="F851">
        <v>236.21</v>
      </c>
      <c r="G851">
        <v>-15.416012899167001</v>
      </c>
      <c r="H851">
        <v>4.1210742934945701</v>
      </c>
      <c r="I851">
        <v>-20.954401966305301</v>
      </c>
      <c r="J851">
        <v>5.0650525890973901</v>
      </c>
      <c r="K851">
        <v>223.78040403454901</v>
      </c>
      <c r="L851">
        <v>233.22635723737599</v>
      </c>
      <c r="M851">
        <v>73.461766832442194</v>
      </c>
      <c r="N851">
        <v>1.47318196609312</v>
      </c>
      <c r="O851">
        <v>26.582278481012601</v>
      </c>
      <c r="P851">
        <v>23.962214641826201</v>
      </c>
      <c r="Q851">
        <v>6.3676536062978004E-2</v>
      </c>
    </row>
    <row r="852" spans="1:17" hidden="1" x14ac:dyDescent="0.3">
      <c r="A852" t="s">
        <v>1849</v>
      </c>
      <c r="B852" t="s">
        <v>1850</v>
      </c>
      <c r="C852" t="str">
        <f>IFERROR(VLOOKUP(Table1[[#This Row],[Ticker]],[1]!Table1[[Symbol]:[Industry]],2,FALSE),"-")</f>
        <v>-</v>
      </c>
      <c r="D852" t="s">
        <v>37</v>
      </c>
      <c r="E852">
        <v>3753.070811</v>
      </c>
      <c r="F852">
        <v>529.1</v>
      </c>
      <c r="G852">
        <v>-12.3867241536056</v>
      </c>
      <c r="H852">
        <v>-1.0070728582753601</v>
      </c>
      <c r="I852">
        <v>0.67341380607318102</v>
      </c>
      <c r="J852">
        <v>-6.2767533000583597</v>
      </c>
      <c r="K852">
        <v>530.96933273583295</v>
      </c>
      <c r="M852">
        <v>34.472340736234003</v>
      </c>
      <c r="N852">
        <v>0.95661426442942499</v>
      </c>
      <c r="O852">
        <v>14.3451143451143</v>
      </c>
      <c r="P852">
        <v>22.889327604227098</v>
      </c>
    </row>
    <row r="853" spans="1:17" x14ac:dyDescent="0.3">
      <c r="A853" t="s">
        <v>1851</v>
      </c>
      <c r="B853" t="s">
        <v>1852</v>
      </c>
      <c r="C853" t="str">
        <f>IFERROR(VLOOKUP(Table1[[#This Row],[Ticker]],[1]!Table1[[Symbol]:[Industry]],2,FALSE),"-")</f>
        <v>-</v>
      </c>
      <c r="D853" t="s">
        <v>1451</v>
      </c>
      <c r="E853">
        <v>3747.915</v>
      </c>
      <c r="F853">
        <v>337.6</v>
      </c>
      <c r="G853">
        <v>-52.383086445265498</v>
      </c>
      <c r="H853">
        <v>2.5556532777600398</v>
      </c>
      <c r="I853">
        <v>-21.2175908904848</v>
      </c>
      <c r="J853">
        <v>-1.4632452832430201</v>
      </c>
      <c r="K853">
        <v>327.68825728890499</v>
      </c>
      <c r="L853">
        <v>350.39633420040099</v>
      </c>
      <c r="M853">
        <v>58.247494230925099</v>
      </c>
      <c r="N853">
        <v>1.19175540485875</v>
      </c>
      <c r="O853">
        <v>42.1060426540284</v>
      </c>
      <c r="P853">
        <v>16.253443526170798</v>
      </c>
      <c r="Q853">
        <v>-6.862675057769E-3</v>
      </c>
    </row>
    <row r="854" spans="1:17" x14ac:dyDescent="0.3">
      <c r="A854" t="s">
        <v>1853</v>
      </c>
      <c r="B854" t="s">
        <v>1854</v>
      </c>
      <c r="C854" t="str">
        <f>IFERROR(VLOOKUP(Table1[[#This Row],[Ticker]],[1]!Table1[[Symbol]:[Industry]],2,FALSE),"-")</f>
        <v>-</v>
      </c>
      <c r="D854" t="s">
        <v>287</v>
      </c>
      <c r="E854">
        <v>3746.9334192849901</v>
      </c>
      <c r="F854">
        <v>432.5</v>
      </c>
      <c r="G854">
        <v>3.5425963885649399</v>
      </c>
      <c r="H854">
        <v>-1.04628144190302</v>
      </c>
      <c r="I854">
        <v>0.155085246625256</v>
      </c>
      <c r="J854">
        <v>2.8609500249948301</v>
      </c>
      <c r="K854">
        <v>426.172498292939</v>
      </c>
      <c r="L854">
        <v>405.52384432465902</v>
      </c>
      <c r="M854">
        <v>66.300690550881399</v>
      </c>
      <c r="N854">
        <v>1.71989713620493</v>
      </c>
      <c r="O854">
        <v>16.739884393063502</v>
      </c>
      <c r="P854">
        <v>41.293694870957196</v>
      </c>
    </row>
    <row r="855" spans="1:17" x14ac:dyDescent="0.3">
      <c r="A855" t="s">
        <v>1855</v>
      </c>
      <c r="B855" t="s">
        <v>1856</v>
      </c>
      <c r="C855" t="str">
        <f>IFERROR(VLOOKUP(Table1[[#This Row],[Ticker]],[1]!Table1[[Symbol]:[Industry]],2,FALSE),"-")</f>
        <v>-</v>
      </c>
      <c r="D855" t="s">
        <v>297</v>
      </c>
      <c r="E855">
        <v>3744.2065206000002</v>
      </c>
      <c r="F855">
        <v>1363.25</v>
      </c>
      <c r="G855">
        <v>41.836002705783102</v>
      </c>
      <c r="H855">
        <v>-3.1714827404383401</v>
      </c>
      <c r="I855">
        <v>17.705443131476599</v>
      </c>
      <c r="J855">
        <v>-1.85395510441806</v>
      </c>
      <c r="K855">
        <v>1325.8799232574299</v>
      </c>
      <c r="L855">
        <v>1152.18696572516</v>
      </c>
      <c r="M855">
        <v>59.181015070392903</v>
      </c>
      <c r="N855">
        <v>1.7594133942772701</v>
      </c>
      <c r="O855">
        <v>3.7960755547404998</v>
      </c>
      <c r="P855">
        <v>79.836422399577799</v>
      </c>
      <c r="Q855">
        <v>6.7295788616796998E-2</v>
      </c>
    </row>
    <row r="856" spans="1:17" hidden="1" x14ac:dyDescent="0.3">
      <c r="A856" t="s">
        <v>1857</v>
      </c>
      <c r="B856" t="s">
        <v>1858</v>
      </c>
      <c r="C856" t="str">
        <f>IFERROR(VLOOKUP(Table1[[#This Row],[Ticker]],[1]!Table1[[Symbol]:[Industry]],2,FALSE),"-")</f>
        <v>-</v>
      </c>
      <c r="D856" t="s">
        <v>65</v>
      </c>
      <c r="E856">
        <v>3731.6971087000002</v>
      </c>
      <c r="F856">
        <v>508.95</v>
      </c>
      <c r="G856">
        <v>196.189244386696</v>
      </c>
      <c r="H856">
        <v>18.527569960925799</v>
      </c>
      <c r="I856">
        <v>47.143926967982999</v>
      </c>
      <c r="J856">
        <v>7.36303708522144</v>
      </c>
      <c r="K856">
        <v>442.29461316195199</v>
      </c>
      <c r="L856">
        <v>339.60568396836698</v>
      </c>
      <c r="M856">
        <v>70.132358629747998</v>
      </c>
      <c r="N856">
        <v>0.51292794368947103</v>
      </c>
      <c r="O856">
        <v>4.1359662049317203</v>
      </c>
      <c r="P856">
        <v>240.207219251336</v>
      </c>
      <c r="Q856">
        <v>0.16918182941427501</v>
      </c>
    </row>
    <row r="857" spans="1:17" hidden="1" x14ac:dyDescent="0.3">
      <c r="A857" t="s">
        <v>1859</v>
      </c>
      <c r="B857" t="s">
        <v>1860</v>
      </c>
      <c r="C857" t="str">
        <f>IFERROR(VLOOKUP(Table1[[#This Row],[Ticker]],[1]!Table1[[Symbol]:[Industry]],2,FALSE),"-")</f>
        <v>-</v>
      </c>
      <c r="D857" t="s">
        <v>1025</v>
      </c>
      <c r="E857">
        <v>3730.8735000000001</v>
      </c>
      <c r="F857">
        <v>66.98</v>
      </c>
      <c r="G857">
        <v>-31.9032056043885</v>
      </c>
      <c r="H857">
        <v>-2.6701212177071398</v>
      </c>
      <c r="I857">
        <v>-15.8216337689329</v>
      </c>
      <c r="J857">
        <v>-7.6888619998557603E-2</v>
      </c>
      <c r="K857">
        <v>66.184056600583801</v>
      </c>
      <c r="L857">
        <v>67.579431504997004</v>
      </c>
      <c r="M857">
        <v>80.428401478298795</v>
      </c>
      <c r="N857">
        <v>0.75604410185417503</v>
      </c>
      <c r="O857">
        <v>11.510898775753899</v>
      </c>
      <c r="P857">
        <v>5.4803149606299204</v>
      </c>
      <c r="Q857">
        <v>-6.679688381315E-3</v>
      </c>
    </row>
    <row r="858" spans="1:17" hidden="1" x14ac:dyDescent="0.3">
      <c r="A858" t="s">
        <v>1861</v>
      </c>
      <c r="B858" t="s">
        <v>1862</v>
      </c>
      <c r="C858" t="str">
        <f>IFERROR(VLOOKUP(Table1[[#This Row],[Ticker]],[1]!Table1[[Symbol]:[Industry]],2,FALSE),"-")</f>
        <v>-</v>
      </c>
      <c r="D858" t="s">
        <v>130</v>
      </c>
      <c r="E858">
        <v>3726.6930695900001</v>
      </c>
      <c r="F858">
        <v>204.18</v>
      </c>
      <c r="G858">
        <v>138.60271609364699</v>
      </c>
      <c r="H858">
        <v>19.229058441365801</v>
      </c>
      <c r="I858">
        <v>-2.1835765676484198</v>
      </c>
      <c r="J858">
        <v>11.5436008159324</v>
      </c>
      <c r="K858">
        <v>179.451202474144</v>
      </c>
      <c r="L858">
        <v>160.34161061885899</v>
      </c>
      <c r="M858">
        <v>85.013109284518407</v>
      </c>
      <c r="N858">
        <v>2.1685282633610399</v>
      </c>
      <c r="O858">
        <v>9.5112155940836498</v>
      </c>
      <c r="P858">
        <v>167.952755905511</v>
      </c>
      <c r="Q858">
        <v>8.8039444042851994E-2</v>
      </c>
    </row>
    <row r="859" spans="1:17" hidden="1" x14ac:dyDescent="0.3">
      <c r="A859" t="s">
        <v>1863</v>
      </c>
      <c r="B859" t="s">
        <v>1864</v>
      </c>
      <c r="C859" t="str">
        <f>IFERROR(VLOOKUP(Table1[[#This Row],[Ticker]],[1]!Table1[[Symbol]:[Industry]],2,FALSE),"-")</f>
        <v>-</v>
      </c>
      <c r="D859" t="s">
        <v>713</v>
      </c>
      <c r="E859">
        <v>3724.7253936799998</v>
      </c>
      <c r="F859">
        <v>168.56</v>
      </c>
      <c r="G859">
        <v>13.380481061452301</v>
      </c>
      <c r="H859">
        <v>3.1678357919176698</v>
      </c>
      <c r="I859">
        <v>11.814444574308901</v>
      </c>
      <c r="J859">
        <v>2.1655830090303301</v>
      </c>
      <c r="K859">
        <v>156.31821467995999</v>
      </c>
      <c r="L859">
        <v>141.69016345095699</v>
      </c>
      <c r="M859">
        <v>58.331342908403499</v>
      </c>
      <c r="N859">
        <v>0.68498299339743596</v>
      </c>
      <c r="O859">
        <v>1.44755576649264</v>
      </c>
      <c r="P859">
        <v>49.366415595923797</v>
      </c>
      <c r="Q859">
        <v>8.2626113561340003E-3</v>
      </c>
    </row>
    <row r="860" spans="1:17" x14ac:dyDescent="0.3">
      <c r="A860" t="s">
        <v>1865</v>
      </c>
      <c r="B860" t="s">
        <v>1866</v>
      </c>
      <c r="C860" t="str">
        <f>IFERROR(VLOOKUP(Table1[[#This Row],[Ticker]],[1]!Table1[[Symbol]:[Industry]],2,FALSE),"-")</f>
        <v>-</v>
      </c>
      <c r="D860" t="s">
        <v>297</v>
      </c>
      <c r="E860">
        <v>3723.5000353</v>
      </c>
      <c r="F860">
        <v>1401.85</v>
      </c>
      <c r="G860">
        <v>3.5188295135705099</v>
      </c>
      <c r="H860">
        <v>6.1542304330453703</v>
      </c>
      <c r="I860">
        <v>-18.487629725713202</v>
      </c>
      <c r="J860">
        <v>-2.96234052799679</v>
      </c>
      <c r="K860">
        <v>1341.9125651586701</v>
      </c>
      <c r="L860">
        <v>1287.3456530316901</v>
      </c>
      <c r="M860">
        <v>51.397593229774301</v>
      </c>
      <c r="N860">
        <v>0.78951379332993998</v>
      </c>
      <c r="O860">
        <v>30.038877197988299</v>
      </c>
      <c r="P860">
        <v>48.343915343915299</v>
      </c>
      <c r="Q860">
        <v>5.9038143172036997E-2</v>
      </c>
    </row>
    <row r="861" spans="1:17" hidden="1" x14ac:dyDescent="0.3">
      <c r="A861" t="s">
        <v>1867</v>
      </c>
      <c r="B861" t="s">
        <v>1868</v>
      </c>
      <c r="C861" t="str">
        <f>IFERROR(VLOOKUP(Table1[[#This Row],[Ticker]],[1]!Table1[[Symbol]:[Industry]],2,FALSE),"-")</f>
        <v>-</v>
      </c>
      <c r="E861">
        <v>3716.9045369999999</v>
      </c>
      <c r="F861">
        <v>393.4</v>
      </c>
      <c r="G861">
        <v>88.135875056083194</v>
      </c>
      <c r="H861">
        <v>31.204304430209401</v>
      </c>
      <c r="I861">
        <v>25.042767597536901</v>
      </c>
      <c r="J861">
        <v>17.9231543354907</v>
      </c>
      <c r="K861">
        <v>308.945089452209</v>
      </c>
      <c r="L861">
        <v>251.44696486114</v>
      </c>
      <c r="M861">
        <v>77.932753960390002</v>
      </c>
      <c r="N861">
        <v>1.41179861026779</v>
      </c>
      <c r="O861">
        <v>1.6014234875444799</v>
      </c>
      <c r="P861">
        <v>154.54545454545399</v>
      </c>
    </row>
    <row r="862" spans="1:17" hidden="1" x14ac:dyDescent="0.3">
      <c r="A862" t="s">
        <v>1869</v>
      </c>
      <c r="B862" t="s">
        <v>1870</v>
      </c>
      <c r="C862" t="str">
        <f>IFERROR(VLOOKUP(Table1[[#This Row],[Ticker]],[1]!Table1[[Symbol]:[Industry]],2,FALSE),"-")</f>
        <v>-</v>
      </c>
      <c r="D862" t="s">
        <v>65</v>
      </c>
      <c r="E862">
        <v>3711.0870825000002</v>
      </c>
      <c r="F862">
        <v>535.1</v>
      </c>
      <c r="G862">
        <v>13.625870295181199</v>
      </c>
      <c r="H862">
        <v>-8.1769972136705302</v>
      </c>
      <c r="I862">
        <v>4.7914318742275901</v>
      </c>
      <c r="J862">
        <v>-2.5337489090299301</v>
      </c>
      <c r="K862">
        <v>539.08686850885999</v>
      </c>
      <c r="L862">
        <v>492.47624409443</v>
      </c>
      <c r="M862">
        <v>39.933467911201099</v>
      </c>
      <c r="N862">
        <v>0.715579726766149</v>
      </c>
      <c r="O862">
        <v>15.0532610726966</v>
      </c>
      <c r="P862">
        <v>42.446426194596</v>
      </c>
      <c r="Q862">
        <v>3.092465528594E-2</v>
      </c>
    </row>
    <row r="863" spans="1:17" hidden="1" x14ac:dyDescent="0.3">
      <c r="A863" t="s">
        <v>1871</v>
      </c>
      <c r="B863" t="s">
        <v>1872</v>
      </c>
      <c r="C863" t="str">
        <f>IFERROR(VLOOKUP(Table1[[#This Row],[Ticker]],[1]!Table1[[Symbol]:[Industry]],2,FALSE),"-")</f>
        <v>-</v>
      </c>
      <c r="D863" t="s">
        <v>239</v>
      </c>
      <c r="E863">
        <v>3710.1157559199901</v>
      </c>
      <c r="F863">
        <v>1173.9000000000001</v>
      </c>
      <c r="G863">
        <v>189.440833663185</v>
      </c>
      <c r="H863">
        <v>14.010717779225599</v>
      </c>
      <c r="I863">
        <v>56.429199851510802</v>
      </c>
      <c r="J863">
        <v>9.6183744303793794</v>
      </c>
      <c r="K863">
        <v>963.662272857321</v>
      </c>
      <c r="L863">
        <v>772.56982391449799</v>
      </c>
      <c r="M863">
        <v>82.473061740467898</v>
      </c>
      <c r="N863">
        <v>1.3329006492902999</v>
      </c>
      <c r="O863">
        <v>2.5641025641025501</v>
      </c>
      <c r="P863">
        <v>220.51877133105799</v>
      </c>
      <c r="Q863">
        <v>0.200505421438195</v>
      </c>
    </row>
    <row r="864" spans="1:17" hidden="1" x14ac:dyDescent="0.3">
      <c r="A864" t="s">
        <v>1873</v>
      </c>
      <c r="B864" t="s">
        <v>1874</v>
      </c>
      <c r="C864" t="str">
        <f>IFERROR(VLOOKUP(Table1[[#This Row],[Ticker]],[1]!Table1[[Symbol]:[Industry]],2,FALSE),"-")</f>
        <v>-</v>
      </c>
      <c r="D864" t="s">
        <v>476</v>
      </c>
      <c r="E864">
        <v>3645.087544125</v>
      </c>
      <c r="F864">
        <v>2954.05</v>
      </c>
      <c r="G864">
        <v>20.146723963419799</v>
      </c>
      <c r="H864">
        <v>12.936386838925999</v>
      </c>
      <c r="I864">
        <v>12.118496351247501</v>
      </c>
      <c r="J864">
        <v>2.59236228880386</v>
      </c>
      <c r="K864">
        <v>2697.1835880071899</v>
      </c>
      <c r="L864">
        <v>2384.8498565279301</v>
      </c>
      <c r="M864">
        <v>65.715962949420003</v>
      </c>
      <c r="N864">
        <v>1.32678264443772</v>
      </c>
      <c r="O864">
        <v>6.8837697398486704</v>
      </c>
      <c r="P864">
        <v>53.993118907365897</v>
      </c>
      <c r="Q864">
        <v>3.3003413440270003E-2</v>
      </c>
    </row>
    <row r="865" spans="1:17" x14ac:dyDescent="0.3">
      <c r="A865" t="s">
        <v>1875</v>
      </c>
      <c r="B865" t="s">
        <v>1876</v>
      </c>
      <c r="C865" t="str">
        <f>IFERROR(VLOOKUP(Table1[[#This Row],[Ticker]],[1]!Table1[[Symbol]:[Industry]],2,FALSE),"-")</f>
        <v>-</v>
      </c>
      <c r="D865" t="s">
        <v>65</v>
      </c>
      <c r="E865">
        <v>3630.5471047299998</v>
      </c>
      <c r="F865">
        <v>358.35</v>
      </c>
      <c r="G865">
        <v>28.001620178159101</v>
      </c>
      <c r="H865">
        <v>9.0128163676827402</v>
      </c>
      <c r="I865">
        <v>-3.01973653394584</v>
      </c>
      <c r="J865">
        <v>-0.53229557965549401</v>
      </c>
      <c r="K865">
        <v>341.70679190623599</v>
      </c>
      <c r="L865">
        <v>312.28045603592199</v>
      </c>
      <c r="M865">
        <v>57.131601428269299</v>
      </c>
      <c r="N865">
        <v>0.59673562094598698</v>
      </c>
      <c r="O865">
        <v>7.9810241384121499</v>
      </c>
      <c r="P865">
        <v>69.834123222748801</v>
      </c>
      <c r="Q865">
        <v>5.9807999730576003E-2</v>
      </c>
    </row>
    <row r="866" spans="1:17" x14ac:dyDescent="0.3">
      <c r="A866" t="s">
        <v>1877</v>
      </c>
      <c r="B866" t="s">
        <v>1878</v>
      </c>
      <c r="C866" t="str">
        <f>IFERROR(VLOOKUP(Table1[[#This Row],[Ticker]],[1]!Table1[[Symbol]:[Industry]],2,FALSE),"-")</f>
        <v>-</v>
      </c>
      <c r="D866" t="s">
        <v>130</v>
      </c>
      <c r="E866">
        <v>3605.3199097500001</v>
      </c>
      <c r="F866">
        <v>1236.25</v>
      </c>
      <c r="G866">
        <v>-11.8402042109538</v>
      </c>
      <c r="H866">
        <v>1.1922931920128901</v>
      </c>
      <c r="I866">
        <v>-9.7893265059316796</v>
      </c>
      <c r="J866">
        <v>0.72619292914104405</v>
      </c>
      <c r="K866">
        <v>1206.85636617256</v>
      </c>
      <c r="L866">
        <v>1133.5323945571599</v>
      </c>
      <c r="M866">
        <v>53.681463167908198</v>
      </c>
      <c r="N866">
        <v>0.57311430780001305</v>
      </c>
      <c r="O866">
        <v>9.9292214357937301</v>
      </c>
      <c r="P866">
        <v>29.4502617801047</v>
      </c>
      <c r="Q866">
        <v>-2.6073420780000001E-4</v>
      </c>
    </row>
    <row r="867" spans="1:17" hidden="1" x14ac:dyDescent="0.3">
      <c r="A867" t="s">
        <v>1879</v>
      </c>
      <c r="B867" t="s">
        <v>1880</v>
      </c>
      <c r="C867" t="str">
        <f>IFERROR(VLOOKUP(Table1[[#This Row],[Ticker]],[1]!Table1[[Symbol]:[Industry]],2,FALSE),"-")</f>
        <v>-</v>
      </c>
      <c r="D867" t="s">
        <v>1881</v>
      </c>
      <c r="E867">
        <v>3603.2201004799999</v>
      </c>
      <c r="F867">
        <v>303.39999999999998</v>
      </c>
      <c r="G867">
        <v>33.693861926980397</v>
      </c>
      <c r="H867">
        <v>13.5881521658126</v>
      </c>
      <c r="I867">
        <v>81.717634773148504</v>
      </c>
      <c r="J867">
        <v>3.9435711076159099</v>
      </c>
      <c r="K867">
        <v>276.63505927257302</v>
      </c>
      <c r="M867">
        <v>62.616975420334803</v>
      </c>
      <c r="N867">
        <v>0.91508416501654299</v>
      </c>
      <c r="O867">
        <v>8.7673038892550998</v>
      </c>
      <c r="P867">
        <v>180.27713625865999</v>
      </c>
    </row>
    <row r="868" spans="1:17" hidden="1" x14ac:dyDescent="0.3">
      <c r="A868" t="s">
        <v>1882</v>
      </c>
      <c r="B868" t="s">
        <v>1883</v>
      </c>
      <c r="C868" t="str">
        <f>IFERROR(VLOOKUP(Table1[[#This Row],[Ticker]],[1]!Table1[[Symbol]:[Industry]],2,FALSE),"-")</f>
        <v>-</v>
      </c>
      <c r="D868" t="s">
        <v>46</v>
      </c>
      <c r="E868">
        <v>3596.0969669249998</v>
      </c>
      <c r="F868">
        <v>3293.15</v>
      </c>
      <c r="G868">
        <v>66.840489492962803</v>
      </c>
      <c r="H868">
        <v>18.763134301890801</v>
      </c>
      <c r="I868">
        <v>60.724365476381799</v>
      </c>
      <c r="J868">
        <v>-6.1363079083051799</v>
      </c>
      <c r="K868">
        <v>2951.2135810953</v>
      </c>
      <c r="L868">
        <v>2395.87288714853</v>
      </c>
      <c r="M868">
        <v>56.2226472371309</v>
      </c>
      <c r="N868">
        <v>2.24523823568948</v>
      </c>
      <c r="O868">
        <v>12.5943245828462</v>
      </c>
      <c r="P868">
        <v>127.090301003344</v>
      </c>
      <c r="Q868">
        <v>0.128561505624807</v>
      </c>
    </row>
    <row r="869" spans="1:17" x14ac:dyDescent="0.3">
      <c r="A869" t="s">
        <v>1884</v>
      </c>
      <c r="B869" t="s">
        <v>1885</v>
      </c>
      <c r="C869" t="str">
        <f>IFERROR(VLOOKUP(Table1[[#This Row],[Ticker]],[1]!Table1[[Symbol]:[Industry]],2,FALSE),"-")</f>
        <v>-</v>
      </c>
      <c r="D869" t="s">
        <v>476</v>
      </c>
      <c r="E869">
        <v>3588.3847571599999</v>
      </c>
      <c r="F869">
        <v>4145.55</v>
      </c>
      <c r="G869">
        <v>19.7873916704255</v>
      </c>
      <c r="H869">
        <v>5.3302415073489797</v>
      </c>
      <c r="I869">
        <v>3.0945875751749901</v>
      </c>
      <c r="J869">
        <v>-6.8739987977772296E-2</v>
      </c>
      <c r="K869">
        <v>3775.9360372916199</v>
      </c>
      <c r="L869">
        <v>3454.9876443326398</v>
      </c>
      <c r="M869">
        <v>58.692117334863703</v>
      </c>
      <c r="N869">
        <v>0.90051730025759602</v>
      </c>
      <c r="O869">
        <v>5.9449288996634904</v>
      </c>
      <c r="P869">
        <v>47.528469750889599</v>
      </c>
      <c r="Q869">
        <v>6.0679267938089997E-2</v>
      </c>
    </row>
    <row r="870" spans="1:17" hidden="1" x14ac:dyDescent="0.3">
      <c r="A870" t="s">
        <v>1886</v>
      </c>
      <c r="B870" t="s">
        <v>1887</v>
      </c>
      <c r="C870" t="str">
        <f>IFERROR(VLOOKUP(Table1[[#This Row],[Ticker]],[1]!Table1[[Symbol]:[Industry]],2,FALSE),"-")</f>
        <v>-</v>
      </c>
      <c r="D870" t="s">
        <v>297</v>
      </c>
      <c r="E870">
        <v>3577.1012080649998</v>
      </c>
      <c r="F870">
        <v>293.05</v>
      </c>
      <c r="G870">
        <v>59.358528804151199</v>
      </c>
      <c r="H870">
        <v>-1.4771481179261901</v>
      </c>
      <c r="I870">
        <v>22.938446301284699</v>
      </c>
      <c r="J870">
        <v>-2.3421897633125699</v>
      </c>
      <c r="K870">
        <v>289.40739498447601</v>
      </c>
      <c r="M870">
        <v>51.509586021877702</v>
      </c>
      <c r="N870">
        <v>0.60517042136811905</v>
      </c>
      <c r="O870">
        <v>32.895410339532397</v>
      </c>
      <c r="P870">
        <v>88.699291693496406</v>
      </c>
    </row>
    <row r="871" spans="1:17" hidden="1" x14ac:dyDescent="0.3">
      <c r="A871" t="s">
        <v>1888</v>
      </c>
      <c r="B871" t="s">
        <v>1889</v>
      </c>
      <c r="C871" t="str">
        <f>IFERROR(VLOOKUP(Table1[[#This Row],[Ticker]],[1]!Table1[[Symbol]:[Industry]],2,FALSE),"-")</f>
        <v>-</v>
      </c>
      <c r="D871" t="s">
        <v>629</v>
      </c>
      <c r="E871">
        <v>3574.7253375</v>
      </c>
      <c r="F871">
        <v>1432.45</v>
      </c>
      <c r="G871">
        <v>12.025179943909</v>
      </c>
      <c r="H871">
        <v>13.8580941014177</v>
      </c>
      <c r="I871">
        <v>36.835544031892397</v>
      </c>
      <c r="J871">
        <v>-0.86141296183889604</v>
      </c>
      <c r="K871">
        <v>1245.20875834759</v>
      </c>
      <c r="L871">
        <v>1082.7934777784301</v>
      </c>
      <c r="M871">
        <v>67.327930007362696</v>
      </c>
      <c r="N871">
        <v>0.603254138481923</v>
      </c>
      <c r="O871">
        <v>1.2251736535306501</v>
      </c>
      <c r="P871">
        <v>76.594957775997003</v>
      </c>
      <c r="Q871">
        <v>0.10824452761267001</v>
      </c>
    </row>
    <row r="872" spans="1:17" hidden="1" x14ac:dyDescent="0.3">
      <c r="A872" t="s">
        <v>1890</v>
      </c>
      <c r="B872" t="s">
        <v>1891</v>
      </c>
      <c r="C872" t="str">
        <f>IFERROR(VLOOKUP(Table1[[#This Row],[Ticker]],[1]!Table1[[Symbol]:[Industry]],2,FALSE),"-")</f>
        <v>-</v>
      </c>
      <c r="D872" t="s">
        <v>189</v>
      </c>
      <c r="E872">
        <v>3574.4058136799999</v>
      </c>
      <c r="F872">
        <v>1744.95</v>
      </c>
      <c r="G872">
        <v>-9.4415771337108403</v>
      </c>
      <c r="H872">
        <v>8.0487940235591307</v>
      </c>
      <c r="I872">
        <v>1.5881224187068499</v>
      </c>
      <c r="J872">
        <v>10.560689428316</v>
      </c>
      <c r="K872">
        <v>1587.6964423264601</v>
      </c>
      <c r="M872">
        <v>82.600531943906603</v>
      </c>
      <c r="N872">
        <v>1.81043066979177</v>
      </c>
      <c r="O872">
        <v>5.7365540559901396</v>
      </c>
      <c r="P872">
        <v>44.941440318963302</v>
      </c>
    </row>
    <row r="873" spans="1:17" x14ac:dyDescent="0.3">
      <c r="A873" t="s">
        <v>1892</v>
      </c>
      <c r="B873" t="s">
        <v>1893</v>
      </c>
      <c r="C873" t="str">
        <f>IFERROR(VLOOKUP(Table1[[#This Row],[Ticker]],[1]!Table1[[Symbol]:[Industry]],2,FALSE),"-")</f>
        <v>-</v>
      </c>
      <c r="D873" t="s">
        <v>189</v>
      </c>
      <c r="E873">
        <v>3531.4403805000002</v>
      </c>
      <c r="F873">
        <v>1337.9</v>
      </c>
      <c r="G873">
        <v>24.815733495911399</v>
      </c>
      <c r="H873">
        <v>-3.19165761745161</v>
      </c>
      <c r="I873">
        <v>3.06260907703032</v>
      </c>
      <c r="J873">
        <v>1.0298139494134599</v>
      </c>
      <c r="K873">
        <v>1251.60209562099</v>
      </c>
      <c r="L873">
        <v>1123.2060899773401</v>
      </c>
      <c r="M873">
        <v>66.130561884136497</v>
      </c>
      <c r="N873">
        <v>1.25091686772604</v>
      </c>
      <c r="O873">
        <v>3.3672172808132101</v>
      </c>
      <c r="P873">
        <v>62.761557177615501</v>
      </c>
      <c r="Q873">
        <v>0.122211176110205</v>
      </c>
    </row>
    <row r="874" spans="1:17" x14ac:dyDescent="0.3">
      <c r="A874" t="s">
        <v>1894</v>
      </c>
      <c r="B874" t="s">
        <v>1895</v>
      </c>
      <c r="C874" t="str">
        <f>IFERROR(VLOOKUP(Table1[[#This Row],[Ticker]],[1]!Table1[[Symbol]:[Industry]],2,FALSE),"-")</f>
        <v>-</v>
      </c>
      <c r="D874" t="s">
        <v>62</v>
      </c>
      <c r="E874">
        <v>3527.4880499999999</v>
      </c>
      <c r="F874">
        <v>803.7</v>
      </c>
      <c r="G874">
        <v>-57.052868974602497</v>
      </c>
      <c r="H874">
        <v>14.6072783877239</v>
      </c>
      <c r="I874">
        <v>-11.6108873336967</v>
      </c>
      <c r="J874">
        <v>3.0375795321682699</v>
      </c>
      <c r="K874">
        <v>747.27104176158502</v>
      </c>
      <c r="L874">
        <v>804.59783885135403</v>
      </c>
      <c r="M874">
        <v>65.757311149252899</v>
      </c>
      <c r="N874">
        <v>1.2442642986552499</v>
      </c>
      <c r="O874">
        <v>64.240388204553895</v>
      </c>
      <c r="P874">
        <v>29.880413703943098</v>
      </c>
    </row>
    <row r="875" spans="1:17" hidden="1" x14ac:dyDescent="0.3">
      <c r="A875" t="s">
        <v>1896</v>
      </c>
      <c r="B875" t="s">
        <v>1897</v>
      </c>
      <c r="C875" t="str">
        <f>IFERROR(VLOOKUP(Table1[[#This Row],[Ticker]],[1]!Table1[[Symbol]:[Industry]],2,FALSE),"-")</f>
        <v>-</v>
      </c>
      <c r="D875" t="s">
        <v>214</v>
      </c>
      <c r="E875">
        <v>3525.3726151000001</v>
      </c>
      <c r="F875">
        <v>2145.9499999999998</v>
      </c>
      <c r="G875">
        <v>124.52081534875499</v>
      </c>
      <c r="H875">
        <v>12.091832041038</v>
      </c>
      <c r="I875">
        <v>57.374199282939898</v>
      </c>
      <c r="J875">
        <v>-3.92765546902677</v>
      </c>
      <c r="K875">
        <v>1901.6911522996199</v>
      </c>
      <c r="L875">
        <v>1410.34656335564</v>
      </c>
      <c r="M875">
        <v>53.756226665062101</v>
      </c>
      <c r="N875">
        <v>1.16595632497034</v>
      </c>
      <c r="O875">
        <v>17.430508632540299</v>
      </c>
      <c r="P875">
        <v>178.69480519480501</v>
      </c>
    </row>
    <row r="876" spans="1:17" hidden="1" x14ac:dyDescent="0.3">
      <c r="A876" t="s">
        <v>1898</v>
      </c>
      <c r="B876" t="s">
        <v>1899</v>
      </c>
      <c r="C876" t="str">
        <f>IFERROR(VLOOKUP(Table1[[#This Row],[Ticker]],[1]!Table1[[Symbol]:[Industry]],2,FALSE),"-")</f>
        <v>-</v>
      </c>
      <c r="D876" t="s">
        <v>49</v>
      </c>
      <c r="E876">
        <v>3525.3327487000001</v>
      </c>
      <c r="F876">
        <v>560.70000000000005</v>
      </c>
      <c r="G876">
        <v>52.555650544866602</v>
      </c>
      <c r="H876">
        <v>7.1439219460691197</v>
      </c>
      <c r="I876">
        <v>22.512754024292501</v>
      </c>
      <c r="J876">
        <v>-0.98362991245939302</v>
      </c>
      <c r="K876">
        <v>515.67306719395003</v>
      </c>
      <c r="L876">
        <v>443.35860340124401</v>
      </c>
      <c r="M876">
        <v>66.335756569676093</v>
      </c>
      <c r="N876">
        <v>1.03550966239138</v>
      </c>
      <c r="O876">
        <v>3.5491350098091501</v>
      </c>
      <c r="P876">
        <v>89.2019571452674</v>
      </c>
      <c r="Q876">
        <v>3.2228472446114001E-2</v>
      </c>
    </row>
    <row r="877" spans="1:17" x14ac:dyDescent="0.3">
      <c r="A877" t="s">
        <v>1900</v>
      </c>
      <c r="B877" t="s">
        <v>1901</v>
      </c>
      <c r="C877" t="str">
        <f>IFERROR(VLOOKUP(Table1[[#This Row],[Ticker]],[1]!Table1[[Symbol]:[Industry]],2,FALSE),"-")</f>
        <v>-</v>
      </c>
      <c r="D877" t="s">
        <v>125</v>
      </c>
      <c r="E877">
        <v>3525.2620127949999</v>
      </c>
      <c r="F877">
        <v>527.25</v>
      </c>
      <c r="G877">
        <v>-39.960329934434803</v>
      </c>
      <c r="H877">
        <v>2.5854648092199</v>
      </c>
      <c r="I877">
        <v>-17.3813240126211</v>
      </c>
      <c r="J877">
        <v>-3.0639583999135902</v>
      </c>
      <c r="K877">
        <v>518.52097921986103</v>
      </c>
      <c r="L877">
        <v>512.19279752686896</v>
      </c>
      <c r="M877">
        <v>50.627697088632502</v>
      </c>
      <c r="N877">
        <v>1.17511960835359</v>
      </c>
      <c r="O877">
        <v>38.852536747273597</v>
      </c>
      <c r="P877">
        <v>17.3622704507512</v>
      </c>
    </row>
    <row r="878" spans="1:17" hidden="1" x14ac:dyDescent="0.3">
      <c r="A878" t="s">
        <v>1902</v>
      </c>
      <c r="B878" t="s">
        <v>1903</v>
      </c>
      <c r="C878" t="str">
        <f>IFERROR(VLOOKUP(Table1[[#This Row],[Ticker]],[1]!Table1[[Symbol]:[Industry]],2,FALSE),"-")</f>
        <v>-</v>
      </c>
      <c r="D878" t="s">
        <v>629</v>
      </c>
      <c r="E878">
        <v>3521.5754385300002</v>
      </c>
      <c r="F878">
        <v>1800.35</v>
      </c>
      <c r="G878">
        <v>67.455992614925194</v>
      </c>
      <c r="H878">
        <v>-6.4599997787094896</v>
      </c>
      <c r="I878">
        <v>12.2327439127845</v>
      </c>
      <c r="J878">
        <v>-4.2427652040287303</v>
      </c>
      <c r="K878">
        <v>1784.39054151967</v>
      </c>
      <c r="L878">
        <v>1496.0253598014399</v>
      </c>
      <c r="M878">
        <v>35.378127837016699</v>
      </c>
      <c r="N878">
        <v>1.25025944202804</v>
      </c>
      <c r="O878">
        <v>21.365290082483899</v>
      </c>
      <c r="P878">
        <v>96.635993774404</v>
      </c>
      <c r="Q878">
        <v>0.14596968421207199</v>
      </c>
    </row>
    <row r="879" spans="1:17" x14ac:dyDescent="0.3">
      <c r="A879" t="s">
        <v>1904</v>
      </c>
      <c r="B879" t="s">
        <v>1905</v>
      </c>
      <c r="C879" t="str">
        <f>IFERROR(VLOOKUP(Table1[[#This Row],[Ticker]],[1]!Table1[[Symbol]:[Industry]],2,FALSE),"-")</f>
        <v>-</v>
      </c>
      <c r="D879" t="s">
        <v>1474</v>
      </c>
      <c r="E879">
        <v>3517.61496455</v>
      </c>
      <c r="F879">
        <v>155.69</v>
      </c>
      <c r="G879">
        <v>-8.5376055465445404</v>
      </c>
      <c r="H879">
        <v>-0.28048225435317498</v>
      </c>
      <c r="I879">
        <v>-13.2100019396463</v>
      </c>
      <c r="J879">
        <v>-1.1965777268004301</v>
      </c>
      <c r="K879">
        <v>152.16159496283601</v>
      </c>
      <c r="L879">
        <v>147.320384259364</v>
      </c>
      <c r="M879">
        <v>51.994601688624101</v>
      </c>
      <c r="N879">
        <v>0.98098993089920605</v>
      </c>
      <c r="O879">
        <v>12.980923630290899</v>
      </c>
      <c r="P879">
        <v>22.977883096366501</v>
      </c>
      <c r="Q879">
        <v>3.1881527059523997E-2</v>
      </c>
    </row>
    <row r="880" spans="1:17" hidden="1" x14ac:dyDescent="0.3">
      <c r="A880" t="s">
        <v>1906</v>
      </c>
      <c r="B880" t="s">
        <v>1907</v>
      </c>
      <c r="C880" t="str">
        <f>IFERROR(VLOOKUP(Table1[[#This Row],[Ticker]],[1]!Table1[[Symbol]:[Industry]],2,FALSE),"-")</f>
        <v>-</v>
      </c>
      <c r="D880" t="s">
        <v>1407</v>
      </c>
      <c r="E880">
        <v>3504.6644965199998</v>
      </c>
      <c r="F880">
        <v>790.15</v>
      </c>
      <c r="G880">
        <v>-5.8931542266313004</v>
      </c>
      <c r="H880">
        <v>50.925916267746501</v>
      </c>
      <c r="I880">
        <v>4.6182519294102899</v>
      </c>
      <c r="J880">
        <v>10.7024418664866</v>
      </c>
      <c r="K880">
        <v>624.493995076342</v>
      </c>
      <c r="L880">
        <v>609.46246462023396</v>
      </c>
      <c r="M880">
        <v>76.2546145640367</v>
      </c>
      <c r="N880">
        <v>1.96402831906339</v>
      </c>
      <c r="O880">
        <v>7.2011643358855704</v>
      </c>
      <c r="P880">
        <v>75.901602849510198</v>
      </c>
      <c r="Q880">
        <v>-4.4326991934693E-2</v>
      </c>
    </row>
    <row r="881" spans="1:17" hidden="1" x14ac:dyDescent="0.3">
      <c r="A881" t="s">
        <v>1908</v>
      </c>
      <c r="B881" t="s">
        <v>1909</v>
      </c>
      <c r="C881" t="str">
        <f>IFERROR(VLOOKUP(Table1[[#This Row],[Ticker]],[1]!Table1[[Symbol]:[Industry]],2,FALSE),"-")</f>
        <v>-</v>
      </c>
      <c r="D881" t="s">
        <v>1474</v>
      </c>
      <c r="E881">
        <v>3504.1672829449999</v>
      </c>
      <c r="F881">
        <v>2093.65</v>
      </c>
      <c r="G881">
        <v>61.586238608594698</v>
      </c>
      <c r="H881">
        <v>-1.48779288397593</v>
      </c>
      <c r="I881">
        <v>6.8336842621865301</v>
      </c>
      <c r="J881">
        <v>-4.1733249469812597</v>
      </c>
      <c r="K881">
        <v>1884.02823569724</v>
      </c>
      <c r="L881">
        <v>1642.6687562418399</v>
      </c>
      <c r="M881">
        <v>57.626165827744998</v>
      </c>
      <c r="N881">
        <v>0.92680272275126996</v>
      </c>
      <c r="O881">
        <v>2.20906073125881</v>
      </c>
      <c r="P881">
        <v>98.262310606060595</v>
      </c>
      <c r="Q881">
        <v>0.106587847810955</v>
      </c>
    </row>
    <row r="882" spans="1:17" x14ac:dyDescent="0.3">
      <c r="A882" t="s">
        <v>1910</v>
      </c>
      <c r="B882" t="s">
        <v>1911</v>
      </c>
      <c r="C882" t="str">
        <f>IFERROR(VLOOKUP(Table1[[#This Row],[Ticker]],[1]!Table1[[Symbol]:[Industry]],2,FALSE),"-")</f>
        <v>-</v>
      </c>
      <c r="D882" t="s">
        <v>46</v>
      </c>
      <c r="E882">
        <v>3493.6730883999999</v>
      </c>
      <c r="F882">
        <v>2017.55</v>
      </c>
      <c r="G882">
        <v>9.4820181749219206</v>
      </c>
      <c r="H882">
        <v>24.159363545365501</v>
      </c>
      <c r="I882">
        <v>4.8674717678834698</v>
      </c>
      <c r="J882">
        <v>4.1846632200321299</v>
      </c>
      <c r="K882">
        <v>1733.8050290382</v>
      </c>
      <c r="L882">
        <v>1640.5051253371801</v>
      </c>
      <c r="M882">
        <v>84.263509082043896</v>
      </c>
      <c r="N882">
        <v>2.43399198081709</v>
      </c>
      <c r="O882">
        <v>3.59098907090282</v>
      </c>
      <c r="P882">
        <v>42.683875530410099</v>
      </c>
      <c r="Q882">
        <v>2.3148654041090001E-2</v>
      </c>
    </row>
    <row r="883" spans="1:17" x14ac:dyDescent="0.3">
      <c r="A883" t="s">
        <v>1912</v>
      </c>
      <c r="B883" t="s">
        <v>1913</v>
      </c>
      <c r="C883" t="str">
        <f>IFERROR(VLOOKUP(Table1[[#This Row],[Ticker]],[1]!Table1[[Symbol]:[Industry]],2,FALSE),"-")</f>
        <v>-</v>
      </c>
      <c r="D883" t="s">
        <v>109</v>
      </c>
      <c r="E883">
        <v>3484.7590427999999</v>
      </c>
      <c r="F883">
        <v>21.44</v>
      </c>
      <c r="G883">
        <v>-34.9713459504813</v>
      </c>
      <c r="H883">
        <v>-15.268569439535099</v>
      </c>
      <c r="I883">
        <v>-33.032562966658297</v>
      </c>
      <c r="J883">
        <v>3.1083859224307302</v>
      </c>
      <c r="K883">
        <v>22.8902770382178</v>
      </c>
      <c r="L883">
        <v>25.556099708376301</v>
      </c>
      <c r="M883">
        <v>40.499942296388298</v>
      </c>
      <c r="N883">
        <v>1.0843226054886499</v>
      </c>
      <c r="O883">
        <v>110.587686567164</v>
      </c>
      <c r="P883">
        <v>28.383233532934099</v>
      </c>
    </row>
    <row r="884" spans="1:17" hidden="1" x14ac:dyDescent="0.3">
      <c r="A884" t="s">
        <v>1914</v>
      </c>
      <c r="B884" t="s">
        <v>1915</v>
      </c>
      <c r="C884" t="str">
        <f>IFERROR(VLOOKUP(Table1[[#This Row],[Ticker]],[1]!Table1[[Symbol]:[Industry]],2,FALSE),"-")</f>
        <v>-</v>
      </c>
      <c r="D884" t="s">
        <v>46</v>
      </c>
      <c r="E884">
        <v>3479.6938989599998</v>
      </c>
      <c r="F884">
        <v>536.95000000000005</v>
      </c>
      <c r="G884">
        <v>210.773563047777</v>
      </c>
      <c r="H884">
        <v>50.9938229978235</v>
      </c>
      <c r="I884">
        <v>84.112194723845704</v>
      </c>
      <c r="J884">
        <v>24.435210008869898</v>
      </c>
      <c r="K884">
        <v>376.81848613126601</v>
      </c>
      <c r="L884">
        <v>289.542141897048</v>
      </c>
      <c r="M884">
        <v>90.927109571246902</v>
      </c>
      <c r="N884">
        <v>1.8329199162758201</v>
      </c>
      <c r="O884">
        <v>1.1267343328056501</v>
      </c>
      <c r="P884">
        <v>248.78207210133101</v>
      </c>
      <c r="Q884">
        <v>3.0920339386899E-2</v>
      </c>
    </row>
    <row r="885" spans="1:17" hidden="1" x14ac:dyDescent="0.3">
      <c r="A885" t="s">
        <v>1916</v>
      </c>
      <c r="B885" t="s">
        <v>1917</v>
      </c>
      <c r="C885" t="str">
        <f>IFERROR(VLOOKUP(Table1[[#This Row],[Ticker]],[1]!Table1[[Symbol]:[Industry]],2,FALSE),"-")</f>
        <v>-</v>
      </c>
      <c r="D885" t="s">
        <v>297</v>
      </c>
      <c r="E885">
        <v>3467.6707500000002</v>
      </c>
      <c r="F885">
        <v>1769.6</v>
      </c>
      <c r="G885">
        <v>550.49994557717002</v>
      </c>
      <c r="H885">
        <v>13.620880010483299</v>
      </c>
      <c r="I885">
        <v>112.57419454390001</v>
      </c>
      <c r="J885">
        <v>10.555260922430699</v>
      </c>
      <c r="K885">
        <v>1529.97319021821</v>
      </c>
      <c r="L885">
        <v>1112.2458863192401</v>
      </c>
      <c r="M885">
        <v>73.272254991676704</v>
      </c>
      <c r="N885">
        <v>0.93231322063893696</v>
      </c>
      <c r="O885">
        <v>4.4868896925859003</v>
      </c>
      <c r="P885">
        <v>627.23287671232799</v>
      </c>
      <c r="Q885">
        <v>0.29309154410669103</v>
      </c>
    </row>
    <row r="886" spans="1:17" x14ac:dyDescent="0.3">
      <c r="A886" t="s">
        <v>1918</v>
      </c>
      <c r="B886" t="s">
        <v>1919</v>
      </c>
      <c r="C886" t="str">
        <f>IFERROR(VLOOKUP(Table1[[#This Row],[Ticker]],[1]!Table1[[Symbol]:[Industry]],2,FALSE),"-")</f>
        <v>-</v>
      </c>
      <c r="D886" t="s">
        <v>130</v>
      </c>
      <c r="E886">
        <v>3457.9801259999999</v>
      </c>
      <c r="F886">
        <v>627.9</v>
      </c>
      <c r="G886">
        <v>-32.978253386192897</v>
      </c>
      <c r="H886">
        <v>5.9068562314888498</v>
      </c>
      <c r="I886">
        <v>-8.7606171133143196</v>
      </c>
      <c r="J886">
        <v>-0.974368378554751</v>
      </c>
      <c r="K886">
        <v>556.95943345237595</v>
      </c>
      <c r="L886">
        <v>546.93153357832603</v>
      </c>
      <c r="M886">
        <v>73.211857003634194</v>
      </c>
      <c r="N886">
        <v>2.3897196768977</v>
      </c>
      <c r="O886">
        <v>19.445771619684599</v>
      </c>
      <c r="P886">
        <v>36.5</v>
      </c>
      <c r="Q886">
        <v>0.18412509765291299</v>
      </c>
    </row>
    <row r="887" spans="1:17" hidden="1" x14ac:dyDescent="0.3">
      <c r="A887" t="s">
        <v>1920</v>
      </c>
      <c r="B887" t="s">
        <v>1921</v>
      </c>
      <c r="C887" t="str">
        <f>IFERROR(VLOOKUP(Table1[[#This Row],[Ticker]],[1]!Table1[[Symbol]:[Industry]],2,FALSE),"-")</f>
        <v>-</v>
      </c>
      <c r="D887" t="s">
        <v>479</v>
      </c>
      <c r="E887">
        <v>3406.3786169599998</v>
      </c>
      <c r="F887">
        <v>321.55</v>
      </c>
      <c r="G887">
        <v>-54.6938071792515</v>
      </c>
      <c r="H887">
        <v>5.9973777984356298</v>
      </c>
      <c r="I887">
        <v>-22.5629576655924</v>
      </c>
      <c r="J887">
        <v>3.6934508574956602</v>
      </c>
      <c r="K887">
        <v>300.27644579461997</v>
      </c>
      <c r="M887">
        <v>70.563240507352603</v>
      </c>
      <c r="N887">
        <v>1.78899672818262</v>
      </c>
      <c r="O887">
        <v>59.975120510029498</v>
      </c>
      <c r="P887">
        <v>30.658268996342901</v>
      </c>
    </row>
    <row r="888" spans="1:17" hidden="1" x14ac:dyDescent="0.3">
      <c r="A888" t="s">
        <v>1922</v>
      </c>
      <c r="B888" t="s">
        <v>1923</v>
      </c>
      <c r="C888" t="str">
        <f>IFERROR(VLOOKUP(Table1[[#This Row],[Ticker]],[1]!Table1[[Symbol]:[Industry]],2,FALSE),"-")</f>
        <v>-</v>
      </c>
      <c r="D888" t="s">
        <v>716</v>
      </c>
      <c r="E888">
        <v>3381.1585052</v>
      </c>
      <c r="F888">
        <v>788.55</v>
      </c>
      <c r="G888">
        <v>-11.807807885710099</v>
      </c>
      <c r="H888">
        <v>6.6231725577800296</v>
      </c>
      <c r="I888">
        <v>-1.11502606112175</v>
      </c>
      <c r="J888">
        <v>-1.7543727190604801</v>
      </c>
      <c r="K888">
        <v>737.58693344272399</v>
      </c>
      <c r="L888">
        <v>686.49600151405002</v>
      </c>
      <c r="M888">
        <v>64.163182447185804</v>
      </c>
      <c r="N888">
        <v>1.28427904987707</v>
      </c>
      <c r="O888">
        <v>10.6588041341703</v>
      </c>
      <c r="P888">
        <v>40.511404133998496</v>
      </c>
      <c r="Q888">
        <v>-1.2251466057077999E-2</v>
      </c>
    </row>
    <row r="889" spans="1:17" hidden="1" x14ac:dyDescent="0.3">
      <c r="A889" t="s">
        <v>1924</v>
      </c>
      <c r="B889" t="s">
        <v>1925</v>
      </c>
      <c r="C889" t="str">
        <f>IFERROR(VLOOKUP(Table1[[#This Row],[Ticker]],[1]!Table1[[Symbol]:[Industry]],2,FALSE),"-")</f>
        <v>-</v>
      </c>
      <c r="D889" t="s">
        <v>400</v>
      </c>
      <c r="E889">
        <v>3378.7881682500001</v>
      </c>
      <c r="F889">
        <v>4672.3999999999996</v>
      </c>
      <c r="G889">
        <v>21.845298289463699</v>
      </c>
      <c r="H889">
        <v>-0.34850163183175098</v>
      </c>
      <c r="I889">
        <v>-7.0011156570706801</v>
      </c>
      <c r="J889">
        <v>-8.0449474176336605E-2</v>
      </c>
      <c r="K889">
        <v>4249.2712147002203</v>
      </c>
      <c r="L889">
        <v>4047.2346210364299</v>
      </c>
      <c r="M889">
        <v>56.062891015382903</v>
      </c>
      <c r="N889">
        <v>1.8395841445616801</v>
      </c>
      <c r="O889">
        <v>9.0874069000941695</v>
      </c>
      <c r="P889">
        <v>69.597096188747699</v>
      </c>
      <c r="Q889">
        <v>6.2204810848688001E-2</v>
      </c>
    </row>
    <row r="890" spans="1:17" hidden="1" x14ac:dyDescent="0.3">
      <c r="A890" t="s">
        <v>1926</v>
      </c>
      <c r="B890" t="s">
        <v>1927</v>
      </c>
      <c r="C890" t="str">
        <f>IFERROR(VLOOKUP(Table1[[#This Row],[Ticker]],[1]!Table1[[Symbol]:[Industry]],2,FALSE),"-")</f>
        <v>-</v>
      </c>
      <c r="D890" t="s">
        <v>287</v>
      </c>
      <c r="E890">
        <v>3369.8851356800001</v>
      </c>
      <c r="F890">
        <v>638.6</v>
      </c>
      <c r="G890">
        <v>-5.8100668811233396</v>
      </c>
      <c r="H890">
        <v>-2.9175399190065598</v>
      </c>
      <c r="I890">
        <v>-17.840599649776401</v>
      </c>
      <c r="J890">
        <v>-4.8173716533268403</v>
      </c>
      <c r="K890">
        <v>633.90584270238901</v>
      </c>
      <c r="L890">
        <v>613.97305436965598</v>
      </c>
      <c r="M890">
        <v>46.7690637806054</v>
      </c>
      <c r="N890">
        <v>1.75139671071821</v>
      </c>
      <c r="O890">
        <v>13.161603507673</v>
      </c>
      <c r="P890">
        <v>26.006314127861</v>
      </c>
      <c r="Q890">
        <v>-0.15482335196807601</v>
      </c>
    </row>
    <row r="891" spans="1:17" hidden="1" x14ac:dyDescent="0.3">
      <c r="A891" t="s">
        <v>1928</v>
      </c>
      <c r="B891" t="s">
        <v>1929</v>
      </c>
      <c r="C891" t="str">
        <f>IFERROR(VLOOKUP(Table1[[#This Row],[Ticker]],[1]!Table1[[Symbol]:[Industry]],2,FALSE),"-")</f>
        <v>-</v>
      </c>
      <c r="D891" t="s">
        <v>49</v>
      </c>
      <c r="E891">
        <v>3364.1523309899999</v>
      </c>
      <c r="F891">
        <v>242.12</v>
      </c>
      <c r="G891">
        <v>31.656884956497102</v>
      </c>
      <c r="H891">
        <v>-1.97677358952148</v>
      </c>
      <c r="I891">
        <v>24.627925525290699</v>
      </c>
      <c r="J891">
        <v>-6.1204136158532103</v>
      </c>
      <c r="K891">
        <v>240.523946884613</v>
      </c>
      <c r="L891">
        <v>209.90961279548301</v>
      </c>
      <c r="M891">
        <v>47.100483760103998</v>
      </c>
      <c r="N891">
        <v>0.80495018296028298</v>
      </c>
      <c r="O891">
        <v>15.6451346439781</v>
      </c>
      <c r="P891">
        <v>66.979310344827496</v>
      </c>
      <c r="Q891">
        <v>-3.4547061564719997E-2</v>
      </c>
    </row>
    <row r="892" spans="1:17" hidden="1" x14ac:dyDescent="0.3">
      <c r="A892" t="s">
        <v>1930</v>
      </c>
      <c r="B892" t="s">
        <v>1931</v>
      </c>
      <c r="C892" t="str">
        <f>IFERROR(VLOOKUP(Table1[[#This Row],[Ticker]],[1]!Table1[[Symbol]:[Industry]],2,FALSE),"-")</f>
        <v>-</v>
      </c>
      <c r="D892" t="s">
        <v>65</v>
      </c>
      <c r="E892">
        <v>3354.597800992</v>
      </c>
      <c r="F892">
        <v>133.88</v>
      </c>
      <c r="G892">
        <v>57.886301789523301</v>
      </c>
      <c r="H892">
        <v>23.8699747157324</v>
      </c>
      <c r="I892">
        <v>31.638033546768501</v>
      </c>
      <c r="J892">
        <v>10.521582089767501</v>
      </c>
      <c r="K892">
        <v>105.82584110602301</v>
      </c>
      <c r="L892">
        <v>93.781469532634304</v>
      </c>
      <c r="M892">
        <v>88.589605522422403</v>
      </c>
      <c r="N892">
        <v>1.68331364251882</v>
      </c>
      <c r="O892">
        <v>2.0540782790558798</v>
      </c>
      <c r="P892">
        <v>85.429362880886401</v>
      </c>
      <c r="Q892">
        <v>-5.5333668213048998E-2</v>
      </c>
    </row>
    <row r="893" spans="1:17" hidden="1" x14ac:dyDescent="0.3">
      <c r="A893" t="s">
        <v>1932</v>
      </c>
      <c r="B893" t="s">
        <v>1933</v>
      </c>
      <c r="C893" t="str">
        <f>IFERROR(VLOOKUP(Table1[[#This Row],[Ticker]],[1]!Table1[[Symbol]:[Industry]],2,FALSE),"-")</f>
        <v>-</v>
      </c>
      <c r="D893" t="s">
        <v>189</v>
      </c>
      <c r="E893">
        <v>3352.6224355999998</v>
      </c>
      <c r="F893">
        <v>550.5</v>
      </c>
      <c r="G893">
        <v>26.931970372411001</v>
      </c>
      <c r="H893">
        <v>-4.2161349579234297</v>
      </c>
      <c r="I893">
        <v>3.4847876924977701</v>
      </c>
      <c r="J893">
        <v>-5.4960188906332901</v>
      </c>
      <c r="K893">
        <v>544.82226415631806</v>
      </c>
      <c r="L893">
        <v>482.47879286775498</v>
      </c>
      <c r="M893">
        <v>42.709190680538498</v>
      </c>
      <c r="N893">
        <v>1.42253652453653</v>
      </c>
      <c r="O893">
        <v>14.241598546775601</v>
      </c>
      <c r="P893">
        <v>60.122164048865599</v>
      </c>
      <c r="Q893">
        <v>5.8839080466836002E-2</v>
      </c>
    </row>
    <row r="894" spans="1:17" x14ac:dyDescent="0.3">
      <c r="A894" t="s">
        <v>1934</v>
      </c>
      <c r="B894" t="s">
        <v>1935</v>
      </c>
      <c r="C894" t="str">
        <f>IFERROR(VLOOKUP(Table1[[#This Row],[Ticker]],[1]!Table1[[Symbol]:[Industry]],2,FALSE),"-")</f>
        <v>-</v>
      </c>
      <c r="D894" t="s">
        <v>239</v>
      </c>
      <c r="E894">
        <v>3339.8886090000001</v>
      </c>
      <c r="F894">
        <v>482</v>
      </c>
      <c r="G894">
        <v>-54.165944187859203</v>
      </c>
      <c r="H894">
        <v>10.877266008591199</v>
      </c>
      <c r="I894">
        <v>-26.6259463049437</v>
      </c>
      <c r="J894">
        <v>-7.1007635869015804</v>
      </c>
      <c r="K894">
        <v>461.41096364986799</v>
      </c>
      <c r="L894">
        <v>498.24003091243497</v>
      </c>
      <c r="M894">
        <v>56.171652023354198</v>
      </c>
      <c r="N894">
        <v>1.6394023507564199</v>
      </c>
      <c r="O894">
        <v>42.1161825726141</v>
      </c>
      <c r="P894">
        <v>20.5</v>
      </c>
      <c r="Q894">
        <v>-6.5741050897399997E-2</v>
      </c>
    </row>
    <row r="895" spans="1:17" x14ac:dyDescent="0.3">
      <c r="A895" t="s">
        <v>1936</v>
      </c>
      <c r="B895" t="s">
        <v>1937</v>
      </c>
      <c r="C895" t="str">
        <f>IFERROR(VLOOKUP(Table1[[#This Row],[Ticker]],[1]!Table1[[Symbol]:[Industry]],2,FALSE),"-")</f>
        <v>-</v>
      </c>
      <c r="D895" t="s">
        <v>484</v>
      </c>
      <c r="E895">
        <v>3338.8857257700001</v>
      </c>
      <c r="F895">
        <v>530.79999999999995</v>
      </c>
      <c r="G895">
        <v>-7.5460308453603603E-2</v>
      </c>
      <c r="H895">
        <v>-9.1726275698996709</v>
      </c>
      <c r="I895">
        <v>24.573761162474799</v>
      </c>
      <c r="J895">
        <v>-3.7092665729481902</v>
      </c>
      <c r="K895">
        <v>504.61606691353899</v>
      </c>
      <c r="L895">
        <v>443.016576889259</v>
      </c>
      <c r="M895">
        <v>40.047164290139101</v>
      </c>
      <c r="N895">
        <v>0.73375059459507497</v>
      </c>
      <c r="O895">
        <v>7.69593067068576</v>
      </c>
      <c r="P895">
        <v>61.337386018236998</v>
      </c>
      <c r="Q895">
        <v>-3.3056724401170003E-2</v>
      </c>
    </row>
    <row r="896" spans="1:17" x14ac:dyDescent="0.3">
      <c r="A896" t="s">
        <v>1938</v>
      </c>
      <c r="B896" t="s">
        <v>1939</v>
      </c>
      <c r="C896" t="str">
        <f>IFERROR(VLOOKUP(Table1[[#This Row],[Ticker]],[1]!Table1[[Symbol]:[Industry]],2,FALSE),"-")</f>
        <v>-</v>
      </c>
      <c r="D896" t="s">
        <v>65</v>
      </c>
      <c r="E896">
        <v>3332.3903340000002</v>
      </c>
      <c r="F896">
        <v>419.9</v>
      </c>
      <c r="G896">
        <v>47.7125535157654</v>
      </c>
      <c r="H896">
        <v>7.99615128641193</v>
      </c>
      <c r="I896">
        <v>24.5433656613843</v>
      </c>
      <c r="J896">
        <v>1.75589836024168</v>
      </c>
      <c r="K896">
        <v>383.89376230101999</v>
      </c>
      <c r="L896">
        <v>339.25582726756801</v>
      </c>
      <c r="M896">
        <v>71.279608815682295</v>
      </c>
      <c r="N896">
        <v>0.72527371913064298</v>
      </c>
      <c r="O896">
        <v>1.14312931650393</v>
      </c>
      <c r="P896">
        <v>79.982854693527599</v>
      </c>
      <c r="Q896">
        <v>-4.2720920957830998E-2</v>
      </c>
    </row>
    <row r="897" spans="1:17" x14ac:dyDescent="0.3">
      <c r="A897" t="s">
        <v>1940</v>
      </c>
      <c r="B897" t="s">
        <v>1941</v>
      </c>
      <c r="C897" t="str">
        <f>IFERROR(VLOOKUP(Table1[[#This Row],[Ticker]],[1]!Table1[[Symbol]:[Industry]],2,FALSE),"-")</f>
        <v>-</v>
      </c>
      <c r="D897" t="s">
        <v>1093</v>
      </c>
      <c r="E897">
        <v>3312.2593369249998</v>
      </c>
      <c r="F897">
        <v>447.7</v>
      </c>
      <c r="G897">
        <v>-45.616049116239999</v>
      </c>
      <c r="H897">
        <v>15.520525788922599</v>
      </c>
      <c r="I897">
        <v>-21.6936662774186</v>
      </c>
      <c r="J897">
        <v>0.80761189414250201</v>
      </c>
      <c r="K897">
        <v>409.53639731357401</v>
      </c>
      <c r="L897">
        <v>430.53104456775998</v>
      </c>
      <c r="M897">
        <v>64.474827035661207</v>
      </c>
      <c r="N897">
        <v>1.2931423582619599</v>
      </c>
      <c r="O897">
        <v>48.335939245030097</v>
      </c>
      <c r="P897">
        <v>42.126984126984098</v>
      </c>
      <c r="Q897">
        <v>-5.4755282429070004E-3</v>
      </c>
    </row>
    <row r="898" spans="1:17" x14ac:dyDescent="0.3">
      <c r="A898" t="s">
        <v>1942</v>
      </c>
      <c r="B898" t="s">
        <v>1943</v>
      </c>
      <c r="C898" t="str">
        <f>IFERROR(VLOOKUP(Table1[[#This Row],[Ticker]],[1]!Table1[[Symbol]:[Industry]],2,FALSE),"-")</f>
        <v>-</v>
      </c>
      <c r="D898" t="s">
        <v>242</v>
      </c>
      <c r="E898">
        <v>3305.6004542000001</v>
      </c>
      <c r="F898">
        <v>323.95</v>
      </c>
      <c r="G898">
        <v>35.848558059577101</v>
      </c>
      <c r="H898">
        <v>15.2908476679606</v>
      </c>
      <c r="I898">
        <v>26.966642227801302</v>
      </c>
      <c r="J898">
        <v>3.1730042924177999</v>
      </c>
      <c r="K898">
        <v>286.12624587087902</v>
      </c>
      <c r="L898">
        <v>248.87908225721199</v>
      </c>
      <c r="M898">
        <v>69.915533841647203</v>
      </c>
      <c r="N898">
        <v>0.72205771187925105</v>
      </c>
      <c r="O898">
        <v>2.7782065133508298</v>
      </c>
      <c r="P898">
        <v>75.297619047618994</v>
      </c>
      <c r="Q898">
        <v>5.4848022926356002E-2</v>
      </c>
    </row>
    <row r="899" spans="1:17" hidden="1" x14ac:dyDescent="0.3">
      <c r="A899" t="s">
        <v>1944</v>
      </c>
      <c r="B899" t="s">
        <v>1945</v>
      </c>
      <c r="C899" t="str">
        <f>IFERROR(VLOOKUP(Table1[[#This Row],[Ticker]],[1]!Table1[[Symbol]:[Industry]],2,FALSE),"-")</f>
        <v>-</v>
      </c>
      <c r="D899" t="s">
        <v>80</v>
      </c>
      <c r="E899">
        <v>3304.2493307999998</v>
      </c>
      <c r="F899">
        <v>262.76</v>
      </c>
      <c r="G899">
        <v>110.52411856813301</v>
      </c>
      <c r="H899">
        <v>-9.9134589642529498</v>
      </c>
      <c r="I899">
        <v>34.994088731420099</v>
      </c>
      <c r="J899">
        <v>-0.53434492236297504</v>
      </c>
      <c r="K899">
        <v>217.79034147068</v>
      </c>
      <c r="L899">
        <v>178.590198418352</v>
      </c>
      <c r="M899">
        <v>73.151530583711804</v>
      </c>
      <c r="N899">
        <v>1.1262779142098001</v>
      </c>
      <c r="O899">
        <v>4.2548333079616301</v>
      </c>
      <c r="P899">
        <v>146.60722665415199</v>
      </c>
      <c r="Q899">
        <v>3.6686408394417003E-2</v>
      </c>
    </row>
    <row r="900" spans="1:17" x14ac:dyDescent="0.3">
      <c r="A900" t="s">
        <v>1946</v>
      </c>
      <c r="B900" t="s">
        <v>1947</v>
      </c>
      <c r="C900" t="str">
        <f>IFERROR(VLOOKUP(Table1[[#This Row],[Ticker]],[1]!Table1[[Symbol]:[Industry]],2,FALSE),"-")</f>
        <v>-</v>
      </c>
      <c r="D900" t="s">
        <v>242</v>
      </c>
      <c r="E900">
        <v>3296.99332155</v>
      </c>
      <c r="F900">
        <v>1064.2</v>
      </c>
      <c r="G900">
        <v>-44.880619147500603</v>
      </c>
      <c r="H900">
        <v>22.858347494768498</v>
      </c>
      <c r="I900">
        <v>-15.797590322826</v>
      </c>
      <c r="J900">
        <v>0.81357978114223695</v>
      </c>
      <c r="K900">
        <v>935.00570087680705</v>
      </c>
      <c r="L900">
        <v>1001.8109189819201</v>
      </c>
      <c r="M900">
        <v>62.628354091377197</v>
      </c>
      <c r="N900">
        <v>1.6203001897476399</v>
      </c>
      <c r="O900">
        <v>25.441646307085101</v>
      </c>
      <c r="P900">
        <v>41.581853256169701</v>
      </c>
      <c r="Q900">
        <v>-6.0038593633774999E-2</v>
      </c>
    </row>
    <row r="901" spans="1:17" hidden="1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125</v>
      </c>
      <c r="E901">
        <v>3282.1966980399998</v>
      </c>
      <c r="F901">
        <v>107.16</v>
      </c>
      <c r="G901">
        <v>107.02719526031299</v>
      </c>
      <c r="H901">
        <v>-5.69115787416185</v>
      </c>
      <c r="I901">
        <v>-25.747390723339699</v>
      </c>
      <c r="J901">
        <v>-2.2332414053193299E-2</v>
      </c>
      <c r="K901">
        <v>107.382929201514</v>
      </c>
      <c r="L901">
        <v>100.34735195728</v>
      </c>
      <c r="M901">
        <v>53.262303893647903</v>
      </c>
      <c r="N901">
        <v>1.5868105314485199</v>
      </c>
      <c r="O901">
        <v>50.895856662933902</v>
      </c>
      <c r="P901">
        <v>137.07964601769899</v>
      </c>
      <c r="Q901">
        <v>0.179954266665702</v>
      </c>
    </row>
    <row r="902" spans="1:17" hidden="1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130</v>
      </c>
      <c r="E902">
        <v>3280.8635509999999</v>
      </c>
      <c r="F902">
        <v>18.72</v>
      </c>
      <c r="G902">
        <v>63.5928518259703</v>
      </c>
      <c r="H902">
        <v>-12.740499771419699</v>
      </c>
      <c r="I902">
        <v>17.029928556820199</v>
      </c>
      <c r="J902">
        <v>0.79920224896133896</v>
      </c>
      <c r="K902">
        <v>19.886870527321602</v>
      </c>
      <c r="L902">
        <v>17.876820674274001</v>
      </c>
      <c r="M902">
        <v>45.430519361861997</v>
      </c>
      <c r="N902">
        <v>1.43946731487683</v>
      </c>
      <c r="O902">
        <v>81.356837606837601</v>
      </c>
      <c r="P902">
        <v>114.432989690721</v>
      </c>
      <c r="Q902">
        <v>8.4005337313247996E-2</v>
      </c>
    </row>
    <row r="903" spans="1:17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80</v>
      </c>
      <c r="E903">
        <v>3278.14530384</v>
      </c>
      <c r="F903">
        <v>240.95</v>
      </c>
      <c r="G903">
        <v>-7.4354099898100801</v>
      </c>
      <c r="H903">
        <v>-2.0103565998959798</v>
      </c>
      <c r="I903">
        <v>-30.0161441747955</v>
      </c>
      <c r="J903">
        <v>-2.1894813761474499</v>
      </c>
      <c r="K903">
        <v>238.22823263272099</v>
      </c>
      <c r="L903">
        <v>236.009480953207</v>
      </c>
      <c r="M903">
        <v>51.0432285478648</v>
      </c>
      <c r="N903">
        <v>1.4307972877085899</v>
      </c>
      <c r="O903">
        <v>26.582278481012601</v>
      </c>
      <c r="P903">
        <v>26.582610979774099</v>
      </c>
      <c r="Q903">
        <v>-1.9032735227683999E-2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140</v>
      </c>
      <c r="E904">
        <v>3276.8088785999998</v>
      </c>
      <c r="F904">
        <v>624.04999999999995</v>
      </c>
      <c r="G904">
        <v>63.519222595165601</v>
      </c>
      <c r="H904">
        <v>32.7735183356275</v>
      </c>
      <c r="I904">
        <v>37.4956061271103</v>
      </c>
      <c r="J904">
        <v>5.4439477763820499</v>
      </c>
      <c r="K904">
        <v>512.57321006275902</v>
      </c>
      <c r="L904">
        <v>444.95006562629902</v>
      </c>
      <c r="M904">
        <v>78.6452123517887</v>
      </c>
      <c r="N904">
        <v>0.95756115771533701</v>
      </c>
      <c r="O904">
        <v>3.7416873647944899</v>
      </c>
      <c r="P904">
        <v>100.048084628946</v>
      </c>
      <c r="Q904">
        <v>0.17662194270960499</v>
      </c>
    </row>
    <row r="905" spans="1:17" hidden="1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484</v>
      </c>
      <c r="E905">
        <v>3275.67742524</v>
      </c>
      <c r="F905">
        <v>735</v>
      </c>
      <c r="G905">
        <v>128.359255556005</v>
      </c>
      <c r="H905">
        <v>9.5300496177745302</v>
      </c>
      <c r="I905">
        <v>0.60363546844762905</v>
      </c>
      <c r="J905">
        <v>-7.6620898528837396</v>
      </c>
      <c r="K905">
        <v>666.90538501876199</v>
      </c>
      <c r="L905">
        <v>584.40940524995301</v>
      </c>
      <c r="M905">
        <v>60.373935031148797</v>
      </c>
      <c r="N905">
        <v>4.6790111524810403</v>
      </c>
      <c r="O905">
        <v>12.156462585033999</v>
      </c>
      <c r="P905">
        <v>157.398003852215</v>
      </c>
      <c r="Q905">
        <v>0.14584139450625</v>
      </c>
    </row>
    <row r="906" spans="1:17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986</v>
      </c>
      <c r="E906">
        <v>3270.3525377149999</v>
      </c>
      <c r="F906">
        <v>421</v>
      </c>
      <c r="G906">
        <v>-13.539323735524601</v>
      </c>
      <c r="H906">
        <v>-0.1767764197735</v>
      </c>
      <c r="I906">
        <v>-8.8008414453756192</v>
      </c>
      <c r="J906">
        <v>-3.8801682944367299</v>
      </c>
      <c r="K906">
        <v>400.34310813750801</v>
      </c>
      <c r="L906">
        <v>395.02216564207203</v>
      </c>
      <c r="M906">
        <v>40.4245425714902</v>
      </c>
      <c r="N906">
        <v>0.99128646640998097</v>
      </c>
      <c r="O906">
        <v>16.389548693586701</v>
      </c>
      <c r="P906">
        <v>24.537790267711799</v>
      </c>
      <c r="Q906">
        <v>-4.0655983762068998E-2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239</v>
      </c>
      <c r="E907">
        <v>3253.6916820000001</v>
      </c>
      <c r="F907">
        <v>337.4</v>
      </c>
      <c r="G907">
        <v>32.814689383491903</v>
      </c>
      <c r="H907">
        <v>0.89289857438803599</v>
      </c>
      <c r="I907">
        <v>-24.2966956257454</v>
      </c>
      <c r="J907">
        <v>-4.6928651560852197</v>
      </c>
      <c r="K907">
        <v>329.18703583846201</v>
      </c>
      <c r="L907">
        <v>299.727273006068</v>
      </c>
      <c r="M907">
        <v>42.037254092126297</v>
      </c>
      <c r="N907">
        <v>1.38212111139222</v>
      </c>
      <c r="O907">
        <v>19.013040901007699</v>
      </c>
      <c r="P907">
        <v>60.208926875593498</v>
      </c>
      <c r="Q907">
        <v>8.2198222480354993E-2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E908">
        <v>3247.45</v>
      </c>
      <c r="F908">
        <v>601.25</v>
      </c>
      <c r="G908">
        <v>374.73552859364702</v>
      </c>
      <c r="H908">
        <v>-11.1448568358453</v>
      </c>
      <c r="I908">
        <v>129.107327694209</v>
      </c>
      <c r="J908">
        <v>-8.1434545683668098</v>
      </c>
      <c r="K908">
        <v>599.60033003627802</v>
      </c>
      <c r="L908">
        <v>419.10387696611201</v>
      </c>
      <c r="M908">
        <v>39.038746747849203</v>
      </c>
      <c r="N908">
        <v>2.68224645555541</v>
      </c>
      <c r="O908">
        <v>31.833679833679799</v>
      </c>
      <c r="P908">
        <v>800.07485029940096</v>
      </c>
      <c r="Q908">
        <v>0.231769885518716</v>
      </c>
    </row>
    <row r="909" spans="1:17" hidden="1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117</v>
      </c>
      <c r="E909">
        <v>3242.8885584149998</v>
      </c>
      <c r="F909">
        <v>51.51</v>
      </c>
      <c r="G909">
        <v>133.59335941441699</v>
      </c>
      <c r="H909">
        <v>23.961635517984298</v>
      </c>
      <c r="I909">
        <v>6.4585092395954202</v>
      </c>
      <c r="J909">
        <v>0.84087682416951304</v>
      </c>
      <c r="K909">
        <v>44.118017081679596</v>
      </c>
      <c r="L909">
        <v>38.974873134742602</v>
      </c>
      <c r="M909">
        <v>67.464426406868398</v>
      </c>
      <c r="N909">
        <v>1.85200519253513</v>
      </c>
      <c r="O909">
        <v>31.916132789749501</v>
      </c>
      <c r="P909">
        <v>176.935483870967</v>
      </c>
      <c r="Q909">
        <v>7.2417646725301002E-2</v>
      </c>
    </row>
    <row r="910" spans="1:17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140</v>
      </c>
      <c r="E910">
        <v>3230.1873824999998</v>
      </c>
      <c r="F910">
        <v>408.6</v>
      </c>
      <c r="G910">
        <v>-19.017470185032099</v>
      </c>
      <c r="H910">
        <v>-10.7503877681952</v>
      </c>
      <c r="I910">
        <v>-40.099819943022801</v>
      </c>
      <c r="J910">
        <v>-2.5191982819827299</v>
      </c>
      <c r="K910">
        <v>459.78721211252002</v>
      </c>
      <c r="L910">
        <v>465.66965239641797</v>
      </c>
      <c r="M910">
        <v>28.325745126623001</v>
      </c>
      <c r="N910">
        <v>0.53275463098459597</v>
      </c>
      <c r="O910">
        <v>43.171806167400803</v>
      </c>
      <c r="P910">
        <v>12.9353233830845</v>
      </c>
      <c r="Q910">
        <v>4.7238943433913001E-2</v>
      </c>
    </row>
    <row r="911" spans="1:17" hidden="1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821</v>
      </c>
      <c r="E911">
        <v>3225.9555</v>
      </c>
      <c r="F911">
        <v>39.700000000000003</v>
      </c>
      <c r="G911">
        <v>211.33882178425</v>
      </c>
      <c r="H911">
        <v>7.6420415585581098</v>
      </c>
      <c r="I911">
        <v>16.885113738198498</v>
      </c>
      <c r="J911">
        <v>-2.4165488034178302</v>
      </c>
      <c r="K911">
        <v>36.874683423000498</v>
      </c>
      <c r="L911">
        <v>31.003991303341799</v>
      </c>
      <c r="M911">
        <v>61.462330192902201</v>
      </c>
      <c r="N911">
        <v>1.3200023468984301</v>
      </c>
      <c r="O911">
        <v>13.979848866498701</v>
      </c>
      <c r="P911">
        <v>264.220183486238</v>
      </c>
      <c r="Q911">
        <v>0.121500607238211</v>
      </c>
    </row>
    <row r="912" spans="1:17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65</v>
      </c>
      <c r="E912">
        <v>3225.9383852400001</v>
      </c>
      <c r="F912">
        <v>128.33000000000001</v>
      </c>
      <c r="G912">
        <v>20.429139228295401</v>
      </c>
      <c r="H912">
        <v>2.82478801090175</v>
      </c>
      <c r="I912">
        <v>-22.479091089690399</v>
      </c>
      <c r="J912">
        <v>4.0591989305608198</v>
      </c>
      <c r="K912">
        <v>120.6366849928</v>
      </c>
      <c r="L912">
        <v>116.483259945509</v>
      </c>
      <c r="M912">
        <v>64.486222709556301</v>
      </c>
      <c r="N912">
        <v>1.4503795711154399</v>
      </c>
      <c r="O912">
        <v>21.171978492947801</v>
      </c>
      <c r="P912">
        <v>48.530092592592602</v>
      </c>
      <c r="Q912">
        <v>-9.1950514463765995E-2</v>
      </c>
    </row>
    <row r="913" spans="1:17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591</v>
      </c>
      <c r="E913">
        <v>3222.1115948699999</v>
      </c>
      <c r="F913">
        <v>1090.5999999999999</v>
      </c>
      <c r="G913">
        <v>25.163626764606299</v>
      </c>
      <c r="H913">
        <v>-1.9289406895968</v>
      </c>
      <c r="I913">
        <v>-0.19354016468470001</v>
      </c>
      <c r="J913">
        <v>-3.6399126431152098</v>
      </c>
      <c r="K913">
        <v>1081.95538228638</v>
      </c>
      <c r="L913">
        <v>1011.28569879615</v>
      </c>
      <c r="M913">
        <v>49.551458420511501</v>
      </c>
      <c r="N913">
        <v>0.90644345345409305</v>
      </c>
      <c r="O913">
        <v>15.8949202273977</v>
      </c>
      <c r="P913">
        <v>58.000724375226298</v>
      </c>
      <c r="Q913">
        <v>2.7297863261413001E-2</v>
      </c>
    </row>
    <row r="914" spans="1:17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905</v>
      </c>
      <c r="E914">
        <v>3220.6065882299999</v>
      </c>
      <c r="F914">
        <v>407.85</v>
      </c>
      <c r="G914">
        <v>55.189313446838398</v>
      </c>
      <c r="H914">
        <v>40.344367527616001</v>
      </c>
      <c r="I914">
        <v>17.2424874095821</v>
      </c>
      <c r="J914">
        <v>14.7707506828635</v>
      </c>
      <c r="K914">
        <v>301.435170367799</v>
      </c>
      <c r="L914">
        <v>288.218411377292</v>
      </c>
      <c r="M914">
        <v>80.364863481026404</v>
      </c>
      <c r="N914">
        <v>3.22823893494169</v>
      </c>
      <c r="O914">
        <v>5.7987005026357501</v>
      </c>
      <c r="P914">
        <v>101.955929685565</v>
      </c>
      <c r="Q914">
        <v>7.161610651302E-2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103</v>
      </c>
      <c r="E915">
        <v>3219.4521651599998</v>
      </c>
      <c r="F915">
        <v>862.65</v>
      </c>
      <c r="G915">
        <v>97.613997644062493</v>
      </c>
      <c r="H915">
        <v>-7.50422944091342</v>
      </c>
      <c r="I915">
        <v>33.902834606651403</v>
      </c>
      <c r="J915">
        <v>-6.0104163059815097</v>
      </c>
      <c r="K915">
        <v>870.77621549798903</v>
      </c>
      <c r="L915">
        <v>744.89904592925905</v>
      </c>
      <c r="M915">
        <v>37.4778527288425</v>
      </c>
      <c r="N915">
        <v>0.53358853049864996</v>
      </c>
      <c r="O915">
        <v>17.776618559091101</v>
      </c>
      <c r="P915">
        <v>134.097693351424</v>
      </c>
      <c r="Q915">
        <v>4.1885483821072003E-2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189</v>
      </c>
      <c r="E916">
        <v>3214.0148429999999</v>
      </c>
      <c r="F916">
        <v>2137.6</v>
      </c>
      <c r="G916">
        <v>-29.898124656893</v>
      </c>
      <c r="H916">
        <v>1.0189596421988001</v>
      </c>
      <c r="I916">
        <v>-14.141914427259501</v>
      </c>
      <c r="J916">
        <v>3.3054045529178802</v>
      </c>
      <c r="K916">
        <v>2007.85059147589</v>
      </c>
      <c r="L916">
        <v>2040.1365773943801</v>
      </c>
      <c r="M916">
        <v>64.120060510774707</v>
      </c>
      <c r="N916">
        <v>1.5935537299645</v>
      </c>
      <c r="O916">
        <v>15.0823353293413</v>
      </c>
      <c r="P916">
        <v>22.698963923887099</v>
      </c>
      <c r="Q916">
        <v>2.2096158024647001E-2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346</v>
      </c>
      <c r="E917">
        <v>3206.6894345999999</v>
      </c>
      <c r="F917">
        <v>253.26</v>
      </c>
      <c r="G917">
        <v>52.277857985816297</v>
      </c>
      <c r="H917">
        <v>1.0400678400072301</v>
      </c>
      <c r="I917">
        <v>52.843461970347199</v>
      </c>
      <c r="J917">
        <v>-6.7768046934050501</v>
      </c>
      <c r="K917">
        <v>227.393965684471</v>
      </c>
      <c r="L917">
        <v>181.63359943980501</v>
      </c>
      <c r="M917">
        <v>53.198041351383502</v>
      </c>
      <c r="N917">
        <v>1.05181105560504</v>
      </c>
      <c r="O917">
        <v>12.5325752191423</v>
      </c>
      <c r="P917">
        <v>125.130005778034</v>
      </c>
      <c r="Q917">
        <v>0.15936364915812401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75</v>
      </c>
      <c r="E918">
        <v>3205.6716999999999</v>
      </c>
      <c r="F918">
        <v>1219.5999999999999</v>
      </c>
      <c r="G918">
        <v>514.40833526556696</v>
      </c>
      <c r="H918">
        <v>-5.6852261705503899</v>
      </c>
      <c r="I918">
        <v>100.689045223156</v>
      </c>
      <c r="J918">
        <v>-9.1123233274825708</v>
      </c>
      <c r="K918">
        <v>1241.9871891713599</v>
      </c>
      <c r="L918">
        <v>884.06258550264999</v>
      </c>
      <c r="M918">
        <v>38.522805531520802</v>
      </c>
      <c r="N918">
        <v>0.99636210115387402</v>
      </c>
      <c r="O918">
        <v>30.206625122991099</v>
      </c>
      <c r="P918">
        <v>540.714473338586</v>
      </c>
      <c r="Q918">
        <v>0.18452167271685899</v>
      </c>
    </row>
    <row r="919" spans="1:17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539</v>
      </c>
      <c r="E919">
        <v>3201.13371336</v>
      </c>
      <c r="F919">
        <v>55.23</v>
      </c>
      <c r="G919">
        <v>48.219178382676503</v>
      </c>
      <c r="H919">
        <v>21.071268030783301</v>
      </c>
      <c r="I919">
        <v>22.2015538964651</v>
      </c>
      <c r="J919">
        <v>2.37829542469317</v>
      </c>
      <c r="K919">
        <v>48.981108101285798</v>
      </c>
      <c r="L919">
        <v>44.292866862150099</v>
      </c>
      <c r="M919">
        <v>60.292295952937401</v>
      </c>
      <c r="N919">
        <v>1.33896848501731</v>
      </c>
      <c r="O919">
        <v>8.2744885026253705</v>
      </c>
      <c r="P919">
        <v>84.715719063545095</v>
      </c>
      <c r="Q919">
        <v>-6.2146575728198997E-2</v>
      </c>
    </row>
    <row r="920" spans="1:17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65</v>
      </c>
      <c r="E920">
        <v>3193.6524922250001</v>
      </c>
      <c r="F920">
        <v>340.3</v>
      </c>
      <c r="G920">
        <v>-20.3962674976258</v>
      </c>
      <c r="H920">
        <v>2.10613139319817</v>
      </c>
      <c r="I920">
        <v>-23.649753331383899</v>
      </c>
      <c r="J920">
        <v>2.2844579379693499</v>
      </c>
      <c r="K920">
        <v>329.72121951742901</v>
      </c>
      <c r="L920">
        <v>340.50534734326999</v>
      </c>
      <c r="M920">
        <v>79.766084128751302</v>
      </c>
      <c r="N920">
        <v>1.13846010304128</v>
      </c>
      <c r="O920">
        <v>21.951219512195099</v>
      </c>
      <c r="P920">
        <v>18.736915561758501</v>
      </c>
      <c r="Q920">
        <v>-8.9788563599926E-2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287</v>
      </c>
      <c r="E921">
        <v>3181.4661283999999</v>
      </c>
      <c r="F921">
        <v>294.2</v>
      </c>
      <c r="G921">
        <v>39.675275613265903</v>
      </c>
      <c r="H921">
        <v>3.6203264198887202</v>
      </c>
      <c r="I921">
        <v>-15.558841808036799</v>
      </c>
      <c r="J921">
        <v>6.4116322046215197</v>
      </c>
      <c r="K921">
        <v>275.40567502927701</v>
      </c>
      <c r="L921">
        <v>262.66226855228098</v>
      </c>
      <c r="M921">
        <v>64.786495280371895</v>
      </c>
      <c r="N921">
        <v>2.4852732426761199</v>
      </c>
      <c r="O921">
        <v>15.3976886471787</v>
      </c>
      <c r="P921">
        <v>67.016747090547796</v>
      </c>
      <c r="Q921">
        <v>3.3547701505962001E-2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1407</v>
      </c>
      <c r="E922">
        <v>3181.04884128</v>
      </c>
      <c r="F922">
        <v>216.2</v>
      </c>
      <c r="G922">
        <v>-22.538439488906299</v>
      </c>
      <c r="K922">
        <v>198.53034696656701</v>
      </c>
      <c r="L922">
        <v>172.215069946667</v>
      </c>
      <c r="M922">
        <v>81.1750791682543</v>
      </c>
      <c r="N922">
        <v>1</v>
      </c>
      <c r="O922">
        <v>2.8445883441258202</v>
      </c>
      <c r="P922">
        <v>14.1499472016895</v>
      </c>
      <c r="Q922">
        <v>0.14788253940821999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130</v>
      </c>
      <c r="E923">
        <v>3179.0729164449999</v>
      </c>
      <c r="F923">
        <v>952.6</v>
      </c>
      <c r="G923">
        <v>86.7169095886496</v>
      </c>
      <c r="H923">
        <v>7.5701769550488596</v>
      </c>
      <c r="I923">
        <v>-19.2389446576599</v>
      </c>
      <c r="J923">
        <v>5.0234329786793603</v>
      </c>
      <c r="K923">
        <v>912.09526007922204</v>
      </c>
      <c r="L923">
        <v>854.90439795224404</v>
      </c>
      <c r="M923">
        <v>72.957822601205095</v>
      </c>
      <c r="N923">
        <v>1.6855200201134799</v>
      </c>
      <c r="O923">
        <v>22.690531177829001</v>
      </c>
      <c r="P923">
        <v>116.5</v>
      </c>
      <c r="Q923">
        <v>0.159452238299639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140</v>
      </c>
      <c r="E924">
        <v>3169.3818659849999</v>
      </c>
      <c r="F924">
        <v>698.3</v>
      </c>
      <c r="G924">
        <v>69.678699776201199</v>
      </c>
      <c r="H924">
        <v>-2.4753881204850301</v>
      </c>
      <c r="I924">
        <v>34.597056348568401</v>
      </c>
      <c r="J924">
        <v>-2.0737620149803599</v>
      </c>
      <c r="K924">
        <v>678.63906847844703</v>
      </c>
      <c r="L924">
        <v>563.73287617637095</v>
      </c>
      <c r="M924">
        <v>47.770514968673098</v>
      </c>
      <c r="N924">
        <v>1.0000888745554199</v>
      </c>
      <c r="O924">
        <v>9.4085636545897309</v>
      </c>
      <c r="P924">
        <v>125.987055016181</v>
      </c>
      <c r="Q924">
        <v>0.170319341235526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239</v>
      </c>
      <c r="E925">
        <v>3163.33</v>
      </c>
      <c r="F925">
        <v>15955.5</v>
      </c>
      <c r="G925">
        <v>30.121227786382999</v>
      </c>
      <c r="H925">
        <v>-9.5379763375849897</v>
      </c>
      <c r="I925">
        <v>-2.1637897878928301</v>
      </c>
      <c r="J925">
        <v>-1.1811672138437099</v>
      </c>
      <c r="K925">
        <v>14750.2144514636</v>
      </c>
      <c r="L925">
        <v>13249.2976846976</v>
      </c>
      <c r="M925">
        <v>57.877519516120202</v>
      </c>
      <c r="N925">
        <v>0.68008754010838002</v>
      </c>
      <c r="O925">
        <v>6.5466453574002603</v>
      </c>
      <c r="P925">
        <v>61.449611187282699</v>
      </c>
      <c r="Q925">
        <v>0.13665514417215399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120</v>
      </c>
      <c r="E926">
        <v>3162.82489575</v>
      </c>
      <c r="F926">
        <v>4342.6499999999996</v>
      </c>
      <c r="G926">
        <v>9.4341143726452898</v>
      </c>
      <c r="H926">
        <v>-7.0777763587414304</v>
      </c>
      <c r="I926">
        <v>57.419802128432401</v>
      </c>
      <c r="J926">
        <v>-1.74922255203056</v>
      </c>
      <c r="K926">
        <v>4369.9736982418199</v>
      </c>
      <c r="L926">
        <v>3644.0610230920101</v>
      </c>
      <c r="M926">
        <v>52.653299200559402</v>
      </c>
      <c r="N926">
        <v>0.57532997006160402</v>
      </c>
      <c r="O926">
        <v>18.429990904171401</v>
      </c>
      <c r="P926">
        <v>103.57444215263401</v>
      </c>
      <c r="Q926">
        <v>0.14058886236113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130</v>
      </c>
      <c r="E927">
        <v>3157.7023450000002</v>
      </c>
      <c r="F927">
        <v>612.75</v>
      </c>
      <c r="G927">
        <v>-51.7886692237647</v>
      </c>
      <c r="H927">
        <v>6.70114595630604</v>
      </c>
      <c r="I927">
        <v>-34.8348786731014</v>
      </c>
      <c r="J927">
        <v>4.7033650553836397</v>
      </c>
      <c r="K927">
        <v>588.14518782772302</v>
      </c>
      <c r="L927">
        <v>657.09022082863999</v>
      </c>
      <c r="M927">
        <v>86.193932873272999</v>
      </c>
      <c r="N927">
        <v>1.5000210914829799</v>
      </c>
      <c r="O927">
        <v>40.293757649938698</v>
      </c>
      <c r="P927">
        <v>22.305389221556801</v>
      </c>
      <c r="Q927">
        <v>4.4041974428833001E-2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214</v>
      </c>
      <c r="E928">
        <v>3135.6131997900002</v>
      </c>
      <c r="F928">
        <v>481.8</v>
      </c>
      <c r="G928">
        <v>160.97469402207699</v>
      </c>
      <c r="H928">
        <v>2.6080096234269101</v>
      </c>
      <c r="I928">
        <v>51.5830948100852</v>
      </c>
      <c r="J928">
        <v>7.0167941808389802</v>
      </c>
      <c r="K928">
        <v>422.37679918014402</v>
      </c>
      <c r="L928">
        <v>323.831979137281</v>
      </c>
      <c r="M928">
        <v>71.772959402085505</v>
      </c>
      <c r="N928">
        <v>0.97806262120444698</v>
      </c>
      <c r="O928">
        <v>6.2474055624740501</v>
      </c>
      <c r="P928">
        <v>189.195678271308</v>
      </c>
      <c r="Q928">
        <v>0.157038723766904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393</v>
      </c>
      <c r="E929">
        <v>3131.5647195000001</v>
      </c>
      <c r="F929">
        <v>493.75</v>
      </c>
      <c r="G929">
        <v>231.957269442485</v>
      </c>
      <c r="H929">
        <v>24.470959937407301</v>
      </c>
      <c r="I929">
        <v>46.122034074461503</v>
      </c>
      <c r="J929">
        <v>-4.9270180487374499E-2</v>
      </c>
      <c r="K929">
        <v>403.81560761587701</v>
      </c>
      <c r="L929">
        <v>333.46607130109101</v>
      </c>
      <c r="M929">
        <v>75.211327129487501</v>
      </c>
      <c r="N929">
        <v>2.63301994415527</v>
      </c>
      <c r="O929">
        <v>4.0405063291139198</v>
      </c>
      <c r="P929">
        <v>281.71627367607198</v>
      </c>
      <c r="Q929">
        <v>0.133566956912202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130</v>
      </c>
      <c r="E930">
        <v>3131.182464</v>
      </c>
      <c r="F930">
        <v>1314.9</v>
      </c>
      <c r="G930">
        <v>16.932829908216402</v>
      </c>
      <c r="H930">
        <v>2.80855269800269</v>
      </c>
      <c r="I930">
        <v>18.738924461922501</v>
      </c>
      <c r="J930">
        <v>-1.8508094798681201</v>
      </c>
      <c r="K930">
        <v>1180.4822905495</v>
      </c>
      <c r="L930">
        <v>1028.80284219191</v>
      </c>
      <c r="M930">
        <v>65.722427181755194</v>
      </c>
      <c r="N930">
        <v>0.90177158598058305</v>
      </c>
      <c r="O930">
        <v>2.8215073389611298</v>
      </c>
      <c r="P930">
        <v>59.381818181818197</v>
      </c>
      <c r="Q930">
        <v>3.6753506028586E-2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140</v>
      </c>
      <c r="E931">
        <v>3100.3167406950001</v>
      </c>
      <c r="F931">
        <v>11.36</v>
      </c>
      <c r="G931">
        <v>716.65682488994298</v>
      </c>
      <c r="H931">
        <v>10.3209649640485</v>
      </c>
      <c r="I931">
        <v>9.4786223759876194</v>
      </c>
      <c r="J931">
        <v>3.6256425595988602</v>
      </c>
      <c r="K931">
        <v>10.9878027254745</v>
      </c>
      <c r="L931">
        <v>9.1903585983989498</v>
      </c>
      <c r="M931">
        <v>68.599254292341001</v>
      </c>
      <c r="N931">
        <v>1.2885036094340301</v>
      </c>
      <c r="O931">
        <v>74.295774647887299</v>
      </c>
      <c r="P931">
        <v>773.84615384615302</v>
      </c>
      <c r="Q931">
        <v>0.13718970472143399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400</v>
      </c>
      <c r="E932">
        <v>3072.8610050000002</v>
      </c>
      <c r="F932">
        <v>1755.85</v>
      </c>
      <c r="G932">
        <v>370.31577005418802</v>
      </c>
      <c r="H932">
        <v>28.338046438700101</v>
      </c>
      <c r="I932">
        <v>187.14697644923601</v>
      </c>
      <c r="J932">
        <v>-0.43239800563894398</v>
      </c>
      <c r="K932">
        <v>1444.18818680088</v>
      </c>
      <c r="L932">
        <v>902.61786214389997</v>
      </c>
      <c r="M932">
        <v>49.585782750188301</v>
      </c>
      <c r="N932">
        <v>1.73838018164551</v>
      </c>
      <c r="O932">
        <v>24.110829512771499</v>
      </c>
      <c r="P932">
        <v>466.40322580645102</v>
      </c>
      <c r="Q932">
        <v>0.28618260957601199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86</v>
      </c>
      <c r="E933">
        <v>3070.3774047000002</v>
      </c>
      <c r="F933">
        <v>540.25</v>
      </c>
      <c r="G933">
        <v>-12.8780180098284</v>
      </c>
      <c r="H933">
        <v>3.9594836824041999</v>
      </c>
      <c r="I933">
        <v>0.46454668892616402</v>
      </c>
      <c r="J933">
        <v>4.4502406819989302</v>
      </c>
      <c r="M933">
        <v>79.554616280256397</v>
      </c>
      <c r="O933">
        <v>2.4155483572419998</v>
      </c>
      <c r="P933">
        <v>14.8979157805189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65</v>
      </c>
      <c r="E934">
        <v>3052.1883554679998</v>
      </c>
      <c r="F934">
        <v>58.21</v>
      </c>
      <c r="G934">
        <v>66.883230697744494</v>
      </c>
      <c r="H934">
        <v>18.401069186188401</v>
      </c>
      <c r="I934">
        <v>1.36731895433938</v>
      </c>
      <c r="J934">
        <v>2.17023212956616</v>
      </c>
      <c r="K934">
        <v>52.063012898474298</v>
      </c>
      <c r="L934">
        <v>46.140783383851598</v>
      </c>
      <c r="M934">
        <v>70.791879203899597</v>
      </c>
      <c r="N934">
        <v>1.71590845833967</v>
      </c>
      <c r="O934">
        <v>4.3635114241539199</v>
      </c>
      <c r="P934">
        <v>103.53146853146799</v>
      </c>
      <c r="Q934">
        <v>-2.4041634854799002E-2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65</v>
      </c>
      <c r="E935">
        <v>3048.8886373770001</v>
      </c>
      <c r="F935">
        <v>141.37</v>
      </c>
      <c r="G935">
        <v>98.854633631160397</v>
      </c>
      <c r="H935">
        <v>37.085292807516701</v>
      </c>
      <c r="I935">
        <v>20.794946290034499</v>
      </c>
      <c r="J935">
        <v>26.136301374325701</v>
      </c>
      <c r="K935">
        <v>105.729931132555</v>
      </c>
      <c r="L935">
        <v>95.788590323278996</v>
      </c>
      <c r="M935">
        <v>91.897517486737897</v>
      </c>
      <c r="N935">
        <v>3.13078044017599</v>
      </c>
      <c r="O935">
        <v>2.42625733889794</v>
      </c>
      <c r="P935">
        <v>137.19798657718101</v>
      </c>
      <c r="Q935">
        <v>3.1998987941415001E-2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484</v>
      </c>
      <c r="E936">
        <v>3046.2228052</v>
      </c>
      <c r="F936">
        <v>531.70000000000005</v>
      </c>
      <c r="G936">
        <v>16.149344588648599</v>
      </c>
      <c r="H936">
        <v>-9.4143160441275402</v>
      </c>
      <c r="I936">
        <v>4.5744530997150301</v>
      </c>
      <c r="J936">
        <v>-3.5781901299376599</v>
      </c>
      <c r="K936">
        <v>552.55249681655005</v>
      </c>
      <c r="L936">
        <v>504.53965495193501</v>
      </c>
      <c r="M936">
        <v>41.607919869516998</v>
      </c>
      <c r="N936">
        <v>0.69368201587857803</v>
      </c>
      <c r="O936">
        <v>24.1207447808914</v>
      </c>
      <c r="P936">
        <v>48.519553072625698</v>
      </c>
      <c r="Q936">
        <v>4.0991789726831998E-2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621</v>
      </c>
      <c r="E937">
        <v>3045.6717910000002</v>
      </c>
      <c r="F937">
        <v>2530.15</v>
      </c>
      <c r="G937">
        <v>7.6790377667533303</v>
      </c>
      <c r="H937">
        <v>9.6805892648463896</v>
      </c>
      <c r="I937">
        <v>-4.4078067485326198</v>
      </c>
      <c r="J937">
        <v>-0.45334787105136798</v>
      </c>
      <c r="K937">
        <v>2393.8595348389099</v>
      </c>
      <c r="L937">
        <v>2312.0874930182199</v>
      </c>
      <c r="M937">
        <v>73.735888325566805</v>
      </c>
      <c r="N937">
        <v>1.27180526061546</v>
      </c>
      <c r="O937">
        <v>14.566330059482601</v>
      </c>
      <c r="P937">
        <v>35.949169845790102</v>
      </c>
      <c r="Q937">
        <v>5.2686492237467998E-2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E938">
        <v>3039.8668966539999</v>
      </c>
      <c r="F938">
        <v>57.87</v>
      </c>
      <c r="G938">
        <v>8697.8952419423094</v>
      </c>
      <c r="H938">
        <v>44.791416797584802</v>
      </c>
      <c r="I938">
        <v>561.27071740224903</v>
      </c>
      <c r="J938">
        <v>6.9582333671294396</v>
      </c>
      <c r="K938">
        <v>40.723707047183701</v>
      </c>
      <c r="L938">
        <v>22.985802921078498</v>
      </c>
      <c r="M938">
        <v>98.658973400484498</v>
      </c>
      <c r="N938">
        <v>0.918212257021086</v>
      </c>
      <c r="O938">
        <v>0</v>
      </c>
      <c r="P938">
        <v>9165.4114490160991</v>
      </c>
      <c r="Q938">
        <v>0.32631375647567101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E939">
        <v>3034.9773823199998</v>
      </c>
      <c r="F939">
        <v>6126.55</v>
      </c>
      <c r="G939">
        <v>91.070742426554602</v>
      </c>
      <c r="H939">
        <v>52.952797896548503</v>
      </c>
      <c r="I939">
        <v>92.142967938325896</v>
      </c>
      <c r="J939">
        <v>3.8250525890973899</v>
      </c>
      <c r="K939">
        <v>4587.4326794223598</v>
      </c>
      <c r="L939">
        <v>3560.9499862512998</v>
      </c>
      <c r="M939">
        <v>73.553335663573193</v>
      </c>
      <c r="N939">
        <v>1.3127683416690701</v>
      </c>
      <c r="O939">
        <v>5.1652234944626203</v>
      </c>
      <c r="P939">
        <v>158.06866048862599</v>
      </c>
      <c r="Q939">
        <v>0.157130418551861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2028</v>
      </c>
      <c r="E940">
        <v>3031.1947146299999</v>
      </c>
      <c r="F940">
        <v>651.25</v>
      </c>
      <c r="G940">
        <v>68.043637711733794</v>
      </c>
      <c r="H940">
        <v>72.135492084698001</v>
      </c>
      <c r="I940">
        <v>75.8746680439682</v>
      </c>
      <c r="J940">
        <v>29.184039673146501</v>
      </c>
      <c r="K940">
        <v>446.87891499215999</v>
      </c>
      <c r="M940">
        <v>94.788702444111493</v>
      </c>
      <c r="N940">
        <v>1.27271160757948</v>
      </c>
      <c r="O940">
        <v>6.2571976967370402</v>
      </c>
      <c r="P940">
        <v>154.593432369038</v>
      </c>
    </row>
    <row r="941" spans="1:17" hidden="1" x14ac:dyDescent="0.3">
      <c r="A941" t="s">
        <v>2029</v>
      </c>
      <c r="B941" t="s">
        <v>2030</v>
      </c>
      <c r="C941" t="str">
        <f>IFERROR(VLOOKUP(Table1[[#This Row],[Ticker]],[1]!Table1[[Symbol]:[Industry]],2,FALSE),"-")</f>
        <v>-</v>
      </c>
      <c r="D941" t="s">
        <v>242</v>
      </c>
      <c r="E941">
        <v>3028.2207730499999</v>
      </c>
      <c r="F941">
        <v>2511.85</v>
      </c>
      <c r="G941">
        <v>5.3421847781334399</v>
      </c>
      <c r="H941">
        <v>26.551503660081199</v>
      </c>
      <c r="I941">
        <v>-1.0079849691999201</v>
      </c>
      <c r="J941">
        <v>16.703717400461901</v>
      </c>
      <c r="K941">
        <v>2104.7143075208501</v>
      </c>
      <c r="L941">
        <v>2029.91010332</v>
      </c>
      <c r="M941">
        <v>72.033023839711205</v>
      </c>
      <c r="N941">
        <v>3.6701536040601002</v>
      </c>
      <c r="O941">
        <v>13.6990664251448</v>
      </c>
      <c r="P941">
        <v>66.496536638716705</v>
      </c>
      <c r="Q941">
        <v>6.4360293265619997E-2</v>
      </c>
    </row>
    <row r="942" spans="1:17" hidden="1" x14ac:dyDescent="0.3">
      <c r="A942" t="s">
        <v>2031</v>
      </c>
      <c r="B942" t="s">
        <v>2032</v>
      </c>
      <c r="C942" t="str">
        <f>IFERROR(VLOOKUP(Table1[[#This Row],[Ticker]],[1]!Table1[[Symbol]:[Industry]],2,FALSE),"-")</f>
        <v>-</v>
      </c>
      <c r="D942" t="s">
        <v>100</v>
      </c>
      <c r="E942">
        <v>3017.4238372499999</v>
      </c>
      <c r="F942">
        <v>1364.6</v>
      </c>
      <c r="G942">
        <v>376.54889968715702</v>
      </c>
      <c r="H942">
        <v>2.0467010380828299</v>
      </c>
      <c r="I942">
        <v>81.763958537798104</v>
      </c>
      <c r="J942">
        <v>-1.5430957496895701</v>
      </c>
      <c r="K942">
        <v>1231.30548282682</v>
      </c>
      <c r="L942">
        <v>903.88839913617505</v>
      </c>
      <c r="M942">
        <v>61.037545347502203</v>
      </c>
      <c r="N942">
        <v>1.0326879138318299</v>
      </c>
      <c r="O942">
        <v>6.5550344423274298</v>
      </c>
      <c r="P942">
        <v>435.13725490195998</v>
      </c>
      <c r="Q942">
        <v>0.18120999459609699</v>
      </c>
    </row>
    <row r="943" spans="1:17" hidden="1" x14ac:dyDescent="0.3">
      <c r="A943" t="s">
        <v>2033</v>
      </c>
      <c r="B943" t="s">
        <v>2034</v>
      </c>
      <c r="C943" t="str">
        <f>IFERROR(VLOOKUP(Table1[[#This Row],[Ticker]],[1]!Table1[[Symbol]:[Industry]],2,FALSE),"-")</f>
        <v>-</v>
      </c>
      <c r="D943" t="s">
        <v>200</v>
      </c>
      <c r="E943">
        <v>2997.8738271299999</v>
      </c>
      <c r="F943">
        <v>2077.65</v>
      </c>
      <c r="G943">
        <v>72.4895051302816</v>
      </c>
      <c r="H943">
        <v>-7.7811124524798103</v>
      </c>
      <c r="I943">
        <v>40.3458322020347</v>
      </c>
      <c r="J943">
        <v>-6.1782997079601598</v>
      </c>
      <c r="K943">
        <v>2085.01188257371</v>
      </c>
      <c r="L943">
        <v>1762.9628650419399</v>
      </c>
      <c r="M943">
        <v>44.203410201257299</v>
      </c>
      <c r="N943">
        <v>1.0134045582807101</v>
      </c>
      <c r="O943">
        <v>19.365629437104399</v>
      </c>
      <c r="P943">
        <v>109.641289541395</v>
      </c>
      <c r="Q943">
        <v>0.116222577712786</v>
      </c>
    </row>
    <row r="944" spans="1:17" hidden="1" x14ac:dyDescent="0.3">
      <c r="A944" t="s">
        <v>2035</v>
      </c>
      <c r="B944" t="s">
        <v>2036</v>
      </c>
      <c r="C944" t="str">
        <f>IFERROR(VLOOKUP(Table1[[#This Row],[Ticker]],[1]!Table1[[Symbol]:[Industry]],2,FALSE),"-")</f>
        <v>-</v>
      </c>
      <c r="D944" t="s">
        <v>168</v>
      </c>
      <c r="E944">
        <v>2995.575719425</v>
      </c>
      <c r="F944">
        <v>450.3</v>
      </c>
      <c r="G944">
        <v>8.2121591637242499</v>
      </c>
      <c r="H944">
        <v>22.146726220932202</v>
      </c>
      <c r="I944">
        <v>22.5869181151315</v>
      </c>
      <c r="J944">
        <v>-4.8473072773584098</v>
      </c>
      <c r="K944">
        <v>380.81045864447498</v>
      </c>
      <c r="L944">
        <v>336.02344676468698</v>
      </c>
      <c r="M944">
        <v>61.798691048361</v>
      </c>
      <c r="N944">
        <v>0.90168618037766302</v>
      </c>
      <c r="O944">
        <v>7.4838996224739098</v>
      </c>
      <c r="P944">
        <v>82.307692307692307</v>
      </c>
      <c r="Q944">
        <v>0.13589553088409301</v>
      </c>
    </row>
    <row r="945" spans="1:17" hidden="1" x14ac:dyDescent="0.3">
      <c r="A945" t="s">
        <v>2037</v>
      </c>
      <c r="B945" t="s">
        <v>2038</v>
      </c>
      <c r="C945" t="str">
        <f>IFERROR(VLOOKUP(Table1[[#This Row],[Ticker]],[1]!Table1[[Symbol]:[Industry]],2,FALSE),"-")</f>
        <v>-</v>
      </c>
      <c r="D945" t="s">
        <v>103</v>
      </c>
      <c r="E945">
        <v>2961.0360000000001</v>
      </c>
      <c r="F945">
        <v>441.9</v>
      </c>
      <c r="G945">
        <v>240.03049559034599</v>
      </c>
      <c r="H945">
        <v>-2.1685558926069102</v>
      </c>
      <c r="I945">
        <v>34.328760551587997</v>
      </c>
      <c r="J945">
        <v>-3.2932355203224102</v>
      </c>
      <c r="K945">
        <v>419.490274963096</v>
      </c>
      <c r="L945">
        <v>329.90407575892903</v>
      </c>
      <c r="M945">
        <v>58.692725826422297</v>
      </c>
      <c r="N945">
        <v>1.0542258668303901</v>
      </c>
      <c r="O945">
        <v>16.293279022403201</v>
      </c>
      <c r="P945">
        <v>298.52698030963398</v>
      </c>
      <c r="Q945">
        <v>0.24947776095563501</v>
      </c>
    </row>
    <row r="946" spans="1:17" hidden="1" x14ac:dyDescent="0.3">
      <c r="A946" t="s">
        <v>2039</v>
      </c>
      <c r="B946" t="s">
        <v>2040</v>
      </c>
      <c r="C946" t="str">
        <f>IFERROR(VLOOKUP(Table1[[#This Row],[Ticker]],[1]!Table1[[Symbol]:[Industry]],2,FALSE),"-")</f>
        <v>-</v>
      </c>
      <c r="D946" t="s">
        <v>1407</v>
      </c>
      <c r="E946">
        <v>2943.08976798</v>
      </c>
      <c r="F946">
        <v>387.85</v>
      </c>
      <c r="G946">
        <v>9.4493204422642592</v>
      </c>
      <c r="H946">
        <v>13.7005390641937</v>
      </c>
      <c r="I946">
        <v>2.9995452184461802</v>
      </c>
      <c r="J946">
        <v>6.7533977001777004</v>
      </c>
      <c r="K946">
        <v>342.79467027439699</v>
      </c>
      <c r="L946">
        <v>312.08236997696702</v>
      </c>
      <c r="M946">
        <v>71.452836580258605</v>
      </c>
      <c r="N946">
        <v>1.55810498167369</v>
      </c>
      <c r="O946">
        <v>4.9890421554724602</v>
      </c>
      <c r="P946">
        <v>58.8897992625973</v>
      </c>
      <c r="Q946">
        <v>-7.2374803204449997E-3</v>
      </c>
    </row>
    <row r="947" spans="1:17" hidden="1" x14ac:dyDescent="0.3">
      <c r="A947" t="s">
        <v>2041</v>
      </c>
      <c r="B947" t="s">
        <v>2042</v>
      </c>
      <c r="C947" t="str">
        <f>IFERROR(VLOOKUP(Table1[[#This Row],[Ticker]],[1]!Table1[[Symbol]:[Industry]],2,FALSE),"-")</f>
        <v>-</v>
      </c>
      <c r="D947" t="s">
        <v>65</v>
      </c>
      <c r="E947">
        <v>2934.4943591199999</v>
      </c>
      <c r="F947">
        <v>505.55</v>
      </c>
      <c r="G947">
        <v>-32.927859535893603</v>
      </c>
      <c r="H947">
        <v>-2.28963986468144</v>
      </c>
      <c r="I947">
        <v>-17.3750848949161</v>
      </c>
      <c r="J947">
        <v>1.30813094792817</v>
      </c>
      <c r="K947">
        <v>494.36733365328899</v>
      </c>
      <c r="M947">
        <v>63.090523773085202</v>
      </c>
      <c r="N947">
        <v>1.3885593655667301</v>
      </c>
      <c r="O947">
        <v>16.308970428246401</v>
      </c>
      <c r="P947">
        <v>19.983386733119701</v>
      </c>
    </row>
    <row r="948" spans="1:17" x14ac:dyDescent="0.3">
      <c r="A948" t="s">
        <v>2043</v>
      </c>
      <c r="B948" t="s">
        <v>2044</v>
      </c>
      <c r="C948" t="str">
        <f>IFERROR(VLOOKUP(Table1[[#This Row],[Ticker]],[1]!Table1[[Symbol]:[Industry]],2,FALSE),"-")</f>
        <v>-</v>
      </c>
      <c r="D948" t="s">
        <v>455</v>
      </c>
      <c r="E948">
        <v>2934.0212498999999</v>
      </c>
      <c r="F948">
        <v>398.3</v>
      </c>
      <c r="G948">
        <v>-8.5971872727824792</v>
      </c>
      <c r="H948">
        <v>15.869347167237301</v>
      </c>
      <c r="I948">
        <v>2.1170869274956599</v>
      </c>
      <c r="J948">
        <v>14.5999700808465</v>
      </c>
      <c r="K948">
        <v>346.508704850399</v>
      </c>
      <c r="L948">
        <v>345.54249837937198</v>
      </c>
      <c r="M948">
        <v>90.769155029789601</v>
      </c>
      <c r="N948">
        <v>2.79401873292489</v>
      </c>
      <c r="O948">
        <v>10.9465227215666</v>
      </c>
      <c r="P948">
        <v>34.994068801897903</v>
      </c>
      <c r="Q948">
        <v>-2.0451694642357E-2</v>
      </c>
    </row>
    <row r="949" spans="1:17" hidden="1" x14ac:dyDescent="0.3">
      <c r="A949" t="s">
        <v>2045</v>
      </c>
      <c r="B949" t="s">
        <v>2046</v>
      </c>
      <c r="C949" t="str">
        <f>IFERROR(VLOOKUP(Table1[[#This Row],[Ticker]],[1]!Table1[[Symbol]:[Industry]],2,FALSE),"-")</f>
        <v>-</v>
      </c>
      <c r="D949" t="s">
        <v>214</v>
      </c>
      <c r="E949">
        <v>2922.6658130249998</v>
      </c>
      <c r="F949">
        <v>161.61000000000001</v>
      </c>
      <c r="G949">
        <v>49.369537602656003</v>
      </c>
      <c r="H949">
        <v>22.072950253343201</v>
      </c>
      <c r="I949">
        <v>9.2389150919117604</v>
      </c>
      <c r="J949">
        <v>-1.48553138960049</v>
      </c>
      <c r="K949">
        <v>145.84830185847201</v>
      </c>
      <c r="L949">
        <v>128.30515160555299</v>
      </c>
      <c r="M949">
        <v>56.692027083248703</v>
      </c>
      <c r="N949">
        <v>1.3344849365960301</v>
      </c>
      <c r="O949">
        <v>8.5947651754222996</v>
      </c>
      <c r="P949">
        <v>83.543441226575794</v>
      </c>
      <c r="Q949">
        <v>0.14517618635212401</v>
      </c>
    </row>
    <row r="950" spans="1:17" hidden="1" x14ac:dyDescent="0.3">
      <c r="A950" t="s">
        <v>2047</v>
      </c>
      <c r="B950" t="s">
        <v>2048</v>
      </c>
      <c r="C950" t="str">
        <f>IFERROR(VLOOKUP(Table1[[#This Row],[Ticker]],[1]!Table1[[Symbol]:[Industry]],2,FALSE),"-")</f>
        <v>-</v>
      </c>
      <c r="D950" t="s">
        <v>103</v>
      </c>
      <c r="E950">
        <v>2895.9955825439902</v>
      </c>
      <c r="F950">
        <v>275.02</v>
      </c>
      <c r="G950">
        <v>12665.321768903699</v>
      </c>
      <c r="H950">
        <v>22.774182925699701</v>
      </c>
      <c r="I950">
        <v>901.50175990466005</v>
      </c>
      <c r="J950">
        <v>-1.2416140775692599</v>
      </c>
      <c r="K950">
        <v>91.976261648156907</v>
      </c>
      <c r="L950">
        <v>29.402771760490801</v>
      </c>
      <c r="M950">
        <v>98.341379789078104</v>
      </c>
      <c r="N950">
        <v>7.6871637975417604E-3</v>
      </c>
      <c r="O950">
        <v>0</v>
      </c>
      <c r="P950">
        <v>13651</v>
      </c>
      <c r="Q950">
        <v>0.105240909597761</v>
      </c>
    </row>
    <row r="951" spans="1:17" hidden="1" x14ac:dyDescent="0.3">
      <c r="A951" t="s">
        <v>2049</v>
      </c>
      <c r="B951" t="s">
        <v>2050</v>
      </c>
      <c r="C951" t="str">
        <f>IFERROR(VLOOKUP(Table1[[#This Row],[Ticker]],[1]!Table1[[Symbol]:[Industry]],2,FALSE),"-")</f>
        <v>-</v>
      </c>
      <c r="E951">
        <v>2876.4738023999998</v>
      </c>
      <c r="F951">
        <v>2080.9</v>
      </c>
      <c r="G951">
        <v>470.88140676842102</v>
      </c>
      <c r="H951">
        <v>21.773331872826802</v>
      </c>
      <c r="I951">
        <v>147.95610890319699</v>
      </c>
      <c r="J951">
        <v>8.2783859224307292</v>
      </c>
      <c r="K951">
        <v>1776.9421421883301</v>
      </c>
      <c r="L951">
        <v>1251.9672065862601</v>
      </c>
      <c r="M951">
        <v>81.5490065648289</v>
      </c>
      <c r="N951">
        <v>1.0864793224496401</v>
      </c>
      <c r="O951">
        <v>7.905233312509</v>
      </c>
      <c r="P951">
        <v>521.16417910447694</v>
      </c>
      <c r="Q951">
        <v>0.24806573993849801</v>
      </c>
    </row>
    <row r="952" spans="1:17" hidden="1" x14ac:dyDescent="0.3">
      <c r="A952" t="s">
        <v>2051</v>
      </c>
      <c r="B952" t="s">
        <v>2052</v>
      </c>
      <c r="C952" t="str">
        <f>IFERROR(VLOOKUP(Table1[[#This Row],[Ticker]],[1]!Table1[[Symbol]:[Industry]],2,FALSE),"-")</f>
        <v>-</v>
      </c>
      <c r="E952">
        <v>2872.5</v>
      </c>
      <c r="F952">
        <v>570.25</v>
      </c>
      <c r="G952">
        <v>145.241480974599</v>
      </c>
      <c r="H952">
        <v>-19.0931162334624</v>
      </c>
      <c r="I952">
        <v>158.21543061279499</v>
      </c>
      <c r="J952">
        <v>-7.9786270645822501</v>
      </c>
      <c r="K952">
        <v>557.46525174611304</v>
      </c>
      <c r="M952">
        <v>41.818531394897697</v>
      </c>
      <c r="N952">
        <v>0.42819799745507497</v>
      </c>
      <c r="O952">
        <v>25.6904866286716</v>
      </c>
      <c r="P952">
        <v>185.12499999999901</v>
      </c>
    </row>
    <row r="953" spans="1:17" hidden="1" x14ac:dyDescent="0.3">
      <c r="A953" t="s">
        <v>2053</v>
      </c>
      <c r="B953" t="s">
        <v>2054</v>
      </c>
      <c r="C953" t="str">
        <f>IFERROR(VLOOKUP(Table1[[#This Row],[Ticker]],[1]!Table1[[Symbol]:[Industry]],2,FALSE),"-")</f>
        <v>-</v>
      </c>
      <c r="D953" t="s">
        <v>304</v>
      </c>
      <c r="E953">
        <v>2867.5096549049999</v>
      </c>
      <c r="F953">
        <v>948.4</v>
      </c>
      <c r="G953">
        <v>60.551172670296403</v>
      </c>
      <c r="H953">
        <v>12.437873676799301</v>
      </c>
      <c r="I953">
        <v>74.879758380021002</v>
      </c>
      <c r="J953">
        <v>-2.6092518893487702</v>
      </c>
      <c r="K953">
        <v>838.01265781260099</v>
      </c>
      <c r="L953">
        <v>682.98734858703403</v>
      </c>
      <c r="M953">
        <v>64.665554694679201</v>
      </c>
      <c r="N953">
        <v>0.33617893932043402</v>
      </c>
      <c r="O953">
        <v>4.6446646984394899</v>
      </c>
      <c r="P953">
        <v>129.19284678588599</v>
      </c>
      <c r="Q953">
        <v>9.5787782981359995E-2</v>
      </c>
    </row>
    <row r="954" spans="1:17" hidden="1" x14ac:dyDescent="0.3">
      <c r="A954" t="s">
        <v>2055</v>
      </c>
      <c r="B954" t="s">
        <v>2056</v>
      </c>
      <c r="C954" t="str">
        <f>IFERROR(VLOOKUP(Table1[[#This Row],[Ticker]],[1]!Table1[[Symbol]:[Industry]],2,FALSE),"-")</f>
        <v>-</v>
      </c>
      <c r="D954" t="s">
        <v>336</v>
      </c>
      <c r="E954">
        <v>2860.4242046250001</v>
      </c>
      <c r="F954">
        <v>1918</v>
      </c>
      <c r="G954">
        <v>-47.635096235447797</v>
      </c>
      <c r="H954">
        <v>-4.9462169293680098</v>
      </c>
      <c r="I954">
        <v>-26.3500338351542</v>
      </c>
      <c r="J954">
        <v>-5.8355966074948604</v>
      </c>
      <c r="K954">
        <v>1925.6411852092001</v>
      </c>
      <c r="L954">
        <v>2019.23757197082</v>
      </c>
      <c r="M954">
        <v>36.469910692993302</v>
      </c>
      <c r="N954">
        <v>1.3689562064534999</v>
      </c>
      <c r="O954">
        <v>46.2460896767466</v>
      </c>
      <c r="P954">
        <v>13.491124260355001</v>
      </c>
      <c r="Q954">
        <v>-8.4104595742388003E-2</v>
      </c>
    </row>
    <row r="955" spans="1:17" hidden="1" x14ac:dyDescent="0.3">
      <c r="A955" t="s">
        <v>2057</v>
      </c>
      <c r="B955" t="s">
        <v>2058</v>
      </c>
      <c r="C955" t="str">
        <f>IFERROR(VLOOKUP(Table1[[#This Row],[Ticker]],[1]!Table1[[Symbol]:[Industry]],2,FALSE),"-")</f>
        <v>-</v>
      </c>
      <c r="D955" t="s">
        <v>46</v>
      </c>
      <c r="E955">
        <v>2844.2971507339998</v>
      </c>
      <c r="F955">
        <v>17.88</v>
      </c>
      <c r="G955">
        <v>60.385562470480302</v>
      </c>
      <c r="H955">
        <v>-14.2650868693616</v>
      </c>
      <c r="I955">
        <v>-32.172035311055701</v>
      </c>
      <c r="J955">
        <v>-5.4543576268056899</v>
      </c>
      <c r="K955">
        <v>19.075056936659301</v>
      </c>
      <c r="L955">
        <v>18.2645242655617</v>
      </c>
      <c r="M955">
        <v>31.9891139424718</v>
      </c>
      <c r="N955">
        <v>0.91012497597328601</v>
      </c>
      <c r="O955">
        <v>49.365640978153799</v>
      </c>
      <c r="P955">
        <v>97.169346366121104</v>
      </c>
      <c r="Q955">
        <v>0.103655292388578</v>
      </c>
    </row>
    <row r="956" spans="1:17" hidden="1" x14ac:dyDescent="0.3">
      <c r="A956" t="s">
        <v>2059</v>
      </c>
      <c r="B956" t="s">
        <v>2060</v>
      </c>
      <c r="C956" t="str">
        <f>IFERROR(VLOOKUP(Table1[[#This Row],[Ticker]],[1]!Table1[[Symbol]:[Industry]],2,FALSE),"-")</f>
        <v>-</v>
      </c>
      <c r="D956" t="s">
        <v>629</v>
      </c>
      <c r="E956">
        <v>2840.8763009999998</v>
      </c>
      <c r="F956">
        <v>647.20000000000005</v>
      </c>
      <c r="G956">
        <v>1.2831039807701301</v>
      </c>
      <c r="H956">
        <v>8.1588668580728605</v>
      </c>
      <c r="I956">
        <v>6.36450104178122</v>
      </c>
      <c r="J956">
        <v>-3.5318635106758398</v>
      </c>
      <c r="K956">
        <v>591.63192844223795</v>
      </c>
      <c r="L956">
        <v>541.89845586364299</v>
      </c>
      <c r="M956">
        <v>56.800036921223402</v>
      </c>
      <c r="N956">
        <v>0.54839294448225095</v>
      </c>
      <c r="O956">
        <v>7.5169962917181499</v>
      </c>
      <c r="P956">
        <v>42.241758241758198</v>
      </c>
      <c r="Q956">
        <v>5.4889860880050004E-3</v>
      </c>
    </row>
    <row r="957" spans="1:17" x14ac:dyDescent="0.3">
      <c r="A957" t="s">
        <v>2061</v>
      </c>
      <c r="B957" t="s">
        <v>2062</v>
      </c>
      <c r="C957" t="str">
        <f>IFERROR(VLOOKUP(Table1[[#This Row],[Ticker]],[1]!Table1[[Symbol]:[Industry]],2,FALSE),"-")</f>
        <v>-</v>
      </c>
      <c r="D957" t="s">
        <v>242</v>
      </c>
      <c r="E957">
        <v>2836.3830149999999</v>
      </c>
      <c r="F957">
        <v>930.3</v>
      </c>
      <c r="G957">
        <v>22.4916892294805</v>
      </c>
      <c r="H957">
        <v>0.145717103861908</v>
      </c>
      <c r="I957">
        <v>-12.382701157952599</v>
      </c>
      <c r="J957">
        <v>-4.29981513577032</v>
      </c>
      <c r="K957">
        <v>861.42273398520001</v>
      </c>
      <c r="L957">
        <v>805.37857601853398</v>
      </c>
      <c r="M957">
        <v>57.936891683775301</v>
      </c>
      <c r="N957">
        <v>1.5552934399245999</v>
      </c>
      <c r="O957">
        <v>4.9123938514457697</v>
      </c>
      <c r="P957">
        <v>57.5311150622301</v>
      </c>
      <c r="Q957">
        <v>1.1470968154785001E-2</v>
      </c>
    </row>
    <row r="958" spans="1:17" x14ac:dyDescent="0.3">
      <c r="A958" t="s">
        <v>2063</v>
      </c>
      <c r="B958" t="s">
        <v>2064</v>
      </c>
      <c r="C958" t="str">
        <f>IFERROR(VLOOKUP(Table1[[#This Row],[Ticker]],[1]!Table1[[Symbol]:[Industry]],2,FALSE),"-")</f>
        <v>-</v>
      </c>
      <c r="D958" t="s">
        <v>59</v>
      </c>
      <c r="E958">
        <v>2827.229275531</v>
      </c>
      <c r="F958">
        <v>216.8</v>
      </c>
      <c r="G958">
        <v>-23.834547163928601</v>
      </c>
      <c r="H958">
        <v>11.2183752748501</v>
      </c>
      <c r="I958">
        <v>12.494857415437901</v>
      </c>
      <c r="J958">
        <v>6.4611567032871502</v>
      </c>
      <c r="K958">
        <v>196.73166694737901</v>
      </c>
      <c r="L958">
        <v>186.01220051335099</v>
      </c>
      <c r="M958">
        <v>66.3914699012266</v>
      </c>
      <c r="N958">
        <v>1.5835725162376899</v>
      </c>
      <c r="O958">
        <v>18.980627306273</v>
      </c>
      <c r="P958">
        <v>40.142210730446003</v>
      </c>
      <c r="Q958">
        <v>5.3936786839352997E-2</v>
      </c>
    </row>
    <row r="959" spans="1:17" x14ac:dyDescent="0.3">
      <c r="A959" t="s">
        <v>2065</v>
      </c>
      <c r="B959" t="s">
        <v>2066</v>
      </c>
      <c r="C959" t="str">
        <f>IFERROR(VLOOKUP(Table1[[#This Row],[Ticker]],[1]!Table1[[Symbol]:[Industry]],2,FALSE),"-")</f>
        <v>-</v>
      </c>
      <c r="D959" t="s">
        <v>1576</v>
      </c>
      <c r="E959">
        <v>2819.3218001999999</v>
      </c>
      <c r="F959">
        <v>685.45</v>
      </c>
      <c r="G959">
        <v>-36.741602961211001</v>
      </c>
      <c r="H959">
        <v>-10.632383578295901</v>
      </c>
      <c r="I959">
        <v>-32.605536685912497</v>
      </c>
      <c r="J959">
        <v>-6.8717150597244601</v>
      </c>
      <c r="K959">
        <v>719.16818651730603</v>
      </c>
      <c r="L959">
        <v>730.44448827569499</v>
      </c>
      <c r="M959">
        <v>29.837836198205199</v>
      </c>
      <c r="N959">
        <v>0.72394063511115803</v>
      </c>
      <c r="O959">
        <v>32.0300532496899</v>
      </c>
      <c r="P959">
        <v>7.2691705790297299</v>
      </c>
    </row>
    <row r="960" spans="1:17" hidden="1" x14ac:dyDescent="0.3">
      <c r="A960" t="s">
        <v>2067</v>
      </c>
      <c r="B960" t="s">
        <v>2068</v>
      </c>
      <c r="C960" t="str">
        <f>IFERROR(VLOOKUP(Table1[[#This Row],[Ticker]],[1]!Table1[[Symbol]:[Industry]],2,FALSE),"-")</f>
        <v>-</v>
      </c>
      <c r="E960">
        <v>2817.8583076800001</v>
      </c>
      <c r="F960">
        <v>559.85</v>
      </c>
      <c r="G960">
        <v>202.24934568424899</v>
      </c>
      <c r="H960">
        <v>36.6856151098211</v>
      </c>
      <c r="I960">
        <v>25.536718919759402</v>
      </c>
      <c r="J960">
        <v>-5.3005921302766499</v>
      </c>
      <c r="K960">
        <v>485.77168886829497</v>
      </c>
      <c r="L960">
        <v>379.42171994524</v>
      </c>
      <c r="M960">
        <v>56.3002180175571</v>
      </c>
      <c r="N960">
        <v>1.0377571260637199</v>
      </c>
      <c r="O960">
        <v>10.3867107260873</v>
      </c>
      <c r="P960">
        <v>238.89225181597999</v>
      </c>
    </row>
    <row r="961" spans="1:17" hidden="1" x14ac:dyDescent="0.3">
      <c r="A961" t="s">
        <v>2069</v>
      </c>
      <c r="B961" t="s">
        <v>2070</v>
      </c>
      <c r="C961" t="str">
        <f>IFERROR(VLOOKUP(Table1[[#This Row],[Ticker]],[1]!Table1[[Symbol]:[Industry]],2,FALSE),"-")</f>
        <v>-</v>
      </c>
      <c r="E961">
        <v>2811.9114163449999</v>
      </c>
      <c r="F961">
        <v>1144.8</v>
      </c>
      <c r="G961">
        <v>7.1437657563211898</v>
      </c>
      <c r="H961">
        <v>2.6094310358518502</v>
      </c>
      <c r="I961">
        <v>29.188819968538098</v>
      </c>
      <c r="J961">
        <v>1.09932769094259</v>
      </c>
      <c r="K961">
        <v>1074.36735776966</v>
      </c>
      <c r="L961">
        <v>941.74331395210197</v>
      </c>
      <c r="M961">
        <v>83.5741204564968</v>
      </c>
      <c r="N961">
        <v>0.75505926934652501</v>
      </c>
      <c r="O961">
        <v>6.9182389937106903</v>
      </c>
      <c r="P961">
        <v>90.815901325110303</v>
      </c>
      <c r="Q961">
        <v>-2.5925738580727001E-2</v>
      </c>
    </row>
    <row r="962" spans="1:17" hidden="1" x14ac:dyDescent="0.3">
      <c r="A962" t="s">
        <v>2071</v>
      </c>
      <c r="B962" t="s">
        <v>2072</v>
      </c>
      <c r="C962" t="str">
        <f>IFERROR(VLOOKUP(Table1[[#This Row],[Ticker]],[1]!Table1[[Symbol]:[Industry]],2,FALSE),"-")</f>
        <v>-</v>
      </c>
      <c r="D962" t="s">
        <v>21</v>
      </c>
      <c r="E962">
        <v>2810.4060599999998</v>
      </c>
      <c r="F962">
        <v>286.14999999999998</v>
      </c>
      <c r="G962">
        <v>-33.188273464561597</v>
      </c>
      <c r="H962">
        <v>0.44363397774563901</v>
      </c>
      <c r="I962">
        <v>-23.9801197384921</v>
      </c>
      <c r="J962">
        <v>-5.98726105606021</v>
      </c>
      <c r="K962">
        <v>275.75802096198203</v>
      </c>
      <c r="L962">
        <v>280.40258133293997</v>
      </c>
      <c r="M962">
        <v>44.138309788929</v>
      </c>
      <c r="N962">
        <v>0.65428479762191005</v>
      </c>
      <c r="O962">
        <v>40.555652629739598</v>
      </c>
      <c r="P962">
        <v>36.294355798999703</v>
      </c>
      <c r="Q962">
        <v>0.13736417733727499</v>
      </c>
    </row>
    <row r="963" spans="1:17" hidden="1" x14ac:dyDescent="0.3">
      <c r="A963" t="s">
        <v>2073</v>
      </c>
      <c r="B963" t="s">
        <v>2074</v>
      </c>
      <c r="C963" t="str">
        <f>IFERROR(VLOOKUP(Table1[[#This Row],[Ticker]],[1]!Table1[[Symbol]:[Industry]],2,FALSE),"-")</f>
        <v>-</v>
      </c>
      <c r="D963" t="s">
        <v>247</v>
      </c>
      <c r="E963">
        <v>2809.0089314100001</v>
      </c>
      <c r="F963">
        <v>6481.55</v>
      </c>
      <c r="G963">
        <v>216.21618925351399</v>
      </c>
      <c r="H963">
        <v>45.415333183226203</v>
      </c>
      <c r="I963">
        <v>82.411110923425198</v>
      </c>
      <c r="J963">
        <v>-1.7971696331248199</v>
      </c>
      <c r="K963">
        <v>5071.3528793756705</v>
      </c>
      <c r="L963">
        <v>3909.3973704833702</v>
      </c>
      <c r="M963">
        <v>73.859506042506595</v>
      </c>
      <c r="N963">
        <v>1.67592150972193</v>
      </c>
      <c r="O963">
        <v>4.2983545602517799</v>
      </c>
      <c r="P963">
        <v>263.10187389708898</v>
      </c>
      <c r="Q963">
        <v>0.118966344319656</v>
      </c>
    </row>
    <row r="964" spans="1:17" x14ac:dyDescent="0.3">
      <c r="A964" t="s">
        <v>2075</v>
      </c>
      <c r="B964" t="s">
        <v>2076</v>
      </c>
      <c r="C964" t="str">
        <f>IFERROR(VLOOKUP(Table1[[#This Row],[Ticker]],[1]!Table1[[Symbol]:[Industry]],2,FALSE),"-")</f>
        <v>-</v>
      </c>
      <c r="D964" t="s">
        <v>1788</v>
      </c>
      <c r="E964">
        <v>2807.9156348500001</v>
      </c>
      <c r="F964">
        <v>15.38</v>
      </c>
      <c r="G964">
        <v>-41.690753457634898</v>
      </c>
      <c r="H964">
        <v>-3.9795965303905199</v>
      </c>
      <c r="I964">
        <v>-43.423097525732203</v>
      </c>
      <c r="J964">
        <v>-5.9291140775692597</v>
      </c>
      <c r="K964">
        <v>16.230132602462199</v>
      </c>
      <c r="L964">
        <v>17.660187340509999</v>
      </c>
      <c r="M964">
        <v>36.3073065354139</v>
      </c>
      <c r="N964">
        <v>0.75652818931615096</v>
      </c>
      <c r="O964">
        <v>69.375812743823104</v>
      </c>
      <c r="P964">
        <v>19.688715953307401</v>
      </c>
      <c r="Q964">
        <v>8.6149092018469996E-3</v>
      </c>
    </row>
    <row r="965" spans="1:17" hidden="1" x14ac:dyDescent="0.3">
      <c r="A965" t="s">
        <v>2077</v>
      </c>
      <c r="B965" t="s">
        <v>2078</v>
      </c>
      <c r="C965" t="str">
        <f>IFERROR(VLOOKUP(Table1[[#This Row],[Ticker]],[1]!Table1[[Symbol]:[Industry]],2,FALSE),"-")</f>
        <v>-</v>
      </c>
      <c r="D965" t="s">
        <v>346</v>
      </c>
      <c r="E965">
        <v>2803.973741025</v>
      </c>
      <c r="F965">
        <v>1421.75</v>
      </c>
      <c r="G965">
        <v>-18.780495569850199</v>
      </c>
      <c r="H965">
        <v>16.844798761580599</v>
      </c>
      <c r="I965">
        <v>20.4166356479613</v>
      </c>
      <c r="J965">
        <v>3.5093016733464699</v>
      </c>
      <c r="K965">
        <v>1256.2751455314001</v>
      </c>
      <c r="L965">
        <v>1206.6354511147499</v>
      </c>
      <c r="M965">
        <v>71.159973810324303</v>
      </c>
      <c r="N965">
        <v>1.31062860768331</v>
      </c>
      <c r="O965">
        <v>4.8004220151221997</v>
      </c>
      <c r="P965">
        <v>72.322889521847102</v>
      </c>
      <c r="Q965">
        <v>-3.5639187758146E-2</v>
      </c>
    </row>
    <row r="966" spans="1:17" hidden="1" x14ac:dyDescent="0.3">
      <c r="A966" t="s">
        <v>2079</v>
      </c>
      <c r="B966" t="s">
        <v>2080</v>
      </c>
      <c r="C966" t="str">
        <f>IFERROR(VLOOKUP(Table1[[#This Row],[Ticker]],[1]!Table1[[Symbol]:[Industry]],2,FALSE),"-")</f>
        <v>-</v>
      </c>
      <c r="D966" t="s">
        <v>21</v>
      </c>
      <c r="E966">
        <v>2779.4252018749999</v>
      </c>
      <c r="F966">
        <v>528.25</v>
      </c>
      <c r="G966">
        <v>192.45524626213501</v>
      </c>
      <c r="H966">
        <v>9.1966669893550801</v>
      </c>
      <c r="I966">
        <v>29.5152966922725</v>
      </c>
      <c r="J966">
        <v>-1.577829255283</v>
      </c>
      <c r="K966">
        <v>488.62393946057898</v>
      </c>
      <c r="L966">
        <v>420.969993370954</v>
      </c>
      <c r="M966">
        <v>54.796819755461897</v>
      </c>
      <c r="N966">
        <v>0.83091603676118098</v>
      </c>
      <c r="O966">
        <v>13.525792711784201</v>
      </c>
      <c r="P966">
        <v>256.925675675675</v>
      </c>
      <c r="Q966">
        <v>4.2684447786599002E-2</v>
      </c>
    </row>
    <row r="967" spans="1:17" x14ac:dyDescent="0.3">
      <c r="A967" t="s">
        <v>2081</v>
      </c>
      <c r="B967" t="s">
        <v>2082</v>
      </c>
      <c r="C967" t="str">
        <f>IFERROR(VLOOKUP(Table1[[#This Row],[Ticker]],[1]!Table1[[Symbol]:[Industry]],2,FALSE),"-")</f>
        <v>-</v>
      </c>
      <c r="D967" t="s">
        <v>46</v>
      </c>
      <c r="E967">
        <v>2772.745071495</v>
      </c>
      <c r="F967">
        <v>700.8</v>
      </c>
      <c r="G967">
        <v>-29.250974240584899</v>
      </c>
      <c r="H967">
        <v>1.7822215735225001E-2</v>
      </c>
      <c r="I967">
        <v>-19.7736809920623</v>
      </c>
      <c r="J967">
        <v>-0.45631148390931803</v>
      </c>
      <c r="K967">
        <v>672.11775345839305</v>
      </c>
      <c r="L967">
        <v>699.54994025631595</v>
      </c>
      <c r="M967">
        <v>70.863747843705497</v>
      </c>
      <c r="N967">
        <v>1.03033151902918</v>
      </c>
      <c r="O967">
        <v>20.7191780821917</v>
      </c>
      <c r="P967">
        <v>16.8194699116519</v>
      </c>
      <c r="Q967">
        <v>1.0408318597349E-2</v>
      </c>
    </row>
    <row r="968" spans="1:17" hidden="1" x14ac:dyDescent="0.3">
      <c r="A968" t="s">
        <v>2083</v>
      </c>
      <c r="B968" t="s">
        <v>2084</v>
      </c>
      <c r="C968" t="str">
        <f>IFERROR(VLOOKUP(Table1[[#This Row],[Ticker]],[1]!Table1[[Symbol]:[Industry]],2,FALSE),"-")</f>
        <v>-</v>
      </c>
      <c r="D968" t="s">
        <v>189</v>
      </c>
      <c r="E968">
        <v>2766.2743307599999</v>
      </c>
      <c r="F968">
        <v>2967.4</v>
      </c>
      <c r="G968">
        <v>8.0634803444552592</v>
      </c>
      <c r="H968">
        <v>3.4012881164048698</v>
      </c>
      <c r="I968">
        <v>3.34758507886038</v>
      </c>
      <c r="J968">
        <v>4.0490711853639203</v>
      </c>
      <c r="K968">
        <v>2720.44875392835</v>
      </c>
      <c r="L968">
        <v>2471.5398549841798</v>
      </c>
      <c r="M968">
        <v>74.741378309949894</v>
      </c>
      <c r="N968">
        <v>0.68405866348936994</v>
      </c>
      <c r="O968">
        <v>2.2376491204421298</v>
      </c>
      <c r="P968">
        <v>49.4874184529356</v>
      </c>
      <c r="Q968">
        <v>5.5420815880850002E-2</v>
      </c>
    </row>
    <row r="969" spans="1:17" x14ac:dyDescent="0.3">
      <c r="A969" t="s">
        <v>2085</v>
      </c>
      <c r="B969" t="s">
        <v>2086</v>
      </c>
      <c r="C969" t="str">
        <f>IFERROR(VLOOKUP(Table1[[#This Row],[Ticker]],[1]!Table1[[Symbol]:[Industry]],2,FALSE),"-")</f>
        <v>-</v>
      </c>
      <c r="D969" t="s">
        <v>297</v>
      </c>
      <c r="E969">
        <v>2764.268905895</v>
      </c>
      <c r="F969">
        <v>1797.05</v>
      </c>
      <c r="G969">
        <v>13.6261471075532</v>
      </c>
      <c r="H969">
        <v>4.5395833051965901</v>
      </c>
      <c r="I969">
        <v>3.5301103783779202</v>
      </c>
      <c r="J969">
        <v>4.6476337568456598</v>
      </c>
      <c r="K969">
        <v>1721.42133210764</v>
      </c>
      <c r="L969">
        <v>1644.2856130300599</v>
      </c>
      <c r="M969">
        <v>79.569192927373393</v>
      </c>
      <c r="N969">
        <v>1.4716838829757199</v>
      </c>
      <c r="O969">
        <v>18.3829053170473</v>
      </c>
      <c r="P969">
        <v>40.394531249999901</v>
      </c>
      <c r="Q969">
        <v>4.4950925485830002E-3</v>
      </c>
    </row>
    <row r="970" spans="1:17" hidden="1" x14ac:dyDescent="0.3">
      <c r="A970" t="s">
        <v>2087</v>
      </c>
      <c r="B970" t="s">
        <v>2088</v>
      </c>
      <c r="C970" t="str">
        <f>IFERROR(VLOOKUP(Table1[[#This Row],[Ticker]],[1]!Table1[[Symbol]:[Industry]],2,FALSE),"-")</f>
        <v>-</v>
      </c>
      <c r="D970" t="s">
        <v>542</v>
      </c>
      <c r="E970">
        <v>2746.0815731150001</v>
      </c>
      <c r="F970">
        <v>4247.75</v>
      </c>
      <c r="G970">
        <v>34.903976200663003</v>
      </c>
      <c r="H970">
        <v>17.931040681223099</v>
      </c>
      <c r="I970">
        <v>0.93757725532827296</v>
      </c>
      <c r="J970">
        <v>2.0704954851409698</v>
      </c>
      <c r="K970">
        <v>3872.2736015232499</v>
      </c>
      <c r="L970">
        <v>3496.8531654395401</v>
      </c>
      <c r="M970">
        <v>64.787387392966707</v>
      </c>
      <c r="N970">
        <v>0.89073657368705705</v>
      </c>
      <c r="O970">
        <v>3.3606026720028201</v>
      </c>
      <c r="P970">
        <v>65.798204527712699</v>
      </c>
      <c r="Q970">
        <v>0.10396775208678399</v>
      </c>
    </row>
    <row r="971" spans="1:17" x14ac:dyDescent="0.3">
      <c r="A971" t="s">
        <v>2089</v>
      </c>
      <c r="B971" t="s">
        <v>2090</v>
      </c>
      <c r="C971" t="str">
        <f>IFERROR(VLOOKUP(Table1[[#This Row],[Ticker]],[1]!Table1[[Symbol]:[Industry]],2,FALSE),"-")</f>
        <v>-</v>
      </c>
      <c r="D971" t="s">
        <v>414</v>
      </c>
      <c r="E971">
        <v>2743.0860659199998</v>
      </c>
      <c r="F971">
        <v>1948.3</v>
      </c>
      <c r="G971">
        <v>-12.485142820689701</v>
      </c>
      <c r="H971">
        <v>2.3034722526782501</v>
      </c>
      <c r="I971">
        <v>-14.418648301808</v>
      </c>
      <c r="J971">
        <v>-2.9916140775692601</v>
      </c>
      <c r="K971">
        <v>1873.43940705256</v>
      </c>
      <c r="L971">
        <v>1855.5465512779799</v>
      </c>
      <c r="M971">
        <v>47.9327698279712</v>
      </c>
      <c r="N971">
        <v>0.69046751990086397</v>
      </c>
      <c r="O971">
        <v>18.8164040445516</v>
      </c>
      <c r="P971">
        <v>27.256694970607398</v>
      </c>
      <c r="Q971">
        <v>-0.10861806453247699</v>
      </c>
    </row>
    <row r="972" spans="1:17" hidden="1" x14ac:dyDescent="0.3">
      <c r="A972" t="s">
        <v>2091</v>
      </c>
      <c r="B972" t="s">
        <v>2092</v>
      </c>
      <c r="C972" t="str">
        <f>IFERROR(VLOOKUP(Table1[[#This Row],[Ticker]],[1]!Table1[[Symbol]:[Industry]],2,FALSE),"-")</f>
        <v>-</v>
      </c>
      <c r="E972">
        <v>2732.45841922</v>
      </c>
      <c r="F972">
        <v>1196.25</v>
      </c>
      <c r="G972">
        <v>-32.632979336045999</v>
      </c>
      <c r="H972">
        <v>-3.2441876346042799</v>
      </c>
      <c r="I972">
        <v>-21.5318661264815</v>
      </c>
      <c r="J972">
        <v>-2.8529097586323902</v>
      </c>
      <c r="K972">
        <v>1180.8826440279799</v>
      </c>
      <c r="L972">
        <v>1220.50873641422</v>
      </c>
      <c r="M972">
        <v>50.794051352677499</v>
      </c>
      <c r="N972">
        <v>1.5609544162433799</v>
      </c>
      <c r="O972">
        <v>21.295715778474399</v>
      </c>
      <c r="P972">
        <v>9.6471127406049408</v>
      </c>
      <c r="Q972">
        <v>-6.281210506222E-2</v>
      </c>
    </row>
    <row r="973" spans="1:17" hidden="1" x14ac:dyDescent="0.3">
      <c r="A973" t="s">
        <v>2093</v>
      </c>
      <c r="B973" t="s">
        <v>2094</v>
      </c>
      <c r="C973" t="str">
        <f>IFERROR(VLOOKUP(Table1[[#This Row],[Ticker]],[1]!Table1[[Symbol]:[Industry]],2,FALSE),"-")</f>
        <v>-</v>
      </c>
      <c r="D973" t="s">
        <v>65</v>
      </c>
      <c r="E973">
        <v>2722.1859869999998</v>
      </c>
      <c r="F973">
        <v>1122.5</v>
      </c>
      <c r="G973">
        <v>285.74647740571999</v>
      </c>
      <c r="H973">
        <v>-4.3806692938486096</v>
      </c>
      <c r="I973">
        <v>71.608910502486296</v>
      </c>
      <c r="J973">
        <v>0.33538035656802401</v>
      </c>
      <c r="K973">
        <v>1067.57634710004</v>
      </c>
      <c r="L973">
        <v>838.53990090225295</v>
      </c>
      <c r="M973">
        <v>53.329045050242001</v>
      </c>
      <c r="N973">
        <v>0.47792207792207703</v>
      </c>
      <c r="O973">
        <v>9.2917594654788402</v>
      </c>
      <c r="P973">
        <v>316.59793814432902</v>
      </c>
      <c r="Q973">
        <v>0.225623341696983</v>
      </c>
    </row>
    <row r="974" spans="1:17" hidden="1" x14ac:dyDescent="0.3">
      <c r="A974" t="s">
        <v>2095</v>
      </c>
      <c r="B974" t="s">
        <v>2096</v>
      </c>
      <c r="C974" t="str">
        <f>IFERROR(VLOOKUP(Table1[[#This Row],[Ticker]],[1]!Table1[[Symbol]:[Industry]],2,FALSE),"-")</f>
        <v>-</v>
      </c>
      <c r="D974" t="s">
        <v>542</v>
      </c>
      <c r="E974">
        <v>2710.086532025</v>
      </c>
      <c r="F974">
        <v>1172.25</v>
      </c>
      <c r="G974">
        <v>-61.013644835869002</v>
      </c>
      <c r="H974">
        <v>6.4098949254538899</v>
      </c>
      <c r="I974">
        <v>-37.347745070700597</v>
      </c>
      <c r="J974">
        <v>0.54629665868094401</v>
      </c>
      <c r="K974">
        <v>1124.30310635511</v>
      </c>
      <c r="L974">
        <v>1321.09834567915</v>
      </c>
      <c r="M974">
        <v>67.579334155052393</v>
      </c>
      <c r="N974">
        <v>0.83306353329654004</v>
      </c>
      <c r="O974">
        <v>57.816165493708603</v>
      </c>
      <c r="P974">
        <v>22.530573847601101</v>
      </c>
      <c r="Q974">
        <v>-0.144434456768926</v>
      </c>
    </row>
    <row r="975" spans="1:17" hidden="1" x14ac:dyDescent="0.3">
      <c r="A975" t="s">
        <v>2097</v>
      </c>
      <c r="B975" t="s">
        <v>2098</v>
      </c>
      <c r="C975" t="str">
        <f>IFERROR(VLOOKUP(Table1[[#This Row],[Ticker]],[1]!Table1[[Symbol]:[Industry]],2,FALSE),"-")</f>
        <v>-</v>
      </c>
      <c r="D975" t="s">
        <v>65</v>
      </c>
      <c r="E975">
        <v>2700.6557593500002</v>
      </c>
      <c r="F975">
        <v>1593.2</v>
      </c>
      <c r="G975">
        <v>45.553700201913003</v>
      </c>
      <c r="H975">
        <v>4.6043148417245998</v>
      </c>
      <c r="I975">
        <v>1.3731645296463799</v>
      </c>
      <c r="J975">
        <v>0.10206319163166901</v>
      </c>
      <c r="K975">
        <v>1541.8463686022401</v>
      </c>
      <c r="L975">
        <v>1424.84634761545</v>
      </c>
      <c r="M975">
        <v>62.781960063187498</v>
      </c>
      <c r="N975">
        <v>1.1958631609113901</v>
      </c>
      <c r="O975">
        <v>9.2141601807682605</v>
      </c>
      <c r="P975">
        <v>74.645108248835299</v>
      </c>
      <c r="Q975">
        <v>0.13750159508371601</v>
      </c>
    </row>
    <row r="976" spans="1:17" x14ac:dyDescent="0.3">
      <c r="A976" t="s">
        <v>2099</v>
      </c>
      <c r="B976" t="s">
        <v>2100</v>
      </c>
      <c r="C976" t="str">
        <f>IFERROR(VLOOKUP(Table1[[#This Row],[Ticker]],[1]!Table1[[Symbol]:[Industry]],2,FALSE),"-")</f>
        <v>-</v>
      </c>
      <c r="D976" t="s">
        <v>211</v>
      </c>
      <c r="E976">
        <v>2694.003921385</v>
      </c>
      <c r="F976">
        <v>168.85</v>
      </c>
      <c r="G976">
        <v>-5.0794522767498496</v>
      </c>
      <c r="H976">
        <v>3.19582416357779</v>
      </c>
      <c r="I976">
        <v>-25.754387604947599</v>
      </c>
      <c r="J976">
        <v>-3.69406937135297</v>
      </c>
      <c r="K976">
        <v>183.25542402058201</v>
      </c>
      <c r="L976">
        <v>185.826557562484</v>
      </c>
      <c r="M976">
        <v>48.502995567754702</v>
      </c>
      <c r="N976">
        <v>0.92351879721182595</v>
      </c>
      <c r="O976">
        <v>67.604382588095902</v>
      </c>
      <c r="P976">
        <v>26.954887218045101</v>
      </c>
      <c r="Q976">
        <v>-3.2961364925776997E-2</v>
      </c>
    </row>
    <row r="977" spans="1:17" hidden="1" x14ac:dyDescent="0.3">
      <c r="A977" t="s">
        <v>2101</v>
      </c>
      <c r="B977" t="s">
        <v>2102</v>
      </c>
      <c r="C977" t="str">
        <f>IFERROR(VLOOKUP(Table1[[#This Row],[Ticker]],[1]!Table1[[Symbol]:[Industry]],2,FALSE),"-")</f>
        <v>-</v>
      </c>
      <c r="D977" t="s">
        <v>505</v>
      </c>
      <c r="E977">
        <v>2691.3207041700002</v>
      </c>
      <c r="F977">
        <v>750.4</v>
      </c>
      <c r="G977">
        <v>65.122433355551806</v>
      </c>
      <c r="H977">
        <v>-1.1569682624972599</v>
      </c>
      <c r="I977">
        <v>31.476765636963702</v>
      </c>
      <c r="J977">
        <v>7.2478964119412197</v>
      </c>
      <c r="K977">
        <v>663.50898865746797</v>
      </c>
      <c r="L977">
        <v>541.04095042684605</v>
      </c>
      <c r="M977">
        <v>71.199494465695906</v>
      </c>
      <c r="N977">
        <v>1.00743923727675</v>
      </c>
      <c r="O977">
        <v>12.340085287846399</v>
      </c>
      <c r="P977">
        <v>101.991924629878</v>
      </c>
      <c r="Q977">
        <v>0.146366610301949</v>
      </c>
    </row>
    <row r="978" spans="1:17" hidden="1" x14ac:dyDescent="0.3">
      <c r="A978" t="s">
        <v>2103</v>
      </c>
      <c r="B978" t="s">
        <v>2104</v>
      </c>
      <c r="C978" t="str">
        <f>IFERROR(VLOOKUP(Table1[[#This Row],[Ticker]],[1]!Table1[[Symbol]:[Industry]],2,FALSE),"-")</f>
        <v>-</v>
      </c>
      <c r="D978" t="s">
        <v>1840</v>
      </c>
      <c r="E978">
        <v>2688.7078218000001</v>
      </c>
      <c r="F978">
        <v>663.4</v>
      </c>
      <c r="G978">
        <v>5670.1115115556304</v>
      </c>
      <c r="H978">
        <v>-15.440608619894199</v>
      </c>
      <c r="I978">
        <v>337.19412735464999</v>
      </c>
      <c r="J978">
        <v>-5.9082807442359302</v>
      </c>
      <c r="K978">
        <v>663.02902864978398</v>
      </c>
      <c r="L978">
        <v>323.54097765154302</v>
      </c>
      <c r="M978">
        <v>29.730940601907999</v>
      </c>
      <c r="N978">
        <v>0.55398752667264395</v>
      </c>
      <c r="O978">
        <v>43.005728067530903</v>
      </c>
    </row>
    <row r="979" spans="1:17" x14ac:dyDescent="0.3">
      <c r="A979" t="s">
        <v>2105</v>
      </c>
      <c r="B979" t="s">
        <v>2106</v>
      </c>
      <c r="C979" t="str">
        <f>IFERROR(VLOOKUP(Table1[[#This Row],[Ticker]],[1]!Table1[[Symbol]:[Industry]],2,FALSE),"-")</f>
        <v>-</v>
      </c>
      <c r="D979" t="s">
        <v>445</v>
      </c>
      <c r="E979">
        <v>2687.1655557839999</v>
      </c>
      <c r="F979">
        <v>81.17</v>
      </c>
      <c r="G979">
        <v>-19.683187253347398</v>
      </c>
      <c r="H979">
        <v>-1.5575562603742701</v>
      </c>
      <c r="I979">
        <v>-21.924530777165501</v>
      </c>
      <c r="J979">
        <v>-1.5497614952939001</v>
      </c>
      <c r="K979">
        <v>83.888395902949199</v>
      </c>
      <c r="L979">
        <v>86.170321510819605</v>
      </c>
      <c r="M979">
        <v>42.802160554746102</v>
      </c>
      <c r="N979">
        <v>0.63707898227890702</v>
      </c>
      <c r="O979">
        <v>47.8378711346556</v>
      </c>
      <c r="P979">
        <v>29.768185451638701</v>
      </c>
      <c r="Q979">
        <v>4.119585535225E-3</v>
      </c>
    </row>
    <row r="980" spans="1:17" hidden="1" x14ac:dyDescent="0.3">
      <c r="A980" t="s">
        <v>2107</v>
      </c>
      <c r="B980" t="s">
        <v>2108</v>
      </c>
      <c r="C980" t="str">
        <f>IFERROR(VLOOKUP(Table1[[#This Row],[Ticker]],[1]!Table1[[Symbol]:[Industry]],2,FALSE),"-")</f>
        <v>-</v>
      </c>
      <c r="D980" t="s">
        <v>29</v>
      </c>
      <c r="E980">
        <v>2674.98</v>
      </c>
      <c r="F980">
        <v>42.72</v>
      </c>
      <c r="G980">
        <v>93.796954710485593</v>
      </c>
      <c r="H980">
        <v>7.4886574378634396</v>
      </c>
      <c r="I980">
        <v>9.4264322548319992</v>
      </c>
      <c r="J980">
        <v>0.85023492459470795</v>
      </c>
      <c r="K980">
        <v>39.746719058854197</v>
      </c>
      <c r="L980">
        <v>35.434288921209998</v>
      </c>
      <c r="M980">
        <v>60.5186304410433</v>
      </c>
      <c r="N980">
        <v>1.4464906475341801</v>
      </c>
      <c r="O980">
        <v>22.659176029962499</v>
      </c>
      <c r="P980">
        <v>125.435356200527</v>
      </c>
      <c r="Q980">
        <v>5.3221652781569997E-2</v>
      </c>
    </row>
    <row r="981" spans="1:17" x14ac:dyDescent="0.3">
      <c r="A981" t="s">
        <v>2109</v>
      </c>
      <c r="B981" t="s">
        <v>2110</v>
      </c>
      <c r="C981" t="str">
        <f>IFERROR(VLOOKUP(Table1[[#This Row],[Ticker]],[1]!Table1[[Symbol]:[Industry]],2,FALSE),"-")</f>
        <v>-</v>
      </c>
      <c r="D981" t="s">
        <v>414</v>
      </c>
      <c r="E981">
        <v>2668.1013345599999</v>
      </c>
      <c r="F981">
        <v>53.33</v>
      </c>
      <c r="G981">
        <v>-34.297498764164203</v>
      </c>
      <c r="H981">
        <v>-5.2505998434499102</v>
      </c>
      <c r="I981">
        <v>-42.225521768156497</v>
      </c>
      <c r="J981">
        <v>-4.98145147594325</v>
      </c>
      <c r="K981">
        <v>55.572203121153798</v>
      </c>
      <c r="L981">
        <v>62.479794614660698</v>
      </c>
      <c r="M981">
        <v>36.1224999067705</v>
      </c>
      <c r="N981">
        <v>0.85228042527819503</v>
      </c>
      <c r="O981">
        <v>57.603600225013999</v>
      </c>
      <c r="P981">
        <v>10.8731808731808</v>
      </c>
    </row>
    <row r="982" spans="1:17" hidden="1" x14ac:dyDescent="0.3">
      <c r="A982" t="s">
        <v>2111</v>
      </c>
      <c r="B982" t="s">
        <v>2112</v>
      </c>
      <c r="C982" t="str">
        <f>IFERROR(VLOOKUP(Table1[[#This Row],[Ticker]],[1]!Table1[[Symbol]:[Industry]],2,FALSE),"-")</f>
        <v>-</v>
      </c>
      <c r="D982" t="s">
        <v>297</v>
      </c>
      <c r="E982">
        <v>2666.156917325</v>
      </c>
      <c r="F982">
        <v>1804.4</v>
      </c>
      <c r="G982">
        <v>65.611115072640402</v>
      </c>
      <c r="H982">
        <v>17.573214625224299</v>
      </c>
      <c r="I982">
        <v>9.4119359146887493</v>
      </c>
      <c r="J982">
        <v>-6.1744097764939898</v>
      </c>
      <c r="K982">
        <v>1620.39873466378</v>
      </c>
      <c r="L982">
        <v>1439.9123821850101</v>
      </c>
      <c r="M982">
        <v>56.532510674307701</v>
      </c>
      <c r="N982">
        <v>1.93177818690049</v>
      </c>
      <c r="O982">
        <v>8.35734870317002</v>
      </c>
      <c r="P982">
        <v>99.3041365217871</v>
      </c>
      <c r="Q982">
        <v>1.7907660424891999E-2</v>
      </c>
    </row>
    <row r="983" spans="1:17" hidden="1" x14ac:dyDescent="0.3">
      <c r="A983" t="s">
        <v>2113</v>
      </c>
      <c r="B983" t="s">
        <v>2114</v>
      </c>
      <c r="C983" t="str">
        <f>IFERROR(VLOOKUP(Table1[[#This Row],[Ticker]],[1]!Table1[[Symbol]:[Industry]],2,FALSE),"-")</f>
        <v>-</v>
      </c>
      <c r="D983" t="s">
        <v>24</v>
      </c>
      <c r="E983">
        <v>2658.8379665699999</v>
      </c>
      <c r="F983">
        <v>51.83</v>
      </c>
      <c r="G983">
        <v>-51.099765878957299</v>
      </c>
      <c r="H983">
        <v>-7.8622913866114796</v>
      </c>
      <c r="I983">
        <v>-39.077174108175598</v>
      </c>
      <c r="J983">
        <v>-5.0232832280908699</v>
      </c>
      <c r="K983">
        <v>54.940825975846799</v>
      </c>
      <c r="M983">
        <v>25.1227894071394</v>
      </c>
      <c r="N983">
        <v>1.0445553394206899</v>
      </c>
      <c r="O983">
        <v>58.981284970094499</v>
      </c>
      <c r="P983">
        <v>5.7755102040816197</v>
      </c>
    </row>
    <row r="984" spans="1:17" hidden="1" x14ac:dyDescent="0.3">
      <c r="A984" t="s">
        <v>2115</v>
      </c>
      <c r="B984" t="s">
        <v>2116</v>
      </c>
      <c r="C984" t="str">
        <f>IFERROR(VLOOKUP(Table1[[#This Row],[Ticker]],[1]!Table1[[Symbol]:[Industry]],2,FALSE),"-")</f>
        <v>-</v>
      </c>
      <c r="D984" t="s">
        <v>140</v>
      </c>
      <c r="E984">
        <v>2648.5910699999999</v>
      </c>
      <c r="F984">
        <v>758.25</v>
      </c>
      <c r="G984">
        <v>72.616473935914797</v>
      </c>
      <c r="H984">
        <v>0.487645378642109</v>
      </c>
      <c r="I984">
        <v>47.757677721964498</v>
      </c>
      <c r="J984">
        <v>6.9322989659089904</v>
      </c>
      <c r="K984">
        <v>716.24187287443897</v>
      </c>
      <c r="L984">
        <v>618.13125416514504</v>
      </c>
      <c r="M984">
        <v>74.108555734173294</v>
      </c>
      <c r="N984">
        <v>0.73374111870426995</v>
      </c>
      <c r="O984">
        <v>17.039235080778099</v>
      </c>
      <c r="P984">
        <v>132.342576987896</v>
      </c>
      <c r="Q984">
        <v>7.6901735701646004E-2</v>
      </c>
    </row>
    <row r="985" spans="1:17" hidden="1" x14ac:dyDescent="0.3">
      <c r="A985" t="s">
        <v>2117</v>
      </c>
      <c r="B985" t="s">
        <v>2118</v>
      </c>
      <c r="C985" t="str">
        <f>IFERROR(VLOOKUP(Table1[[#This Row],[Ticker]],[1]!Table1[[Symbol]:[Industry]],2,FALSE),"-")</f>
        <v>-</v>
      </c>
      <c r="D985" t="s">
        <v>1631</v>
      </c>
      <c r="E985">
        <v>2644.090741</v>
      </c>
      <c r="F985">
        <v>63.3</v>
      </c>
      <c r="G985">
        <v>-3.28301780878799</v>
      </c>
      <c r="H985">
        <v>-3.18794990541056</v>
      </c>
      <c r="I985">
        <v>2.5382124438149201</v>
      </c>
      <c r="J985">
        <v>-4.44871821183494E-2</v>
      </c>
      <c r="K985">
        <v>62.3982877455554</v>
      </c>
      <c r="L985">
        <v>58.128784799698998</v>
      </c>
      <c r="M985">
        <v>53.860821394049402</v>
      </c>
      <c r="N985">
        <v>0.87524996479759998</v>
      </c>
      <c r="O985">
        <v>4.1864139020537197</v>
      </c>
      <c r="P985">
        <v>28.8943188759926</v>
      </c>
      <c r="Q985">
        <v>-2.7484158448541001E-2</v>
      </c>
    </row>
    <row r="986" spans="1:17" hidden="1" x14ac:dyDescent="0.3">
      <c r="A986" t="s">
        <v>2119</v>
      </c>
      <c r="B986" t="s">
        <v>2120</v>
      </c>
      <c r="C986" t="str">
        <f>IFERROR(VLOOKUP(Table1[[#This Row],[Ticker]],[1]!Table1[[Symbol]:[Industry]],2,FALSE),"-")</f>
        <v>-</v>
      </c>
      <c r="D986" t="s">
        <v>100</v>
      </c>
      <c r="E986">
        <v>2639.5308688349901</v>
      </c>
      <c r="F986">
        <v>2029.7</v>
      </c>
      <c r="G986">
        <v>575.47276916967405</v>
      </c>
      <c r="H986">
        <v>44.430885380091297</v>
      </c>
      <c r="I986">
        <v>89.840984738349903</v>
      </c>
      <c r="J986">
        <v>12.4672094518424</v>
      </c>
      <c r="K986">
        <v>1413.91963603724</v>
      </c>
      <c r="L986">
        <v>1051.8573926680599</v>
      </c>
      <c r="M986">
        <v>83.849593902964102</v>
      </c>
      <c r="N986">
        <v>1.7393369066117199</v>
      </c>
      <c r="O986">
        <v>0</v>
      </c>
      <c r="P986">
        <v>721.74089068825901</v>
      </c>
    </row>
    <row r="987" spans="1:17" hidden="1" x14ac:dyDescent="0.3">
      <c r="A987" t="s">
        <v>2121</v>
      </c>
      <c r="B987" t="s">
        <v>2122</v>
      </c>
      <c r="C987" t="str">
        <f>IFERROR(VLOOKUP(Table1[[#This Row],[Ticker]],[1]!Table1[[Symbol]:[Industry]],2,FALSE),"-")</f>
        <v>-</v>
      </c>
      <c r="D987" t="s">
        <v>414</v>
      </c>
      <c r="E987">
        <v>2636.1031200000002</v>
      </c>
      <c r="F987">
        <v>10373.1</v>
      </c>
      <c r="G987">
        <v>-50.2046961517418</v>
      </c>
      <c r="H987">
        <v>-8.6411677952654102</v>
      </c>
      <c r="I987">
        <v>-39.916661834071498</v>
      </c>
      <c r="J987">
        <v>-4.8145008743610296</v>
      </c>
      <c r="K987">
        <v>10932.370653895199</v>
      </c>
      <c r="L987">
        <v>12417.227618353299</v>
      </c>
      <c r="M987">
        <v>30.911393091534801</v>
      </c>
      <c r="N987">
        <v>0.76585927915587804</v>
      </c>
      <c r="O987">
        <v>90.800724952039403</v>
      </c>
      <c r="P987">
        <v>4.2517374284551401</v>
      </c>
      <c r="Q987">
        <v>-0.110458478664063</v>
      </c>
    </row>
    <row r="988" spans="1:17" hidden="1" x14ac:dyDescent="0.3">
      <c r="A988" t="s">
        <v>2123</v>
      </c>
      <c r="B988" t="s">
        <v>2124</v>
      </c>
      <c r="C988" t="str">
        <f>IFERROR(VLOOKUP(Table1[[#This Row],[Ticker]],[1]!Table1[[Symbol]:[Industry]],2,FALSE),"-")</f>
        <v>-</v>
      </c>
      <c r="D988" t="s">
        <v>542</v>
      </c>
      <c r="E988">
        <v>2635.2552094379998</v>
      </c>
      <c r="F988">
        <v>193.12</v>
      </c>
      <c r="G988">
        <v>39.169741979131601</v>
      </c>
      <c r="H988">
        <v>-8.7267031454292994</v>
      </c>
      <c r="I988">
        <v>-5.14171224434698</v>
      </c>
      <c r="J988">
        <v>-3.6308675640335801</v>
      </c>
      <c r="K988">
        <v>196.26413426034</v>
      </c>
      <c r="L988">
        <v>180.743850206932</v>
      </c>
      <c r="M988">
        <v>38.521754289064397</v>
      </c>
      <c r="N988">
        <v>0.97625760130336003</v>
      </c>
      <c r="O988">
        <v>20.13256006628</v>
      </c>
      <c r="P988">
        <v>73.825382538253805</v>
      </c>
      <c r="Q988">
        <v>-1.0968492740927999E-2</v>
      </c>
    </row>
    <row r="989" spans="1:17" x14ac:dyDescent="0.3">
      <c r="A989" t="s">
        <v>2125</v>
      </c>
      <c r="B989" t="s">
        <v>2126</v>
      </c>
      <c r="C989" t="str">
        <f>IFERROR(VLOOKUP(Table1[[#This Row],[Ticker]],[1]!Table1[[Symbol]:[Industry]],2,FALSE),"-")</f>
        <v>-</v>
      </c>
      <c r="D989" t="s">
        <v>1788</v>
      </c>
      <c r="E989">
        <v>2630.3175475379999</v>
      </c>
      <c r="F989">
        <v>55.86</v>
      </c>
      <c r="G989">
        <v>32.074543745162202</v>
      </c>
      <c r="H989">
        <v>5.0610135161956098</v>
      </c>
      <c r="I989">
        <v>-24.241279343914002</v>
      </c>
      <c r="J989">
        <v>0.49174384240123697</v>
      </c>
      <c r="K989">
        <v>53.092702274936201</v>
      </c>
      <c r="L989">
        <v>51.310001224297501</v>
      </c>
      <c r="M989">
        <v>56.214928960989504</v>
      </c>
      <c r="N989">
        <v>1.0510155401169401</v>
      </c>
      <c r="O989">
        <v>24.239169351951301</v>
      </c>
      <c r="P989">
        <v>69.529590288315603</v>
      </c>
      <c r="Q989">
        <v>-3.2215835761848999E-2</v>
      </c>
    </row>
    <row r="990" spans="1:17" x14ac:dyDescent="0.3">
      <c r="A990" t="s">
        <v>2127</v>
      </c>
      <c r="B990" t="s">
        <v>2128</v>
      </c>
      <c r="C990" t="str">
        <f>IFERROR(VLOOKUP(Table1[[#This Row],[Ticker]],[1]!Table1[[Symbol]:[Industry]],2,FALSE),"-")</f>
        <v>-</v>
      </c>
      <c r="D990" t="s">
        <v>777</v>
      </c>
      <c r="E990">
        <v>2625.4639359449998</v>
      </c>
      <c r="F990">
        <v>504.3</v>
      </c>
      <c r="G990">
        <v>-46.440474886161901</v>
      </c>
      <c r="H990">
        <v>12.2167175887678</v>
      </c>
      <c r="I990">
        <v>-17.220124398230801</v>
      </c>
      <c r="J990">
        <v>-4.4961969616002397</v>
      </c>
      <c r="K990">
        <v>469.10237369677202</v>
      </c>
      <c r="L990">
        <v>484.98572179915101</v>
      </c>
      <c r="M990">
        <v>49.734821313149602</v>
      </c>
      <c r="N990">
        <v>1.02398007948971</v>
      </c>
      <c r="O990">
        <v>28.177672020622602</v>
      </c>
      <c r="P990">
        <v>29.606784888203499</v>
      </c>
      <c r="Q990">
        <v>-0.102461120273898</v>
      </c>
    </row>
    <row r="991" spans="1:17" hidden="1" x14ac:dyDescent="0.3">
      <c r="A991" t="s">
        <v>2129</v>
      </c>
      <c r="B991" t="s">
        <v>2130</v>
      </c>
      <c r="C991" t="str">
        <f>IFERROR(VLOOKUP(Table1[[#This Row],[Ticker]],[1]!Table1[[Symbol]:[Industry]],2,FALSE),"-")</f>
        <v>-</v>
      </c>
      <c r="D991" t="s">
        <v>336</v>
      </c>
      <c r="E991">
        <v>2622.42589288</v>
      </c>
      <c r="F991">
        <v>805.65</v>
      </c>
      <c r="G991">
        <v>-50.841332190942097</v>
      </c>
      <c r="H991">
        <v>-2.28594456791261</v>
      </c>
      <c r="I991">
        <v>-22.334278003920101</v>
      </c>
      <c r="J991">
        <v>-3.3016786097112201</v>
      </c>
      <c r="K991">
        <v>801.39582031428699</v>
      </c>
      <c r="L991">
        <v>847.85900142750404</v>
      </c>
      <c r="M991">
        <v>42.236796115617203</v>
      </c>
      <c r="N991">
        <v>1.10549216129073</v>
      </c>
      <c r="O991">
        <v>36.318500589586002</v>
      </c>
      <c r="P991">
        <v>12.7413937867338</v>
      </c>
      <c r="Q991">
        <v>2.2848009035615999E-2</v>
      </c>
    </row>
    <row r="992" spans="1:17" hidden="1" x14ac:dyDescent="0.3">
      <c r="A992" t="s">
        <v>2131</v>
      </c>
      <c r="B992" t="s">
        <v>2132</v>
      </c>
      <c r="C992" t="str">
        <f>IFERROR(VLOOKUP(Table1[[#This Row],[Ticker]],[1]!Table1[[Symbol]:[Industry]],2,FALSE),"-")</f>
        <v>-</v>
      </c>
      <c r="D992" t="s">
        <v>214</v>
      </c>
      <c r="E992">
        <v>2616.2913952499998</v>
      </c>
      <c r="F992">
        <v>207.07</v>
      </c>
      <c r="G992">
        <v>265.130534894844</v>
      </c>
      <c r="H992">
        <v>73.485960981961398</v>
      </c>
      <c r="I992">
        <v>94.256783996254498</v>
      </c>
      <c r="J992">
        <v>15.4852281834547</v>
      </c>
      <c r="K992">
        <v>136.59772203809499</v>
      </c>
      <c r="L992">
        <v>102.66583043249901</v>
      </c>
      <c r="M992">
        <v>85.443014226841996</v>
      </c>
      <c r="N992">
        <v>1.2587897971503099</v>
      </c>
      <c r="O992">
        <v>0</v>
      </c>
      <c r="P992">
        <v>305.22504892367903</v>
      </c>
      <c r="Q992">
        <v>9.7868975250011994E-2</v>
      </c>
    </row>
    <row r="993" spans="1:17" hidden="1" x14ac:dyDescent="0.3">
      <c r="A993" t="s">
        <v>2133</v>
      </c>
      <c r="B993" t="s">
        <v>2134</v>
      </c>
      <c r="C993" t="str">
        <f>IFERROR(VLOOKUP(Table1[[#This Row],[Ticker]],[1]!Table1[[Symbol]:[Industry]],2,FALSE),"-")</f>
        <v>-</v>
      </c>
      <c r="D993" t="s">
        <v>100</v>
      </c>
      <c r="E993">
        <v>2613.7082799360001</v>
      </c>
      <c r="F993">
        <v>61.77</v>
      </c>
      <c r="G993">
        <v>62.882223335862498</v>
      </c>
      <c r="H993">
        <v>0.54624093080065195</v>
      </c>
      <c r="I993">
        <v>-14.262420992962699</v>
      </c>
      <c r="J993">
        <v>7.8916933456720697</v>
      </c>
      <c r="K993">
        <v>52.489659722851101</v>
      </c>
      <c r="L993">
        <v>48.284114380225397</v>
      </c>
      <c r="M993">
        <v>76.546993652216699</v>
      </c>
      <c r="N993">
        <v>1.2988818608111501</v>
      </c>
      <c r="O993">
        <v>7.6574388861907003</v>
      </c>
      <c r="P993">
        <v>142.71119842829</v>
      </c>
      <c r="Q993">
        <v>6.096319333249E-2</v>
      </c>
    </row>
    <row r="994" spans="1:17" hidden="1" x14ac:dyDescent="0.3">
      <c r="A994" t="s">
        <v>2135</v>
      </c>
      <c r="B994" t="s">
        <v>2136</v>
      </c>
      <c r="C994" t="str">
        <f>IFERROR(VLOOKUP(Table1[[#This Row],[Ticker]],[1]!Table1[[Symbol]:[Industry]],2,FALSE),"-")</f>
        <v>-</v>
      </c>
      <c r="D994" t="s">
        <v>297</v>
      </c>
      <c r="E994">
        <v>2601.0121423999999</v>
      </c>
      <c r="F994">
        <v>3879.7</v>
      </c>
      <c r="G994">
        <v>2047.1952624871999</v>
      </c>
      <c r="H994">
        <v>65.655705980930307</v>
      </c>
      <c r="I994">
        <v>406.49095084299501</v>
      </c>
      <c r="J994">
        <v>16.700582454222602</v>
      </c>
      <c r="K994">
        <v>2528.8654170642199</v>
      </c>
      <c r="M994">
        <v>85.056296142290094</v>
      </c>
      <c r="N994">
        <v>1.1502782931354301</v>
      </c>
      <c r="O994">
        <v>7.6114132536020804</v>
      </c>
      <c r="P994">
        <v>2195.6804733727799</v>
      </c>
    </row>
    <row r="995" spans="1:17" hidden="1" x14ac:dyDescent="0.3">
      <c r="A995" t="s">
        <v>2137</v>
      </c>
      <c r="B995" t="s">
        <v>2138</v>
      </c>
      <c r="C995" t="str">
        <f>IFERROR(VLOOKUP(Table1[[#This Row],[Ticker]],[1]!Table1[[Symbol]:[Industry]],2,FALSE),"-")</f>
        <v>-</v>
      </c>
      <c r="D995" t="s">
        <v>46</v>
      </c>
      <c r="E995">
        <v>2596.72846385</v>
      </c>
      <c r="F995">
        <v>2092.1</v>
      </c>
      <c r="G995">
        <v>49.0374687574677</v>
      </c>
      <c r="H995">
        <v>-13.7635285717447</v>
      </c>
      <c r="I995">
        <v>21.982474264872799</v>
      </c>
      <c r="J995">
        <v>-3.1186826354888799</v>
      </c>
      <c r="K995">
        <v>2141.9299402988499</v>
      </c>
      <c r="L995">
        <v>1783.64252241038</v>
      </c>
      <c r="M995">
        <v>28.160881286160901</v>
      </c>
      <c r="N995">
        <v>0.54325024019475798</v>
      </c>
      <c r="O995">
        <v>21.982696811815799</v>
      </c>
      <c r="P995">
        <v>77.296610169491501</v>
      </c>
      <c r="Q995">
        <v>0.124099732034991</v>
      </c>
    </row>
    <row r="996" spans="1:17" hidden="1" x14ac:dyDescent="0.3">
      <c r="A996" t="s">
        <v>2139</v>
      </c>
      <c r="B996" t="s">
        <v>2140</v>
      </c>
      <c r="C996" t="str">
        <f>IFERROR(VLOOKUP(Table1[[#This Row],[Ticker]],[1]!Table1[[Symbol]:[Industry]],2,FALSE),"-")</f>
        <v>-</v>
      </c>
      <c r="D996" t="s">
        <v>393</v>
      </c>
      <c r="E996">
        <v>2595.3498871199999</v>
      </c>
      <c r="F996">
        <v>630</v>
      </c>
      <c r="G996">
        <v>-38.317311257377099</v>
      </c>
      <c r="H996">
        <v>-10.8778521631772</v>
      </c>
      <c r="I996">
        <v>-22.278567969438001</v>
      </c>
      <c r="J996">
        <v>-2.6110483055996201</v>
      </c>
      <c r="K996">
        <v>647.27265462461196</v>
      </c>
      <c r="L996">
        <v>660.23331976052305</v>
      </c>
      <c r="M996">
        <v>39.504398992687499</v>
      </c>
      <c r="N996">
        <v>0.70342489674667497</v>
      </c>
      <c r="O996">
        <v>26.769841269841201</v>
      </c>
      <c r="P996">
        <v>7.0882202957674698</v>
      </c>
      <c r="Q996">
        <v>5.3578746911269001E-2</v>
      </c>
    </row>
    <row r="997" spans="1:17" hidden="1" x14ac:dyDescent="0.3">
      <c r="A997" t="s">
        <v>2141</v>
      </c>
      <c r="B997" t="s">
        <v>2142</v>
      </c>
      <c r="C997" t="str">
        <f>IFERROR(VLOOKUP(Table1[[#This Row],[Ticker]],[1]!Table1[[Symbol]:[Industry]],2,FALSE),"-")</f>
        <v>-</v>
      </c>
      <c r="D997" t="s">
        <v>414</v>
      </c>
      <c r="E997">
        <v>2594.2548637139998</v>
      </c>
      <c r="F997">
        <v>175.31</v>
      </c>
      <c r="G997">
        <v>41.793193350094</v>
      </c>
      <c r="H997">
        <v>-0.55112866242087</v>
      </c>
      <c r="I997">
        <v>24.7615492571815</v>
      </c>
      <c r="J997">
        <v>-2.4607152011647599</v>
      </c>
      <c r="K997">
        <v>155.833994614033</v>
      </c>
      <c r="L997">
        <v>131.51553343428299</v>
      </c>
      <c r="M997">
        <v>60.502240557179803</v>
      </c>
      <c r="N997">
        <v>0.53151874840797098</v>
      </c>
      <c r="O997">
        <v>5.1565797729735898</v>
      </c>
      <c r="P997">
        <v>84.536842105263105</v>
      </c>
      <c r="Q997">
        <v>0.117666152503246</v>
      </c>
    </row>
    <row r="998" spans="1:17" hidden="1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-</v>
      </c>
      <c r="D998" t="s">
        <v>46</v>
      </c>
      <c r="E998">
        <v>2581.4924741599998</v>
      </c>
      <c r="F998">
        <v>592.35</v>
      </c>
      <c r="G998">
        <v>1.43845960316676</v>
      </c>
      <c r="H998">
        <v>15.7563431129565</v>
      </c>
      <c r="I998">
        <v>-34.172760397939498</v>
      </c>
      <c r="J998">
        <v>1.53059701127509</v>
      </c>
      <c r="K998">
        <v>567.94294818189098</v>
      </c>
      <c r="L998">
        <v>573.16134754220604</v>
      </c>
      <c r="M998">
        <v>67.012945033134102</v>
      </c>
      <c r="N998">
        <v>1.3918287480249201</v>
      </c>
      <c r="O998">
        <v>43.496243774795303</v>
      </c>
      <c r="P998">
        <v>36.943705929950198</v>
      </c>
      <c r="Q998">
        <v>0.15478938230254</v>
      </c>
    </row>
    <row r="999" spans="1:17" hidden="1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1308</v>
      </c>
      <c r="E999">
        <v>2580.8388</v>
      </c>
      <c r="F999">
        <v>999.99</v>
      </c>
      <c r="G999">
        <v>-26.3061380730195</v>
      </c>
      <c r="H999">
        <v>-4.8393848901788798</v>
      </c>
      <c r="I999">
        <v>-13.332188434823101</v>
      </c>
      <c r="J999">
        <v>-1.2406140675691599</v>
      </c>
      <c r="K999">
        <v>999.99667907571597</v>
      </c>
      <c r="L999">
        <v>999.99687141782897</v>
      </c>
      <c r="M999">
        <v>55.379180563809697</v>
      </c>
      <c r="N999">
        <v>1.6180015523567299</v>
      </c>
      <c r="O999">
        <v>3.0010300103000902</v>
      </c>
      <c r="P999">
        <v>3.09175257731959</v>
      </c>
      <c r="Q999">
        <v>-0.101916752053546</v>
      </c>
    </row>
    <row r="1000" spans="1:17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242</v>
      </c>
      <c r="E1000">
        <v>2577.1715377999999</v>
      </c>
      <c r="F1000">
        <v>431.55</v>
      </c>
      <c r="G1000">
        <v>-10.0608449046495</v>
      </c>
      <c r="H1000">
        <v>13.6491441246659</v>
      </c>
      <c r="I1000">
        <v>-21.532571332079002</v>
      </c>
      <c r="J1000">
        <v>-2.28973759836268</v>
      </c>
      <c r="K1000">
        <v>398.58402382647199</v>
      </c>
      <c r="L1000">
        <v>405.279286433479</v>
      </c>
      <c r="M1000">
        <v>72.407358058760806</v>
      </c>
      <c r="N1000">
        <v>1.7619018578246499</v>
      </c>
      <c r="O1000">
        <v>24.180280384659898</v>
      </c>
      <c r="P1000">
        <v>30.436753815928601</v>
      </c>
      <c r="Q1000">
        <v>-7.032552066377E-2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D1001" t="s">
        <v>905</v>
      </c>
      <c r="E1001">
        <v>2575.6884065250001</v>
      </c>
      <c r="F1001">
        <v>409.75</v>
      </c>
      <c r="G1001">
        <v>0.91003611049518396</v>
      </c>
      <c r="H1001">
        <v>11.710488376557301</v>
      </c>
      <c r="I1001">
        <v>14.117267241693099</v>
      </c>
      <c r="J1001">
        <v>14.2236739578812</v>
      </c>
      <c r="K1001">
        <v>341.688234212525</v>
      </c>
      <c r="M1001">
        <v>70.179372848205801</v>
      </c>
      <c r="N1001">
        <v>3.0556662849493899</v>
      </c>
      <c r="O1001">
        <v>3.1116534472239201</v>
      </c>
      <c r="P1001">
        <v>45.198440822111898</v>
      </c>
    </row>
    <row r="1002" spans="1:17" hidden="1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D1002" t="s">
        <v>143</v>
      </c>
      <c r="E1002">
        <v>2570.5068764150001</v>
      </c>
      <c r="F1002">
        <v>723.05</v>
      </c>
      <c r="G1002">
        <v>375.637631451451</v>
      </c>
      <c r="H1002">
        <v>21.783549170137999</v>
      </c>
      <c r="I1002">
        <v>98.705934732332196</v>
      </c>
      <c r="J1002">
        <v>-2.2868870469434301</v>
      </c>
      <c r="K1002">
        <v>606.21264786907602</v>
      </c>
      <c r="L1002">
        <v>410.66698267359999</v>
      </c>
      <c r="M1002">
        <v>54.750486884790099</v>
      </c>
      <c r="N1002">
        <v>1.06216085422511</v>
      </c>
      <c r="O1002">
        <v>12.3297144042597</v>
      </c>
      <c r="P1002">
        <v>502.541666666666</v>
      </c>
      <c r="Q1002">
        <v>0.14968986639276999</v>
      </c>
    </row>
    <row r="1003" spans="1:17" hidden="1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130</v>
      </c>
      <c r="E1003">
        <v>2565.1699837199999</v>
      </c>
      <c r="F1003">
        <v>312.05</v>
      </c>
      <c r="G1003">
        <v>37.859212111287903</v>
      </c>
      <c r="H1003">
        <v>-1.7455888515473601</v>
      </c>
      <c r="I1003">
        <v>28.347720759274399</v>
      </c>
      <c r="J1003">
        <v>0.50313551855350402</v>
      </c>
      <c r="K1003">
        <v>295.16101699916101</v>
      </c>
      <c r="L1003">
        <v>246.30470444532401</v>
      </c>
      <c r="M1003">
        <v>55.894814883462999</v>
      </c>
      <c r="N1003">
        <v>0.36023096170236302</v>
      </c>
      <c r="O1003">
        <v>9.0209902259253294</v>
      </c>
      <c r="P1003">
        <v>78.5183066361556</v>
      </c>
      <c r="Q1003">
        <v>9.1051991221908005E-2</v>
      </c>
    </row>
    <row r="1004" spans="1:17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388</v>
      </c>
      <c r="E1004">
        <v>2562.7423269599999</v>
      </c>
      <c r="F1004">
        <v>481.7</v>
      </c>
      <c r="G1004">
        <v>-51.896871663753103</v>
      </c>
      <c r="H1004">
        <v>-4.0784133484296898</v>
      </c>
      <c r="I1004">
        <v>-26.5706610573015</v>
      </c>
      <c r="J1004">
        <v>-3.4076059804032699</v>
      </c>
      <c r="K1004">
        <v>491.54373384403902</v>
      </c>
      <c r="L1004">
        <v>507.05262760766999</v>
      </c>
      <c r="M1004">
        <v>50.115904973708702</v>
      </c>
      <c r="N1004">
        <v>0.67208243739940998</v>
      </c>
      <c r="O1004">
        <v>75.8355823126427</v>
      </c>
      <c r="P1004">
        <v>9.4772727272727195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130</v>
      </c>
      <c r="E1005">
        <v>2562.25156419</v>
      </c>
      <c r="F1005">
        <v>376.5</v>
      </c>
      <c r="G1005">
        <v>-14.8007104218207</v>
      </c>
      <c r="H1005">
        <v>5.7040221288284298</v>
      </c>
      <c r="I1005">
        <v>-1.0513820409307699</v>
      </c>
      <c r="J1005">
        <v>11.780012483502899</v>
      </c>
      <c r="M1005">
        <v>89.331365004103901</v>
      </c>
      <c r="O1005">
        <v>6.2416998671978696</v>
      </c>
      <c r="P1005">
        <v>21.451612903225801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65</v>
      </c>
      <c r="E1006">
        <v>2559.4005076099902</v>
      </c>
      <c r="F1006">
        <v>609.95000000000005</v>
      </c>
      <c r="G1006">
        <v>48.080115383150599</v>
      </c>
      <c r="H1006">
        <v>33.943363079160903</v>
      </c>
      <c r="I1006">
        <v>47.150428515534998</v>
      </c>
      <c r="J1006">
        <v>1.4851197694965099</v>
      </c>
      <c r="K1006">
        <v>480.05932888334797</v>
      </c>
      <c r="L1006">
        <v>412.930113917786</v>
      </c>
      <c r="M1006">
        <v>82.224413670209699</v>
      </c>
      <c r="N1006">
        <v>1.1170927324997</v>
      </c>
      <c r="O1006">
        <v>2.3034674973358298</v>
      </c>
      <c r="P1006">
        <v>131.43725650760501</v>
      </c>
      <c r="Q1006">
        <v>-8.4076339038083994E-2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624</v>
      </c>
      <c r="E1007">
        <v>2551.83742592</v>
      </c>
      <c r="F1007">
        <v>187.01</v>
      </c>
      <c r="G1007">
        <v>27.1530330390034</v>
      </c>
      <c r="H1007">
        <v>0.163432011229559</v>
      </c>
      <c r="I1007">
        <v>-12.5181722623164</v>
      </c>
      <c r="J1007">
        <v>3.17295174876126</v>
      </c>
      <c r="K1007">
        <v>179.585526534042</v>
      </c>
      <c r="L1007">
        <v>165.40256149293799</v>
      </c>
      <c r="M1007">
        <v>72.974784462407101</v>
      </c>
      <c r="N1007">
        <v>0.95030915593237797</v>
      </c>
      <c r="O1007">
        <v>6.8926795358537003</v>
      </c>
      <c r="P1007">
        <v>57.747785744411601</v>
      </c>
      <c r="Q1007">
        <v>0.17998759418447699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24</v>
      </c>
      <c r="E1008">
        <v>2545.1094266700002</v>
      </c>
      <c r="F1008">
        <v>302.95</v>
      </c>
      <c r="G1008">
        <v>-16.202558207491599</v>
      </c>
      <c r="H1008">
        <v>6.3990220929089503</v>
      </c>
      <c r="I1008">
        <v>-11.5173673963422</v>
      </c>
      <c r="J1008">
        <v>-4.3616647585955404</v>
      </c>
      <c r="K1008">
        <v>296.16386388463502</v>
      </c>
      <c r="L1008">
        <v>291.697184866562</v>
      </c>
      <c r="M1008">
        <v>49.515825808259301</v>
      </c>
      <c r="N1008">
        <v>0.66898565885816796</v>
      </c>
      <c r="O1008">
        <v>26.753589701270801</v>
      </c>
      <c r="P1008">
        <v>21.471531676022401</v>
      </c>
      <c r="Q1008">
        <v>-6.8640328280004007E-2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46</v>
      </c>
      <c r="E1009">
        <v>2544.4826159999998</v>
      </c>
      <c r="F1009">
        <v>201.64</v>
      </c>
      <c r="G1009">
        <v>11.820148817851999</v>
      </c>
      <c r="H1009">
        <v>6.7125276781271097</v>
      </c>
      <c r="I1009">
        <v>-20.1098121056507</v>
      </c>
      <c r="J1009">
        <v>-2.6232565896465601</v>
      </c>
      <c r="K1009">
        <v>184.58407390892</v>
      </c>
      <c r="L1009">
        <v>187.09750928358801</v>
      </c>
      <c r="M1009">
        <v>56.225698299291999</v>
      </c>
      <c r="N1009">
        <v>1.5742250068545001</v>
      </c>
      <c r="O1009">
        <v>20.015869867089801</v>
      </c>
      <c r="P1009">
        <v>43.007092198581503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629</v>
      </c>
      <c r="E1010">
        <v>2541.3448808490002</v>
      </c>
      <c r="F1010">
        <v>174.78</v>
      </c>
      <c r="G1010">
        <v>-54.868816717364197</v>
      </c>
      <c r="H1010">
        <v>-8.7772260397834305</v>
      </c>
      <c r="I1010">
        <v>-46.673149533221299</v>
      </c>
      <c r="J1010">
        <v>-13.5464902661084</v>
      </c>
      <c r="K1010">
        <v>185.59900321377901</v>
      </c>
      <c r="M1010">
        <v>34.480426282683098</v>
      </c>
      <c r="N1010">
        <v>1.48845967282687</v>
      </c>
      <c r="O1010">
        <v>78.510127016821102</v>
      </c>
      <c r="P1010">
        <v>21.375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539</v>
      </c>
      <c r="E1011">
        <v>2538.3879889999998</v>
      </c>
      <c r="F1011">
        <v>526.75</v>
      </c>
      <c r="G1011">
        <v>60.3321748810828</v>
      </c>
      <c r="H1011">
        <v>23.442419468665499</v>
      </c>
      <c r="I1011">
        <v>50.2801737332153</v>
      </c>
      <c r="J1011">
        <v>-0.20368992587266199</v>
      </c>
      <c r="K1011">
        <v>440.66063469175799</v>
      </c>
      <c r="L1011">
        <v>364.79350508858801</v>
      </c>
      <c r="M1011">
        <v>75.297819651645298</v>
      </c>
      <c r="N1011">
        <v>0.90303391423099999</v>
      </c>
      <c r="O1011">
        <v>1.3383958234456499</v>
      </c>
      <c r="P1011">
        <v>103.969022265246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156</v>
      </c>
      <c r="E1012">
        <v>2535.6263130900002</v>
      </c>
      <c r="F1012">
        <v>1362.3</v>
      </c>
      <c r="G1012">
        <v>392.66529049840898</v>
      </c>
      <c r="H1012">
        <v>5.8391865383925303</v>
      </c>
      <c r="I1012">
        <v>405.639240136605</v>
      </c>
      <c r="J1012">
        <v>3.6906658321372698</v>
      </c>
      <c r="K1012">
        <v>1143.08646520866</v>
      </c>
      <c r="M1012">
        <v>61.735854116023098</v>
      </c>
      <c r="N1012">
        <v>1.0530654813637601</v>
      </c>
      <c r="O1012">
        <v>15.172869412023701</v>
      </c>
      <c r="P1012">
        <v>488.84806570131798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247</v>
      </c>
      <c r="E1013">
        <v>2528.4395294999999</v>
      </c>
      <c r="F1013">
        <v>673.1</v>
      </c>
      <c r="G1013">
        <v>51.152338067238702</v>
      </c>
      <c r="H1013">
        <v>10.953266481220099</v>
      </c>
      <c r="I1013">
        <v>11.350593819506701</v>
      </c>
      <c r="J1013">
        <v>-5.34875693471212</v>
      </c>
      <c r="K1013">
        <v>611.06702111727805</v>
      </c>
      <c r="L1013">
        <v>544.57217556846501</v>
      </c>
      <c r="M1013">
        <v>58.789954823343201</v>
      </c>
      <c r="N1013">
        <v>0.90726527783281097</v>
      </c>
      <c r="O1013">
        <v>8.1562917842816702</v>
      </c>
      <c r="P1013">
        <v>80.214190093708098</v>
      </c>
      <c r="Q1013">
        <v>3.7969780871735997E-2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297</v>
      </c>
      <c r="E1014">
        <v>2526.7911444000001</v>
      </c>
      <c r="F1014">
        <v>1682.25</v>
      </c>
      <c r="G1014">
        <v>870.87821284577103</v>
      </c>
      <c r="H1014">
        <v>-4.3670346597641396</v>
      </c>
      <c r="I1014">
        <v>74.418927636605304</v>
      </c>
      <c r="J1014">
        <v>7.7708859224307298</v>
      </c>
      <c r="K1014">
        <v>1470.10854684833</v>
      </c>
      <c r="L1014">
        <v>983.65412183783201</v>
      </c>
      <c r="M1014">
        <v>57.406526002096101</v>
      </c>
      <c r="N1014">
        <v>1.6700454212215601</v>
      </c>
      <c r="O1014">
        <v>18.8883935205825</v>
      </c>
      <c r="P1014">
        <v>925.44955806156599</v>
      </c>
      <c r="Q1014">
        <v>0.26190231519273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304</v>
      </c>
      <c r="E1015">
        <v>2521.8204215999999</v>
      </c>
      <c r="F1015">
        <v>142.05000000000001</v>
      </c>
      <c r="G1015">
        <v>33.806856277262803</v>
      </c>
      <c r="H1015">
        <v>-4.2982285244711198</v>
      </c>
      <c r="I1015">
        <v>1.64150642555724</v>
      </c>
      <c r="J1015">
        <v>0.56083725624471903</v>
      </c>
      <c r="K1015">
        <v>138.17976662960999</v>
      </c>
      <c r="L1015">
        <v>123.648804252937</v>
      </c>
      <c r="M1015">
        <v>60.5586019624836</v>
      </c>
      <c r="N1015">
        <v>0.61213520970160895</v>
      </c>
      <c r="O1015">
        <v>8.9757127771911307</v>
      </c>
      <c r="P1015">
        <v>79.696394686906999</v>
      </c>
      <c r="Q1015">
        <v>0.13884261382742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414</v>
      </c>
      <c r="E1016">
        <v>2518.1834609950001</v>
      </c>
      <c r="F1016">
        <v>231.61</v>
      </c>
      <c r="G1016">
        <v>-12.594172511919901</v>
      </c>
      <c r="H1016">
        <v>-3.1716093301877502</v>
      </c>
      <c r="I1016">
        <v>1.9540236109707501</v>
      </c>
      <c r="J1016">
        <v>-6.5267380445114096</v>
      </c>
      <c r="K1016">
        <v>225.89821938484701</v>
      </c>
      <c r="L1016">
        <v>210.410631191856</v>
      </c>
      <c r="M1016">
        <v>38.2314995196326</v>
      </c>
      <c r="N1016">
        <v>1.0497741933765901</v>
      </c>
      <c r="O1016">
        <v>13.099607098139099</v>
      </c>
      <c r="P1016">
        <v>29.391061452513899</v>
      </c>
      <c r="Q1016">
        <v>4.0291714343650004E-3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189</v>
      </c>
      <c r="E1017">
        <v>2512.9657730449999</v>
      </c>
      <c r="F1017">
        <v>1750.3</v>
      </c>
      <c r="G1017">
        <v>35.487927921989098</v>
      </c>
      <c r="H1017">
        <v>38.254111044780402</v>
      </c>
      <c r="I1017">
        <v>24.709532453224401</v>
      </c>
      <c r="J1017">
        <v>5.1058179465999096</v>
      </c>
      <c r="K1017">
        <v>1371.5238727516301</v>
      </c>
      <c r="L1017">
        <v>1221.5059147161001</v>
      </c>
      <c r="M1017">
        <v>80.931632972157999</v>
      </c>
      <c r="N1017">
        <v>2.9929044947283101</v>
      </c>
      <c r="O1017">
        <v>7.6958235731017597</v>
      </c>
      <c r="P1017">
        <v>95.553321043517101</v>
      </c>
      <c r="Q1017">
        <v>9.1682844618726E-2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414</v>
      </c>
      <c r="E1018">
        <v>2508.6115303799902</v>
      </c>
      <c r="F1018">
        <v>760.45</v>
      </c>
      <c r="G1018">
        <v>49.2768681611064</v>
      </c>
      <c r="H1018">
        <v>9.18422590762545</v>
      </c>
      <c r="I1018">
        <v>-10.9698247250371</v>
      </c>
      <c r="J1018">
        <v>3.9835611358094098</v>
      </c>
      <c r="K1018">
        <v>700.21751800039601</v>
      </c>
      <c r="L1018">
        <v>665.39324726727705</v>
      </c>
      <c r="M1018">
        <v>72.4080631134307</v>
      </c>
      <c r="N1018">
        <v>1.0290204245991199</v>
      </c>
      <c r="O1018">
        <v>11.381418896705799</v>
      </c>
      <c r="P1018">
        <v>78.007958801498106</v>
      </c>
      <c r="Q1018">
        <v>-3.9615144270170001E-3</v>
      </c>
    </row>
    <row r="1019" spans="1:17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80</v>
      </c>
      <c r="E1019">
        <v>2507.8288080000002</v>
      </c>
      <c r="F1019">
        <v>98.62</v>
      </c>
      <c r="G1019">
        <v>14.6048939554501</v>
      </c>
      <c r="H1019">
        <v>2.8119790486101799</v>
      </c>
      <c r="I1019">
        <v>-35.892062796817598</v>
      </c>
      <c r="J1019">
        <v>-4.0352457988068799</v>
      </c>
      <c r="K1019">
        <v>97.539479419399697</v>
      </c>
      <c r="L1019">
        <v>100.806243721754</v>
      </c>
      <c r="M1019">
        <v>38.653381450190402</v>
      </c>
      <c r="N1019">
        <v>1.9772050383281099</v>
      </c>
      <c r="O1019">
        <v>58.182924356114299</v>
      </c>
      <c r="P1019">
        <v>40.684736091298099</v>
      </c>
      <c r="Q1019">
        <v>4.4421274992844997E-2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189</v>
      </c>
      <c r="E1020">
        <v>2504.29328424</v>
      </c>
      <c r="F1020">
        <v>795.1</v>
      </c>
      <c r="G1020">
        <v>11.3111227149729</v>
      </c>
      <c r="H1020">
        <v>-1.8262983916152</v>
      </c>
      <c r="I1020">
        <v>25.392403731276399</v>
      </c>
      <c r="J1020">
        <v>-2.6408564092324598</v>
      </c>
      <c r="K1020">
        <v>743.85873613743502</v>
      </c>
      <c r="L1020">
        <v>656.24798678549803</v>
      </c>
      <c r="M1020">
        <v>49.558076721906197</v>
      </c>
      <c r="N1020">
        <v>0.95006816160737095</v>
      </c>
      <c r="O1020">
        <v>8.7913470003773106</v>
      </c>
      <c r="P1020">
        <v>44.026809165836397</v>
      </c>
      <c r="Q1020">
        <v>6.9716981605142003E-2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539</v>
      </c>
      <c r="E1021">
        <v>2503.5241952400002</v>
      </c>
      <c r="F1021">
        <v>273</v>
      </c>
      <c r="G1021">
        <v>-1.7606835275650401</v>
      </c>
      <c r="H1021">
        <v>-7.6507727905347496</v>
      </c>
      <c r="I1021">
        <v>-14.918345608579401</v>
      </c>
      <c r="J1021">
        <v>-4.2945072263090402</v>
      </c>
      <c r="K1021">
        <v>272.33607180860901</v>
      </c>
      <c r="L1021">
        <v>262.05331102482398</v>
      </c>
      <c r="M1021">
        <v>43.043339971861997</v>
      </c>
      <c r="N1021">
        <v>0.92786885319980394</v>
      </c>
      <c r="O1021">
        <v>16.904761904761799</v>
      </c>
      <c r="P1021">
        <v>28.169014084507001</v>
      </c>
      <c r="Q1021">
        <v>7.7678290266220001E-2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21</v>
      </c>
      <c r="E1022">
        <v>2503.4218482799902</v>
      </c>
      <c r="F1022">
        <v>632.04999999999995</v>
      </c>
      <c r="G1022">
        <v>88.656624283107703</v>
      </c>
      <c r="H1022">
        <v>20.101326572271699</v>
      </c>
      <c r="I1022">
        <v>20.804059442935699</v>
      </c>
      <c r="J1022">
        <v>2.5167972140768899</v>
      </c>
      <c r="K1022">
        <v>568.95664728165002</v>
      </c>
      <c r="L1022">
        <v>506.84683461855099</v>
      </c>
      <c r="M1022">
        <v>72.297222738316904</v>
      </c>
      <c r="N1022">
        <v>1.5454936805934001</v>
      </c>
      <c r="O1022">
        <v>16.905308124357202</v>
      </c>
      <c r="P1022">
        <v>137.612781954887</v>
      </c>
      <c r="Q1022">
        <v>0.10505136270217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46</v>
      </c>
      <c r="E1023">
        <v>2483.9747024799999</v>
      </c>
      <c r="F1023">
        <v>290.8</v>
      </c>
      <c r="G1023">
        <v>10.8232736916862</v>
      </c>
      <c r="H1023">
        <v>-9.4527702053185791</v>
      </c>
      <c r="I1023">
        <v>-10.1933340280134</v>
      </c>
      <c r="J1023">
        <v>-5.8549993927089599</v>
      </c>
      <c r="K1023">
        <v>302.46871578462702</v>
      </c>
      <c r="L1023">
        <v>268.18769940423402</v>
      </c>
      <c r="M1023">
        <v>29.2013893075395</v>
      </c>
      <c r="N1023">
        <v>0.32758120722374501</v>
      </c>
      <c r="O1023">
        <v>14.511691884456599</v>
      </c>
      <c r="P1023">
        <v>55.258942872397199</v>
      </c>
      <c r="Q1023">
        <v>2.0917671162640001E-2</v>
      </c>
    </row>
    <row r="1024" spans="1:17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346</v>
      </c>
      <c r="E1024">
        <v>2480.852289336</v>
      </c>
      <c r="F1024">
        <v>213.25</v>
      </c>
      <c r="G1024">
        <v>-29.189225473700599</v>
      </c>
      <c r="H1024">
        <v>-20.025022119991</v>
      </c>
      <c r="I1024">
        <v>-57.065697669651598</v>
      </c>
      <c r="J1024">
        <v>-8.2318131190614405</v>
      </c>
      <c r="K1024">
        <v>235.16199944381501</v>
      </c>
      <c r="L1024">
        <v>269.46114038732799</v>
      </c>
      <c r="M1024">
        <v>26.3673007446816</v>
      </c>
      <c r="N1024">
        <v>0.66378700473482799</v>
      </c>
      <c r="O1024">
        <v>102.461899179366</v>
      </c>
      <c r="P1024">
        <v>11.357702349869401</v>
      </c>
      <c r="Q1024">
        <v>-5.2254159461280002E-2</v>
      </c>
    </row>
    <row r="1025" spans="1:17" hidden="1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505</v>
      </c>
      <c r="E1025">
        <v>2473.6010602400002</v>
      </c>
      <c r="F1025">
        <v>79.760000000000005</v>
      </c>
      <c r="G1025">
        <v>105.91447150608001</v>
      </c>
      <c r="H1025">
        <v>-1.12437216753257</v>
      </c>
      <c r="I1025">
        <v>-26.494953813157402</v>
      </c>
      <c r="J1025">
        <v>10.5981444626968</v>
      </c>
      <c r="K1025">
        <v>75.797728536786593</v>
      </c>
      <c r="L1025">
        <v>72.563420746719203</v>
      </c>
      <c r="M1025">
        <v>72.205409248151199</v>
      </c>
      <c r="N1025">
        <v>1.13430481940668</v>
      </c>
      <c r="O1025">
        <v>46.502006018054097</v>
      </c>
      <c r="P1025">
        <v>133.557833089311</v>
      </c>
      <c r="Q1025">
        <v>0.11090096631110299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80</v>
      </c>
      <c r="E1026">
        <v>2472.5570361599998</v>
      </c>
      <c r="F1026">
        <v>882.3</v>
      </c>
      <c r="G1026">
        <v>159.48701016532999</v>
      </c>
      <c r="H1026">
        <v>-0.88562766474535703</v>
      </c>
      <c r="I1026">
        <v>14.1954548404532</v>
      </c>
      <c r="J1026">
        <v>-3.1641653684974402E-2</v>
      </c>
      <c r="K1026">
        <v>864.76169082306205</v>
      </c>
      <c r="L1026">
        <v>698.27199463175896</v>
      </c>
      <c r="M1026">
        <v>53.932473348014497</v>
      </c>
      <c r="N1026">
        <v>1.2747642458381201</v>
      </c>
      <c r="O1026">
        <v>7.4464467868072104</v>
      </c>
      <c r="P1026">
        <v>211.76678445229601</v>
      </c>
      <c r="Q1026">
        <v>8.3815596207684001E-2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130</v>
      </c>
      <c r="E1027">
        <v>2443.2754747669901</v>
      </c>
      <c r="F1027">
        <v>166.03</v>
      </c>
      <c r="G1027">
        <v>10.682310771864801</v>
      </c>
      <c r="H1027">
        <v>4.81690564159803</v>
      </c>
      <c r="I1027">
        <v>-26.200202079535799</v>
      </c>
      <c r="J1027">
        <v>1.54865947866173</v>
      </c>
      <c r="K1027">
        <v>164.08579627779699</v>
      </c>
      <c r="L1027">
        <v>163.750030403332</v>
      </c>
      <c r="M1027">
        <v>60.850453363850697</v>
      </c>
      <c r="N1027">
        <v>0.69686818045568399</v>
      </c>
      <c r="O1027">
        <v>28.1696079021863</v>
      </c>
      <c r="P1027">
        <v>38.5314977054651</v>
      </c>
      <c r="Q1027">
        <v>2.4378038993599999E-4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333</v>
      </c>
      <c r="E1028">
        <v>2438.938874169</v>
      </c>
      <c r="F1028">
        <v>252.3</v>
      </c>
      <c r="G1028">
        <v>-4.8706852791852899</v>
      </c>
      <c r="H1028">
        <v>38.907439117499898</v>
      </c>
      <c r="I1028">
        <v>8.1996034726912796</v>
      </c>
      <c r="J1028">
        <v>-4.4393327087479699</v>
      </c>
      <c r="K1028">
        <v>214.684363830324</v>
      </c>
      <c r="M1028">
        <v>64.569877392195806</v>
      </c>
      <c r="N1028">
        <v>1.6926199328321601</v>
      </c>
      <c r="O1028">
        <v>6.7300832342449297</v>
      </c>
      <c r="P1028">
        <v>67.529880478087605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239</v>
      </c>
      <c r="E1029">
        <v>2422.5625526399999</v>
      </c>
      <c r="F1029">
        <v>660.3</v>
      </c>
      <c r="G1029">
        <v>68.731522538411497</v>
      </c>
      <c r="H1029">
        <v>9.5873748340529499</v>
      </c>
      <c r="I1029">
        <v>-30.029343547420101</v>
      </c>
      <c r="J1029">
        <v>2.2932338238554602</v>
      </c>
      <c r="K1029">
        <v>640.21512313580604</v>
      </c>
      <c r="L1029">
        <v>605.34504828855097</v>
      </c>
      <c r="M1029">
        <v>63.555171142297603</v>
      </c>
      <c r="N1029">
        <v>1.0253496900665799</v>
      </c>
      <c r="O1029">
        <v>41.602301983946703</v>
      </c>
      <c r="P1029">
        <v>97.104477611940197</v>
      </c>
      <c r="Q1029">
        <v>3.9073850996908001E-2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168</v>
      </c>
      <c r="E1030">
        <v>2422.1295</v>
      </c>
      <c r="F1030">
        <v>2361.25</v>
      </c>
      <c r="G1030">
        <v>-2.8580781612172901</v>
      </c>
      <c r="H1030">
        <v>20.6489872028443</v>
      </c>
      <c r="I1030">
        <v>-14.650727385007</v>
      </c>
      <c r="J1030">
        <v>10.202496347655</v>
      </c>
      <c r="K1030">
        <v>2154.6955508147598</v>
      </c>
      <c r="L1030">
        <v>2046.45383938638</v>
      </c>
      <c r="M1030">
        <v>66.962490500944199</v>
      </c>
      <c r="N1030">
        <v>2.3258589429479999</v>
      </c>
      <c r="O1030">
        <v>17.679195341450502</v>
      </c>
      <c r="P1030">
        <v>40.630118221613401</v>
      </c>
      <c r="Q1030">
        <v>0.18602202508420901</v>
      </c>
    </row>
    <row r="1031" spans="1:17" hidden="1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239</v>
      </c>
      <c r="E1031">
        <v>2421.9856985249999</v>
      </c>
      <c r="F1031">
        <v>17010.400000000001</v>
      </c>
      <c r="G1031">
        <v>40.700909526437698</v>
      </c>
      <c r="H1031">
        <v>3.66256950721524</v>
      </c>
      <c r="I1031">
        <v>-4.3173682794117996</v>
      </c>
      <c r="J1031">
        <v>4.17009478319022</v>
      </c>
      <c r="K1031">
        <v>15414.459540402</v>
      </c>
      <c r="L1031">
        <v>14146.0382464746</v>
      </c>
      <c r="M1031">
        <v>76.797712061147195</v>
      </c>
      <c r="N1031">
        <v>1.57628034223778</v>
      </c>
      <c r="O1031">
        <v>3.9131942811456399</v>
      </c>
      <c r="P1031">
        <v>69.558023165407405</v>
      </c>
      <c r="Q1031">
        <v>0.121252905683741</v>
      </c>
    </row>
    <row r="1032" spans="1:17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280</v>
      </c>
      <c r="E1032">
        <v>2421.273375795</v>
      </c>
      <c r="F1032">
        <v>859.95</v>
      </c>
      <c r="G1032">
        <v>-56.668933300679598</v>
      </c>
      <c r="H1032">
        <v>5.5601412073660299</v>
      </c>
      <c r="I1032">
        <v>-13.326373805215001</v>
      </c>
      <c r="J1032">
        <v>6.2087382606754398</v>
      </c>
      <c r="K1032">
        <v>784.35097620253896</v>
      </c>
      <c r="L1032">
        <v>817.49173251562001</v>
      </c>
      <c r="M1032">
        <v>67.073536317218597</v>
      </c>
      <c r="N1032">
        <v>1.99542274217913</v>
      </c>
      <c r="O1032">
        <v>49.311006453863499</v>
      </c>
      <c r="P1032">
        <v>30.039316497807299</v>
      </c>
      <c r="Q1032">
        <v>1.1038706773601E-2</v>
      </c>
    </row>
    <row r="1033" spans="1:17" hidden="1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873</v>
      </c>
      <c r="E1033">
        <v>2420.159049336</v>
      </c>
      <c r="F1033">
        <v>22.35</v>
      </c>
      <c r="G1033">
        <v>11.9037384701902</v>
      </c>
      <c r="H1033">
        <v>-11.9468229067078</v>
      </c>
      <c r="I1033">
        <v>-6.9036170062517401</v>
      </c>
      <c r="J1033">
        <v>-3.3748313174473599</v>
      </c>
      <c r="K1033">
        <v>23.394653156908099</v>
      </c>
      <c r="L1033">
        <v>22.446725229077</v>
      </c>
      <c r="M1033">
        <v>37.7554765614235</v>
      </c>
      <c r="N1033">
        <v>0.52912087783094996</v>
      </c>
      <c r="O1033">
        <v>44.071588366890303</v>
      </c>
      <c r="P1033">
        <v>53.6082474226804</v>
      </c>
      <c r="Q1033">
        <v>-3.6347005408200003E-2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542</v>
      </c>
      <c r="E1034">
        <v>2419.4414520099999</v>
      </c>
      <c r="F1034">
        <v>418.8</v>
      </c>
      <c r="G1034">
        <v>15.350726319519399</v>
      </c>
      <c r="H1034">
        <v>-1.51982921980948</v>
      </c>
      <c r="I1034">
        <v>15.232661910533601</v>
      </c>
      <c r="J1034">
        <v>-0.205868214237205</v>
      </c>
      <c r="K1034">
        <v>376.71882025700597</v>
      </c>
      <c r="L1034">
        <v>343.24115793157898</v>
      </c>
      <c r="M1034">
        <v>51.177496207518303</v>
      </c>
      <c r="N1034">
        <v>0.64062692041386904</v>
      </c>
      <c r="O1034">
        <v>3.4025787965615999</v>
      </c>
      <c r="P1034">
        <v>47.361013370865599</v>
      </c>
      <c r="Q1034">
        <v>3.2260803325965003E-2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189</v>
      </c>
      <c r="E1035">
        <v>2409.7057109500001</v>
      </c>
      <c r="F1035">
        <v>432.55</v>
      </c>
      <c r="G1035">
        <v>-12.340462716017001</v>
      </c>
      <c r="H1035">
        <v>4.8188429579223699</v>
      </c>
      <c r="I1035">
        <v>5.3209455659997502</v>
      </c>
      <c r="J1035">
        <v>-4.4483179881837902</v>
      </c>
      <c r="K1035">
        <v>408.83806738698797</v>
      </c>
      <c r="L1035">
        <v>375.56918196488499</v>
      </c>
      <c r="M1035">
        <v>49.287973399149898</v>
      </c>
      <c r="N1035">
        <v>0.63771381171858799</v>
      </c>
      <c r="O1035">
        <v>6.0224251531614899</v>
      </c>
      <c r="P1035">
        <v>38.172815844114297</v>
      </c>
      <c r="Q1035">
        <v>1.332232416734E-3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168</v>
      </c>
      <c r="E1036">
        <v>2408.5514303549999</v>
      </c>
      <c r="F1036">
        <v>1526.65</v>
      </c>
      <c r="G1036">
        <v>159.674034018263</v>
      </c>
      <c r="H1036">
        <v>18.954466267569099</v>
      </c>
      <c r="I1036">
        <v>139.40351225220601</v>
      </c>
      <c r="J1036">
        <v>-3.6619534744683002</v>
      </c>
      <c r="K1036">
        <v>1394.6457470319001</v>
      </c>
      <c r="L1036">
        <v>1032.6953914078199</v>
      </c>
      <c r="M1036">
        <v>56.700659683801597</v>
      </c>
      <c r="N1036">
        <v>1.1562870633475799</v>
      </c>
      <c r="O1036">
        <v>16.794943176235499</v>
      </c>
      <c r="P1036">
        <v>208.94465243347099</v>
      </c>
      <c r="Q1036">
        <v>0.12121534132793101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629</v>
      </c>
      <c r="E1037">
        <v>2406.6563179599998</v>
      </c>
      <c r="F1037">
        <v>526.9</v>
      </c>
      <c r="G1037">
        <v>-31.8864157519088</v>
      </c>
      <c r="H1037">
        <v>12.5557683686459</v>
      </c>
      <c r="I1037">
        <v>-13.644363252721099</v>
      </c>
      <c r="J1037">
        <v>0.77781086713695402</v>
      </c>
      <c r="K1037">
        <v>483.34238260385098</v>
      </c>
      <c r="L1037">
        <v>497.00595944091299</v>
      </c>
      <c r="M1037">
        <v>83.466986473474293</v>
      </c>
      <c r="N1037">
        <v>1.94198616054071</v>
      </c>
      <c r="O1037">
        <v>20.516226988043201</v>
      </c>
      <c r="P1037">
        <v>28.637695312499901</v>
      </c>
      <c r="Q1037">
        <v>6.4155142540870003E-3</v>
      </c>
    </row>
    <row r="1038" spans="1:17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214</v>
      </c>
      <c r="E1038">
        <v>2406.5210291399999</v>
      </c>
      <c r="F1038">
        <v>308.05</v>
      </c>
      <c r="G1038">
        <v>-49.712500246555898</v>
      </c>
      <c r="H1038">
        <v>7.9867020663428399</v>
      </c>
      <c r="I1038">
        <v>-16.734508911461599</v>
      </c>
      <c r="J1038">
        <v>-0.46491504844306097</v>
      </c>
      <c r="K1038">
        <v>294.04718100244799</v>
      </c>
      <c r="L1038">
        <v>322.35299393049598</v>
      </c>
      <c r="M1038">
        <v>64.686816862716896</v>
      </c>
      <c r="N1038">
        <v>0.97658030555331998</v>
      </c>
      <c r="O1038">
        <v>42.087323486446898</v>
      </c>
      <c r="P1038">
        <v>25.5041760032593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692</v>
      </c>
      <c r="E1039">
        <v>2399.5253030650001</v>
      </c>
      <c r="F1039">
        <v>595.65</v>
      </c>
      <c r="G1039">
        <v>15.166822078782999</v>
      </c>
      <c r="H1039">
        <v>11.078002237582799</v>
      </c>
      <c r="I1039">
        <v>-14.0323634785841</v>
      </c>
      <c r="J1039">
        <v>1.71913677567305</v>
      </c>
      <c r="K1039">
        <v>548.29144218902297</v>
      </c>
      <c r="L1039">
        <v>529.69379032747804</v>
      </c>
      <c r="M1039">
        <v>66.237871620531905</v>
      </c>
      <c r="N1039">
        <v>1.78875202458607</v>
      </c>
      <c r="O1039">
        <v>13.3047930831864</v>
      </c>
      <c r="P1039">
        <v>46.333374278344102</v>
      </c>
      <c r="Q1039">
        <v>9.0531288021283005E-2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242</v>
      </c>
      <c r="E1040">
        <v>2390.0931987899999</v>
      </c>
      <c r="F1040">
        <v>209.62</v>
      </c>
      <c r="G1040">
        <v>47.814047849955102</v>
      </c>
      <c r="H1040">
        <v>26.8432154922302</v>
      </c>
      <c r="I1040">
        <v>48.486554810506398</v>
      </c>
      <c r="J1040">
        <v>7.0445494444433097</v>
      </c>
      <c r="K1040">
        <v>164.21590950098499</v>
      </c>
      <c r="L1040">
        <v>137.936518607208</v>
      </c>
      <c r="M1040">
        <v>72.642371661553994</v>
      </c>
      <c r="N1040">
        <v>2.7377294725108898</v>
      </c>
      <c r="O1040">
        <v>7.2893807842763003</v>
      </c>
      <c r="P1040">
        <v>104.667057215387</v>
      </c>
      <c r="Q1040">
        <v>0.17053411105038399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140</v>
      </c>
      <c r="E1041">
        <v>2384.65724052</v>
      </c>
      <c r="F1041">
        <v>136.88999999999999</v>
      </c>
      <c r="G1041">
        <v>148.29767336128299</v>
      </c>
      <c r="H1041">
        <v>38.577180944162698</v>
      </c>
      <c r="I1041">
        <v>51.001545058574102</v>
      </c>
      <c r="J1041">
        <v>5.8027208978001799</v>
      </c>
      <c r="K1041">
        <v>104.61841454128501</v>
      </c>
      <c r="L1041">
        <v>90.552312040001198</v>
      </c>
      <c r="M1041">
        <v>78.586811807576396</v>
      </c>
      <c r="N1041">
        <v>2.7159759528476402</v>
      </c>
      <c r="O1041">
        <v>0</v>
      </c>
      <c r="P1041">
        <v>225.54102259215199</v>
      </c>
      <c r="Q1041">
        <v>2.2181365720181999E-2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330</v>
      </c>
      <c r="E1042">
        <v>2382.9703516200002</v>
      </c>
      <c r="F1042">
        <v>565.04999999999995</v>
      </c>
      <c r="G1042">
        <v>537.22880027107897</v>
      </c>
      <c r="H1042">
        <v>-10.1078412660178</v>
      </c>
      <c r="I1042">
        <v>97.350138187100697</v>
      </c>
      <c r="J1042">
        <v>-3.016144348968</v>
      </c>
      <c r="K1042">
        <v>583.74509293689403</v>
      </c>
      <c r="L1042">
        <v>423.382328149925</v>
      </c>
      <c r="M1042">
        <v>37.242350601123498</v>
      </c>
      <c r="N1042">
        <v>0.52664066741814197</v>
      </c>
      <c r="O1042">
        <v>31.660914963277602</v>
      </c>
      <c r="P1042">
        <v>587.40875912408706</v>
      </c>
      <c r="Q1042">
        <v>0.163043082004691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49</v>
      </c>
      <c r="E1043">
        <v>2374.4213541720001</v>
      </c>
      <c r="F1043">
        <v>212.27</v>
      </c>
      <c r="G1043">
        <v>-0.68776351471570496</v>
      </c>
      <c r="H1043">
        <v>-14.4638668259598</v>
      </c>
      <c r="I1043">
        <v>-31.501039629888702</v>
      </c>
      <c r="J1043">
        <v>-6.2658111739177098</v>
      </c>
      <c r="K1043">
        <v>230.459199870704</v>
      </c>
      <c r="L1043">
        <v>228.34778202472401</v>
      </c>
      <c r="M1043">
        <v>28.6491735764594</v>
      </c>
      <c r="N1043">
        <v>0.90582348893740205</v>
      </c>
      <c r="O1043">
        <v>33.579874687897401</v>
      </c>
      <c r="P1043">
        <v>25.976261127596398</v>
      </c>
      <c r="Q1043">
        <v>7.6569071497410005E-2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539</v>
      </c>
      <c r="E1044">
        <v>2365.8563604259998</v>
      </c>
      <c r="F1044">
        <v>101.16</v>
      </c>
      <c r="G1044">
        <v>91.856024089142494</v>
      </c>
      <c r="H1044">
        <v>-5.1818851420172898</v>
      </c>
      <c r="I1044">
        <v>7.3118187208118801</v>
      </c>
      <c r="J1044">
        <v>-5.9149615433622804</v>
      </c>
      <c r="K1044">
        <v>98.563854572838807</v>
      </c>
      <c r="L1044">
        <v>81.513529783585696</v>
      </c>
      <c r="M1044">
        <v>41.753173590679701</v>
      </c>
      <c r="N1044">
        <v>0.57611013961822799</v>
      </c>
      <c r="O1044">
        <v>14.768683274021299</v>
      </c>
      <c r="P1044">
        <v>120.873362445414</v>
      </c>
      <c r="Q1044">
        <v>-3.0155379261706999E-2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330</v>
      </c>
      <c r="E1045">
        <v>2357.6449889999999</v>
      </c>
      <c r="F1045">
        <v>915.2</v>
      </c>
      <c r="G1045">
        <v>138.62366363489701</v>
      </c>
      <c r="H1045">
        <v>32.801706694333099</v>
      </c>
      <c r="I1045">
        <v>151.597613273094</v>
      </c>
      <c r="J1045">
        <v>-7.9931386153681103</v>
      </c>
      <c r="K1045">
        <v>771.76934992692702</v>
      </c>
      <c r="M1045">
        <v>50.9725537622137</v>
      </c>
      <c r="N1045">
        <v>0.86093011035207501</v>
      </c>
      <c r="O1045">
        <v>23.656031468531399</v>
      </c>
      <c r="P1045">
        <v>289.44680851063799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182</v>
      </c>
      <c r="E1046">
        <v>2356.1567243999998</v>
      </c>
      <c r="F1046">
        <v>87.77</v>
      </c>
      <c r="G1046">
        <v>585.15535374019998</v>
      </c>
      <c r="H1046">
        <v>-14.1369055513359</v>
      </c>
      <c r="I1046">
        <v>7.7131846171696301</v>
      </c>
      <c r="J1046">
        <v>-3.79433327845716</v>
      </c>
      <c r="K1046">
        <v>95.571508239956898</v>
      </c>
      <c r="L1046">
        <v>80.3080313307956</v>
      </c>
      <c r="M1046">
        <v>34.527907872311303</v>
      </c>
      <c r="N1046">
        <v>1.0511166306815101</v>
      </c>
      <c r="O1046">
        <v>59.507804489005302</v>
      </c>
      <c r="P1046">
        <v>626.27223831195602</v>
      </c>
      <c r="Q1046">
        <v>0.17483851784651899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130</v>
      </c>
      <c r="E1047">
        <v>2336.1891510720002</v>
      </c>
      <c r="F1047">
        <v>170.72</v>
      </c>
      <c r="G1047">
        <v>84.117434670995095</v>
      </c>
      <c r="H1047">
        <v>-5.2249076475297</v>
      </c>
      <c r="I1047">
        <v>19.368938654177899</v>
      </c>
      <c r="J1047">
        <v>-6.3917346123051804</v>
      </c>
      <c r="K1047">
        <v>157.00890284884699</v>
      </c>
      <c r="L1047">
        <v>132.17139213920001</v>
      </c>
      <c r="M1047">
        <v>55.185047197688597</v>
      </c>
      <c r="N1047">
        <v>0.97694665935526703</v>
      </c>
      <c r="O1047">
        <v>12.2891283973758</v>
      </c>
      <c r="P1047">
        <v>120.141843971631</v>
      </c>
      <c r="Q1047">
        <v>0.14051149770461299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130</v>
      </c>
      <c r="E1048">
        <v>2324.9710382160001</v>
      </c>
      <c r="F1048">
        <v>44.02</v>
      </c>
      <c r="G1048">
        <v>29.0541431220595</v>
      </c>
      <c r="H1048">
        <v>11.871631607958401</v>
      </c>
      <c r="I1048">
        <v>-0.66262099177223599</v>
      </c>
      <c r="J1048">
        <v>-0.41402787067271601</v>
      </c>
      <c r="K1048">
        <v>39.567539029641402</v>
      </c>
      <c r="L1048">
        <v>37.127710221490297</v>
      </c>
      <c r="M1048">
        <v>70.463413088295795</v>
      </c>
      <c r="N1048">
        <v>1.96051594639579</v>
      </c>
      <c r="O1048">
        <v>4.5661063153112202</v>
      </c>
      <c r="P1048">
        <v>63.037037037037003</v>
      </c>
      <c r="Q1048">
        <v>5.7953628677961E-2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539</v>
      </c>
      <c r="E1049">
        <v>2321.44</v>
      </c>
      <c r="F1049">
        <v>128.80000000000001</v>
      </c>
      <c r="G1049">
        <v>161.48781489450499</v>
      </c>
      <c r="H1049">
        <v>-15.886053355244901</v>
      </c>
      <c r="I1049">
        <v>82.115459516618401</v>
      </c>
      <c r="J1049">
        <v>-8.2888304271111899</v>
      </c>
      <c r="K1049">
        <v>130.42911161640501</v>
      </c>
      <c r="L1049">
        <v>95.881012204429595</v>
      </c>
      <c r="M1049">
        <v>36.5923973861523</v>
      </c>
      <c r="N1049">
        <v>0.35615916165475098</v>
      </c>
      <c r="O1049">
        <v>31.327639751552699</v>
      </c>
      <c r="P1049">
        <v>196.77419354838699</v>
      </c>
      <c r="Q1049">
        <v>9.5551501651049992E-3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46</v>
      </c>
      <c r="E1050">
        <v>2314.5924799999998</v>
      </c>
      <c r="F1050">
        <v>103.93</v>
      </c>
      <c r="G1050">
        <v>112.339097288633</v>
      </c>
      <c r="H1050">
        <v>14.808674776526599</v>
      </c>
      <c r="I1050">
        <v>33.151250606755397</v>
      </c>
      <c r="J1050">
        <v>9.6690481240079293</v>
      </c>
      <c r="K1050">
        <v>82.706491682020996</v>
      </c>
      <c r="L1050">
        <v>69.192317581368698</v>
      </c>
      <c r="M1050">
        <v>77.926945775375003</v>
      </c>
      <c r="N1050">
        <v>1.23700177847114</v>
      </c>
      <c r="O1050">
        <v>0.548446069469821</v>
      </c>
      <c r="P1050">
        <v>167.86082474226799</v>
      </c>
      <c r="Q1050">
        <v>0.12472349125070301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247</v>
      </c>
      <c r="E1051">
        <v>2312.3262634150001</v>
      </c>
      <c r="F1051">
        <v>4480.3</v>
      </c>
      <c r="G1051">
        <v>62.254515603913099</v>
      </c>
      <c r="H1051">
        <v>25.711579297148901</v>
      </c>
      <c r="I1051">
        <v>29.062294148446501</v>
      </c>
      <c r="J1051">
        <v>-3.3826624304835899</v>
      </c>
      <c r="K1051">
        <v>3822.8110186917202</v>
      </c>
      <c r="L1051">
        <v>3298.2783628131701</v>
      </c>
      <c r="M1051">
        <v>70.785779623585199</v>
      </c>
      <c r="N1051">
        <v>2.63252624725822</v>
      </c>
      <c r="O1051">
        <v>6.5776845300537801</v>
      </c>
      <c r="P1051">
        <v>90.610508402467502</v>
      </c>
      <c r="Q1051">
        <v>8.8375182715505998E-2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1407</v>
      </c>
      <c r="E1052">
        <v>2308.0097974</v>
      </c>
      <c r="F1052">
        <v>889.5</v>
      </c>
      <c r="G1052">
        <v>9.7631733724888505</v>
      </c>
      <c r="H1052">
        <v>43.023508295977599</v>
      </c>
      <c r="I1052">
        <v>26.000518332094099</v>
      </c>
      <c r="J1052">
        <v>6.7341434981882999</v>
      </c>
      <c r="K1052">
        <v>698.88347833987802</v>
      </c>
      <c r="L1052">
        <v>634.63784437034701</v>
      </c>
      <c r="M1052">
        <v>74.633638725385893</v>
      </c>
      <c r="N1052">
        <v>1.1431753397404001</v>
      </c>
      <c r="O1052">
        <v>4.4463181562675702</v>
      </c>
      <c r="P1052">
        <v>97.009966777408593</v>
      </c>
      <c r="Q1052">
        <v>8.7331093438970005E-3</v>
      </c>
    </row>
    <row r="1053" spans="1:17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239</v>
      </c>
      <c r="E1053">
        <v>2307.67746812</v>
      </c>
      <c r="F1053">
        <v>516.75</v>
      </c>
      <c r="G1053">
        <v>-36.749368188380799</v>
      </c>
      <c r="H1053">
        <v>-4.3129664850316702</v>
      </c>
      <c r="I1053">
        <v>-23.944539239182198</v>
      </c>
      <c r="J1053">
        <v>-3.7101660495734201</v>
      </c>
      <c r="K1053">
        <v>525.42069423770795</v>
      </c>
      <c r="L1053">
        <v>546.413373724027</v>
      </c>
      <c r="M1053">
        <v>35.3645153339465</v>
      </c>
      <c r="N1053">
        <v>0.95358029804850397</v>
      </c>
      <c r="O1053">
        <v>39.845186260280599</v>
      </c>
      <c r="P1053">
        <v>13.821585903083699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539</v>
      </c>
      <c r="E1054">
        <v>2307.5499077459999</v>
      </c>
      <c r="F1054">
        <v>129.05000000000001</v>
      </c>
      <c r="G1054">
        <v>72.923445902327103</v>
      </c>
      <c r="H1054">
        <v>13.8550595542655</v>
      </c>
      <c r="I1054">
        <v>-1.3096189903787201</v>
      </c>
      <c r="J1054">
        <v>-7.3226456549742096</v>
      </c>
      <c r="K1054">
        <v>117.284893195301</v>
      </c>
      <c r="L1054">
        <v>102.687995805646</v>
      </c>
      <c r="M1054">
        <v>49.601474329697901</v>
      </c>
      <c r="N1054">
        <v>2.9735163759302599</v>
      </c>
      <c r="O1054">
        <v>15.459124370399</v>
      </c>
      <c r="P1054">
        <v>109.666937449228</v>
      </c>
      <c r="Q1054">
        <v>4.2588533203858997E-2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1407</v>
      </c>
      <c r="E1055">
        <v>2304.4831999200001</v>
      </c>
      <c r="F1055">
        <v>2615.9</v>
      </c>
      <c r="G1055">
        <v>55.6885048462415</v>
      </c>
      <c r="H1055">
        <v>14.596042068183801</v>
      </c>
      <c r="I1055">
        <v>8.4225241553560206</v>
      </c>
      <c r="J1055">
        <v>-0.37944235839092</v>
      </c>
      <c r="K1055">
        <v>2303.9523487780398</v>
      </c>
      <c r="L1055">
        <v>2130.2080775356799</v>
      </c>
      <c r="M1055">
        <v>68.779238761938501</v>
      </c>
      <c r="N1055">
        <v>2.0690386936282299</v>
      </c>
      <c r="O1055">
        <v>4.7918498413547796</v>
      </c>
      <c r="P1055">
        <v>85.801548405426502</v>
      </c>
      <c r="Q1055">
        <v>0.15590209796684901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239</v>
      </c>
      <c r="E1056">
        <v>2302.1298299250002</v>
      </c>
      <c r="F1056">
        <v>724.3</v>
      </c>
      <c r="G1056">
        <v>-49.2522534944246</v>
      </c>
      <c r="H1056">
        <v>1.18174187038449</v>
      </c>
      <c r="I1056">
        <v>-41.494846505738103</v>
      </c>
      <c r="J1056">
        <v>9.7016431073975706</v>
      </c>
      <c r="K1056">
        <v>734.08605639016002</v>
      </c>
      <c r="L1056">
        <v>816.87354994179395</v>
      </c>
      <c r="M1056">
        <v>81.097300623814903</v>
      </c>
      <c r="N1056">
        <v>1.64254491452361</v>
      </c>
      <c r="O1056">
        <v>58.773988678724301</v>
      </c>
      <c r="P1056">
        <v>13.3223812876476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336</v>
      </c>
      <c r="E1057">
        <v>2296.1197654049902</v>
      </c>
      <c r="F1057">
        <v>1014.2</v>
      </c>
      <c r="G1057">
        <v>-15.796740088819</v>
      </c>
      <c r="H1057">
        <v>-1.6763317271257301</v>
      </c>
      <c r="I1057">
        <v>-23.237136467158599</v>
      </c>
      <c r="J1057">
        <v>2.9738074645849402</v>
      </c>
      <c r="K1057">
        <v>1021.08178630133</v>
      </c>
      <c r="L1057">
        <v>1017.24372002032</v>
      </c>
      <c r="M1057">
        <v>66.311871620403295</v>
      </c>
      <c r="N1057">
        <v>1.00564787845224</v>
      </c>
      <c r="O1057">
        <v>27.9629264444882</v>
      </c>
      <c r="P1057">
        <v>22.628619793241</v>
      </c>
      <c r="Q1057">
        <v>0.150648365678511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484</v>
      </c>
      <c r="E1058">
        <v>2275.5952843999999</v>
      </c>
      <c r="F1058">
        <v>286.75</v>
      </c>
      <c r="G1058">
        <v>-21.858453056614199</v>
      </c>
      <c r="H1058">
        <v>8.7798328981871894</v>
      </c>
      <c r="I1058">
        <v>-8.0062012906542108</v>
      </c>
      <c r="J1058">
        <v>-1.0841062021754999</v>
      </c>
      <c r="K1058">
        <v>269.35834617257001</v>
      </c>
      <c r="L1058">
        <v>267.19119607286302</v>
      </c>
      <c r="M1058">
        <v>64.019682103861896</v>
      </c>
      <c r="N1058">
        <v>1.2569696094046201</v>
      </c>
      <c r="O1058">
        <v>7.6373147340889203</v>
      </c>
      <c r="P1058">
        <v>26.4051135111307</v>
      </c>
      <c r="Q1058">
        <v>-8.8703964816806993E-2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242</v>
      </c>
      <c r="E1059">
        <v>2271.4114918</v>
      </c>
      <c r="F1059">
        <v>465.75</v>
      </c>
      <c r="G1059">
        <v>17.6553645659124</v>
      </c>
      <c r="H1059">
        <v>10.0841164893044</v>
      </c>
      <c r="I1059">
        <v>-19.9112677648803</v>
      </c>
      <c r="J1059">
        <v>-4.0108448468000297</v>
      </c>
      <c r="K1059">
        <v>436.54879126576702</v>
      </c>
      <c r="L1059">
        <v>442.54720524761899</v>
      </c>
      <c r="M1059">
        <v>53.010615037339001</v>
      </c>
      <c r="N1059">
        <v>0.89360911698048395</v>
      </c>
      <c r="O1059">
        <v>37.5952764358561</v>
      </c>
      <c r="P1059">
        <v>48.398916679942602</v>
      </c>
      <c r="Q1059">
        <v>4.3778206035003001E-2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65</v>
      </c>
      <c r="E1060">
        <v>2270.10702485</v>
      </c>
      <c r="F1060">
        <v>775.05</v>
      </c>
      <c r="G1060">
        <v>-19.189725074253602</v>
      </c>
      <c r="H1060">
        <v>3.4503063997880301</v>
      </c>
      <c r="I1060">
        <v>18.3334872638092</v>
      </c>
      <c r="J1060">
        <v>-1.9618111841457999</v>
      </c>
      <c r="K1060">
        <v>735.50562023879104</v>
      </c>
      <c r="L1060">
        <v>675.15981315453496</v>
      </c>
      <c r="M1060">
        <v>64.499826221422197</v>
      </c>
      <c r="N1060">
        <v>1.02318013419057</v>
      </c>
      <c r="O1060">
        <v>6.4640990903812501</v>
      </c>
      <c r="P1060">
        <v>37.444582372761097</v>
      </c>
      <c r="Q1060">
        <v>-3.6643957757053001E-2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542</v>
      </c>
      <c r="E1061">
        <v>2268.7354495999998</v>
      </c>
      <c r="F1061">
        <v>454.1</v>
      </c>
      <c r="G1061">
        <v>-42.002623101845998</v>
      </c>
      <c r="H1061">
        <v>1.3742073428308199</v>
      </c>
      <c r="I1061">
        <v>-22.366643563028202</v>
      </c>
      <c r="J1061">
        <v>-1.34434207665612</v>
      </c>
      <c r="K1061">
        <v>435.39247884261903</v>
      </c>
      <c r="L1061">
        <v>461.54283726584799</v>
      </c>
      <c r="M1061">
        <v>46.276243004536298</v>
      </c>
      <c r="N1061">
        <v>0.93253505187542096</v>
      </c>
      <c r="O1061">
        <v>26.2607355208103</v>
      </c>
      <c r="P1061">
        <v>18.563968668407298</v>
      </c>
      <c r="Q1061">
        <v>1.3146258576007E-2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80</v>
      </c>
      <c r="E1062">
        <v>2261.7417999999998</v>
      </c>
      <c r="F1062">
        <v>718.85</v>
      </c>
      <c r="G1062">
        <v>48.028002362815698</v>
      </c>
      <c r="H1062">
        <v>2.44002687452699</v>
      </c>
      <c r="I1062">
        <v>36.397034643702099</v>
      </c>
      <c r="J1062">
        <v>0.75782663831439501</v>
      </c>
      <c r="K1062">
        <v>628.23983902291104</v>
      </c>
      <c r="L1062">
        <v>527.07581858022195</v>
      </c>
      <c r="M1062">
        <v>56.184614953566097</v>
      </c>
      <c r="N1062">
        <v>0.98518606009247101</v>
      </c>
      <c r="O1062">
        <v>10.8089309313486</v>
      </c>
      <c r="P1062">
        <v>87.910077114102705</v>
      </c>
      <c r="Q1062">
        <v>5.9945417266492003E-2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80</v>
      </c>
      <c r="E1063">
        <v>2253.7368157199999</v>
      </c>
      <c r="F1063">
        <v>257.68</v>
      </c>
      <c r="G1063">
        <v>28.690869706752999</v>
      </c>
      <c r="H1063">
        <v>-0.284594507189882</v>
      </c>
      <c r="I1063">
        <v>0.53436039416488801</v>
      </c>
      <c r="J1063">
        <v>6.9554267080703003E-2</v>
      </c>
      <c r="K1063">
        <v>242.468288108801</v>
      </c>
      <c r="L1063">
        <v>221.004786842855</v>
      </c>
      <c r="M1063">
        <v>58.008310480309902</v>
      </c>
      <c r="N1063">
        <v>1.2366054871026899</v>
      </c>
      <c r="O1063">
        <v>6.5274759391493298</v>
      </c>
      <c r="P1063">
        <v>54.762762762762698</v>
      </c>
      <c r="Q1063">
        <v>-5.7772493546314002E-2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280</v>
      </c>
      <c r="E1064">
        <v>2250.7514821189998</v>
      </c>
      <c r="F1064">
        <v>114.7</v>
      </c>
      <c r="G1064">
        <v>-30.488774300315001</v>
      </c>
      <c r="H1064">
        <v>-14.582132563961</v>
      </c>
      <c r="I1064">
        <v>-10.6096378347873</v>
      </c>
      <c r="J1064">
        <v>-1.12886472804627</v>
      </c>
      <c r="K1064">
        <v>119.235750435016</v>
      </c>
      <c r="L1064">
        <v>114.26479737210801</v>
      </c>
      <c r="M1064">
        <v>43.544342731550202</v>
      </c>
      <c r="N1064">
        <v>0.88461772678281803</v>
      </c>
      <c r="O1064">
        <v>36.006974716652103</v>
      </c>
      <c r="P1064">
        <v>32.662502891510499</v>
      </c>
      <c r="Q1064">
        <v>0.16847091109317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140</v>
      </c>
      <c r="E1065">
        <v>2244.7023993600001</v>
      </c>
      <c r="F1065">
        <v>126.92</v>
      </c>
      <c r="G1065">
        <v>464.59239919189798</v>
      </c>
      <c r="H1065">
        <v>-0.82138424729878601</v>
      </c>
      <c r="I1065">
        <v>81.196127911256895</v>
      </c>
      <c r="J1065">
        <v>2.9606077868648</v>
      </c>
      <c r="K1065">
        <v>118.50588534465</v>
      </c>
      <c r="L1065">
        <v>84.770712248337304</v>
      </c>
      <c r="M1065">
        <v>63.620885450551498</v>
      </c>
      <c r="N1065">
        <v>0.82871288544058597</v>
      </c>
      <c r="O1065">
        <v>8.4777812795461696</v>
      </c>
      <c r="P1065">
        <v>515.07148049430498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487</v>
      </c>
      <c r="E1066">
        <v>2243.0050945500002</v>
      </c>
      <c r="F1066">
        <v>2686.55</v>
      </c>
      <c r="G1066">
        <v>29.259713890376599</v>
      </c>
      <c r="H1066">
        <v>36.326692848336997</v>
      </c>
      <c r="I1066">
        <v>54.550954824042599</v>
      </c>
      <c r="J1066">
        <v>5.5506094947272002</v>
      </c>
      <c r="K1066">
        <v>2078.05407952212</v>
      </c>
      <c r="L1066">
        <v>1752.5550739796199</v>
      </c>
      <c r="M1066">
        <v>77.146098259641604</v>
      </c>
      <c r="N1066">
        <v>1.03263792541357</v>
      </c>
      <c r="O1066">
        <v>2.54787738921664</v>
      </c>
      <c r="P1066">
        <v>107.80059558340101</v>
      </c>
      <c r="Q1066">
        <v>-3.0828003461281998E-2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692</v>
      </c>
      <c r="E1067">
        <v>2233.5581781000001</v>
      </c>
      <c r="F1067">
        <v>356.95</v>
      </c>
      <c r="G1067">
        <v>-2.3208336643421799</v>
      </c>
      <c r="H1067">
        <v>1.89660064327498</v>
      </c>
      <c r="I1067">
        <v>-14.206945446764299</v>
      </c>
      <c r="J1067">
        <v>3.4126412415796601</v>
      </c>
      <c r="K1067">
        <v>337.49959973749299</v>
      </c>
      <c r="L1067">
        <v>328.61003490117901</v>
      </c>
      <c r="M1067">
        <v>58.904347890415302</v>
      </c>
      <c r="N1067">
        <v>1.7871038646005299</v>
      </c>
      <c r="O1067">
        <v>18.181818181818102</v>
      </c>
      <c r="P1067">
        <v>40.448554003541197</v>
      </c>
      <c r="Q1067">
        <v>3.684033596492E-2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542</v>
      </c>
      <c r="E1068">
        <v>2232.134348</v>
      </c>
      <c r="F1068">
        <v>1911.1</v>
      </c>
      <c r="G1068">
        <v>-15.5648720450593</v>
      </c>
      <c r="H1068">
        <v>3.4185495057425501</v>
      </c>
      <c r="I1068">
        <v>3.0669954126659298</v>
      </c>
      <c r="J1068">
        <v>-4.3819649547622497</v>
      </c>
      <c r="K1068">
        <v>1877.7400295382099</v>
      </c>
      <c r="L1068">
        <v>1779.7363739638399</v>
      </c>
      <c r="M1068">
        <v>59.857402043256201</v>
      </c>
      <c r="N1068">
        <v>1.11513189810508</v>
      </c>
      <c r="O1068">
        <v>26.976610329129802</v>
      </c>
      <c r="P1068">
        <v>26.1452145214521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287</v>
      </c>
      <c r="E1069">
        <v>2231.5041660000002</v>
      </c>
      <c r="F1069">
        <v>242.39</v>
      </c>
      <c r="G1069">
        <v>105.19837070723599</v>
      </c>
      <c r="H1069">
        <v>-5.80765177382413</v>
      </c>
      <c r="I1069">
        <v>25.097280440105401</v>
      </c>
      <c r="J1069">
        <v>-0.65483721806513995</v>
      </c>
      <c r="K1069">
        <v>240.59955768127301</v>
      </c>
      <c r="L1069">
        <v>202.55122045643699</v>
      </c>
      <c r="M1069">
        <v>48.639359720793699</v>
      </c>
      <c r="N1069">
        <v>0.70073256402030404</v>
      </c>
      <c r="O1069">
        <v>16.6714798465283</v>
      </c>
      <c r="P1069">
        <v>133.067307692307</v>
      </c>
      <c r="Q1069">
        <v>0.10120572104896</v>
      </c>
    </row>
    <row r="1070" spans="1:17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526</v>
      </c>
      <c r="E1070">
        <v>2230.23381268</v>
      </c>
      <c r="F1070">
        <v>565.70000000000005</v>
      </c>
      <c r="G1070">
        <v>-40.557162507683401</v>
      </c>
      <c r="H1070">
        <v>5.81617421835076E-2</v>
      </c>
      <c r="I1070">
        <v>-23.914658995164501</v>
      </c>
      <c r="J1070">
        <v>-5.1473379832931796</v>
      </c>
      <c r="K1070">
        <v>553.68752109085199</v>
      </c>
      <c r="L1070">
        <v>601.49265125212401</v>
      </c>
      <c r="M1070">
        <v>51.565413199736</v>
      </c>
      <c r="N1070">
        <v>1.48874337012985</v>
      </c>
      <c r="O1070">
        <v>39.950503800600998</v>
      </c>
      <c r="P1070">
        <v>22.698188916603399</v>
      </c>
      <c r="Q1070">
        <v>-7.2586955820628005E-2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89</v>
      </c>
      <c r="E1071">
        <v>2212.4267246200002</v>
      </c>
      <c r="F1071">
        <v>25.95</v>
      </c>
      <c r="G1071">
        <v>203.00150261723601</v>
      </c>
      <c r="H1071">
        <v>-1.43344429611948</v>
      </c>
      <c r="I1071">
        <v>13.917836656259301</v>
      </c>
      <c r="J1071">
        <v>-6.6401648022069502</v>
      </c>
      <c r="K1071">
        <v>26.192579577997499</v>
      </c>
      <c r="L1071">
        <v>21.898229069508702</v>
      </c>
      <c r="M1071">
        <v>38.544653059990999</v>
      </c>
      <c r="N1071">
        <v>0.79979506814599099</v>
      </c>
      <c r="O1071">
        <v>29.287090558766799</v>
      </c>
      <c r="P1071">
        <v>231.31561410909899</v>
      </c>
      <c r="Q1071">
        <v>0.102252936831605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D1072" t="s">
        <v>1093</v>
      </c>
      <c r="E1072">
        <v>2207.2168661000001</v>
      </c>
      <c r="F1072">
        <v>804.55</v>
      </c>
      <c r="G1072">
        <v>-8.5127520618987198</v>
      </c>
      <c r="H1072">
        <v>-4.3934744387708999</v>
      </c>
      <c r="I1072">
        <v>-19.528993844640102</v>
      </c>
      <c r="J1072">
        <v>-2.9746127628806001</v>
      </c>
      <c r="K1072">
        <v>860.73303754847404</v>
      </c>
      <c r="L1072">
        <v>845.64088310108696</v>
      </c>
      <c r="M1072">
        <v>38.904886442521303</v>
      </c>
      <c r="N1072">
        <v>1.35708563924959</v>
      </c>
      <c r="O1072">
        <v>43.055123982350302</v>
      </c>
      <c r="P1072">
        <v>35.663097546581199</v>
      </c>
      <c r="Q1072">
        <v>1.4183607945925001E-2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1654</v>
      </c>
      <c r="E1073">
        <v>2206.5161865599998</v>
      </c>
      <c r="F1073">
        <v>207.04</v>
      </c>
      <c r="G1073">
        <v>-59.161659396191297</v>
      </c>
      <c r="H1073">
        <v>-2.7616141246077399</v>
      </c>
      <c r="I1073">
        <v>-37.866542362288101</v>
      </c>
      <c r="J1073">
        <v>9.2233189405552398</v>
      </c>
      <c r="K1073">
        <v>205.723627905961</v>
      </c>
      <c r="L1073">
        <v>228.5291964175</v>
      </c>
      <c r="M1073">
        <v>63.491554285759101</v>
      </c>
      <c r="N1073">
        <v>2.5042736244249499</v>
      </c>
      <c r="O1073">
        <v>56.660548686244198</v>
      </c>
      <c r="P1073">
        <v>13.1366120218579</v>
      </c>
      <c r="Q1073">
        <v>0.15286375579334999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189</v>
      </c>
      <c r="E1074">
        <v>2202.3645000000001</v>
      </c>
      <c r="F1074">
        <v>899.6</v>
      </c>
      <c r="G1074">
        <v>-14.176421827306999</v>
      </c>
      <c r="H1074">
        <v>23.396745977530902</v>
      </c>
      <c r="I1074">
        <v>13.1049162735394</v>
      </c>
      <c r="J1074">
        <v>4.82344857317488</v>
      </c>
      <c r="K1074">
        <v>741.04607001569298</v>
      </c>
      <c r="L1074">
        <v>676.52347169568895</v>
      </c>
      <c r="M1074">
        <v>72.795434869158001</v>
      </c>
      <c r="N1074">
        <v>1.37874041072342</v>
      </c>
      <c r="O1074">
        <v>1.70631391729658</v>
      </c>
      <c r="P1074">
        <v>64.160583941605793</v>
      </c>
      <c r="Q1074">
        <v>-8.870223078795E-3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1329</v>
      </c>
      <c r="E1075">
        <v>2199.2004886499999</v>
      </c>
      <c r="F1075">
        <v>431.5</v>
      </c>
      <c r="G1075">
        <v>60.525226051577597</v>
      </c>
      <c r="H1075">
        <v>16.901647480774699</v>
      </c>
      <c r="I1075">
        <v>58.374934525781597</v>
      </c>
      <c r="J1075">
        <v>-5.4962012335325703</v>
      </c>
      <c r="K1075">
        <v>357.266468655403</v>
      </c>
      <c r="L1075">
        <v>288.38035983231902</v>
      </c>
      <c r="M1075">
        <v>60.719129485270102</v>
      </c>
      <c r="N1075">
        <v>0.71203815941939397</v>
      </c>
      <c r="O1075">
        <v>1.83082271147161</v>
      </c>
      <c r="P1075">
        <v>103.87432081266201</v>
      </c>
      <c r="Q1075">
        <v>4.3880732678233003E-2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103</v>
      </c>
      <c r="E1076">
        <v>2197.8024324570001</v>
      </c>
      <c r="F1076">
        <v>22.54</v>
      </c>
      <c r="G1076">
        <v>94.717994743867607</v>
      </c>
      <c r="H1076">
        <v>5.2834652326712197</v>
      </c>
      <c r="I1076">
        <v>-22.991507072097701</v>
      </c>
      <c r="J1076">
        <v>8.0754590931624399</v>
      </c>
      <c r="K1076">
        <v>20.839518652858001</v>
      </c>
      <c r="L1076">
        <v>19.650674597236701</v>
      </c>
      <c r="M1076">
        <v>76.658196473413099</v>
      </c>
      <c r="N1076">
        <v>1.9231456270157301</v>
      </c>
      <c r="O1076">
        <v>52.839396628216498</v>
      </c>
      <c r="P1076">
        <v>136.51571656899301</v>
      </c>
      <c r="Q1076">
        <v>0.14272252075553499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21</v>
      </c>
      <c r="E1077">
        <v>2190.5498533499999</v>
      </c>
      <c r="F1077">
        <v>238.8</v>
      </c>
      <c r="G1077">
        <v>-60.868979603074202</v>
      </c>
      <c r="H1077">
        <v>-12.108615659409599</v>
      </c>
      <c r="I1077">
        <v>-48.086286795478898</v>
      </c>
      <c r="J1077">
        <v>-8.1528109887661806</v>
      </c>
      <c r="K1077">
        <v>269.38361307968398</v>
      </c>
      <c r="M1077">
        <v>23.553661557674499</v>
      </c>
      <c r="N1077">
        <v>1.1516974605896799</v>
      </c>
      <c r="O1077">
        <v>77.428810720267904</v>
      </c>
      <c r="P1077">
        <v>7.9322033898305104</v>
      </c>
    </row>
    <row r="1078" spans="1:17" hidden="1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D1078" t="s">
        <v>2305</v>
      </c>
      <c r="E1078">
        <v>2187.6334023999998</v>
      </c>
      <c r="F1078">
        <v>766.35</v>
      </c>
      <c r="G1078">
        <v>105.863816403459</v>
      </c>
      <c r="H1078">
        <v>39.975531983156202</v>
      </c>
      <c r="I1078">
        <v>26.870885110731098</v>
      </c>
      <c r="J1078">
        <v>8.2293377443580298E-2</v>
      </c>
      <c r="K1078">
        <v>605.14982759048405</v>
      </c>
      <c r="L1078">
        <v>543.62247038089299</v>
      </c>
      <c r="M1078">
        <v>79.190798577620399</v>
      </c>
      <c r="N1078">
        <v>3.3142094092926002</v>
      </c>
      <c r="O1078">
        <v>10.184641482351401</v>
      </c>
      <c r="P1078">
        <v>133.96428026255501</v>
      </c>
      <c r="Q1078">
        <v>0.10985526351420299</v>
      </c>
    </row>
    <row r="1079" spans="1:17" hidden="1" x14ac:dyDescent="0.3">
      <c r="A1079" t="s">
        <v>2306</v>
      </c>
      <c r="B1079" t="s">
        <v>2307</v>
      </c>
      <c r="C1079" t="str">
        <f>IFERROR(VLOOKUP(Table1[[#This Row],[Ticker]],[1]!Table1[[Symbol]:[Industry]],2,FALSE),"-")</f>
        <v>-</v>
      </c>
      <c r="D1079" t="s">
        <v>49</v>
      </c>
      <c r="E1079">
        <v>2181.8191890599901</v>
      </c>
      <c r="F1079">
        <v>2077.1999999999998</v>
      </c>
      <c r="G1079">
        <v>-32.852808629834399</v>
      </c>
      <c r="H1079">
        <v>-13.370586155362099</v>
      </c>
      <c r="I1079">
        <v>-27.509890006909799</v>
      </c>
      <c r="J1079">
        <v>-4.3298151480835703</v>
      </c>
      <c r="K1079">
        <v>2147.95215079429</v>
      </c>
      <c r="L1079">
        <v>2118.3205967911199</v>
      </c>
      <c r="M1079">
        <v>34.951499982235198</v>
      </c>
      <c r="N1079">
        <v>1.0650959395886099</v>
      </c>
      <c r="O1079">
        <v>29.019834392451301</v>
      </c>
      <c r="P1079">
        <v>22.433101497111799</v>
      </c>
      <c r="Q1079">
        <v>0.100413284771391</v>
      </c>
    </row>
    <row r="1080" spans="1:17" hidden="1" x14ac:dyDescent="0.3">
      <c r="A1080" t="s">
        <v>2308</v>
      </c>
      <c r="B1080" t="s">
        <v>2309</v>
      </c>
      <c r="C1080" t="str">
        <f>IFERROR(VLOOKUP(Table1[[#This Row],[Ticker]],[1]!Table1[[Symbol]:[Industry]],2,FALSE),"-")</f>
        <v>-</v>
      </c>
      <c r="D1080" t="s">
        <v>713</v>
      </c>
      <c r="E1080">
        <v>2180.653534008</v>
      </c>
      <c r="F1080">
        <v>269.77</v>
      </c>
      <c r="G1080">
        <v>1.2875764290629399</v>
      </c>
      <c r="H1080">
        <v>-0.32358151982865302</v>
      </c>
      <c r="I1080">
        <v>0.60538811626014</v>
      </c>
      <c r="J1080">
        <v>-0.31926395946344499</v>
      </c>
      <c r="K1080">
        <v>257.02588812264798</v>
      </c>
      <c r="L1080">
        <v>239.690258606133</v>
      </c>
      <c r="M1080">
        <v>58.290846172297002</v>
      </c>
      <c r="N1080">
        <v>0.61263935100214295</v>
      </c>
      <c r="O1080">
        <v>0.129740149015833</v>
      </c>
      <c r="P1080">
        <v>30.1978764478764</v>
      </c>
      <c r="Q1080">
        <v>3.2968413234804997E-2</v>
      </c>
    </row>
    <row r="1081" spans="1:17" x14ac:dyDescent="0.3">
      <c r="A1081" t="s">
        <v>2310</v>
      </c>
      <c r="B1081" t="s">
        <v>2311</v>
      </c>
      <c r="C1081" t="str">
        <f>IFERROR(VLOOKUP(Table1[[#This Row],[Ticker]],[1]!Table1[[Symbol]:[Industry]],2,FALSE),"-")</f>
        <v>-</v>
      </c>
      <c r="D1081" t="s">
        <v>287</v>
      </c>
      <c r="E1081">
        <v>2179.8819001299998</v>
      </c>
      <c r="F1081">
        <v>687.65</v>
      </c>
      <c r="G1081">
        <v>-8.3082127618162591</v>
      </c>
      <c r="H1081">
        <v>9.3907335531375207</v>
      </c>
      <c r="I1081">
        <v>-16.014045213764501</v>
      </c>
      <c r="J1081">
        <v>9.2132288543679</v>
      </c>
      <c r="K1081">
        <v>621.91034766321195</v>
      </c>
      <c r="L1081">
        <v>620.78274391628599</v>
      </c>
      <c r="M1081">
        <v>67.739838824936498</v>
      </c>
      <c r="N1081">
        <v>2.12311975516702</v>
      </c>
      <c r="O1081">
        <v>11.6701810514069</v>
      </c>
      <c r="P1081">
        <v>53.288007133303502</v>
      </c>
      <c r="Q1081">
        <v>-5.8411486804927998E-2</v>
      </c>
    </row>
    <row r="1082" spans="1:17" hidden="1" x14ac:dyDescent="0.3">
      <c r="A1082" t="s">
        <v>2312</v>
      </c>
      <c r="B1082" t="s">
        <v>2313</v>
      </c>
      <c r="C1082" t="str">
        <f>IFERROR(VLOOKUP(Table1[[#This Row],[Ticker]],[1]!Table1[[Symbol]:[Industry]],2,FALSE),"-")</f>
        <v>-</v>
      </c>
      <c r="D1082" t="s">
        <v>125</v>
      </c>
      <c r="E1082">
        <v>2178.39967037</v>
      </c>
      <c r="F1082">
        <v>1684.6</v>
      </c>
      <c r="G1082">
        <v>6.53461023699455</v>
      </c>
      <c r="H1082">
        <v>-3.4041218587111999</v>
      </c>
      <c r="I1082">
        <v>0.53829960086695405</v>
      </c>
      <c r="J1082">
        <v>-0.28832238226401502</v>
      </c>
      <c r="K1082">
        <v>1709.4030672675599</v>
      </c>
      <c r="L1082">
        <v>1588.6088726036701</v>
      </c>
      <c r="M1082">
        <v>60.851122029965502</v>
      </c>
      <c r="N1082">
        <v>0.39780144291976299</v>
      </c>
      <c r="O1082">
        <v>24.599311409236599</v>
      </c>
      <c r="P1082">
        <v>35.396238546857397</v>
      </c>
      <c r="Q1082">
        <v>0.110659769955712</v>
      </c>
    </row>
    <row r="1083" spans="1:17" hidden="1" x14ac:dyDescent="0.3">
      <c r="A1083" t="s">
        <v>2314</v>
      </c>
      <c r="B1083" t="s">
        <v>2315</v>
      </c>
      <c r="C1083" t="str">
        <f>IFERROR(VLOOKUP(Table1[[#This Row],[Ticker]],[1]!Table1[[Symbol]:[Industry]],2,FALSE),"-")</f>
        <v>-</v>
      </c>
      <c r="D1083" t="s">
        <v>866</v>
      </c>
      <c r="E1083">
        <v>2176.8882003599902</v>
      </c>
      <c r="F1083">
        <v>313.95</v>
      </c>
      <c r="G1083">
        <v>784.23929052171104</v>
      </c>
      <c r="H1083">
        <v>16.447074449206799</v>
      </c>
      <c r="I1083">
        <v>187.985363854605</v>
      </c>
      <c r="J1083">
        <v>-3.4835570948508998</v>
      </c>
      <c r="K1083">
        <v>260.854595774953</v>
      </c>
      <c r="L1083">
        <v>173.29754414237701</v>
      </c>
      <c r="M1083">
        <v>80.640748924918995</v>
      </c>
      <c r="N1083">
        <v>2.6280557969795799</v>
      </c>
      <c r="O1083">
        <v>6.4182194616977304</v>
      </c>
      <c r="Q1083">
        <v>0.14753504727438499</v>
      </c>
    </row>
    <row r="1084" spans="1:17" hidden="1" x14ac:dyDescent="0.3">
      <c r="A1084" t="s">
        <v>2316</v>
      </c>
      <c r="B1084" t="s">
        <v>2317</v>
      </c>
      <c r="C1084" t="str">
        <f>IFERROR(VLOOKUP(Table1[[#This Row],[Ticker]],[1]!Table1[[Symbol]:[Industry]],2,FALSE),"-")</f>
        <v>-</v>
      </c>
      <c r="D1084" t="s">
        <v>242</v>
      </c>
      <c r="E1084">
        <v>2172.3577749999999</v>
      </c>
      <c r="F1084">
        <v>435.35</v>
      </c>
      <c r="G1084">
        <v>-14.554219914451799</v>
      </c>
      <c r="H1084">
        <v>-13.2516822159316</v>
      </c>
      <c r="I1084">
        <v>-13.9939111958043</v>
      </c>
      <c r="J1084">
        <v>-2.7809462790406898</v>
      </c>
      <c r="K1084">
        <v>453.20663064551098</v>
      </c>
      <c r="L1084">
        <v>437.11484168693198</v>
      </c>
      <c r="M1084">
        <v>35.812565880395702</v>
      </c>
      <c r="N1084">
        <v>0.81350824410923805</v>
      </c>
      <c r="O1084">
        <v>14.138049844952301</v>
      </c>
      <c r="P1084">
        <v>14.100380028829701</v>
      </c>
      <c r="Q1084">
        <v>3.7636135991736999E-2</v>
      </c>
    </row>
    <row r="1085" spans="1:17" hidden="1" x14ac:dyDescent="0.3">
      <c r="A1085" t="s">
        <v>2318</v>
      </c>
      <c r="B1085" t="s">
        <v>2319</v>
      </c>
      <c r="C1085" t="str">
        <f>IFERROR(VLOOKUP(Table1[[#This Row],[Ticker]],[1]!Table1[[Symbol]:[Industry]],2,FALSE),"-")</f>
        <v>-</v>
      </c>
      <c r="D1085" t="s">
        <v>80</v>
      </c>
      <c r="E1085">
        <v>2172.15595695</v>
      </c>
      <c r="F1085">
        <v>2865.8</v>
      </c>
      <c r="G1085">
        <v>-30.799248636821702</v>
      </c>
      <c r="H1085">
        <v>5.9512072365927802</v>
      </c>
      <c r="I1085">
        <v>-12.869452684980899</v>
      </c>
      <c r="J1085">
        <v>-3.2737542017083698</v>
      </c>
      <c r="K1085">
        <v>2764.1587615619301</v>
      </c>
      <c r="L1085">
        <v>2775.0875337825</v>
      </c>
      <c r="M1085">
        <v>48.588658745100503</v>
      </c>
      <c r="N1085">
        <v>0.69395752748788397</v>
      </c>
      <c r="O1085">
        <v>12.219973480354501</v>
      </c>
      <c r="P1085">
        <v>22.175090060324401</v>
      </c>
      <c r="Q1085">
        <v>-8.8400152443164001E-2</v>
      </c>
    </row>
    <row r="1086" spans="1:17" hidden="1" x14ac:dyDescent="0.3">
      <c r="A1086" t="s">
        <v>2320</v>
      </c>
      <c r="B1086" t="s">
        <v>2321</v>
      </c>
      <c r="C1086" t="str">
        <f>IFERROR(VLOOKUP(Table1[[#This Row],[Ticker]],[1]!Table1[[Symbol]:[Industry]],2,FALSE),"-")</f>
        <v>-</v>
      </c>
      <c r="D1086" t="s">
        <v>214</v>
      </c>
      <c r="E1086">
        <v>2171.7564974699999</v>
      </c>
      <c r="F1086">
        <v>98.11</v>
      </c>
      <c r="G1086">
        <v>3.9997129908101798</v>
      </c>
      <c r="H1086">
        <v>9.2472661636852695</v>
      </c>
      <c r="I1086">
        <v>3.7441838802126202</v>
      </c>
      <c r="J1086">
        <v>7.61872111796146</v>
      </c>
      <c r="K1086">
        <v>87.137597029923896</v>
      </c>
      <c r="L1086">
        <v>81.108458556059901</v>
      </c>
      <c r="M1086">
        <v>79.711588983804901</v>
      </c>
      <c r="N1086">
        <v>2.0546246427463299</v>
      </c>
      <c r="O1086">
        <v>10.794006727143</v>
      </c>
      <c r="P1086">
        <v>41.165467625899197</v>
      </c>
      <c r="Q1086">
        <v>0.260761053509451</v>
      </c>
    </row>
    <row r="1087" spans="1:17" hidden="1" x14ac:dyDescent="0.3">
      <c r="A1087" t="s">
        <v>2322</v>
      </c>
      <c r="B1087" t="s">
        <v>2323</v>
      </c>
      <c r="C1087" t="str">
        <f>IFERROR(VLOOKUP(Table1[[#This Row],[Ticker]],[1]!Table1[[Symbol]:[Industry]],2,FALSE),"-")</f>
        <v>-</v>
      </c>
      <c r="D1087" t="s">
        <v>484</v>
      </c>
      <c r="E1087">
        <v>2169.9889478</v>
      </c>
      <c r="F1087">
        <v>262.88</v>
      </c>
      <c r="G1087">
        <v>2.7527258869195101</v>
      </c>
      <c r="H1087">
        <v>16.5066700183847</v>
      </c>
      <c r="I1087">
        <v>-10.544309646944299</v>
      </c>
      <c r="J1087">
        <v>-5.1098566949318904</v>
      </c>
      <c r="K1087">
        <v>231.53233889244001</v>
      </c>
      <c r="L1087">
        <v>224.51535040394899</v>
      </c>
      <c r="M1087">
        <v>66.233171186524402</v>
      </c>
      <c r="N1087">
        <v>2.0446689747039</v>
      </c>
      <c r="O1087">
        <v>8.3155812538040195</v>
      </c>
      <c r="P1087">
        <v>45.599556909443301</v>
      </c>
      <c r="Q1087">
        <v>0.101673521871407</v>
      </c>
    </row>
    <row r="1088" spans="1:17" hidden="1" x14ac:dyDescent="0.3">
      <c r="A1088" t="s">
        <v>2324</v>
      </c>
      <c r="B1088" t="s">
        <v>2325</v>
      </c>
      <c r="C1088" t="str">
        <f>IFERROR(VLOOKUP(Table1[[#This Row],[Ticker]],[1]!Table1[[Symbol]:[Industry]],2,FALSE),"-")</f>
        <v>-</v>
      </c>
      <c r="D1088" t="s">
        <v>80</v>
      </c>
      <c r="E1088">
        <v>2160.8727178499998</v>
      </c>
      <c r="F1088">
        <v>44.98</v>
      </c>
      <c r="G1088">
        <v>45.1116313031619</v>
      </c>
      <c r="H1088">
        <v>7.8490573208764003</v>
      </c>
      <c r="I1088">
        <v>16.032206158216699</v>
      </c>
      <c r="J1088">
        <v>-7.8041140775692597</v>
      </c>
      <c r="K1088">
        <v>41.314775439963597</v>
      </c>
      <c r="L1088">
        <v>36.696720192883497</v>
      </c>
      <c r="M1088">
        <v>40.367538925958897</v>
      </c>
      <c r="N1088">
        <v>2.7369653396404101</v>
      </c>
      <c r="O1088">
        <v>8.0480213428190304</v>
      </c>
      <c r="P1088">
        <v>82.845528455284494</v>
      </c>
    </row>
    <row r="1089" spans="1:17" hidden="1" x14ac:dyDescent="0.3">
      <c r="A1089" t="s">
        <v>2326</v>
      </c>
      <c r="B1089" t="s">
        <v>2327</v>
      </c>
      <c r="C1089" t="str">
        <f>IFERROR(VLOOKUP(Table1[[#This Row],[Ticker]],[1]!Table1[[Symbol]:[Industry]],2,FALSE),"-")</f>
        <v>-</v>
      </c>
      <c r="D1089" t="s">
        <v>252</v>
      </c>
      <c r="E1089">
        <v>2159.065605625</v>
      </c>
      <c r="F1089">
        <v>624.5</v>
      </c>
      <c r="G1089">
        <v>45.746203524776497</v>
      </c>
      <c r="H1089">
        <v>23.464826579355101</v>
      </c>
      <c r="I1089">
        <v>25.1378780840238</v>
      </c>
      <c r="J1089">
        <v>-1.6155921607141499</v>
      </c>
      <c r="K1089">
        <v>497.140424071349</v>
      </c>
      <c r="L1089">
        <v>445.39809084834798</v>
      </c>
      <c r="M1089">
        <v>64.865370050439594</v>
      </c>
      <c r="N1089">
        <v>2.7186430371328898</v>
      </c>
      <c r="O1089">
        <v>6.3891112890312103</v>
      </c>
      <c r="P1089">
        <v>82.8161592505854</v>
      </c>
      <c r="Q1089">
        <v>0.113601431191815</v>
      </c>
    </row>
    <row r="1090" spans="1:17" hidden="1" x14ac:dyDescent="0.3">
      <c r="A1090" t="s">
        <v>2328</v>
      </c>
      <c r="B1090" t="s">
        <v>2329</v>
      </c>
      <c r="C1090" t="str">
        <f>IFERROR(VLOOKUP(Table1[[#This Row],[Ticker]],[1]!Table1[[Symbol]:[Industry]],2,FALSE),"-")</f>
        <v>-</v>
      </c>
      <c r="D1090" t="s">
        <v>140</v>
      </c>
      <c r="E1090">
        <v>2158.1302290200001</v>
      </c>
      <c r="F1090">
        <v>70.540000000000006</v>
      </c>
      <c r="G1090">
        <v>167.68972114023001</v>
      </c>
      <c r="H1090">
        <v>7.3396908479469003</v>
      </c>
      <c r="I1090">
        <v>14.111352667254501</v>
      </c>
      <c r="J1090">
        <v>-9.6764536322516399</v>
      </c>
      <c r="K1090">
        <v>64.8103296104278</v>
      </c>
      <c r="L1090">
        <v>52.830889484522501</v>
      </c>
      <c r="M1090">
        <v>47.8889798131164</v>
      </c>
      <c r="N1090">
        <v>0.58128204007697404</v>
      </c>
      <c r="O1090">
        <v>10.901616104337901</v>
      </c>
      <c r="P1090">
        <v>205.36796536796501</v>
      </c>
      <c r="Q1090">
        <v>0.127427855774983</v>
      </c>
    </row>
    <row r="1091" spans="1:17" hidden="1" x14ac:dyDescent="0.3">
      <c r="A1091" t="s">
        <v>2330</v>
      </c>
      <c r="B1091" t="s">
        <v>2331</v>
      </c>
      <c r="C1091" t="str">
        <f>IFERROR(VLOOKUP(Table1[[#This Row],[Ticker]],[1]!Table1[[Symbol]:[Industry]],2,FALSE),"-")</f>
        <v>-</v>
      </c>
      <c r="D1091" t="s">
        <v>214</v>
      </c>
      <c r="E1091">
        <v>2152.7152539200001</v>
      </c>
      <c r="F1091">
        <v>89.69</v>
      </c>
      <c r="G1091">
        <v>250.16445016227399</v>
      </c>
      <c r="H1091">
        <v>72.382837332043295</v>
      </c>
      <c r="I1091">
        <v>123.942943840309</v>
      </c>
      <c r="J1091">
        <v>-2.7196639341763702</v>
      </c>
      <c r="K1091">
        <v>63.115064353165202</v>
      </c>
      <c r="L1091">
        <v>45.369127731494601</v>
      </c>
      <c r="M1091">
        <v>71.202360915556397</v>
      </c>
      <c r="N1091">
        <v>2.68841369184348</v>
      </c>
      <c r="O1091">
        <v>11.428252871000099</v>
      </c>
      <c r="P1091">
        <v>292.51641137855501</v>
      </c>
      <c r="Q1091">
        <v>0.14430419561622199</v>
      </c>
    </row>
    <row r="1092" spans="1:17" hidden="1" x14ac:dyDescent="0.3">
      <c r="A1092" t="s">
        <v>2332</v>
      </c>
      <c r="B1092" t="s">
        <v>2333</v>
      </c>
      <c r="C1092" t="str">
        <f>IFERROR(VLOOKUP(Table1[[#This Row],[Ticker]],[1]!Table1[[Symbol]:[Industry]],2,FALSE),"-")</f>
        <v>-</v>
      </c>
      <c r="E1092">
        <v>2144.5389895080002</v>
      </c>
      <c r="F1092">
        <v>48.08</v>
      </c>
      <c r="G1092">
        <v>61.0232966248361</v>
      </c>
      <c r="H1092">
        <v>3.5907758020337099</v>
      </c>
      <c r="I1092">
        <v>10.489598843054701</v>
      </c>
      <c r="J1092">
        <v>-2.1229700097726498</v>
      </c>
      <c r="K1092">
        <v>42.762180095886102</v>
      </c>
      <c r="L1092">
        <v>39.204942406312099</v>
      </c>
      <c r="M1092">
        <v>54.360994102483502</v>
      </c>
      <c r="N1092">
        <v>2.00498575463476</v>
      </c>
      <c r="O1092">
        <v>43.261231281198</v>
      </c>
      <c r="P1092">
        <v>95.447154471544707</v>
      </c>
      <c r="Q1092">
        <v>2.9451780076810999E-2</v>
      </c>
    </row>
    <row r="1093" spans="1:17" hidden="1" x14ac:dyDescent="0.3">
      <c r="A1093" t="s">
        <v>2334</v>
      </c>
      <c r="B1093" t="s">
        <v>2335</v>
      </c>
      <c r="C1093" t="str">
        <f>IFERROR(VLOOKUP(Table1[[#This Row],[Ticker]],[1]!Table1[[Symbol]:[Industry]],2,FALSE),"-")</f>
        <v>-</v>
      </c>
      <c r="D1093" t="s">
        <v>346</v>
      </c>
      <c r="E1093">
        <v>2139.4796475449998</v>
      </c>
      <c r="F1093">
        <v>729.1</v>
      </c>
      <c r="G1093">
        <v>38.4921442187648</v>
      </c>
      <c r="H1093">
        <v>22.5462878563185</v>
      </c>
      <c r="I1093">
        <v>-0.75595126968767901</v>
      </c>
      <c r="J1093">
        <v>2.7655801670350502</v>
      </c>
      <c r="K1093">
        <v>630.07700263653396</v>
      </c>
      <c r="L1093">
        <v>579.14560050885302</v>
      </c>
      <c r="M1093">
        <v>71.574450451950696</v>
      </c>
      <c r="N1093">
        <v>1.03700623091657</v>
      </c>
      <c r="O1093">
        <v>3.8952132766424299</v>
      </c>
      <c r="P1093">
        <v>76.089844221712298</v>
      </c>
      <c r="Q1093">
        <v>1.3585795085195E-2</v>
      </c>
    </row>
    <row r="1094" spans="1:17" hidden="1" x14ac:dyDescent="0.3">
      <c r="A1094" t="s">
        <v>2336</v>
      </c>
      <c r="B1094" t="s">
        <v>2337</v>
      </c>
      <c r="C1094" t="str">
        <f>IFERROR(VLOOKUP(Table1[[#This Row],[Ticker]],[1]!Table1[[Symbol]:[Industry]],2,FALSE),"-")</f>
        <v>-</v>
      </c>
      <c r="D1094" t="s">
        <v>65</v>
      </c>
      <c r="E1094">
        <v>2138.5642338900002</v>
      </c>
      <c r="F1094">
        <v>254.37</v>
      </c>
      <c r="G1094">
        <v>146.51243644101899</v>
      </c>
      <c r="H1094">
        <v>18.9988504039387</v>
      </c>
      <c r="I1094">
        <v>79.738020293829507</v>
      </c>
      <c r="J1094">
        <v>5.3494182254305099E-2</v>
      </c>
      <c r="K1094">
        <v>216.89146557503099</v>
      </c>
      <c r="L1094">
        <v>170.45625924024199</v>
      </c>
      <c r="M1094">
        <v>68.191142597816196</v>
      </c>
      <c r="N1094">
        <v>1.23368284416514</v>
      </c>
      <c r="O1094">
        <v>3.6796792074537099</v>
      </c>
      <c r="P1094">
        <v>177.24250681198899</v>
      </c>
      <c r="Q1094">
        <v>1.8908520522088999E-2</v>
      </c>
    </row>
    <row r="1095" spans="1:17" hidden="1" x14ac:dyDescent="0.3">
      <c r="A1095" t="s">
        <v>2338</v>
      </c>
      <c r="B1095" t="s">
        <v>2339</v>
      </c>
      <c r="C1095" t="str">
        <f>IFERROR(VLOOKUP(Table1[[#This Row],[Ticker]],[1]!Table1[[Symbol]:[Industry]],2,FALSE),"-")</f>
        <v>-</v>
      </c>
      <c r="D1095" t="s">
        <v>229</v>
      </c>
      <c r="E1095">
        <v>2137.90574655</v>
      </c>
      <c r="F1095">
        <v>825.25</v>
      </c>
      <c r="G1095">
        <v>-8.8579063787194308</v>
      </c>
      <c r="H1095">
        <v>1.1160291225599599</v>
      </c>
      <c r="I1095">
        <v>38.7175582257019</v>
      </c>
      <c r="J1095">
        <v>-2.4824119878043698</v>
      </c>
      <c r="K1095">
        <v>804.78662281669403</v>
      </c>
      <c r="L1095">
        <v>629.13245293059595</v>
      </c>
      <c r="M1095">
        <v>43.266450745663299</v>
      </c>
      <c r="N1095">
        <v>0.49411022536807298</v>
      </c>
      <c r="O1095">
        <v>19.9636473795819</v>
      </c>
      <c r="P1095">
        <v>105.286069651741</v>
      </c>
      <c r="Q1095">
        <v>0.245502384773957</v>
      </c>
    </row>
    <row r="1096" spans="1:17" hidden="1" x14ac:dyDescent="0.3">
      <c r="A1096" t="s">
        <v>2340</v>
      </c>
      <c r="B1096" t="s">
        <v>2341</v>
      </c>
      <c r="C1096" t="str">
        <f>IFERROR(VLOOKUP(Table1[[#This Row],[Ticker]],[1]!Table1[[Symbol]:[Industry]],2,FALSE),"-")</f>
        <v>-</v>
      </c>
      <c r="D1096" t="s">
        <v>189</v>
      </c>
      <c r="E1096">
        <v>2137.618868</v>
      </c>
      <c r="F1096">
        <v>1274.3499999999999</v>
      </c>
      <c r="G1096">
        <v>26.989904270297998</v>
      </c>
      <c r="H1096">
        <v>12.8577096166931</v>
      </c>
      <c r="I1096">
        <v>34.110829035962396</v>
      </c>
      <c r="J1096">
        <v>-6.8769335319841902</v>
      </c>
      <c r="K1096">
        <v>1137.4098963486499</v>
      </c>
      <c r="L1096">
        <v>967.31490790240605</v>
      </c>
      <c r="M1096">
        <v>60.869596905630303</v>
      </c>
      <c r="N1096">
        <v>0.93468505658212997</v>
      </c>
      <c r="O1096">
        <v>9.7814572134813798</v>
      </c>
      <c r="P1096">
        <v>64.315646960221699</v>
      </c>
      <c r="Q1096">
        <v>3.7818803798876997E-2</v>
      </c>
    </row>
    <row r="1097" spans="1:17" hidden="1" x14ac:dyDescent="0.3">
      <c r="A1097" t="s">
        <v>2342</v>
      </c>
      <c r="B1097" t="s">
        <v>2343</v>
      </c>
      <c r="C1097" t="str">
        <f>IFERROR(VLOOKUP(Table1[[#This Row],[Ticker]],[1]!Table1[[Symbol]:[Industry]],2,FALSE),"-")</f>
        <v>-</v>
      </c>
      <c r="D1097" t="s">
        <v>65</v>
      </c>
      <c r="E1097">
        <v>2135.3307840000002</v>
      </c>
      <c r="F1097">
        <v>240.28</v>
      </c>
      <c r="G1097">
        <v>34.839289615982601</v>
      </c>
      <c r="H1097">
        <v>7.7819743331220801</v>
      </c>
      <c r="I1097">
        <v>-7.1310834624474797</v>
      </c>
      <c r="J1097">
        <v>10.0293691358599</v>
      </c>
      <c r="K1097">
        <v>214.828981719588</v>
      </c>
      <c r="L1097">
        <v>201.10254432665599</v>
      </c>
      <c r="M1097">
        <v>76.361774270323394</v>
      </c>
      <c r="N1097">
        <v>1.82334939932791</v>
      </c>
      <c r="O1097">
        <v>9.8093890461128801</v>
      </c>
      <c r="P1097">
        <v>69.211267605633793</v>
      </c>
      <c r="Q1097">
        <v>8.4625571565801E-2</v>
      </c>
    </row>
    <row r="1098" spans="1:17" hidden="1" x14ac:dyDescent="0.3">
      <c r="A1098" t="s">
        <v>2344</v>
      </c>
      <c r="B1098" t="s">
        <v>2345</v>
      </c>
      <c r="C1098" t="str">
        <f>IFERROR(VLOOKUP(Table1[[#This Row],[Ticker]],[1]!Table1[[Symbol]:[Industry]],2,FALSE),"-")</f>
        <v>-</v>
      </c>
      <c r="E1098">
        <v>2130.7441806849902</v>
      </c>
      <c r="F1098">
        <v>820.9</v>
      </c>
      <c r="G1098">
        <v>38.406816540746497</v>
      </c>
      <c r="H1098">
        <v>-11.083703071997</v>
      </c>
      <c r="I1098">
        <v>-45.995628677625199</v>
      </c>
      <c r="J1098">
        <v>-2.6693321181905301</v>
      </c>
      <c r="K1098">
        <v>863.37419587787701</v>
      </c>
      <c r="L1098">
        <v>799.71775542518105</v>
      </c>
      <c r="M1098">
        <v>32.046069555418299</v>
      </c>
      <c r="N1098">
        <v>0.70447039280493196</v>
      </c>
      <c r="O1098">
        <v>58.362772566695</v>
      </c>
      <c r="P1098">
        <v>82.422222222222203</v>
      </c>
      <c r="Q1098">
        <v>0.18677391541798</v>
      </c>
    </row>
    <row r="1099" spans="1:17" hidden="1" x14ac:dyDescent="0.3">
      <c r="A1099" t="s">
        <v>2346</v>
      </c>
      <c r="B1099" t="s">
        <v>2347</v>
      </c>
      <c r="C1099" t="str">
        <f>IFERROR(VLOOKUP(Table1[[#This Row],[Ticker]],[1]!Table1[[Symbol]:[Industry]],2,FALSE),"-")</f>
        <v>-</v>
      </c>
      <c r="E1099">
        <v>2129.98494553</v>
      </c>
      <c r="F1099">
        <v>1927.65</v>
      </c>
      <c r="G1099">
        <v>449.70336311462802</v>
      </c>
      <c r="H1099">
        <v>4.96573760425317</v>
      </c>
      <c r="I1099">
        <v>118.00894567858801</v>
      </c>
      <c r="J1099">
        <v>10.1764650184759</v>
      </c>
      <c r="K1099">
        <v>1646.8121883605299</v>
      </c>
      <c r="L1099">
        <v>1176.0276016446901</v>
      </c>
      <c r="M1099">
        <v>77.872721667417593</v>
      </c>
      <c r="N1099">
        <v>0.83621227168257695</v>
      </c>
      <c r="O1099">
        <v>6.08253573003398</v>
      </c>
      <c r="P1099">
        <v>475.41791044776102</v>
      </c>
      <c r="Q1099">
        <v>0.257649170578093</v>
      </c>
    </row>
    <row r="1100" spans="1:17" hidden="1" x14ac:dyDescent="0.3">
      <c r="A1100" t="s">
        <v>2348</v>
      </c>
      <c r="B1100" t="s">
        <v>2349</v>
      </c>
      <c r="C1100" t="str">
        <f>IFERROR(VLOOKUP(Table1[[#This Row],[Ticker]],[1]!Table1[[Symbol]:[Industry]],2,FALSE),"-")</f>
        <v>-</v>
      </c>
      <c r="D1100" t="s">
        <v>120</v>
      </c>
      <c r="E1100">
        <v>2125.4520974060001</v>
      </c>
      <c r="F1100">
        <v>178.94</v>
      </c>
      <c r="G1100">
        <v>11.5449747435575</v>
      </c>
      <c r="H1100">
        <v>-7.8579859997187604</v>
      </c>
      <c r="I1100">
        <v>-34.538705387707303</v>
      </c>
      <c r="J1100">
        <v>-0.54132605588292304</v>
      </c>
      <c r="K1100">
        <v>187.25495287317099</v>
      </c>
      <c r="L1100">
        <v>195.82772488349599</v>
      </c>
      <c r="M1100">
        <v>47.056228226894</v>
      </c>
      <c r="N1100">
        <v>0.60449296371717298</v>
      </c>
      <c r="O1100">
        <v>61.925785179389699</v>
      </c>
      <c r="P1100">
        <v>40.842188114915302</v>
      </c>
      <c r="Q1100">
        <v>1.3365829176332E-2</v>
      </c>
    </row>
    <row r="1101" spans="1:17" hidden="1" x14ac:dyDescent="0.3">
      <c r="A1101" t="s">
        <v>2350</v>
      </c>
      <c r="B1101" t="s">
        <v>2351</v>
      </c>
      <c r="C1101" t="str">
        <f>IFERROR(VLOOKUP(Table1[[#This Row],[Ticker]],[1]!Table1[[Symbol]:[Industry]],2,FALSE),"-")</f>
        <v>-</v>
      </c>
      <c r="D1101" t="s">
        <v>414</v>
      </c>
      <c r="E1101">
        <v>2122.4668496250001</v>
      </c>
      <c r="F1101">
        <v>899.45</v>
      </c>
      <c r="G1101">
        <v>-10.3004632165031</v>
      </c>
      <c r="H1101">
        <v>-2.4201694071997899</v>
      </c>
      <c r="I1101">
        <v>-36.747404067672498</v>
      </c>
      <c r="J1101">
        <v>-4.6004922774714396</v>
      </c>
      <c r="K1101">
        <v>904.772745098006</v>
      </c>
      <c r="L1101">
        <v>943.69449545199495</v>
      </c>
      <c r="M1101">
        <v>40.382148476760101</v>
      </c>
      <c r="N1101">
        <v>0.84509783377110703</v>
      </c>
      <c r="O1101">
        <v>61.209628106064798</v>
      </c>
      <c r="P1101">
        <v>20.456676041248102</v>
      </c>
      <c r="Q1101">
        <v>-1.3562895286431001E-2</v>
      </c>
    </row>
    <row r="1102" spans="1:17" hidden="1" x14ac:dyDescent="0.3">
      <c r="A1102" t="s">
        <v>2352</v>
      </c>
      <c r="B1102" t="s">
        <v>2353</v>
      </c>
      <c r="C1102" t="str">
        <f>IFERROR(VLOOKUP(Table1[[#This Row],[Ticker]],[1]!Table1[[Symbol]:[Industry]],2,FALSE),"-")</f>
        <v>-</v>
      </c>
      <c r="D1102" t="s">
        <v>242</v>
      </c>
      <c r="E1102">
        <v>2121.3940550000002</v>
      </c>
      <c r="F1102">
        <v>918.85</v>
      </c>
      <c r="G1102">
        <v>50.1457544435941</v>
      </c>
      <c r="H1102">
        <v>31.289932438048499</v>
      </c>
      <c r="I1102">
        <v>13.8178842144537</v>
      </c>
      <c r="J1102">
        <v>21.991719255764</v>
      </c>
      <c r="K1102">
        <v>723.88798132334205</v>
      </c>
      <c r="L1102">
        <v>652.43574898505005</v>
      </c>
      <c r="M1102">
        <v>92.261539326840406</v>
      </c>
      <c r="N1102">
        <v>1.3936815279645201</v>
      </c>
      <c r="O1102">
        <v>3.38466561462698</v>
      </c>
      <c r="P1102">
        <v>90.910035321005594</v>
      </c>
      <c r="Q1102">
        <v>0.11023208451546</v>
      </c>
    </row>
    <row r="1103" spans="1:17" hidden="1" x14ac:dyDescent="0.3">
      <c r="A1103" t="s">
        <v>2354</v>
      </c>
      <c r="B1103" t="s">
        <v>2355</v>
      </c>
      <c r="C1103" t="str">
        <f>IFERROR(VLOOKUP(Table1[[#This Row],[Ticker]],[1]!Table1[[Symbol]:[Industry]],2,FALSE),"-")</f>
        <v>-</v>
      </c>
      <c r="D1103" t="s">
        <v>18</v>
      </c>
      <c r="E1103">
        <v>2114.2817646660001</v>
      </c>
      <c r="F1103">
        <v>214.7</v>
      </c>
      <c r="G1103">
        <v>-55.055308610511197</v>
      </c>
      <c r="H1103">
        <v>1.1928130091044999</v>
      </c>
      <c r="I1103">
        <v>-29.7750761561697</v>
      </c>
      <c r="J1103">
        <v>-4.7264016395582802</v>
      </c>
      <c r="K1103">
        <v>215.05750532148801</v>
      </c>
      <c r="M1103">
        <v>54.3846937214348</v>
      </c>
      <c r="N1103">
        <v>1.1075983836963199</v>
      </c>
      <c r="O1103">
        <v>60.246856078248697</v>
      </c>
      <c r="P1103">
        <v>17.6760756371608</v>
      </c>
    </row>
    <row r="1104" spans="1:17" hidden="1" x14ac:dyDescent="0.3">
      <c r="A1104" t="s">
        <v>2356</v>
      </c>
      <c r="B1104" t="s">
        <v>2357</v>
      </c>
      <c r="C1104" t="str">
        <f>IFERROR(VLOOKUP(Table1[[#This Row],[Ticker]],[1]!Table1[[Symbol]:[Industry]],2,FALSE),"-")</f>
        <v>-</v>
      </c>
      <c r="D1104" t="s">
        <v>445</v>
      </c>
      <c r="E1104">
        <v>2108.7150000000001</v>
      </c>
      <c r="F1104">
        <v>1381.7</v>
      </c>
      <c r="G1104">
        <v>17.598211115097101</v>
      </c>
      <c r="H1104">
        <v>9.5106662868937804</v>
      </c>
      <c r="I1104">
        <v>-12.182847292802601</v>
      </c>
      <c r="J1104">
        <v>-2.4966962766146898</v>
      </c>
      <c r="K1104">
        <v>1306.1503406098</v>
      </c>
      <c r="L1104">
        <v>1235.8631059880299</v>
      </c>
      <c r="M1104">
        <v>69.543960329092499</v>
      </c>
      <c r="N1104">
        <v>1.59795051349256</v>
      </c>
      <c r="O1104">
        <v>16.161250633277799</v>
      </c>
      <c r="P1104">
        <v>48.553918933448003</v>
      </c>
      <c r="Q1104">
        <v>5.0829085475059002E-2</v>
      </c>
    </row>
    <row r="1105" spans="1:17" hidden="1" x14ac:dyDescent="0.3">
      <c r="A1105" t="s">
        <v>2358</v>
      </c>
      <c r="B1105" t="s">
        <v>2359</v>
      </c>
      <c r="C1105" t="str">
        <f>IFERROR(VLOOKUP(Table1[[#This Row],[Ticker]],[1]!Table1[[Symbol]:[Industry]],2,FALSE),"-")</f>
        <v>-</v>
      </c>
      <c r="D1105" t="s">
        <v>333</v>
      </c>
      <c r="E1105">
        <v>2107.7106714299998</v>
      </c>
      <c r="F1105">
        <v>621.6</v>
      </c>
      <c r="G1105">
        <v>18.691588166180001</v>
      </c>
      <c r="H1105">
        <v>23.9888979381039</v>
      </c>
      <c r="I1105">
        <v>18.5583271603391</v>
      </c>
      <c r="J1105">
        <v>-3.5247890699075999</v>
      </c>
      <c r="K1105">
        <v>540.89324497478401</v>
      </c>
      <c r="L1105">
        <v>495.97489219786002</v>
      </c>
      <c r="M1105">
        <v>71.116583573105999</v>
      </c>
      <c r="N1105">
        <v>1.36170739396078</v>
      </c>
      <c r="O1105">
        <v>5.5823680823680704</v>
      </c>
      <c r="P1105">
        <v>51.794871794871803</v>
      </c>
      <c r="Q1105">
        <v>-4.5491660128003999E-2</v>
      </c>
    </row>
    <row r="1106" spans="1:17" hidden="1" x14ac:dyDescent="0.3">
      <c r="A1106" t="s">
        <v>2360</v>
      </c>
      <c r="B1106" t="s">
        <v>2361</v>
      </c>
      <c r="C1106" t="str">
        <f>IFERROR(VLOOKUP(Table1[[#This Row],[Ticker]],[1]!Table1[[Symbol]:[Industry]],2,FALSE),"-")</f>
        <v>-</v>
      </c>
      <c r="D1106" t="s">
        <v>239</v>
      </c>
      <c r="E1106">
        <v>2100.0624874999999</v>
      </c>
      <c r="F1106">
        <v>651.1</v>
      </c>
      <c r="G1106">
        <v>47.970776763616698</v>
      </c>
      <c r="H1106">
        <v>48.7320436812496</v>
      </c>
      <c r="I1106">
        <v>44.204709702123303</v>
      </c>
      <c r="J1106">
        <v>1.24918911065881</v>
      </c>
      <c r="K1106">
        <v>504.94158570088001</v>
      </c>
      <c r="L1106">
        <v>420.68466528720302</v>
      </c>
      <c r="M1106">
        <v>73.050985707490398</v>
      </c>
      <c r="N1106">
        <v>2.4453045388268602</v>
      </c>
      <c r="O1106">
        <v>14.667485793272901</v>
      </c>
      <c r="P1106">
        <v>118.34339369550599</v>
      </c>
      <c r="Q1106">
        <v>0.154268283638997</v>
      </c>
    </row>
    <row r="1107" spans="1:17" hidden="1" x14ac:dyDescent="0.3">
      <c r="A1107" t="s">
        <v>2362</v>
      </c>
      <c r="B1107" t="s">
        <v>2363</v>
      </c>
      <c r="C1107" t="str">
        <f>IFERROR(VLOOKUP(Table1[[#This Row],[Ticker]],[1]!Table1[[Symbol]:[Industry]],2,FALSE),"-")</f>
        <v>-</v>
      </c>
      <c r="D1107" t="s">
        <v>189</v>
      </c>
      <c r="E1107">
        <v>2098.7570999999998</v>
      </c>
      <c r="F1107">
        <v>338.15</v>
      </c>
      <c r="G1107">
        <v>80.142340887451496</v>
      </c>
      <c r="H1107">
        <v>5.7117450073987301</v>
      </c>
      <c r="I1107">
        <v>0.73426459266880895</v>
      </c>
      <c r="J1107">
        <v>2.1018509680234301</v>
      </c>
      <c r="K1107">
        <v>309.53856301551502</v>
      </c>
      <c r="L1107">
        <v>268.49496097715001</v>
      </c>
      <c r="M1107">
        <v>66.477580058165898</v>
      </c>
      <c r="N1107">
        <v>1.4324378160427</v>
      </c>
      <c r="O1107">
        <v>6.4616294543841502</v>
      </c>
      <c r="P1107">
        <v>116.236091571812</v>
      </c>
      <c r="Q1107">
        <v>0.14225881304999899</v>
      </c>
    </row>
    <row r="1108" spans="1:17" hidden="1" x14ac:dyDescent="0.3">
      <c r="A1108" t="s">
        <v>2364</v>
      </c>
      <c r="B1108" t="s">
        <v>2365</v>
      </c>
      <c r="C1108" t="str">
        <f>IFERROR(VLOOKUP(Table1[[#This Row],[Ticker]],[1]!Table1[[Symbol]:[Industry]],2,FALSE),"-")</f>
        <v>-</v>
      </c>
      <c r="D1108" t="s">
        <v>876</v>
      </c>
      <c r="E1108">
        <v>2094.0445679999998</v>
      </c>
      <c r="F1108">
        <v>907.1</v>
      </c>
      <c r="G1108">
        <v>2.9187123117053999</v>
      </c>
      <c r="H1108">
        <v>20.247509405466101</v>
      </c>
      <c r="I1108">
        <v>-1.87430307511315</v>
      </c>
      <c r="J1108">
        <v>16.412232076276801</v>
      </c>
      <c r="K1108">
        <v>782.04297856535698</v>
      </c>
      <c r="L1108">
        <v>760.11235399119698</v>
      </c>
      <c r="M1108">
        <v>87.961264197617197</v>
      </c>
      <c r="N1108">
        <v>2.7343658981768799</v>
      </c>
      <c r="O1108">
        <v>5.5010472935729204</v>
      </c>
      <c r="P1108">
        <v>41.171893237880298</v>
      </c>
      <c r="Q1108">
        <v>7.8136078906559006E-2</v>
      </c>
    </row>
    <row r="1109" spans="1:17" hidden="1" x14ac:dyDescent="0.3">
      <c r="A1109" t="s">
        <v>2366</v>
      </c>
      <c r="B1109" t="s">
        <v>2367</v>
      </c>
      <c r="C1109" t="str">
        <f>IFERROR(VLOOKUP(Table1[[#This Row],[Ticker]],[1]!Table1[[Symbol]:[Industry]],2,FALSE),"-")</f>
        <v>-</v>
      </c>
      <c r="D1109" t="s">
        <v>242</v>
      </c>
      <c r="E1109">
        <v>2094.0232133740001</v>
      </c>
      <c r="F1109">
        <v>82.45</v>
      </c>
      <c r="G1109">
        <v>-28.217727081382801</v>
      </c>
      <c r="H1109">
        <v>-2.1838556544227301</v>
      </c>
      <c r="I1109">
        <v>-19.6390066166413</v>
      </c>
      <c r="J1109">
        <v>-2.93693403936487</v>
      </c>
      <c r="K1109">
        <v>82.910493812882095</v>
      </c>
      <c r="L1109">
        <v>84.164179442677593</v>
      </c>
      <c r="M1109">
        <v>47.782127426597597</v>
      </c>
      <c r="N1109">
        <v>0.77750831159218803</v>
      </c>
      <c r="O1109">
        <v>26.743480897513599</v>
      </c>
      <c r="P1109">
        <v>15.4761904761904</v>
      </c>
      <c r="Q1109">
        <v>-3.6760599191247002E-2</v>
      </c>
    </row>
    <row r="1110" spans="1:17" hidden="1" x14ac:dyDescent="0.3">
      <c r="A1110" t="s">
        <v>1673</v>
      </c>
      <c r="B1110" t="s">
        <v>2368</v>
      </c>
      <c r="C1110" t="str">
        <f>IFERROR(VLOOKUP(Table1[[#This Row],[Ticker]],[1]!Table1[[Symbol]:[Industry]],2,FALSE),"-")</f>
        <v>-</v>
      </c>
      <c r="D1110" t="s">
        <v>1675</v>
      </c>
      <c r="E1110">
        <v>2091.9342556299998</v>
      </c>
      <c r="F1110">
        <v>42.01</v>
      </c>
      <c r="G1110">
        <v>70.475471122382601</v>
      </c>
      <c r="H1110">
        <v>15.3373455958299</v>
      </c>
      <c r="I1110">
        <v>13.970841868207099</v>
      </c>
      <c r="J1110">
        <v>-5.2416140775692703</v>
      </c>
      <c r="K1110">
        <v>37.779397566797897</v>
      </c>
      <c r="L1110">
        <v>33.556368383654203</v>
      </c>
      <c r="M1110">
        <v>49.333103027404697</v>
      </c>
      <c r="N1110">
        <v>1.11722310256214</v>
      </c>
      <c r="O1110">
        <v>9.3787193525351107</v>
      </c>
      <c r="P1110">
        <v>107.970297029702</v>
      </c>
      <c r="Q1110">
        <v>7.0291434656782004E-2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280</v>
      </c>
      <c r="E1111">
        <v>2072.9013237899999</v>
      </c>
      <c r="F1111">
        <v>888.25</v>
      </c>
      <c r="G1111">
        <v>61.774291338243899</v>
      </c>
      <c r="H1111">
        <v>36.539656792719398</v>
      </c>
      <c r="I1111">
        <v>52.547022740197299</v>
      </c>
      <c r="J1111">
        <v>33.572650409800701</v>
      </c>
      <c r="K1111">
        <v>679.79323827244104</v>
      </c>
      <c r="L1111">
        <v>583.51556153789204</v>
      </c>
      <c r="M1111">
        <v>82.848211536805493</v>
      </c>
      <c r="N1111">
        <v>4.06748992578241</v>
      </c>
      <c r="O1111">
        <v>6.7267098226850601</v>
      </c>
      <c r="P1111">
        <v>94.450525394045499</v>
      </c>
      <c r="Q1111">
        <v>5.0390516478977999E-2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304</v>
      </c>
      <c r="E1112">
        <v>2056.295528525</v>
      </c>
      <c r="F1112">
        <v>330.75</v>
      </c>
      <c r="G1112">
        <v>-1.22986042237122</v>
      </c>
      <c r="H1112">
        <v>-8.0704264953721498</v>
      </c>
      <c r="I1112">
        <v>22.4436736341423</v>
      </c>
      <c r="J1112">
        <v>-2.8467745936208702</v>
      </c>
      <c r="K1112">
        <v>343.732457738216</v>
      </c>
      <c r="L1112">
        <v>310.54565158824403</v>
      </c>
      <c r="M1112">
        <v>36.658472388299899</v>
      </c>
      <c r="N1112">
        <v>0.38959915522411498</v>
      </c>
      <c r="O1112">
        <v>27.785336356764901</v>
      </c>
      <c r="P1112">
        <v>55.500705218617703</v>
      </c>
      <c r="Q1112">
        <v>9.1270868364258004E-2</v>
      </c>
    </row>
    <row r="1113" spans="1:17" hidden="1" x14ac:dyDescent="0.3">
      <c r="A1113" t="s">
        <v>2373</v>
      </c>
      <c r="B1113" t="s">
        <v>2374</v>
      </c>
      <c r="C1113" t="str">
        <f>IFERROR(VLOOKUP(Table1[[#This Row],[Ticker]],[1]!Table1[[Symbol]:[Industry]],2,FALSE),"-")</f>
        <v>-</v>
      </c>
      <c r="D1113" t="s">
        <v>629</v>
      </c>
      <c r="E1113">
        <v>2053.58015617</v>
      </c>
      <c r="F1113">
        <v>410.65</v>
      </c>
      <c r="G1113">
        <v>10.439443787600601</v>
      </c>
      <c r="H1113">
        <v>-0.49761273828016001</v>
      </c>
      <c r="I1113">
        <v>-23.129003371671001</v>
      </c>
      <c r="J1113">
        <v>-3.5294282074886598</v>
      </c>
      <c r="K1113">
        <v>409.80027112743198</v>
      </c>
      <c r="L1113">
        <v>397.68859496959499</v>
      </c>
      <c r="M1113">
        <v>51.763878186273701</v>
      </c>
      <c r="N1113">
        <v>0.93285289964454399</v>
      </c>
      <c r="O1113">
        <v>53.403141361256502</v>
      </c>
      <c r="P1113">
        <v>50.009132420091298</v>
      </c>
      <c r="Q1113">
        <v>0.100663315008911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Row],[Ticker]],[1]!Table1[[Symbol]:[Industry]],2,FALSE),"-")</f>
        <v>-</v>
      </c>
      <c r="E1114">
        <v>2053.3028250000002</v>
      </c>
      <c r="F1114">
        <v>359.5</v>
      </c>
      <c r="G1114">
        <v>-63.995712559543499</v>
      </c>
      <c r="H1114">
        <v>-18.6069905239817</v>
      </c>
      <c r="I1114">
        <v>-42.696566075062798</v>
      </c>
      <c r="J1114">
        <v>-10.526711003115601</v>
      </c>
      <c r="K1114">
        <v>410.07961567230399</v>
      </c>
      <c r="L1114">
        <v>450.69235083134299</v>
      </c>
      <c r="M1114">
        <v>35.054712699418801</v>
      </c>
      <c r="N1114">
        <v>2.84126312790255</v>
      </c>
      <c r="O1114">
        <v>81.891515994436702</v>
      </c>
      <c r="P1114">
        <v>5.5645279694611602</v>
      </c>
      <c r="Q1114">
        <v>0.32142515693232099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Row],[Ticker]],[1]!Table1[[Symbol]:[Industry]],2,FALSE),"-")</f>
        <v>-</v>
      </c>
      <c r="D1115" t="s">
        <v>393</v>
      </c>
      <c r="E1115">
        <v>2052.29376</v>
      </c>
      <c r="F1115">
        <v>128.91999999999999</v>
      </c>
      <c r="G1115">
        <v>47.219331095881202</v>
      </c>
      <c r="H1115">
        <v>-2.8323010649132399</v>
      </c>
      <c r="I1115">
        <v>-21.802191984698901</v>
      </c>
      <c r="J1115">
        <v>-1.66420339758464</v>
      </c>
      <c r="K1115">
        <v>129.80541967357701</v>
      </c>
      <c r="L1115">
        <v>121.055219686508</v>
      </c>
      <c r="M1115">
        <v>43.810126507562202</v>
      </c>
      <c r="N1115">
        <v>1.3944937912978299</v>
      </c>
      <c r="O1115">
        <v>31.8647223084083</v>
      </c>
      <c r="P1115">
        <v>75.879945429740701</v>
      </c>
      <c r="Q1115">
        <v>8.2872241603809002E-2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Row],[Ticker]],[1]!Table1[[Symbol]:[Industry]],2,FALSE),"-")</f>
        <v>-</v>
      </c>
      <c r="D1116" t="s">
        <v>624</v>
      </c>
      <c r="E1116">
        <v>2051.6326760699999</v>
      </c>
      <c r="F1116">
        <v>306.95</v>
      </c>
      <c r="G1116">
        <v>-17.8524571994725</v>
      </c>
      <c r="H1116">
        <v>1.1619987141102699</v>
      </c>
      <c r="I1116">
        <v>-15.3589997977341</v>
      </c>
      <c r="J1116">
        <v>0.41703578144549402</v>
      </c>
      <c r="K1116">
        <v>301.25191058186698</v>
      </c>
      <c r="M1116">
        <v>61.7188296571099</v>
      </c>
      <c r="N1116">
        <v>1.1420149524774501</v>
      </c>
      <c r="O1116">
        <v>25.395015474832999</v>
      </c>
      <c r="P1116">
        <v>30.450488737781502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Row],[Ticker]],[1]!Table1[[Symbol]:[Industry]],2,FALSE),"-")</f>
        <v>-</v>
      </c>
      <c r="D1117" t="s">
        <v>65</v>
      </c>
      <c r="E1117">
        <v>2046.566780055</v>
      </c>
      <c r="F1117">
        <v>1446.05</v>
      </c>
      <c r="G1117">
        <v>-16.353622181160802</v>
      </c>
      <c r="H1117">
        <v>-4.3983249680535197</v>
      </c>
      <c r="I1117">
        <v>-9.3447010193190696</v>
      </c>
      <c r="J1117">
        <v>-1.8417845805530599</v>
      </c>
      <c r="K1117">
        <v>1475.87993550236</v>
      </c>
      <c r="L1117">
        <v>1412.3831021552801</v>
      </c>
      <c r="M1117">
        <v>40.810945999122602</v>
      </c>
      <c r="N1117">
        <v>1.7262251962803901</v>
      </c>
      <c r="O1117">
        <v>20.604405103557902</v>
      </c>
      <c r="P1117">
        <v>31.3158372684344</v>
      </c>
      <c r="Q1117">
        <v>4.4580847941462998E-2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Row],[Ticker]],[1]!Table1[[Symbol]:[Industry]],2,FALSE),"-")</f>
        <v>-</v>
      </c>
      <c r="D1118" t="s">
        <v>629</v>
      </c>
      <c r="E1118">
        <v>2045.0025000000001</v>
      </c>
      <c r="F1118">
        <v>354.65</v>
      </c>
      <c r="G1118">
        <v>8.3746326107733893</v>
      </c>
      <c r="H1118">
        <v>2.8267391293564001</v>
      </c>
      <c r="I1118">
        <v>-4.6938058341186304</v>
      </c>
      <c r="J1118">
        <v>-5.4927327930206902</v>
      </c>
      <c r="K1118">
        <v>349.32989518671798</v>
      </c>
      <c r="L1118">
        <v>329.77906700095201</v>
      </c>
      <c r="M1118">
        <v>56.452857381218401</v>
      </c>
      <c r="N1118">
        <v>1.3678343688502499</v>
      </c>
      <c r="O1118">
        <v>11.264627097138</v>
      </c>
      <c r="P1118">
        <v>56.233480176211401</v>
      </c>
      <c r="Q1118">
        <v>5.9762486279028998E-2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Row],[Ticker]],[1]!Table1[[Symbol]:[Industry]],2,FALSE),"-")</f>
        <v>-</v>
      </c>
      <c r="D1119" t="s">
        <v>247</v>
      </c>
      <c r="E1119">
        <v>2043.8659018799999</v>
      </c>
      <c r="F1119">
        <v>1891.35</v>
      </c>
      <c r="G1119">
        <v>103.85775610167801</v>
      </c>
      <c r="H1119">
        <v>29.324061510279002</v>
      </c>
      <c r="I1119">
        <v>36.768998026031497</v>
      </c>
      <c r="J1119">
        <v>-5.7079699082910702</v>
      </c>
      <c r="K1119">
        <v>1576.1768427484701</v>
      </c>
      <c r="L1119">
        <v>1306.5826948102699</v>
      </c>
      <c r="M1119">
        <v>61.593827704481399</v>
      </c>
      <c r="N1119">
        <v>1.1057448238177301</v>
      </c>
      <c r="O1119">
        <v>5.4802125465936902</v>
      </c>
      <c r="P1119">
        <v>138.79174294552101</v>
      </c>
      <c r="Q1119">
        <v>0.108478017752502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Row],[Ticker]],[1]!Table1[[Symbol]:[Industry]],2,FALSE),"-")</f>
        <v>-</v>
      </c>
      <c r="D1120" t="s">
        <v>414</v>
      </c>
      <c r="E1120">
        <v>2042.2661695199999</v>
      </c>
      <c r="F1120">
        <v>837.7</v>
      </c>
      <c r="G1120">
        <v>-28.214803178406001</v>
      </c>
      <c r="H1120">
        <v>17.978816912414999</v>
      </c>
      <c r="I1120">
        <v>-13.8310600347756</v>
      </c>
      <c r="J1120">
        <v>11.391945495040099</v>
      </c>
      <c r="K1120">
        <v>739.24601083316202</v>
      </c>
      <c r="L1120">
        <v>775.91343909933005</v>
      </c>
      <c r="M1120">
        <v>81.326051086425096</v>
      </c>
      <c r="N1120">
        <v>1.36368581675041</v>
      </c>
      <c r="O1120">
        <v>30.1181807329592</v>
      </c>
      <c r="P1120">
        <v>29.986810458530499</v>
      </c>
      <c r="Q1120">
        <v>-8.5983669474490002E-2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Row],[Ticker]],[1]!Table1[[Symbol]:[Industry]],2,FALSE),"-")</f>
        <v>-</v>
      </c>
      <c r="D1121" t="s">
        <v>130</v>
      </c>
      <c r="E1121">
        <v>2034.3387404699999</v>
      </c>
      <c r="F1121">
        <v>156.75</v>
      </c>
      <c r="G1121">
        <v>-30.447026281289101</v>
      </c>
      <c r="H1121">
        <v>5.33711041728714</v>
      </c>
      <c r="I1121">
        <v>-14.0919225278905</v>
      </c>
      <c r="J1121">
        <v>-3.4180956396611699</v>
      </c>
      <c r="K1121">
        <v>148.92791477485201</v>
      </c>
      <c r="L1121">
        <v>150.58798669855699</v>
      </c>
      <c r="M1121">
        <v>53.896065226304401</v>
      </c>
      <c r="N1121">
        <v>1.30546893036587</v>
      </c>
      <c r="O1121">
        <v>25.2631578947368</v>
      </c>
      <c r="P1121">
        <v>36.304347826086897</v>
      </c>
    </row>
    <row r="1122" spans="1:17" hidden="1" x14ac:dyDescent="0.3">
      <c r="A1122" t="s">
        <v>2391</v>
      </c>
      <c r="B1122" t="s">
        <v>2392</v>
      </c>
      <c r="C1122" t="str">
        <f>IFERROR(VLOOKUP(Table1[[#This Row],[Ticker]],[1]!Table1[[Symbol]:[Industry]],2,FALSE),"-")</f>
        <v>-</v>
      </c>
      <c r="D1122" t="s">
        <v>484</v>
      </c>
      <c r="E1122">
        <v>2033.75523</v>
      </c>
      <c r="F1122">
        <v>790.75</v>
      </c>
      <c r="G1122">
        <v>56.692281434769903</v>
      </c>
      <c r="H1122">
        <v>34.962253747164702</v>
      </c>
      <c r="I1122">
        <v>21.103377699144801</v>
      </c>
      <c r="J1122">
        <v>4.2029966034949302</v>
      </c>
      <c r="K1122">
        <v>663.58441589240999</v>
      </c>
      <c r="L1122">
        <v>589.84412504569195</v>
      </c>
      <c r="M1122">
        <v>71.712543625429603</v>
      </c>
      <c r="N1122">
        <v>1.7164072382334501</v>
      </c>
      <c r="O1122">
        <v>6.82895984824534</v>
      </c>
      <c r="P1122">
        <v>83.788495061011005</v>
      </c>
      <c r="Q1122">
        <v>9.7621662664525002E-2</v>
      </c>
    </row>
    <row r="1123" spans="1:17" hidden="1" x14ac:dyDescent="0.3">
      <c r="A1123" t="s">
        <v>2393</v>
      </c>
      <c r="B1123" t="s">
        <v>2394</v>
      </c>
      <c r="C1123" t="str">
        <f>IFERROR(VLOOKUP(Table1[[#This Row],[Ticker]],[1]!Table1[[Symbol]:[Industry]],2,FALSE),"-")</f>
        <v>-</v>
      </c>
      <c r="D1123" t="s">
        <v>821</v>
      </c>
      <c r="E1123">
        <v>2023.0776031339999</v>
      </c>
      <c r="F1123">
        <v>17.899999999999999</v>
      </c>
      <c r="G1123">
        <v>18.986069719188102</v>
      </c>
      <c r="H1123">
        <v>1.3437304487033801</v>
      </c>
      <c r="I1123">
        <v>-37.420398782575496</v>
      </c>
      <c r="J1123">
        <v>-3.5926255592532401</v>
      </c>
      <c r="K1123">
        <v>18.018579002422801</v>
      </c>
      <c r="L1123">
        <v>18.3392167473712</v>
      </c>
      <c r="M1123">
        <v>38.815998673943803</v>
      </c>
      <c r="N1123">
        <v>0.38437567615489898</v>
      </c>
      <c r="O1123">
        <v>63.687150837988803</v>
      </c>
      <c r="P1123">
        <v>48.5477178423236</v>
      </c>
      <c r="Q1123">
        <v>7.6797854770899995E-2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E1124">
        <v>2021.72907184</v>
      </c>
      <c r="F1124">
        <v>403.4</v>
      </c>
      <c r="G1124">
        <v>58.246151742428097</v>
      </c>
      <c r="H1124">
        <v>34.9074054093931</v>
      </c>
      <c r="I1124">
        <v>70.491005914686895</v>
      </c>
      <c r="J1124">
        <v>-3.0335940274439399</v>
      </c>
      <c r="M1124">
        <v>76.295697434422394</v>
      </c>
      <c r="O1124">
        <v>3.3093703520079298</v>
      </c>
      <c r="P1124">
        <v>93.014354066985604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D1125" t="s">
        <v>636</v>
      </c>
      <c r="E1125">
        <v>2010.0165950000001</v>
      </c>
      <c r="F1125">
        <v>343.4</v>
      </c>
      <c r="G1125">
        <v>475.62199514345701</v>
      </c>
      <c r="H1125">
        <v>36.191231754926697</v>
      </c>
      <c r="I1125">
        <v>11.088101420249201</v>
      </c>
      <c r="J1125">
        <v>11.924475887828599</v>
      </c>
      <c r="K1125">
        <v>273.82016384474503</v>
      </c>
      <c r="L1125">
        <v>222.727893365066</v>
      </c>
      <c r="M1125">
        <v>85.387197861535995</v>
      </c>
      <c r="N1125">
        <v>0.818291336382306</v>
      </c>
      <c r="O1125">
        <v>0</v>
      </c>
      <c r="P1125">
        <v>573.33333333333303</v>
      </c>
      <c r="Q1125">
        <v>0.13858466244830001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D1126" t="s">
        <v>109</v>
      </c>
      <c r="E1126">
        <v>2008.8528444999999</v>
      </c>
      <c r="F1126">
        <v>914.4</v>
      </c>
      <c r="G1126">
        <v>97.594458832815405</v>
      </c>
      <c r="H1126">
        <v>4.4733340372277999</v>
      </c>
      <c r="I1126">
        <v>63.963012728531098</v>
      </c>
      <c r="J1126">
        <v>1.6051385788316499</v>
      </c>
      <c r="K1126">
        <v>832.23011504759097</v>
      </c>
      <c r="L1126">
        <v>658.86811863813796</v>
      </c>
      <c r="M1126">
        <v>67.172854515699996</v>
      </c>
      <c r="N1126">
        <v>0.48952930805278</v>
      </c>
      <c r="O1126">
        <v>6.9553805774278104</v>
      </c>
      <c r="P1126">
        <v>136.82983682983601</v>
      </c>
      <c r="Q1126">
        <v>4.9946089529800002E-2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E1127">
        <v>2007.2119997279999</v>
      </c>
      <c r="F1127">
        <v>117.48</v>
      </c>
      <c r="G1127">
        <v>113.79487202799</v>
      </c>
      <c r="H1127">
        <v>-14.425192717192701</v>
      </c>
      <c r="I1127">
        <v>-43.940575912673097</v>
      </c>
      <c r="J1127">
        <v>-2.652988091683</v>
      </c>
      <c r="K1127">
        <v>126.07881092287199</v>
      </c>
      <c r="L1127">
        <v>128.63381542892299</v>
      </c>
      <c r="M1127">
        <v>53.491979319153501</v>
      </c>
      <c r="N1127">
        <v>0.61806278827555405</v>
      </c>
      <c r="O1127">
        <v>133.57167177391801</v>
      </c>
      <c r="P1127">
        <v>235.65714285714199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153</v>
      </c>
      <c r="E1128">
        <v>1992.2079863279901</v>
      </c>
      <c r="F1128">
        <v>127.07</v>
      </c>
      <c r="G1128">
        <v>-32.855071112018798</v>
      </c>
      <c r="H1128">
        <v>-7.6265211842064504</v>
      </c>
      <c r="I1128">
        <v>-36.645405091431499</v>
      </c>
      <c r="J1128">
        <v>-2.0463644486920098</v>
      </c>
      <c r="K1128">
        <v>134.09225857384499</v>
      </c>
      <c r="M1128">
        <v>43.570586569670702</v>
      </c>
      <c r="N1128">
        <v>1.4986875583235699</v>
      </c>
      <c r="O1128">
        <v>52.671755725190799</v>
      </c>
      <c r="P1128">
        <v>5.8916666666666497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346</v>
      </c>
      <c r="E1129">
        <v>1991.6727192599999</v>
      </c>
      <c r="F1129">
        <v>228.79</v>
      </c>
      <c r="G1129">
        <v>-53.245304606629603</v>
      </c>
      <c r="H1129">
        <v>-7.29002866700292</v>
      </c>
      <c r="I1129">
        <v>-33.391587456486299</v>
      </c>
      <c r="J1129">
        <v>-2.7069108218359599</v>
      </c>
      <c r="K1129">
        <v>233.53317950304401</v>
      </c>
      <c r="L1129">
        <v>254.739275900199</v>
      </c>
      <c r="M1129">
        <v>39.7153050209252</v>
      </c>
      <c r="N1129">
        <v>0.48177831255644898</v>
      </c>
      <c r="O1129">
        <v>52.257528738144103</v>
      </c>
      <c r="P1129">
        <v>8.9476190476190496</v>
      </c>
      <c r="Q1129">
        <v>0.16737579217509899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D1130" t="s">
        <v>24</v>
      </c>
      <c r="E1130">
        <v>1989.947255925</v>
      </c>
      <c r="F1130">
        <v>187.01</v>
      </c>
      <c r="G1130">
        <v>-15.200968732556101</v>
      </c>
      <c r="H1130">
        <v>-12.2857728731811</v>
      </c>
      <c r="I1130">
        <v>-6.8344663391511897</v>
      </c>
      <c r="J1130">
        <v>-3.1221798187950398</v>
      </c>
      <c r="K1130">
        <v>193.674414175073</v>
      </c>
      <c r="L1130">
        <v>178.261970490452</v>
      </c>
      <c r="M1130">
        <v>32.243913548954602</v>
      </c>
      <c r="N1130">
        <v>0.69894667137592104</v>
      </c>
      <c r="O1130">
        <v>16.4108871183359</v>
      </c>
      <c r="P1130">
        <v>31.419536191145401</v>
      </c>
      <c r="Q1130">
        <v>-1.3075088835670001E-2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242</v>
      </c>
      <c r="E1131">
        <v>1988.8615788</v>
      </c>
      <c r="F1131">
        <v>60.68</v>
      </c>
      <c r="G1131">
        <v>85.656086481020296</v>
      </c>
      <c r="H1131">
        <v>-12.573855048522301</v>
      </c>
      <c r="I1131">
        <v>-25.006133121868299</v>
      </c>
      <c r="J1131">
        <v>-0.89387438556727805</v>
      </c>
      <c r="K1131">
        <v>64.026402033851099</v>
      </c>
      <c r="L1131">
        <v>59.322753883752902</v>
      </c>
      <c r="M1131">
        <v>39.9974477695378</v>
      </c>
      <c r="N1131">
        <v>0.76970070594508699</v>
      </c>
      <c r="O1131">
        <v>58.042188529993403</v>
      </c>
      <c r="P1131">
        <v>114.038800705467</v>
      </c>
      <c r="Q1131">
        <v>9.4927004850210005E-3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1631</v>
      </c>
      <c r="E1132">
        <v>1984.1380216</v>
      </c>
      <c r="F1132">
        <v>61.81</v>
      </c>
      <c r="G1132">
        <v>-3.1003964462253202</v>
      </c>
      <c r="H1132">
        <v>-2.6913346588503999</v>
      </c>
      <c r="I1132">
        <v>2.8738653346823702</v>
      </c>
      <c r="J1132">
        <v>-0.17900168587399401</v>
      </c>
      <c r="K1132">
        <v>60.918936719334198</v>
      </c>
      <c r="L1132">
        <v>56.719433895434904</v>
      </c>
      <c r="M1132">
        <v>58.880462682991599</v>
      </c>
      <c r="N1132">
        <v>0.94628132983954905</v>
      </c>
      <c r="O1132">
        <v>3.4622229412716301</v>
      </c>
      <c r="P1132">
        <v>28.7708333333333</v>
      </c>
      <c r="Q1132">
        <v>-2.8254867209200001E-2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D1133" t="s">
        <v>1788</v>
      </c>
      <c r="E1133">
        <v>1979.799320952</v>
      </c>
      <c r="F1133">
        <v>175.35</v>
      </c>
      <c r="G1133">
        <v>26.465577335099098</v>
      </c>
      <c r="H1133">
        <v>-3.6146134566788</v>
      </c>
      <c r="I1133">
        <v>-26.006491223667801</v>
      </c>
      <c r="J1133">
        <v>-2.4260092501766199</v>
      </c>
      <c r="K1133">
        <v>174.57724706323199</v>
      </c>
      <c r="L1133">
        <v>172.35152736700201</v>
      </c>
      <c r="M1133">
        <v>51.294518165916998</v>
      </c>
      <c r="N1133">
        <v>1.1136716776962099</v>
      </c>
      <c r="O1133">
        <v>24.208725406330199</v>
      </c>
      <c r="P1133">
        <v>57.123655913978403</v>
      </c>
      <c r="Q1133">
        <v>-3.2425754801291E-2</v>
      </c>
    </row>
    <row r="1134" spans="1:17" hidden="1" x14ac:dyDescent="0.3">
      <c r="A1134" t="s">
        <v>2415</v>
      </c>
      <c r="B1134" t="s">
        <v>2416</v>
      </c>
      <c r="C1134" t="str">
        <f>IFERROR(VLOOKUP(Table1[[#This Row],[Ticker]],[1]!Table1[[Symbol]:[Industry]],2,FALSE),"-")</f>
        <v>-</v>
      </c>
      <c r="D1134" t="s">
        <v>1535</v>
      </c>
      <c r="E1134">
        <v>1971.1398053759999</v>
      </c>
      <c r="F1134">
        <v>277.26</v>
      </c>
      <c r="G1134">
        <v>26.772713974904601</v>
      </c>
      <c r="H1134">
        <v>75.659244531567595</v>
      </c>
      <c r="I1134">
        <v>-10.318998763636101</v>
      </c>
      <c r="J1134">
        <v>13.5278593008595</v>
      </c>
      <c r="K1134">
        <v>201.988342665141</v>
      </c>
      <c r="L1134">
        <v>211.50031045333901</v>
      </c>
      <c r="M1134">
        <v>81.761190610091703</v>
      </c>
      <c r="N1134">
        <v>2.16829621013978</v>
      </c>
      <c r="O1134">
        <v>21.5104955637307</v>
      </c>
      <c r="P1134">
        <v>105.377777777777</v>
      </c>
      <c r="Q1134">
        <v>7.3000625023070004E-2</v>
      </c>
    </row>
    <row r="1135" spans="1:17" hidden="1" x14ac:dyDescent="0.3">
      <c r="A1135" t="s">
        <v>2417</v>
      </c>
      <c r="B1135" t="s">
        <v>2418</v>
      </c>
      <c r="C1135" t="str">
        <f>IFERROR(VLOOKUP(Table1[[#This Row],[Ticker]],[1]!Table1[[Symbol]:[Industry]],2,FALSE),"-")</f>
        <v>-</v>
      </c>
      <c r="D1135" t="s">
        <v>1474</v>
      </c>
      <c r="E1135">
        <v>1971.0770872319999</v>
      </c>
      <c r="F1135">
        <v>93.15</v>
      </c>
      <c r="G1135">
        <v>-19.738462459084602</v>
      </c>
      <c r="H1135">
        <v>-5.2243810402173798</v>
      </c>
      <c r="I1135">
        <v>-24.2360621794429</v>
      </c>
      <c r="J1135">
        <v>-2.0629918018053801</v>
      </c>
      <c r="K1135">
        <v>94.040971638140306</v>
      </c>
      <c r="L1135">
        <v>96.710089230317095</v>
      </c>
      <c r="M1135">
        <v>42.803535013192999</v>
      </c>
      <c r="N1135">
        <v>0.92958223797820505</v>
      </c>
      <c r="O1135">
        <v>39.023081052066502</v>
      </c>
      <c r="P1135">
        <v>12.2289156626506</v>
      </c>
      <c r="Q1135">
        <v>1.4290919848737E-2</v>
      </c>
    </row>
    <row r="1136" spans="1:17" hidden="1" x14ac:dyDescent="0.3">
      <c r="A1136" t="s">
        <v>2419</v>
      </c>
      <c r="B1136" t="s">
        <v>2420</v>
      </c>
      <c r="C1136" t="str">
        <f>IFERROR(VLOOKUP(Table1[[#This Row],[Ticker]],[1]!Table1[[Symbol]:[Industry]],2,FALSE),"-")</f>
        <v>-</v>
      </c>
      <c r="D1136" t="s">
        <v>414</v>
      </c>
      <c r="E1136">
        <v>1966.9802950349999</v>
      </c>
      <c r="F1136">
        <v>223.07</v>
      </c>
      <c r="G1136">
        <v>153.16853359677401</v>
      </c>
      <c r="H1136">
        <v>0.81949361449401503</v>
      </c>
      <c r="I1136">
        <v>13.1964559213878</v>
      </c>
      <c r="J1136">
        <v>3.2502755661296199</v>
      </c>
      <c r="K1136">
        <v>213.83353078366301</v>
      </c>
      <c r="L1136">
        <v>180.50794489723</v>
      </c>
      <c r="M1136">
        <v>60.696124908028899</v>
      </c>
      <c r="N1136">
        <v>0.87748755955424196</v>
      </c>
      <c r="O1136">
        <v>8.7102703187340307</v>
      </c>
      <c r="P1136">
        <v>181.65404040403999</v>
      </c>
      <c r="Q1136">
        <v>9.0428426562497E-2</v>
      </c>
    </row>
    <row r="1137" spans="1:17" hidden="1" x14ac:dyDescent="0.3">
      <c r="A1137" t="s">
        <v>2421</v>
      </c>
      <c r="B1137" t="s">
        <v>2422</v>
      </c>
      <c r="C1137" t="str">
        <f>IFERROR(VLOOKUP(Table1[[#This Row],[Ticker]],[1]!Table1[[Symbol]:[Industry]],2,FALSE),"-")</f>
        <v>-</v>
      </c>
      <c r="D1137" t="s">
        <v>117</v>
      </c>
      <c r="E1137">
        <v>1965.70876559199</v>
      </c>
      <c r="F1137">
        <v>203.45</v>
      </c>
      <c r="G1137">
        <v>150.473522943929</v>
      </c>
      <c r="H1137">
        <v>15.513242809804099</v>
      </c>
      <c r="I1137">
        <v>45.4890449765741</v>
      </c>
      <c r="J1137">
        <v>1.8368030139578</v>
      </c>
      <c r="K1137">
        <v>184.57617866547901</v>
      </c>
      <c r="L1137">
        <v>159.69065492505899</v>
      </c>
      <c r="M1137">
        <v>70.741164171658596</v>
      </c>
      <c r="N1137">
        <v>1.6463814839909501</v>
      </c>
      <c r="O1137">
        <v>31.506512656672399</v>
      </c>
      <c r="P1137">
        <v>166.295811518324</v>
      </c>
      <c r="Q1137">
        <v>9.156660400253E-2</v>
      </c>
    </row>
    <row r="1138" spans="1:17" hidden="1" x14ac:dyDescent="0.3">
      <c r="A1138" t="s">
        <v>2423</v>
      </c>
      <c r="B1138" t="s">
        <v>2424</v>
      </c>
      <c r="C1138" t="str">
        <f>IFERROR(VLOOKUP(Table1[[#This Row],[Ticker]],[1]!Table1[[Symbol]:[Industry]],2,FALSE),"-")</f>
        <v>-</v>
      </c>
      <c r="D1138" t="s">
        <v>297</v>
      </c>
      <c r="E1138">
        <v>1960.2206343949999</v>
      </c>
      <c r="F1138">
        <v>1255.55</v>
      </c>
      <c r="G1138">
        <v>-44.5668940957394</v>
      </c>
      <c r="H1138">
        <v>-3.17727928811837</v>
      </c>
      <c r="I1138">
        <v>-23.614799460583299</v>
      </c>
      <c r="J1138">
        <v>-3.8329070247793902</v>
      </c>
      <c r="K1138">
        <v>1273.4329015783001</v>
      </c>
      <c r="L1138">
        <v>1319.2596562517499</v>
      </c>
      <c r="M1138">
        <v>44.132383256794299</v>
      </c>
      <c r="N1138">
        <v>0.85670329480238305</v>
      </c>
      <c r="O1138">
        <v>41.5475289713671</v>
      </c>
      <c r="P1138">
        <v>9.5688978095819603</v>
      </c>
      <c r="Q1138">
        <v>-2.7587705580569999E-2</v>
      </c>
    </row>
    <row r="1139" spans="1:17" hidden="1" x14ac:dyDescent="0.3">
      <c r="A1139" t="s">
        <v>2425</v>
      </c>
      <c r="B1139" t="s">
        <v>2426</v>
      </c>
      <c r="C1139" t="str">
        <f>IFERROR(VLOOKUP(Table1[[#This Row],[Ticker]],[1]!Table1[[Symbol]:[Industry]],2,FALSE),"-")</f>
        <v>-</v>
      </c>
      <c r="D1139" t="s">
        <v>1840</v>
      </c>
      <c r="E1139">
        <v>1954.88</v>
      </c>
      <c r="F1139">
        <v>304.14999999999998</v>
      </c>
      <c r="G1139">
        <v>30.1843698797767</v>
      </c>
      <c r="H1139">
        <v>1.3486908963672599</v>
      </c>
      <c r="I1139">
        <v>8.5471944543773599</v>
      </c>
      <c r="J1139">
        <v>4.2314522207732601</v>
      </c>
      <c r="K1139">
        <v>290.54950758367102</v>
      </c>
      <c r="L1139">
        <v>266.41161399786</v>
      </c>
      <c r="M1139">
        <v>72.203148927603493</v>
      </c>
      <c r="N1139">
        <v>1.16372104274222</v>
      </c>
      <c r="O1139">
        <v>9.0744698339635104</v>
      </c>
      <c r="P1139">
        <v>61.781914893617</v>
      </c>
      <c r="Q1139">
        <v>0.17842505082646801</v>
      </c>
    </row>
    <row r="1140" spans="1:17" hidden="1" x14ac:dyDescent="0.3">
      <c r="A1140" t="s">
        <v>2427</v>
      </c>
      <c r="B1140" t="s">
        <v>2428</v>
      </c>
      <c r="C1140" t="str">
        <f>IFERROR(VLOOKUP(Table1[[#This Row],[Ticker]],[1]!Table1[[Symbol]:[Industry]],2,FALSE),"-")</f>
        <v>-</v>
      </c>
      <c r="D1140" t="s">
        <v>214</v>
      </c>
      <c r="E1140">
        <v>1944.36</v>
      </c>
      <c r="F1140">
        <v>447.95</v>
      </c>
      <c r="G1140">
        <v>29.611021690293999</v>
      </c>
      <c r="H1140">
        <v>16.013890099565401</v>
      </c>
      <c r="I1140">
        <v>34.530495176333702</v>
      </c>
      <c r="J1140">
        <v>8.6564212370290807</v>
      </c>
      <c r="K1140">
        <v>373.975451162198</v>
      </c>
      <c r="L1140">
        <v>318.058110778019</v>
      </c>
      <c r="M1140">
        <v>83.059923741946804</v>
      </c>
      <c r="N1140">
        <v>1.2256141470734201</v>
      </c>
      <c r="O1140">
        <v>3.8062283737024099</v>
      </c>
      <c r="P1140">
        <v>96.944383380962805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388</v>
      </c>
      <c r="E1141">
        <v>1936.6065699999999</v>
      </c>
      <c r="F1141">
        <v>3408.05</v>
      </c>
      <c r="G1141">
        <v>282.381954024354</v>
      </c>
      <c r="H1141">
        <v>40.769553179932799</v>
      </c>
      <c r="I1141">
        <v>110.00005271851801</v>
      </c>
      <c r="J1141">
        <v>24.982459996504801</v>
      </c>
      <c r="K1141">
        <v>2514.1854809595002</v>
      </c>
      <c r="L1141">
        <v>1878.5419822823801</v>
      </c>
      <c r="M1141">
        <v>85.377477267719797</v>
      </c>
      <c r="N1141">
        <v>1.02919687267114</v>
      </c>
      <c r="O1141">
        <v>0</v>
      </c>
      <c r="P1141">
        <v>320.74691358024597</v>
      </c>
      <c r="Q1141">
        <v>0.10235135462080799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692</v>
      </c>
      <c r="E1142">
        <v>1933.744164</v>
      </c>
      <c r="F1142">
        <v>278.05</v>
      </c>
      <c r="G1142">
        <v>4.0572851391726701</v>
      </c>
      <c r="H1142">
        <v>5.1606151098210997</v>
      </c>
      <c r="I1142">
        <v>-19.285173383241901</v>
      </c>
      <c r="J1142">
        <v>0.80367445420573802</v>
      </c>
      <c r="K1142">
        <v>270.689492334617</v>
      </c>
      <c r="L1142">
        <v>266.70313714128798</v>
      </c>
      <c r="M1142">
        <v>52.121341778808997</v>
      </c>
      <c r="N1142">
        <v>1.7183784678927001</v>
      </c>
      <c r="O1142">
        <v>19.043337529221301</v>
      </c>
      <c r="P1142">
        <v>37.7166914314016</v>
      </c>
      <c r="Q1142">
        <v>5.2049313464093E-2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346</v>
      </c>
      <c r="E1143">
        <v>1932.7322961</v>
      </c>
      <c r="F1143">
        <v>130.08000000000001</v>
      </c>
      <c r="G1143">
        <v>31.815813146492602</v>
      </c>
      <c r="H1143">
        <v>24.049742741965499</v>
      </c>
      <c r="I1143">
        <v>4.3340259478091303</v>
      </c>
      <c r="J1143">
        <v>8.1202820026494997</v>
      </c>
      <c r="K1143">
        <v>101.816753037043</v>
      </c>
      <c r="L1143">
        <v>92.635919672075104</v>
      </c>
      <c r="M1143">
        <v>70.602226809510597</v>
      </c>
      <c r="N1143">
        <v>1.7558977297217899</v>
      </c>
      <c r="O1143">
        <v>1.4683271832718301</v>
      </c>
      <c r="P1143">
        <v>84.118895966029697</v>
      </c>
      <c r="Q1143">
        <v>0.10526479859993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239</v>
      </c>
      <c r="E1144">
        <v>1931.55114647</v>
      </c>
      <c r="F1144">
        <v>312.7</v>
      </c>
      <c r="G1144">
        <v>488.05504369180102</v>
      </c>
      <c r="H1144">
        <v>3.4537185580969698</v>
      </c>
      <c r="I1144">
        <v>44.716838605864197</v>
      </c>
      <c r="J1144">
        <v>1.2718509134540601</v>
      </c>
      <c r="K1144">
        <v>278.15918908435299</v>
      </c>
      <c r="L1144">
        <v>205.815610731238</v>
      </c>
      <c r="M1144">
        <v>64.633644441119699</v>
      </c>
      <c r="N1144">
        <v>1.34265159561868</v>
      </c>
      <c r="O1144">
        <v>3.2299328429804901</v>
      </c>
      <c r="P1144">
        <v>576.10810810810801</v>
      </c>
      <c r="Q1144">
        <v>0.20609392602123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239</v>
      </c>
      <c r="E1145">
        <v>1930.213958</v>
      </c>
      <c r="F1145">
        <v>1381.25</v>
      </c>
      <c r="G1145">
        <v>16.027934434844799</v>
      </c>
      <c r="H1145">
        <v>2.4866501869073598</v>
      </c>
      <c r="I1145">
        <v>-5.2362422773650401</v>
      </c>
      <c r="J1145">
        <v>2.63358756490031</v>
      </c>
      <c r="K1145">
        <v>1348.9058372560601</v>
      </c>
      <c r="L1145">
        <v>1280.8375956787299</v>
      </c>
      <c r="M1145">
        <v>62.575492585363598</v>
      </c>
      <c r="N1145">
        <v>2.68807230882814</v>
      </c>
      <c r="O1145">
        <v>14.823529411764699</v>
      </c>
      <c r="P1145">
        <v>47.482782552986997</v>
      </c>
      <c r="Q1145">
        <v>2.0745873482313E-2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75</v>
      </c>
      <c r="E1146">
        <v>1922.7217575</v>
      </c>
      <c r="F1146">
        <v>60490</v>
      </c>
      <c r="G1146">
        <v>333.69211288420098</v>
      </c>
      <c r="H1146">
        <v>96.950937690466205</v>
      </c>
      <c r="I1146">
        <v>89.586295295468602</v>
      </c>
      <c r="J1146">
        <v>9.9672748113196192</v>
      </c>
      <c r="K1146">
        <v>39360.3959301301</v>
      </c>
      <c r="L1146">
        <v>28259.1758846962</v>
      </c>
      <c r="M1146">
        <v>71.918674833291107</v>
      </c>
      <c r="N1146">
        <v>3.19020220286043</v>
      </c>
      <c r="O1146">
        <v>10.7604562737642</v>
      </c>
      <c r="P1146">
        <v>374.39416516351599</v>
      </c>
      <c r="Q1146">
        <v>8.0306923833889002E-2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46</v>
      </c>
      <c r="E1147">
        <v>1916.7674</v>
      </c>
      <c r="F1147">
        <v>172.95</v>
      </c>
      <c r="G1147">
        <v>361.22028898829097</v>
      </c>
      <c r="H1147">
        <v>25.294896310453002</v>
      </c>
      <c r="I1147">
        <v>109.901112630036</v>
      </c>
      <c r="J1147">
        <v>12.4182686406094</v>
      </c>
      <c r="K1147">
        <v>127.619925527524</v>
      </c>
      <c r="L1147">
        <v>92.918564003413493</v>
      </c>
      <c r="M1147">
        <v>86.346239228854401</v>
      </c>
      <c r="N1147">
        <v>0.69630330750986802</v>
      </c>
      <c r="O1147">
        <v>0</v>
      </c>
      <c r="P1147">
        <v>401.30434782608597</v>
      </c>
      <c r="Q1147">
        <v>0.17388352602200599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239</v>
      </c>
      <c r="E1148">
        <v>1913.2813785000001</v>
      </c>
      <c r="F1148">
        <v>450.4</v>
      </c>
      <c r="G1148">
        <v>193.06930550398499</v>
      </c>
      <c r="H1148">
        <v>4.0891865383925401</v>
      </c>
      <c r="I1148">
        <v>50.927476043659603</v>
      </c>
      <c r="J1148">
        <v>2.7356586497034598</v>
      </c>
      <c r="K1148">
        <v>412.55243108469699</v>
      </c>
      <c r="L1148">
        <v>318.90466690599402</v>
      </c>
      <c r="M1148">
        <v>81.832054732525705</v>
      </c>
      <c r="N1148">
        <v>0.97015112322100805</v>
      </c>
      <c r="O1148">
        <v>3.9076376554174099</v>
      </c>
      <c r="P1148">
        <v>236.119402985074</v>
      </c>
      <c r="Q1148">
        <v>0.22516642017933899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239</v>
      </c>
      <c r="E1149">
        <v>1909.564728475</v>
      </c>
      <c r="F1149">
        <v>1412.35</v>
      </c>
      <c r="G1149">
        <v>-14.0094510251036</v>
      </c>
      <c r="H1149">
        <v>6.69754918448354</v>
      </c>
      <c r="I1149">
        <v>-22.648699398257001</v>
      </c>
      <c r="J1149">
        <v>-1.4512502344766001</v>
      </c>
      <c r="K1149">
        <v>1368.97029398884</v>
      </c>
      <c r="L1149">
        <v>1348.2523887259899</v>
      </c>
      <c r="M1149">
        <v>57.014376540870899</v>
      </c>
      <c r="N1149">
        <v>0.80946292067797598</v>
      </c>
      <c r="O1149">
        <v>25.323043155025299</v>
      </c>
      <c r="P1149">
        <v>38.1947162426614</v>
      </c>
      <c r="Q1149">
        <v>5.3802014597808999E-2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1631</v>
      </c>
      <c r="E1150">
        <v>1906.0882018</v>
      </c>
      <c r="F1150">
        <v>63.29</v>
      </c>
      <c r="G1150">
        <v>-3.7485834202820998</v>
      </c>
      <c r="H1150">
        <v>-3.2368207876147799</v>
      </c>
      <c r="I1150">
        <v>2.5623363774822598</v>
      </c>
      <c r="J1150">
        <v>3.6341193996223403E-2</v>
      </c>
      <c r="K1150">
        <v>62.431393088702798</v>
      </c>
      <c r="L1150">
        <v>58.139500108575099</v>
      </c>
      <c r="M1150">
        <v>59.453032016997597</v>
      </c>
      <c r="N1150">
        <v>0.93829853017682596</v>
      </c>
      <c r="O1150">
        <v>4.1396745141412499</v>
      </c>
      <c r="P1150">
        <v>27.858585858585801</v>
      </c>
      <c r="Q1150">
        <v>-2.8326200589973E-2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46</v>
      </c>
      <c r="E1151">
        <v>1905.823402</v>
      </c>
      <c r="F1151">
        <v>185.35</v>
      </c>
      <c r="G1151">
        <v>1058.0389098502999</v>
      </c>
      <c r="H1151">
        <v>-9.4159879249317093</v>
      </c>
      <c r="I1151">
        <v>188.49161876270099</v>
      </c>
      <c r="J1151">
        <v>-8.8482491486593204</v>
      </c>
      <c r="K1151">
        <v>188.854665378291</v>
      </c>
      <c r="L1151">
        <v>104.608191517447</v>
      </c>
      <c r="M1151">
        <v>47.138060312607102</v>
      </c>
      <c r="N1151">
        <v>0.96878309268762397</v>
      </c>
      <c r="O1151">
        <v>24.305368222282102</v>
      </c>
      <c r="P1151">
        <v>1135.6666666666599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1631</v>
      </c>
      <c r="E1152">
        <v>1905.052968</v>
      </c>
      <c r="F1152">
        <v>63.27</v>
      </c>
      <c r="G1152">
        <v>-3.3935167137962901</v>
      </c>
      <c r="H1152">
        <v>-2.89435997457046</v>
      </c>
      <c r="I1152">
        <v>2.4409131205290699</v>
      </c>
      <c r="J1152">
        <v>0.19792526983955899</v>
      </c>
      <c r="K1152">
        <v>62.406788777872002</v>
      </c>
      <c r="L1152">
        <v>58.129199891516301</v>
      </c>
      <c r="M1152">
        <v>55.931821315525497</v>
      </c>
      <c r="N1152">
        <v>0.86988663574869196</v>
      </c>
      <c r="O1152">
        <v>5.3421842895526996</v>
      </c>
      <c r="P1152">
        <v>28.571428571428498</v>
      </c>
      <c r="Q1152">
        <v>-2.9924776916618E-2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2455</v>
      </c>
      <c r="E1153">
        <v>1904.53469297999</v>
      </c>
      <c r="F1153">
        <v>1176.55</v>
      </c>
      <c r="G1153">
        <v>11.3664572932336</v>
      </c>
      <c r="H1153">
        <v>8.0803299850790307</v>
      </c>
      <c r="I1153">
        <v>-24.796557461837999</v>
      </c>
      <c r="J1153">
        <v>-0.32375992836557499</v>
      </c>
      <c r="K1153">
        <v>1156.2965077403901</v>
      </c>
      <c r="L1153">
        <v>1140.45724295995</v>
      </c>
      <c r="M1153">
        <v>63.996665038704002</v>
      </c>
      <c r="N1153">
        <v>0.91448726732731</v>
      </c>
      <c r="O1153">
        <v>23.322425736262801</v>
      </c>
      <c r="P1153">
        <v>41.310353110737402</v>
      </c>
      <c r="Q1153">
        <v>0.10312064206034401</v>
      </c>
    </row>
    <row r="1154" spans="1:17" hidden="1" x14ac:dyDescent="0.3">
      <c r="A1154" t="s">
        <v>2456</v>
      </c>
      <c r="B1154" t="s">
        <v>2457</v>
      </c>
      <c r="C1154" t="str">
        <f>IFERROR(VLOOKUP(Table1[[#This Row],[Ticker]],[1]!Table1[[Symbol]:[Industry]],2,FALSE),"-")</f>
        <v>-</v>
      </c>
      <c r="D1154" t="s">
        <v>713</v>
      </c>
      <c r="E1154">
        <v>1901.11000107</v>
      </c>
      <c r="F1154">
        <v>787.07</v>
      </c>
      <c r="G1154">
        <v>43.583692252746303</v>
      </c>
      <c r="H1154">
        <v>1.20913263003674</v>
      </c>
      <c r="I1154">
        <v>23.802355245700902</v>
      </c>
      <c r="J1154">
        <v>1.0888062303791199</v>
      </c>
      <c r="K1154">
        <v>734.69790152879</v>
      </c>
      <c r="L1154">
        <v>629.87068591145601</v>
      </c>
      <c r="M1154">
        <v>43.078312623575101</v>
      </c>
      <c r="N1154">
        <v>0.83166791696477205</v>
      </c>
      <c r="O1154">
        <v>0.48661491354007302</v>
      </c>
      <c r="P1154">
        <v>77.447863825949696</v>
      </c>
      <c r="Q1154">
        <v>-3.6227040049000002E-5</v>
      </c>
    </row>
    <row r="1155" spans="1:17" x14ac:dyDescent="0.3">
      <c r="A1155" t="s">
        <v>2458</v>
      </c>
      <c r="B1155" t="s">
        <v>2459</v>
      </c>
      <c r="C1155" t="str">
        <f>IFERROR(VLOOKUP(Table1[[#This Row],[Ticker]],[1]!Table1[[Symbol]:[Industry]],2,FALSE),"-")</f>
        <v>-</v>
      </c>
      <c r="D1155" t="s">
        <v>109</v>
      </c>
      <c r="E1155">
        <v>1897.4024297200001</v>
      </c>
      <c r="F1155">
        <v>8.11</v>
      </c>
      <c r="G1155">
        <v>-27.403699048629299</v>
      </c>
      <c r="H1155">
        <v>-30.1533945520146</v>
      </c>
      <c r="I1155">
        <v>-72.883310629336904</v>
      </c>
      <c r="J1155">
        <v>-24.326191191997101</v>
      </c>
      <c r="K1155">
        <v>12.8121558275058</v>
      </c>
      <c r="L1155">
        <v>15.6265383208782</v>
      </c>
      <c r="M1155">
        <v>15.945157836156699</v>
      </c>
      <c r="N1155">
        <v>0.65455536451753804</v>
      </c>
      <c r="O1155">
        <v>234.771886559802</v>
      </c>
      <c r="P1155">
        <v>10.490463215258799</v>
      </c>
      <c r="Q1155">
        <v>-6.6638442627849999E-3</v>
      </c>
    </row>
    <row r="1156" spans="1:17" hidden="1" x14ac:dyDescent="0.3">
      <c r="A1156" t="s">
        <v>2460</v>
      </c>
      <c r="B1156" t="s">
        <v>2461</v>
      </c>
      <c r="C1156" t="str">
        <f>IFERROR(VLOOKUP(Table1[[#This Row],[Ticker]],[1]!Table1[[Symbol]:[Industry]],2,FALSE),"-")</f>
        <v>-</v>
      </c>
      <c r="E1156">
        <v>1896.0895800000001</v>
      </c>
      <c r="F1156">
        <v>768.35</v>
      </c>
      <c r="G1156">
        <v>2720.9410826786998</v>
      </c>
      <c r="H1156">
        <v>-8.8070925064252101</v>
      </c>
      <c r="I1156">
        <v>386.98874179773497</v>
      </c>
      <c r="J1156">
        <v>-11.9226385246006</v>
      </c>
      <c r="K1156">
        <v>700.65531259132797</v>
      </c>
      <c r="L1156">
        <v>421.99543724447102</v>
      </c>
      <c r="M1156">
        <v>37.859947107227498</v>
      </c>
      <c r="N1156">
        <v>0.92745159932659904</v>
      </c>
      <c r="O1156">
        <v>23.901867638445999</v>
      </c>
      <c r="P1156">
        <v>2973.4</v>
      </c>
    </row>
    <row r="1157" spans="1:17" hidden="1" x14ac:dyDescent="0.3">
      <c r="A1157" t="s">
        <v>2462</v>
      </c>
      <c r="B1157" t="s">
        <v>2463</v>
      </c>
      <c r="C1157" t="str">
        <f>IFERROR(VLOOKUP(Table1[[#This Row],[Ticker]],[1]!Table1[[Symbol]:[Industry]],2,FALSE),"-")</f>
        <v>-</v>
      </c>
      <c r="D1157" t="s">
        <v>542</v>
      </c>
      <c r="E1157">
        <v>1894.0372492500001</v>
      </c>
      <c r="F1157">
        <v>613.45000000000005</v>
      </c>
      <c r="G1157">
        <v>-4.5635480590947699</v>
      </c>
      <c r="H1157">
        <v>16.580020894047699</v>
      </c>
      <c r="I1157">
        <v>6.3770514910232396</v>
      </c>
      <c r="J1157">
        <v>0.38594705924499301</v>
      </c>
      <c r="K1157">
        <v>552.02343174012401</v>
      </c>
      <c r="L1157">
        <v>506.331473055451</v>
      </c>
      <c r="M1157">
        <v>58.0436100047338</v>
      </c>
      <c r="N1157">
        <v>1.00922502140724</v>
      </c>
      <c r="O1157">
        <v>7.4089167821338204</v>
      </c>
      <c r="P1157">
        <v>52.409937888198698</v>
      </c>
      <c r="Q1157">
        <v>-3.9532553277607997E-2</v>
      </c>
    </row>
    <row r="1158" spans="1:17" hidden="1" x14ac:dyDescent="0.3">
      <c r="A1158" t="s">
        <v>2464</v>
      </c>
      <c r="B1158" t="s">
        <v>2465</v>
      </c>
      <c r="C1158" t="str">
        <f>IFERROR(VLOOKUP(Table1[[#This Row],[Ticker]],[1]!Table1[[Symbol]:[Industry]],2,FALSE),"-")</f>
        <v>-</v>
      </c>
      <c r="D1158" t="s">
        <v>239</v>
      </c>
      <c r="E1158">
        <v>1892.64</v>
      </c>
      <c r="F1158">
        <v>591.54999999999995</v>
      </c>
      <c r="G1158">
        <v>96.397991664864605</v>
      </c>
      <c r="H1158">
        <v>19.232358344559898</v>
      </c>
      <c r="I1158">
        <v>35.541600416315603</v>
      </c>
      <c r="J1158">
        <v>1.0853755418079001</v>
      </c>
      <c r="K1158">
        <v>528.46524121179698</v>
      </c>
      <c r="L1158">
        <v>441.47971816716802</v>
      </c>
      <c r="M1158">
        <v>68.978172717496506</v>
      </c>
      <c r="N1158">
        <v>0.87287488149236003</v>
      </c>
      <c r="O1158">
        <v>3.95570957653623</v>
      </c>
      <c r="P1158">
        <v>130.35436137071599</v>
      </c>
      <c r="Q1158">
        <v>0.12275532962136899</v>
      </c>
    </row>
    <row r="1159" spans="1:17" hidden="1" x14ac:dyDescent="0.3">
      <c r="A1159" t="s">
        <v>2466</v>
      </c>
      <c r="B1159" t="s">
        <v>2467</v>
      </c>
      <c r="C1159" t="str">
        <f>IFERROR(VLOOKUP(Table1[[#This Row],[Ticker]],[1]!Table1[[Symbol]:[Industry]],2,FALSE),"-")</f>
        <v>-</v>
      </c>
      <c r="D1159" t="s">
        <v>120</v>
      </c>
      <c r="E1159">
        <v>1887.55571572799</v>
      </c>
      <c r="F1159">
        <v>18.14</v>
      </c>
      <c r="G1159">
        <v>42.859289928869998</v>
      </c>
      <c r="H1159">
        <v>4.5876021708192596</v>
      </c>
      <c r="I1159">
        <v>-4.9560664041757603</v>
      </c>
      <c r="J1159">
        <v>-0.332523168478357</v>
      </c>
      <c r="K1159">
        <v>17.666312713579298</v>
      </c>
      <c r="L1159">
        <v>16.842358823944799</v>
      </c>
      <c r="M1159">
        <v>58.510499594132497</v>
      </c>
      <c r="N1159">
        <v>0.85067977500605496</v>
      </c>
      <c r="O1159">
        <v>45.287466660116898</v>
      </c>
      <c r="P1159">
        <v>69.199455823357695</v>
      </c>
      <c r="Q1159">
        <v>0.13243790542481901</v>
      </c>
    </row>
    <row r="1160" spans="1:17" hidden="1" x14ac:dyDescent="0.3">
      <c r="A1160" t="s">
        <v>2468</v>
      </c>
      <c r="B1160" t="s">
        <v>2469</v>
      </c>
      <c r="C1160" t="str">
        <f>IFERROR(VLOOKUP(Table1[[#This Row],[Ticker]],[1]!Table1[[Symbol]:[Industry]],2,FALSE),"-")</f>
        <v>-</v>
      </c>
      <c r="D1160" t="s">
        <v>905</v>
      </c>
      <c r="E1160">
        <v>1886.5502047499999</v>
      </c>
      <c r="F1160">
        <v>594.85</v>
      </c>
      <c r="G1160">
        <v>97.825209769668405</v>
      </c>
      <c r="H1160">
        <v>11.4424840232689</v>
      </c>
      <c r="I1160">
        <v>68.079827423670196</v>
      </c>
      <c r="J1160">
        <v>6.4826636720505997</v>
      </c>
      <c r="K1160">
        <v>438.30879003770701</v>
      </c>
      <c r="L1160">
        <v>351.86105537445701</v>
      </c>
      <c r="M1160">
        <v>67.0270261467859</v>
      </c>
      <c r="N1160">
        <v>1.90669522882097</v>
      </c>
      <c r="O1160">
        <v>4.0598470202572097</v>
      </c>
      <c r="P1160">
        <v>133.183065464523</v>
      </c>
      <c r="Q1160">
        <v>0.11474638429148901</v>
      </c>
    </row>
    <row r="1161" spans="1:17" hidden="1" x14ac:dyDescent="0.3">
      <c r="A1161" t="s">
        <v>2470</v>
      </c>
      <c r="B1161" t="s">
        <v>2471</v>
      </c>
      <c r="C1161" t="str">
        <f>IFERROR(VLOOKUP(Table1[[#This Row],[Ticker]],[1]!Table1[[Symbol]:[Industry]],2,FALSE),"-")</f>
        <v>-</v>
      </c>
      <c r="D1161" t="s">
        <v>542</v>
      </c>
      <c r="E1161">
        <v>1885.9877672349901</v>
      </c>
      <c r="F1161">
        <v>355.45</v>
      </c>
      <c r="G1161">
        <v>1.34694147447547</v>
      </c>
      <c r="H1161">
        <v>10.5586487285968</v>
      </c>
      <c r="I1161">
        <v>-26.265440118840299</v>
      </c>
      <c r="J1161">
        <v>9.5531484072054091</v>
      </c>
      <c r="K1161">
        <v>335.71211763123898</v>
      </c>
      <c r="L1161">
        <v>339.83409157732302</v>
      </c>
      <c r="M1161">
        <v>82.518248864274298</v>
      </c>
      <c r="N1161">
        <v>1.2139518301668499</v>
      </c>
      <c r="O1161">
        <v>27.303418202278699</v>
      </c>
      <c r="P1161">
        <v>36.187739463601503</v>
      </c>
      <c r="Q1161">
        <v>-8.0107702597038005E-2</v>
      </c>
    </row>
    <row r="1162" spans="1:17" hidden="1" x14ac:dyDescent="0.3">
      <c r="A1162" t="s">
        <v>2472</v>
      </c>
      <c r="B1162" t="s">
        <v>2473</v>
      </c>
      <c r="C1162" t="str">
        <f>IFERROR(VLOOKUP(Table1[[#This Row],[Ticker]],[1]!Table1[[Symbol]:[Industry]],2,FALSE),"-")</f>
        <v>-</v>
      </c>
      <c r="D1162" t="s">
        <v>179</v>
      </c>
      <c r="E1162">
        <v>1882.99678722</v>
      </c>
      <c r="F1162">
        <v>460.8</v>
      </c>
      <c r="G1162">
        <v>-29.349570388352902</v>
      </c>
      <c r="H1162">
        <v>-11.228443881809801</v>
      </c>
      <c r="I1162">
        <v>-27.265696092649002</v>
      </c>
      <c r="J1162">
        <v>-4.8970762624432096</v>
      </c>
      <c r="K1162">
        <v>485.04712523784201</v>
      </c>
      <c r="M1162">
        <v>41.735702897301103</v>
      </c>
      <c r="N1162">
        <v>0.57177950559417501</v>
      </c>
      <c r="O1162">
        <v>39.1059027777777</v>
      </c>
      <c r="P1162">
        <v>6.7655236329935198</v>
      </c>
    </row>
    <row r="1163" spans="1:17" hidden="1" x14ac:dyDescent="0.3">
      <c r="A1163" t="s">
        <v>2474</v>
      </c>
      <c r="B1163" t="s">
        <v>2475</v>
      </c>
      <c r="C1163" t="str">
        <f>IFERROR(VLOOKUP(Table1[[#This Row],[Ticker]],[1]!Table1[[Symbol]:[Industry]],2,FALSE),"-")</f>
        <v>-</v>
      </c>
      <c r="D1163" t="s">
        <v>100</v>
      </c>
      <c r="E1163">
        <v>1878.632991102</v>
      </c>
      <c r="F1163">
        <v>184.14</v>
      </c>
      <c r="G1163">
        <v>15.6691705689557</v>
      </c>
      <c r="H1163">
        <v>-0.14351535083834199</v>
      </c>
      <c r="I1163">
        <v>-12.516420572791899</v>
      </c>
      <c r="J1163">
        <v>7.1440914061029304</v>
      </c>
      <c r="K1163">
        <v>168.35724015702101</v>
      </c>
      <c r="L1163">
        <v>165.29923815675701</v>
      </c>
      <c r="M1163">
        <v>71.596556271312906</v>
      </c>
      <c r="N1163">
        <v>1.9089674410758599</v>
      </c>
      <c r="O1163">
        <v>17.573585315520798</v>
      </c>
      <c r="P1163">
        <v>53.130977130977101</v>
      </c>
      <c r="Q1163">
        <v>2.929062316182E-2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189</v>
      </c>
      <c r="E1164">
        <v>1873.9690718700001</v>
      </c>
      <c r="F1164">
        <v>1004.45</v>
      </c>
      <c r="G1164">
        <v>138.965220701574</v>
      </c>
      <c r="H1164">
        <v>-7.9651432748801501</v>
      </c>
      <c r="I1164">
        <v>93.323505423833296</v>
      </c>
      <c r="J1164">
        <v>-4.3532645630061504</v>
      </c>
      <c r="K1164">
        <v>975.25272235698401</v>
      </c>
      <c r="L1164">
        <v>720.60532172665603</v>
      </c>
      <c r="M1164">
        <v>50.340187522119699</v>
      </c>
      <c r="N1164">
        <v>0.46257734581614102</v>
      </c>
      <c r="O1164">
        <v>27.477724127632001</v>
      </c>
      <c r="P1164">
        <v>187.10876089752699</v>
      </c>
      <c r="Q1164">
        <v>0.103134988410958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140</v>
      </c>
      <c r="E1165">
        <v>1867.56410304</v>
      </c>
      <c r="F1165">
        <v>141.22999999999999</v>
      </c>
      <c r="G1165">
        <v>109.32087157328201</v>
      </c>
      <c r="H1165">
        <v>13.727074134171801</v>
      </c>
      <c r="I1165">
        <v>21.044595580400401</v>
      </c>
      <c r="J1165">
        <v>4.6926107146244496</v>
      </c>
      <c r="K1165">
        <v>124.509494529742</v>
      </c>
      <c r="L1165">
        <v>104.701479434314</v>
      </c>
      <c r="M1165">
        <v>70.653781997250206</v>
      </c>
      <c r="N1165">
        <v>1.39154056950232</v>
      </c>
      <c r="O1165">
        <v>6.8823904269631004</v>
      </c>
      <c r="P1165">
        <v>134.60132890365401</v>
      </c>
      <c r="Q1165">
        <v>6.8024277592063004E-2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400</v>
      </c>
      <c r="E1166">
        <v>1866.1062001400001</v>
      </c>
      <c r="F1166">
        <v>13860.5</v>
      </c>
      <c r="G1166">
        <v>269.24253842496603</v>
      </c>
      <c r="H1166">
        <v>27.184009129253202</v>
      </c>
      <c r="I1166">
        <v>174.61836729385601</v>
      </c>
      <c r="J1166">
        <v>-17.060654908564299</v>
      </c>
      <c r="K1166">
        <v>10446.332865362399</v>
      </c>
      <c r="L1166">
        <v>6975.6967832638602</v>
      </c>
      <c r="M1166">
        <v>61.8965558954541</v>
      </c>
      <c r="N1166">
        <v>1.6851201018739399</v>
      </c>
      <c r="O1166">
        <v>20.8037228094224</v>
      </c>
      <c r="P1166">
        <v>310.681481481481</v>
      </c>
      <c r="Q1166">
        <v>0.23688228478927401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1840</v>
      </c>
      <c r="E1167">
        <v>1858.55819952</v>
      </c>
      <c r="F1167">
        <v>640.29999999999995</v>
      </c>
      <c r="G1167">
        <v>43.850651722356403</v>
      </c>
      <c r="H1167">
        <v>-4.4558832857334103</v>
      </c>
      <c r="I1167">
        <v>-26.500075605965002</v>
      </c>
      <c r="J1167">
        <v>-0.57447649025272995</v>
      </c>
      <c r="K1167">
        <v>663.04351465631703</v>
      </c>
      <c r="L1167">
        <v>646.55164421089603</v>
      </c>
      <c r="M1167">
        <v>56.702425605917497</v>
      </c>
      <c r="N1167">
        <v>0.75999477977975105</v>
      </c>
      <c r="O1167">
        <v>42.901764797750999</v>
      </c>
      <c r="P1167">
        <v>81.413797988383607</v>
      </c>
      <c r="Q1167">
        <v>0.13889444372497001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189</v>
      </c>
      <c r="E1168">
        <v>1858.017918435</v>
      </c>
      <c r="F1168">
        <v>190.35</v>
      </c>
      <c r="G1168">
        <v>-24.804940308846</v>
      </c>
      <c r="H1168">
        <v>-6.0015292992537104</v>
      </c>
      <c r="I1168">
        <v>-43.594141173419899</v>
      </c>
      <c r="J1168">
        <v>-0.88247396161830605</v>
      </c>
      <c r="K1168">
        <v>197.77510401006899</v>
      </c>
      <c r="L1168">
        <v>209.69953017218401</v>
      </c>
      <c r="M1168">
        <v>51.850557433281303</v>
      </c>
      <c r="N1168">
        <v>0.96539283597790404</v>
      </c>
      <c r="O1168">
        <v>67.586025742054105</v>
      </c>
      <c r="P1168">
        <v>10.251954821894</v>
      </c>
      <c r="Q1168">
        <v>6.4121262401100998E-2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140</v>
      </c>
      <c r="E1169">
        <v>1857.0170392069999</v>
      </c>
      <c r="F1169">
        <v>107.98</v>
      </c>
      <c r="G1169">
        <v>41.7894671698485</v>
      </c>
      <c r="H1169">
        <v>-9.7918654900568107</v>
      </c>
      <c r="I1169">
        <v>-32.174728833169603</v>
      </c>
      <c r="J1169">
        <v>-4.2144667700481104</v>
      </c>
      <c r="K1169">
        <v>113.673809993544</v>
      </c>
      <c r="L1169">
        <v>110.122370021311</v>
      </c>
      <c r="M1169">
        <v>37.667422876292598</v>
      </c>
      <c r="N1169">
        <v>0.57894376879897602</v>
      </c>
      <c r="O1169">
        <v>30.487127245786201</v>
      </c>
      <c r="P1169">
        <v>68.193146417445405</v>
      </c>
      <c r="Q1169">
        <v>1.6556619276029999E-2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1344</v>
      </c>
      <c r="E1170">
        <v>1852.731052375</v>
      </c>
      <c r="F1170">
        <v>259.75</v>
      </c>
      <c r="G1170">
        <v>45.477681555627598</v>
      </c>
      <c r="H1170">
        <v>9.0503501082981206</v>
      </c>
      <c r="I1170">
        <v>37.641365764537397</v>
      </c>
      <c r="J1170">
        <v>15.088000571970699</v>
      </c>
      <c r="K1170">
        <v>234.707761780276</v>
      </c>
      <c r="L1170">
        <v>205.028368349023</v>
      </c>
      <c r="M1170">
        <v>77.654166003215593</v>
      </c>
      <c r="N1170">
        <v>1.00619334045735</v>
      </c>
      <c r="O1170">
        <v>9.4898941289701408</v>
      </c>
      <c r="P1170">
        <v>87.884267631103</v>
      </c>
      <c r="Q1170">
        <v>0.20294224072447201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106</v>
      </c>
      <c r="E1171">
        <v>1851.16722</v>
      </c>
      <c r="F1171">
        <v>334.55</v>
      </c>
      <c r="G1171">
        <v>-31.6452636335577</v>
      </c>
      <c r="H1171">
        <v>-1.5361275113747801</v>
      </c>
      <c r="I1171">
        <v>-33.487319699739601</v>
      </c>
      <c r="J1171">
        <v>3.6008506127923701</v>
      </c>
      <c r="K1171">
        <v>326.90129285781001</v>
      </c>
      <c r="L1171">
        <v>342.92708372475801</v>
      </c>
      <c r="M1171">
        <v>58.287711579466801</v>
      </c>
      <c r="N1171">
        <v>1.6095571123062</v>
      </c>
      <c r="O1171">
        <v>32.715588103422498</v>
      </c>
      <c r="P1171">
        <v>18.6137209714589</v>
      </c>
      <c r="Q1171">
        <v>6.2592267278828995E-2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214</v>
      </c>
      <c r="E1172">
        <v>1846.1853804</v>
      </c>
      <c r="F1172">
        <v>1236.75</v>
      </c>
      <c r="G1172">
        <v>159.38468998234001</v>
      </c>
      <c r="H1172">
        <v>-5.2848829079170496</v>
      </c>
      <c r="I1172">
        <v>88.454399915641801</v>
      </c>
      <c r="J1172">
        <v>-3.1741368249724302</v>
      </c>
      <c r="K1172">
        <v>1229.9776179079399</v>
      </c>
      <c r="L1172">
        <v>957.90418872180305</v>
      </c>
      <c r="M1172">
        <v>41.254320015352803</v>
      </c>
      <c r="N1172">
        <v>0.969961443269722</v>
      </c>
      <c r="O1172">
        <v>20.699413786133</v>
      </c>
      <c r="P1172">
        <v>192.27224388514699</v>
      </c>
      <c r="Q1172">
        <v>0.13092366162941699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150</v>
      </c>
      <c r="E1173">
        <v>1840.2336</v>
      </c>
      <c r="F1173">
        <v>1699.25</v>
      </c>
      <c r="G1173">
        <v>294.36217875866299</v>
      </c>
      <c r="H1173">
        <v>1.46736357607877</v>
      </c>
      <c r="I1173">
        <v>117.952689746747</v>
      </c>
      <c r="J1173">
        <v>-3.4455252438643802</v>
      </c>
      <c r="K1173">
        <v>1593.6579881502901</v>
      </c>
      <c r="L1173">
        <v>1123.81532637845</v>
      </c>
      <c r="M1173">
        <v>56.168059633527697</v>
      </c>
      <c r="N1173">
        <v>0.61070156164468004</v>
      </c>
      <c r="O1173">
        <v>18.0491393261733</v>
      </c>
      <c r="P1173">
        <v>351.74797288315801</v>
      </c>
      <c r="Q1173">
        <v>0.138953163466701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777</v>
      </c>
      <c r="E1174">
        <v>1837.9077216159999</v>
      </c>
      <c r="F1174">
        <v>206.81</v>
      </c>
      <c r="G1174">
        <v>6.3039448880525297</v>
      </c>
      <c r="H1174">
        <v>34.166659434871399</v>
      </c>
      <c r="I1174">
        <v>18.646114054009001</v>
      </c>
      <c r="J1174">
        <v>-9.6737499827187996</v>
      </c>
      <c r="M1174">
        <v>61.947135318855999</v>
      </c>
      <c r="O1174">
        <v>11.2131908515062</v>
      </c>
      <c r="P1174">
        <v>49.862318840579697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189</v>
      </c>
      <c r="E1175">
        <v>1827.1348479999999</v>
      </c>
      <c r="F1175">
        <v>430.65</v>
      </c>
      <c r="G1175">
        <v>-30.465871850057798</v>
      </c>
      <c r="H1175">
        <v>2.3781488042410701</v>
      </c>
      <c r="I1175">
        <v>-16.196742398959799</v>
      </c>
      <c r="J1175">
        <v>4.3139414779862904</v>
      </c>
      <c r="K1175">
        <v>408.18804929701298</v>
      </c>
      <c r="L1175">
        <v>419.74957138736198</v>
      </c>
      <c r="M1175">
        <v>63.959199846398803</v>
      </c>
      <c r="N1175">
        <v>1.6892095600394901</v>
      </c>
      <c r="O1175">
        <v>35.434807848600897</v>
      </c>
      <c r="P1175">
        <v>20.562709966405301</v>
      </c>
      <c r="Q1175">
        <v>3.9796718457848997E-2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542</v>
      </c>
      <c r="E1176">
        <v>1822.5356529400001</v>
      </c>
      <c r="F1176">
        <v>1393</v>
      </c>
      <c r="G1176">
        <v>-14.204843665986999</v>
      </c>
      <c r="H1176">
        <v>3.9935207936715198</v>
      </c>
      <c r="I1176">
        <v>-2.9649579154712802</v>
      </c>
      <c r="J1176">
        <v>-2.2529294948252701</v>
      </c>
      <c r="K1176">
        <v>1361.31142025746</v>
      </c>
      <c r="L1176">
        <v>1297.92772586715</v>
      </c>
      <c r="M1176">
        <v>47.723095617816398</v>
      </c>
      <c r="N1176">
        <v>2.1483751276056</v>
      </c>
      <c r="O1176">
        <v>11.486001435750101</v>
      </c>
      <c r="P1176">
        <v>39.439439439439397</v>
      </c>
      <c r="Q1176">
        <v>-1.9875161938902999E-2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346</v>
      </c>
      <c r="E1177">
        <v>1811.5844290560001</v>
      </c>
      <c r="F1177">
        <v>88.5</v>
      </c>
      <c r="G1177">
        <v>4.4212682458635797</v>
      </c>
      <c r="H1177">
        <v>15.1336427564832</v>
      </c>
      <c r="I1177">
        <v>-6.6414108579696496</v>
      </c>
      <c r="J1177">
        <v>4.2862625535102001</v>
      </c>
      <c r="K1177">
        <v>80.950818543951996</v>
      </c>
      <c r="L1177">
        <v>77.845563464734397</v>
      </c>
      <c r="M1177">
        <v>71.198989995131797</v>
      </c>
      <c r="N1177">
        <v>1.0646884105351699</v>
      </c>
      <c r="O1177">
        <v>21.468926553672301</v>
      </c>
      <c r="P1177">
        <v>42.741935483870897</v>
      </c>
      <c r="Q1177">
        <v>1.9177031649307001E-2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346</v>
      </c>
      <c r="E1178">
        <v>1809.6938520000001</v>
      </c>
      <c r="F1178">
        <v>290.3</v>
      </c>
      <c r="G1178">
        <v>3.4260350538874098</v>
      </c>
      <c r="H1178">
        <v>2.0634639045617802</v>
      </c>
      <c r="I1178">
        <v>4.6040293185792196</v>
      </c>
      <c r="J1178">
        <v>-0.74376000031605205</v>
      </c>
      <c r="K1178">
        <v>268.88699078195998</v>
      </c>
      <c r="L1178">
        <v>245.77807228866001</v>
      </c>
      <c r="M1178">
        <v>53.949958277225797</v>
      </c>
      <c r="N1178">
        <v>0.85739500102861099</v>
      </c>
      <c r="O1178">
        <v>7.4578022735101603</v>
      </c>
      <c r="P1178">
        <v>43.873126006690597</v>
      </c>
      <c r="Q1178">
        <v>0.16120761033089601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189</v>
      </c>
      <c r="E1179">
        <v>1803.04059992</v>
      </c>
      <c r="F1179">
        <v>800.15</v>
      </c>
      <c r="G1179">
        <v>56.795687205363997</v>
      </c>
      <c r="H1179">
        <v>11.518279343397699</v>
      </c>
      <c r="I1179">
        <v>30.360008745746001</v>
      </c>
      <c r="J1179">
        <v>-6.2189626707976799</v>
      </c>
      <c r="K1179">
        <v>742.13634024711803</v>
      </c>
      <c r="L1179">
        <v>641.58096461158698</v>
      </c>
      <c r="M1179">
        <v>49.8654151798725</v>
      </c>
      <c r="N1179">
        <v>0.87447211982113104</v>
      </c>
      <c r="O1179">
        <v>6.08010997937886</v>
      </c>
      <c r="P1179">
        <v>88.027258841499204</v>
      </c>
      <c r="Q1179">
        <v>6.6258482878396002E-2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189</v>
      </c>
      <c r="E1180">
        <v>1792.9321050000001</v>
      </c>
      <c r="F1180">
        <v>126.49</v>
      </c>
      <c r="G1180">
        <v>-5.7150989881768801</v>
      </c>
      <c r="H1180">
        <v>-1.8474669542137001</v>
      </c>
      <c r="I1180">
        <v>23.710065086303501</v>
      </c>
      <c r="J1180">
        <v>-8.1727938528501696</v>
      </c>
      <c r="K1180">
        <v>132.56602011262001</v>
      </c>
      <c r="L1180">
        <v>114.934647643194</v>
      </c>
      <c r="M1180">
        <v>39.709991611771798</v>
      </c>
      <c r="N1180">
        <v>0.76995575240027203</v>
      </c>
      <c r="O1180">
        <v>24.120483832714001</v>
      </c>
      <c r="P1180">
        <v>60.724269377382399</v>
      </c>
      <c r="Q1180">
        <v>8.6019989241555003E-2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242</v>
      </c>
      <c r="E1181">
        <v>1789.3255091250001</v>
      </c>
      <c r="F1181">
        <v>1180.3499999999999</v>
      </c>
      <c r="G1181">
        <v>66.0308713334027</v>
      </c>
      <c r="H1181">
        <v>23.7067144006012</v>
      </c>
      <c r="I1181">
        <v>9.6529639486099992</v>
      </c>
      <c r="J1181">
        <v>1.40554569589906</v>
      </c>
      <c r="K1181">
        <v>1049.7709004639</v>
      </c>
      <c r="L1181">
        <v>932.57712249531301</v>
      </c>
      <c r="M1181">
        <v>57.119621512582299</v>
      </c>
      <c r="N1181">
        <v>0.79803064294800696</v>
      </c>
      <c r="O1181">
        <v>9.9673825560215192</v>
      </c>
      <c r="P1181">
        <v>95.4221854304635</v>
      </c>
      <c r="Q1181">
        <v>0.11654134135753499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56</v>
      </c>
      <c r="E1182">
        <v>1783.7996526919901</v>
      </c>
      <c r="F1182">
        <v>251.9</v>
      </c>
      <c r="G1182">
        <v>-35.703204884534998</v>
      </c>
      <c r="H1182">
        <v>11.145986157457701</v>
      </c>
      <c r="I1182">
        <v>-22.1136477866247</v>
      </c>
      <c r="J1182">
        <v>1.0112632385681799</v>
      </c>
      <c r="K1182">
        <v>242.71377236416899</v>
      </c>
      <c r="M1182">
        <v>57.736554594510601</v>
      </c>
      <c r="N1182">
        <v>0.52850417235541902</v>
      </c>
      <c r="O1182">
        <v>17.725287812624</v>
      </c>
      <c r="P1182">
        <v>26.582914572864301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542</v>
      </c>
      <c r="E1183">
        <v>1778.6571682599999</v>
      </c>
      <c r="F1183">
        <v>5818.25</v>
      </c>
      <c r="G1183">
        <v>-37.666867567278999</v>
      </c>
      <c r="H1183">
        <v>7.1527749405976504</v>
      </c>
      <c r="I1183">
        <v>-11.115061037839601</v>
      </c>
      <c r="J1183">
        <v>-4.8993770157996499</v>
      </c>
      <c r="K1183">
        <v>5560.0754214367398</v>
      </c>
      <c r="L1183">
        <v>5752.6392884658699</v>
      </c>
      <c r="M1183">
        <v>44.532443092631503</v>
      </c>
      <c r="N1183">
        <v>0.64475714373881299</v>
      </c>
      <c r="O1183">
        <v>18.592360245778298</v>
      </c>
      <c r="P1183">
        <v>30.337141577060901</v>
      </c>
      <c r="Q1183">
        <v>-0.10638229697059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130</v>
      </c>
      <c r="E1184">
        <v>1778.460713425</v>
      </c>
      <c r="F1184">
        <v>256.75</v>
      </c>
      <c r="G1184">
        <v>7.72254510820596</v>
      </c>
      <c r="H1184">
        <v>-8.8784848532921394</v>
      </c>
      <c r="I1184">
        <v>-37.438011668639298</v>
      </c>
      <c r="J1184">
        <v>-3.6792664308413401</v>
      </c>
      <c r="K1184">
        <v>274.066267988221</v>
      </c>
      <c r="L1184">
        <v>274.74395486059302</v>
      </c>
      <c r="M1184">
        <v>39.067952691944797</v>
      </c>
      <c r="N1184">
        <v>0.86409960730296798</v>
      </c>
      <c r="O1184">
        <v>56.027263875365101</v>
      </c>
      <c r="P1184">
        <v>38.671347556035599</v>
      </c>
      <c r="Q1184">
        <v>0.10412512916354601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72</v>
      </c>
      <c r="E1185">
        <v>1772.2971448000001</v>
      </c>
      <c r="F1185">
        <v>18.21</v>
      </c>
      <c r="G1185">
        <v>18.1383063714248</v>
      </c>
      <c r="H1185">
        <v>0.66786148663270095</v>
      </c>
      <c r="I1185">
        <v>-17.7416372537208</v>
      </c>
      <c r="J1185">
        <v>0.94816694432854598</v>
      </c>
      <c r="K1185">
        <v>17.792886914581398</v>
      </c>
      <c r="L1185">
        <v>17.695187167178101</v>
      </c>
      <c r="M1185">
        <v>61.677382463539402</v>
      </c>
      <c r="N1185">
        <v>1.40820207838082</v>
      </c>
      <c r="O1185">
        <v>54.036243822075697</v>
      </c>
      <c r="P1185">
        <v>64.796380090497706</v>
      </c>
      <c r="Q1185">
        <v>8.2352585153559997E-3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393</v>
      </c>
      <c r="E1186">
        <v>1771.0067919549999</v>
      </c>
      <c r="F1186">
        <v>585.85</v>
      </c>
      <c r="G1186">
        <v>-31.3771319878268</v>
      </c>
      <c r="H1186">
        <v>-6.2015712855578098</v>
      </c>
      <c r="I1186">
        <v>-18.924002148464201</v>
      </c>
      <c r="J1186">
        <v>-3.6221601526545899</v>
      </c>
      <c r="K1186">
        <v>574.30953859141096</v>
      </c>
      <c r="L1186">
        <v>567.22961348568595</v>
      </c>
      <c r="M1186">
        <v>36.523625713050599</v>
      </c>
      <c r="N1186">
        <v>0.64975578857326899</v>
      </c>
      <c r="O1186">
        <v>26.312195954595801</v>
      </c>
      <c r="P1186">
        <v>33.132598568344498</v>
      </c>
      <c r="Q1186">
        <v>0.125824502751826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153</v>
      </c>
      <c r="E1187">
        <v>1770.7203377759899</v>
      </c>
      <c r="F1187">
        <v>32.92</v>
      </c>
      <c r="G1187">
        <v>76.461157524464696</v>
      </c>
      <c r="H1187">
        <v>13.7772449847291</v>
      </c>
      <c r="I1187">
        <v>-18.3249734276081</v>
      </c>
      <c r="J1187">
        <v>-2.91895473020725</v>
      </c>
      <c r="K1187">
        <v>30.7719884095061</v>
      </c>
      <c r="L1187">
        <v>28.7320815207827</v>
      </c>
      <c r="M1187">
        <v>48.637134272609501</v>
      </c>
      <c r="N1187">
        <v>1.1691295742166601</v>
      </c>
      <c r="O1187">
        <v>19.684082624544299</v>
      </c>
      <c r="P1187">
        <v>113.766233766233</v>
      </c>
      <c r="Q1187">
        <v>0.22165596588800901</v>
      </c>
    </row>
    <row r="1188" spans="1:17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542</v>
      </c>
      <c r="E1188">
        <v>1762.8870536750001</v>
      </c>
      <c r="F1188">
        <v>105.26</v>
      </c>
      <c r="G1188">
        <v>-60.206043644313198</v>
      </c>
      <c r="H1188">
        <v>2.6133971414699002</v>
      </c>
      <c r="I1188">
        <v>-35.304019420738598</v>
      </c>
      <c r="J1188">
        <v>-0.61057860572683798</v>
      </c>
      <c r="K1188">
        <v>104.04269684311301</v>
      </c>
      <c r="L1188">
        <v>118.955915612844</v>
      </c>
      <c r="M1188">
        <v>51.118887974991097</v>
      </c>
      <c r="N1188">
        <v>0.64335126263074705</v>
      </c>
      <c r="O1188">
        <v>77.037811134334007</v>
      </c>
      <c r="P1188">
        <v>31.6572858036272</v>
      </c>
      <c r="Q1188">
        <v>-0.105607243397922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388</v>
      </c>
      <c r="E1189">
        <v>1761.37545606199</v>
      </c>
      <c r="F1189">
        <v>115.85</v>
      </c>
      <c r="G1189">
        <v>75.620306760605601</v>
      </c>
      <c r="H1189">
        <v>18.404427642733101</v>
      </c>
      <c r="I1189">
        <v>-14.945776545226501</v>
      </c>
      <c r="J1189">
        <v>5.5771901214266197</v>
      </c>
      <c r="K1189">
        <v>106.272431870063</v>
      </c>
      <c r="L1189">
        <v>94.848984728728297</v>
      </c>
      <c r="M1189">
        <v>66.856608329375305</v>
      </c>
      <c r="N1189">
        <v>1.9379608562025401</v>
      </c>
      <c r="O1189">
        <v>8.3728959861890395</v>
      </c>
      <c r="P1189">
        <v>108.17610062893</v>
      </c>
      <c r="Q1189">
        <v>7.0867691603396996E-2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46</v>
      </c>
      <c r="E1190">
        <v>1757.8920000000001</v>
      </c>
      <c r="F1190">
        <v>463.2</v>
      </c>
      <c r="G1190">
        <v>47.054594226625397</v>
      </c>
      <c r="H1190">
        <v>16.577508842791101</v>
      </c>
      <c r="I1190">
        <v>52.897849246856303</v>
      </c>
      <c r="J1190">
        <v>-7.0344259168927197</v>
      </c>
      <c r="K1190">
        <v>396.80325615165799</v>
      </c>
      <c r="L1190">
        <v>322.48892108991402</v>
      </c>
      <c r="M1190">
        <v>49.365592642856598</v>
      </c>
      <c r="N1190">
        <v>0.61500031342192296</v>
      </c>
      <c r="O1190">
        <v>7.3942141623488604</v>
      </c>
      <c r="P1190">
        <v>101.26004779491601</v>
      </c>
      <c r="Q1190">
        <v>6.5464627282089002E-2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403</v>
      </c>
      <c r="E1191">
        <v>1756.2289074</v>
      </c>
      <c r="F1191">
        <v>1382.45</v>
      </c>
      <c r="G1191">
        <v>434.66947168307797</v>
      </c>
      <c r="H1191">
        <v>49.208207048794101</v>
      </c>
      <c r="I1191">
        <v>89.373090157552099</v>
      </c>
      <c r="J1191">
        <v>4.8760329812542604</v>
      </c>
      <c r="K1191">
        <v>1020.8944218328299</v>
      </c>
      <c r="L1191">
        <v>755.17577761419602</v>
      </c>
      <c r="M1191">
        <v>83.1028717788151</v>
      </c>
      <c r="N1191">
        <v>0.71755457280625401</v>
      </c>
      <c r="O1191">
        <v>0.83547325400556904</v>
      </c>
      <c r="P1191">
        <v>501.06521739130397</v>
      </c>
      <c r="Q1191">
        <v>0.13689569068361099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403</v>
      </c>
      <c r="E1192">
        <v>1747.8240969999999</v>
      </c>
      <c r="F1192">
        <v>789.4</v>
      </c>
      <c r="G1192">
        <v>92.8498863578521</v>
      </c>
      <c r="H1192">
        <v>1.8910604375850399</v>
      </c>
      <c r="I1192">
        <v>72.737346037775495</v>
      </c>
      <c r="J1192">
        <v>-2.3527251886803699</v>
      </c>
      <c r="K1192">
        <v>765.14335724011198</v>
      </c>
      <c r="L1192">
        <v>600.10006200304701</v>
      </c>
      <c r="M1192">
        <v>45.833288931342402</v>
      </c>
      <c r="N1192">
        <v>2.66450439936526</v>
      </c>
      <c r="O1192">
        <v>9.5768938434253901</v>
      </c>
      <c r="P1192">
        <v>178.792159632703</v>
      </c>
      <c r="Q1192">
        <v>0.12876596011514099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239</v>
      </c>
      <c r="E1193">
        <v>1747.1546069399999</v>
      </c>
      <c r="F1193">
        <v>331.09</v>
      </c>
      <c r="G1193">
        <v>229.131328378939</v>
      </c>
      <c r="H1193">
        <v>53.482651561093803</v>
      </c>
      <c r="I1193">
        <v>55.591280952931903</v>
      </c>
      <c r="J1193">
        <v>23.2078294459921</v>
      </c>
      <c r="K1193">
        <v>236.09718910731701</v>
      </c>
      <c r="L1193">
        <v>194.82762712763301</v>
      </c>
      <c r="M1193">
        <v>90.113976251980702</v>
      </c>
      <c r="N1193">
        <v>1.87090856693845</v>
      </c>
      <c r="O1193">
        <v>0</v>
      </c>
      <c r="P1193">
        <v>262.63964950711897</v>
      </c>
      <c r="Q1193">
        <v>0.11878807161534399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539</v>
      </c>
      <c r="E1194">
        <v>1746.82039085</v>
      </c>
      <c r="F1194">
        <v>531.45000000000005</v>
      </c>
      <c r="G1194">
        <v>63.882272876145002</v>
      </c>
      <c r="H1194">
        <v>-7.87566990615933</v>
      </c>
      <c r="I1194">
        <v>-7.0634421840733204</v>
      </c>
      <c r="J1194">
        <v>-2.4389320852320999</v>
      </c>
      <c r="K1194">
        <v>537.64492514790197</v>
      </c>
      <c r="L1194">
        <v>501.39367116117103</v>
      </c>
      <c r="M1194">
        <v>41.857622923163703</v>
      </c>
      <c r="N1194">
        <v>0.940094519600565</v>
      </c>
      <c r="O1194">
        <v>29.824066233888399</v>
      </c>
      <c r="P1194">
        <v>90.415621640988803</v>
      </c>
      <c r="Q1194">
        <v>0.120849313589275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297</v>
      </c>
      <c r="E1195">
        <v>1741.9319596979999</v>
      </c>
      <c r="F1195">
        <v>30.96</v>
      </c>
      <c r="G1195">
        <v>-16.6028221916932</v>
      </c>
      <c r="H1195">
        <v>6.2599434944093</v>
      </c>
      <c r="I1195">
        <v>-38.277642980277697</v>
      </c>
      <c r="J1195">
        <v>-0.47213668096779698</v>
      </c>
      <c r="K1195">
        <v>30.390267486394901</v>
      </c>
      <c r="L1195">
        <v>32.127976033901</v>
      </c>
      <c r="M1195">
        <v>54.826907775178398</v>
      </c>
      <c r="N1195">
        <v>1.5106249349488201</v>
      </c>
      <c r="O1195">
        <v>47.932816537467602</v>
      </c>
      <c r="P1195">
        <v>37.6</v>
      </c>
      <c r="Q1195">
        <v>-5.7812478029507001E-2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393</v>
      </c>
      <c r="E1196">
        <v>1735.6439159399999</v>
      </c>
      <c r="F1196">
        <v>10.7</v>
      </c>
      <c r="G1196">
        <v>-33.578865345746799</v>
      </c>
      <c r="H1196">
        <v>-9.8267052621146398</v>
      </c>
      <c r="I1196">
        <v>-27.273207201579201</v>
      </c>
      <c r="J1196">
        <v>-3.5024836427866499</v>
      </c>
      <c r="K1196">
        <v>11.991351681155001</v>
      </c>
      <c r="L1196">
        <v>12.471994111300599</v>
      </c>
      <c r="M1196">
        <v>36.0238192656983</v>
      </c>
      <c r="N1196">
        <v>1.40221874307238</v>
      </c>
      <c r="O1196">
        <v>57.320872274143298</v>
      </c>
      <c r="P1196">
        <v>8.08080808080806</v>
      </c>
      <c r="Q1196">
        <v>0.144990931339012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393</v>
      </c>
      <c r="E1197">
        <v>1729.3406836900001</v>
      </c>
      <c r="F1197">
        <v>709.9</v>
      </c>
      <c r="G1197">
        <v>-27.891461714418</v>
      </c>
      <c r="H1197">
        <v>-2.05039670914688</v>
      </c>
      <c r="I1197">
        <v>-14.2187503894479</v>
      </c>
      <c r="J1197">
        <v>1.5918394191863099</v>
      </c>
      <c r="K1197">
        <v>692.64691992233702</v>
      </c>
      <c r="L1197">
        <v>706.41484068935904</v>
      </c>
      <c r="M1197">
        <v>61.401951199233402</v>
      </c>
      <c r="N1197">
        <v>1.59108787600669</v>
      </c>
      <c r="O1197">
        <v>29.595717706719199</v>
      </c>
      <c r="P1197">
        <v>13.4025559105431</v>
      </c>
      <c r="Q1197">
        <v>1.1173167404479999E-2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D1198" t="s">
        <v>140</v>
      </c>
      <c r="E1198">
        <v>1728.687126</v>
      </c>
      <c r="F1198">
        <v>103.1</v>
      </c>
      <c r="G1198">
        <v>32.358066297555901</v>
      </c>
      <c r="H1198">
        <v>7.2608459044139204</v>
      </c>
      <c r="I1198">
        <v>2.0954873376801801</v>
      </c>
      <c r="J1198">
        <v>-3.4936504934772601</v>
      </c>
      <c r="K1198">
        <v>95.208358583858399</v>
      </c>
      <c r="L1198">
        <v>87.240446169523295</v>
      </c>
      <c r="M1198">
        <v>53.671867211399601</v>
      </c>
      <c r="N1198">
        <v>1.8839413681963999</v>
      </c>
      <c r="O1198">
        <v>10.572259941804001</v>
      </c>
      <c r="P1198">
        <v>89.174311926605498</v>
      </c>
      <c r="Q1198">
        <v>2.9269254333287999E-2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242</v>
      </c>
      <c r="E1199">
        <v>1713.96</v>
      </c>
      <c r="F1199">
        <v>1422.95</v>
      </c>
      <c r="G1199">
        <v>-23.533481455877499</v>
      </c>
      <c r="H1199">
        <v>-4.1839937696714902</v>
      </c>
      <c r="I1199">
        <v>-21.193100792773102</v>
      </c>
      <c r="J1199">
        <v>-1.6391036173182201</v>
      </c>
      <c r="K1199">
        <v>1398.09524096004</v>
      </c>
      <c r="L1199">
        <v>1416.7596136105601</v>
      </c>
      <c r="M1199">
        <v>49.194484502228804</v>
      </c>
      <c r="N1199">
        <v>1.4123952584172501</v>
      </c>
      <c r="O1199">
        <v>25.095751783267101</v>
      </c>
      <c r="P1199">
        <v>20.4817746920113</v>
      </c>
      <c r="Q1199">
        <v>0.14910735295578501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1359</v>
      </c>
      <c r="E1200">
        <v>1709.12285817</v>
      </c>
      <c r="F1200">
        <v>591.65</v>
      </c>
      <c r="G1200">
        <v>62.916476767969698</v>
      </c>
      <c r="H1200">
        <v>30.781677216031699</v>
      </c>
      <c r="I1200">
        <v>6.8974396895417804</v>
      </c>
      <c r="J1200">
        <v>10.276565217462601</v>
      </c>
      <c r="K1200">
        <v>494.98463838086798</v>
      </c>
      <c r="L1200">
        <v>458.766772132607</v>
      </c>
      <c r="M1200">
        <v>89.740920281313706</v>
      </c>
      <c r="N1200">
        <v>3.19185809584615</v>
      </c>
      <c r="O1200">
        <v>3.6930617763880602</v>
      </c>
      <c r="P1200">
        <v>91.782820097244695</v>
      </c>
      <c r="Q1200">
        <v>3.5256126904477998E-2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821</v>
      </c>
      <c r="E1201">
        <v>1707.669504558</v>
      </c>
      <c r="F1201">
        <v>8.4600000000000009</v>
      </c>
      <c r="G1201">
        <v>-97.183934974912802</v>
      </c>
      <c r="H1201">
        <v>-19.557126825662699</v>
      </c>
      <c r="I1201">
        <v>-69.947573050207794</v>
      </c>
      <c r="J1201">
        <v>-1.2416140775692599</v>
      </c>
      <c r="K1201">
        <v>12.0119264362593</v>
      </c>
      <c r="L1201">
        <v>16.793707438733101</v>
      </c>
      <c r="M1201">
        <v>11.998379829469799</v>
      </c>
      <c r="N1201">
        <v>0.52370135076805902</v>
      </c>
      <c r="O1201">
        <v>267.61229314420802</v>
      </c>
      <c r="P1201">
        <v>0</v>
      </c>
      <c r="Q1201">
        <v>3.8110879885359999E-3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168</v>
      </c>
      <c r="E1202">
        <v>1696.7798493749999</v>
      </c>
      <c r="F1202">
        <v>1388.3</v>
      </c>
      <c r="G1202">
        <v>33.021342273568997</v>
      </c>
      <c r="H1202">
        <v>21.929888161903001</v>
      </c>
      <c r="I1202">
        <v>-3.5460985214152401</v>
      </c>
      <c r="J1202">
        <v>-5.8105795948106396</v>
      </c>
      <c r="K1202">
        <v>1220.6939827620199</v>
      </c>
      <c r="L1202">
        <v>1124.6312216932799</v>
      </c>
      <c r="M1202">
        <v>58.609022362796203</v>
      </c>
      <c r="N1202">
        <v>2.1194205793744501</v>
      </c>
      <c r="O1202">
        <v>13.448101995245899</v>
      </c>
      <c r="P1202">
        <v>66.642659944784498</v>
      </c>
      <c r="Q1202">
        <v>-2.4376678238742001E-2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80</v>
      </c>
      <c r="E1203">
        <v>1693.2745243259999</v>
      </c>
      <c r="F1203">
        <v>114.14</v>
      </c>
      <c r="G1203">
        <v>23.654697436118798</v>
      </c>
      <c r="H1203">
        <v>2.2156011303243801</v>
      </c>
      <c r="I1203">
        <v>-4.0550223266374399</v>
      </c>
      <c r="J1203">
        <v>-1.1370389141705699</v>
      </c>
      <c r="K1203">
        <v>109.704195888968</v>
      </c>
      <c r="L1203">
        <v>102.067487543263</v>
      </c>
      <c r="M1203">
        <v>72.031917948483297</v>
      </c>
      <c r="N1203">
        <v>1.9148090113209799</v>
      </c>
      <c r="O1203">
        <v>8.5509024005607106</v>
      </c>
      <c r="P1203">
        <v>50.679867986798598</v>
      </c>
      <c r="Q1203">
        <v>-3.4101886075789999E-3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46</v>
      </c>
      <c r="E1204">
        <v>1693.213569838</v>
      </c>
      <c r="F1204">
        <v>171</v>
      </c>
      <c r="G1204">
        <v>220.198421197497</v>
      </c>
      <c r="H1204">
        <v>44.794657663012501</v>
      </c>
      <c r="I1204">
        <v>10.850818101124499</v>
      </c>
      <c r="J1204">
        <v>2.2488797713918198</v>
      </c>
      <c r="K1204">
        <v>151.133515807941</v>
      </c>
      <c r="L1204">
        <v>124.171437308706</v>
      </c>
      <c r="M1204">
        <v>60.148234834186702</v>
      </c>
      <c r="N1204">
        <v>0.82111382786283205</v>
      </c>
      <c r="O1204">
        <v>15.2105263157894</v>
      </c>
      <c r="P1204">
        <v>261.52219873150102</v>
      </c>
      <c r="Q1204">
        <v>0.13633520587057901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214</v>
      </c>
      <c r="E1205">
        <v>1692.5250493399999</v>
      </c>
      <c r="F1205">
        <v>442.55</v>
      </c>
      <c r="G1205">
        <v>-26.3399866570204</v>
      </c>
      <c r="H1205">
        <v>-5.8674327167516802</v>
      </c>
      <c r="I1205">
        <v>-36.003864129388901</v>
      </c>
      <c r="J1205">
        <v>-3.6975612141331302</v>
      </c>
      <c r="K1205">
        <v>448.262872520592</v>
      </c>
      <c r="L1205">
        <v>492.73185729956202</v>
      </c>
      <c r="M1205">
        <v>52.032309063259703</v>
      </c>
      <c r="N1205">
        <v>0.83113803849409695</v>
      </c>
      <c r="O1205">
        <v>43.5769969494972</v>
      </c>
      <c r="P1205">
        <v>16.460526315789402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629</v>
      </c>
      <c r="E1206">
        <v>1692.3029750000001</v>
      </c>
      <c r="F1206">
        <v>55.72</v>
      </c>
      <c r="G1206">
        <v>17.534068112547398</v>
      </c>
      <c r="H1206">
        <v>-2.5825041562339401</v>
      </c>
      <c r="I1206">
        <v>-7.29983829210195</v>
      </c>
      <c r="J1206">
        <v>-6.9916563572919204</v>
      </c>
      <c r="K1206">
        <v>56.786357053040703</v>
      </c>
      <c r="L1206">
        <v>55.011647267522299</v>
      </c>
      <c r="M1206">
        <v>29.188193916460101</v>
      </c>
      <c r="N1206">
        <v>1.18696849903256</v>
      </c>
      <c r="O1206">
        <v>39.985642498205301</v>
      </c>
      <c r="P1206">
        <v>48.191489361702097</v>
      </c>
      <c r="Q1206">
        <v>7.1071011628524999E-2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21</v>
      </c>
      <c r="E1207">
        <v>1690.23511992</v>
      </c>
      <c r="F1207">
        <v>1118.8499999999999</v>
      </c>
      <c r="G1207">
        <v>92.192784129606295</v>
      </c>
      <c r="H1207">
        <v>-6.1648897385019801</v>
      </c>
      <c r="I1207">
        <v>58.5605754305939</v>
      </c>
      <c r="J1207">
        <v>-11.721417152505699</v>
      </c>
      <c r="K1207">
        <v>1050.3829840721801</v>
      </c>
      <c r="L1207">
        <v>827.48009972995101</v>
      </c>
      <c r="M1207">
        <v>41.812808876018998</v>
      </c>
      <c r="N1207">
        <v>0.40037767104399602</v>
      </c>
      <c r="O1207">
        <v>11.891674487196701</v>
      </c>
      <c r="P1207">
        <v>127.26995734308299</v>
      </c>
      <c r="Q1207">
        <v>6.297999646678E-2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Row],[Ticker]],[1]!Table1[[Symbol]:[Industry]],2,FALSE),"-")</f>
        <v>-</v>
      </c>
      <c r="D1208" t="s">
        <v>46</v>
      </c>
      <c r="E1208">
        <v>1685.7172829409999</v>
      </c>
      <c r="F1208">
        <v>73.650000000000006</v>
      </c>
      <c r="G1208">
        <v>47.545452032987399</v>
      </c>
      <c r="H1208">
        <v>11.7215189946686</v>
      </c>
      <c r="I1208">
        <v>-12.6486614355067</v>
      </c>
      <c r="J1208">
        <v>-1.74366190423064</v>
      </c>
      <c r="K1208">
        <v>70.753327728178903</v>
      </c>
      <c r="L1208">
        <v>67.380938106391298</v>
      </c>
      <c r="M1208">
        <v>59.991609418422001</v>
      </c>
      <c r="N1208">
        <v>1.01341846597626</v>
      </c>
      <c r="O1208">
        <v>26.4765784114052</v>
      </c>
      <c r="P1208">
        <v>76.618705035971203</v>
      </c>
      <c r="Q1208">
        <v>0.106587401643575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Row],[Ticker]],[1]!Table1[[Symbol]:[Industry]],2,FALSE),"-")</f>
        <v>-</v>
      </c>
      <c r="D1209" t="s">
        <v>21</v>
      </c>
      <c r="E1209">
        <v>1684.8711189000001</v>
      </c>
      <c r="F1209">
        <v>1347.85</v>
      </c>
      <c r="G1209">
        <v>132.055146066894</v>
      </c>
      <c r="H1209">
        <v>3.4411821264475901</v>
      </c>
      <c r="I1209">
        <v>96.727813123658805</v>
      </c>
      <c r="J1209">
        <v>11.071945244464599</v>
      </c>
      <c r="K1209">
        <v>1171.8545083819099</v>
      </c>
      <c r="L1209">
        <v>923.99775336379901</v>
      </c>
      <c r="M1209">
        <v>75.024367295410201</v>
      </c>
      <c r="N1209">
        <v>0.585683673324501</v>
      </c>
      <c r="O1209">
        <v>8.9735504692658594</v>
      </c>
      <c r="P1209">
        <v>173.39756592291999</v>
      </c>
      <c r="Q1209">
        <v>0.15228738560444599</v>
      </c>
    </row>
    <row r="1210" spans="1:17" hidden="1" x14ac:dyDescent="0.3">
      <c r="A1210" t="s">
        <v>2568</v>
      </c>
      <c r="B1210" t="s">
        <v>2569</v>
      </c>
      <c r="C1210" t="str">
        <f>IFERROR(VLOOKUP(Table1[[#This Row],[Ticker]],[1]!Table1[[Symbol]:[Industry]],2,FALSE),"-")</f>
        <v>-</v>
      </c>
      <c r="D1210" t="s">
        <v>242</v>
      </c>
      <c r="E1210">
        <v>1682.46805812</v>
      </c>
      <c r="F1210">
        <v>76.81</v>
      </c>
      <c r="G1210">
        <v>-52.995005818024303</v>
      </c>
      <c r="H1210">
        <v>12.4047473148346</v>
      </c>
      <c r="I1210">
        <v>-31.006357781018199</v>
      </c>
      <c r="J1210">
        <v>7.1421497600691204</v>
      </c>
      <c r="K1210">
        <v>67.850504464181796</v>
      </c>
      <c r="L1210">
        <v>76.997672387491903</v>
      </c>
      <c r="M1210">
        <v>48.8052772673786</v>
      </c>
      <c r="N1210">
        <v>1.41943326619493</v>
      </c>
      <c r="O1210">
        <v>43.210519463611497</v>
      </c>
      <c r="P1210">
        <v>56.435845213849198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Row],[Ticker]],[1]!Table1[[Symbol]:[Industry]],2,FALSE),"-")</f>
        <v>-</v>
      </c>
      <c r="D1211" t="s">
        <v>934</v>
      </c>
      <c r="E1211">
        <v>1681.8865449</v>
      </c>
      <c r="F1211">
        <v>390.55</v>
      </c>
      <c r="G1211">
        <v>1442.1677575092999</v>
      </c>
      <c r="H1211">
        <v>37.736643732361301</v>
      </c>
      <c r="I1211">
        <v>745.774718736316</v>
      </c>
      <c r="J1211">
        <v>2.75107903307791</v>
      </c>
      <c r="K1211">
        <v>284.35175362925901</v>
      </c>
      <c r="L1211">
        <v>149.51701211994401</v>
      </c>
      <c r="M1211">
        <v>84.982313570914201</v>
      </c>
      <c r="N1211">
        <v>3.3847793613175998</v>
      </c>
      <c r="O1211">
        <v>6.1835872487517598</v>
      </c>
      <c r="P1211">
        <v>1670.39891205802</v>
      </c>
      <c r="Q1211">
        <v>0.207539149729043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Row],[Ticker]],[1]!Table1[[Symbol]:[Industry]],2,FALSE),"-")</f>
        <v>-</v>
      </c>
      <c r="D1212" t="s">
        <v>2574</v>
      </c>
      <c r="E1212">
        <v>1672.3838135999999</v>
      </c>
      <c r="F1212">
        <v>10.66</v>
      </c>
      <c r="G1212">
        <v>279.35423928546999</v>
      </c>
      <c r="H1212">
        <v>-5.8674222733564498</v>
      </c>
      <c r="I1212">
        <v>-30.696529520094401</v>
      </c>
      <c r="J1212">
        <v>-6.9406345584241196</v>
      </c>
      <c r="K1212">
        <v>10.914460007794901</v>
      </c>
      <c r="L1212">
        <v>9.9979107657678199</v>
      </c>
      <c r="M1212">
        <v>29.3120216694929</v>
      </c>
      <c r="N1212">
        <v>0.85639526058804105</v>
      </c>
      <c r="O1212">
        <v>59.474671669793601</v>
      </c>
      <c r="P1212">
        <v>335.102040816326</v>
      </c>
    </row>
    <row r="1213" spans="1:17" hidden="1" x14ac:dyDescent="0.3">
      <c r="A1213" t="s">
        <v>2575</v>
      </c>
      <c r="B1213" t="s">
        <v>2576</v>
      </c>
      <c r="C1213" t="str">
        <f>IFERROR(VLOOKUP(Table1[[#This Row],[Ticker]],[1]!Table1[[Symbol]:[Industry]],2,FALSE),"-")</f>
        <v>-</v>
      </c>
      <c r="D1213" t="s">
        <v>242</v>
      </c>
      <c r="E1213">
        <v>1669.857</v>
      </c>
      <c r="F1213">
        <v>299.89999999999998</v>
      </c>
      <c r="G1213">
        <v>204.01658469380399</v>
      </c>
      <c r="H1213">
        <v>43.382924154556399</v>
      </c>
      <c r="I1213">
        <v>29.989197467207799</v>
      </c>
      <c r="J1213">
        <v>-3.9815595991202999</v>
      </c>
      <c r="K1213">
        <v>239.898297372961</v>
      </c>
      <c r="L1213">
        <v>187.69253700783401</v>
      </c>
      <c r="M1213">
        <v>64.184128856953393</v>
      </c>
      <c r="N1213">
        <v>2.9002283059262002</v>
      </c>
      <c r="O1213">
        <v>15.371790596865599</v>
      </c>
      <c r="P1213">
        <v>252.69904739503701</v>
      </c>
    </row>
    <row r="1214" spans="1:17" hidden="1" x14ac:dyDescent="0.3">
      <c r="A1214" t="s">
        <v>2577</v>
      </c>
      <c r="B1214" t="s">
        <v>2578</v>
      </c>
      <c r="C1214" t="str">
        <f>IFERROR(VLOOKUP(Table1[[#This Row],[Ticker]],[1]!Table1[[Symbol]:[Industry]],2,FALSE),"-")</f>
        <v>-</v>
      </c>
      <c r="D1214" t="s">
        <v>297</v>
      </c>
      <c r="E1214">
        <v>1662.2161249999999</v>
      </c>
      <c r="F1214">
        <v>2719.15</v>
      </c>
      <c r="G1214">
        <v>1184.1275968667301</v>
      </c>
      <c r="H1214">
        <v>-8.9532631208311706</v>
      </c>
      <c r="I1214">
        <v>334.817790963611</v>
      </c>
      <c r="J1214">
        <v>-4.1304418660396198</v>
      </c>
      <c r="K1214">
        <v>2372.3226076907199</v>
      </c>
      <c r="L1214">
        <v>1439.3799329897099</v>
      </c>
      <c r="M1214">
        <v>56.583942277202397</v>
      </c>
      <c r="N1214">
        <v>1.0922594552224101</v>
      </c>
      <c r="O1214">
        <v>5.32703234466653</v>
      </c>
      <c r="P1214">
        <v>1568.19018404907</v>
      </c>
      <c r="Q1214">
        <v>0.205755046849498</v>
      </c>
    </row>
    <row r="1215" spans="1:17" hidden="1" x14ac:dyDescent="0.3">
      <c r="A1215" t="s">
        <v>2579</v>
      </c>
      <c r="B1215" t="s">
        <v>2580</v>
      </c>
      <c r="C1215" t="str">
        <f>IFERROR(VLOOKUP(Table1[[#This Row],[Ticker]],[1]!Table1[[Symbol]:[Industry]],2,FALSE),"-")</f>
        <v>-</v>
      </c>
      <c r="D1215" t="s">
        <v>539</v>
      </c>
      <c r="E1215">
        <v>1657.5056999999999</v>
      </c>
      <c r="F1215">
        <v>157.22999999999999</v>
      </c>
      <c r="G1215">
        <v>90.408440982421894</v>
      </c>
      <c r="H1215">
        <v>-15.3532054769179</v>
      </c>
      <c r="I1215">
        <v>38.507502535722402</v>
      </c>
      <c r="J1215">
        <v>-3.73006495530255</v>
      </c>
      <c r="K1215">
        <v>158.94194125599</v>
      </c>
      <c r="L1215">
        <v>129.920761677538</v>
      </c>
      <c r="M1215">
        <v>44.237866590563797</v>
      </c>
      <c r="N1215">
        <v>0.76522553841843899</v>
      </c>
      <c r="O1215">
        <v>16.390001908032801</v>
      </c>
      <c r="P1215">
        <v>121.450704225352</v>
      </c>
      <c r="Q1215">
        <v>2.0494517917865E-2</v>
      </c>
    </row>
    <row r="1216" spans="1:17" hidden="1" x14ac:dyDescent="0.3">
      <c r="A1216" t="s">
        <v>2581</v>
      </c>
      <c r="B1216" t="s">
        <v>2582</v>
      </c>
      <c r="C1216" t="str">
        <f>IFERROR(VLOOKUP(Table1[[#This Row],[Ticker]],[1]!Table1[[Symbol]:[Industry]],2,FALSE),"-")</f>
        <v>-</v>
      </c>
      <c r="D1216" t="s">
        <v>239</v>
      </c>
      <c r="E1216">
        <v>1655.16</v>
      </c>
      <c r="F1216">
        <v>1400.5</v>
      </c>
      <c r="G1216">
        <v>93.328457708365093</v>
      </c>
      <c r="H1216">
        <v>-8.6128271164341896</v>
      </c>
      <c r="I1216">
        <v>74.755375357817101</v>
      </c>
      <c r="J1216">
        <v>2.4497157790148201</v>
      </c>
      <c r="K1216">
        <v>1192.17431084954</v>
      </c>
      <c r="L1216">
        <v>931.52279662450906</v>
      </c>
      <c r="M1216">
        <v>60.035354637818898</v>
      </c>
      <c r="N1216">
        <v>0.73021949417492804</v>
      </c>
      <c r="O1216">
        <v>5.6551231702963198</v>
      </c>
      <c r="P1216">
        <v>132.255389718076</v>
      </c>
      <c r="Q1216">
        <v>7.6111620362194002E-2</v>
      </c>
    </row>
    <row r="1217" spans="1:17" hidden="1" x14ac:dyDescent="0.3">
      <c r="A1217" t="s">
        <v>2583</v>
      </c>
      <c r="B1217" t="s">
        <v>2584</v>
      </c>
      <c r="C1217" t="str">
        <f>IFERROR(VLOOKUP(Table1[[#This Row],[Ticker]],[1]!Table1[[Symbol]:[Industry]],2,FALSE),"-")</f>
        <v>-</v>
      </c>
      <c r="D1217" t="s">
        <v>62</v>
      </c>
      <c r="E1217">
        <v>1651.28720867999</v>
      </c>
      <c r="F1217">
        <v>622.6</v>
      </c>
      <c r="G1217">
        <v>200.47067808223801</v>
      </c>
      <c r="H1217">
        <v>29.786394735600702</v>
      </c>
      <c r="I1217">
        <v>61.236716654199597</v>
      </c>
      <c r="J1217">
        <v>2.05237220413435</v>
      </c>
      <c r="K1217">
        <v>526.76414652959102</v>
      </c>
      <c r="L1217">
        <v>403.155547806122</v>
      </c>
      <c r="M1217">
        <v>76.927571601432305</v>
      </c>
      <c r="N1217">
        <v>1.49693562619392</v>
      </c>
      <c r="O1217">
        <v>9.2194025056215807</v>
      </c>
      <c r="P1217">
        <v>232.941176470588</v>
      </c>
      <c r="Q1217">
        <v>0.20375401167673499</v>
      </c>
    </row>
    <row r="1218" spans="1:17" hidden="1" x14ac:dyDescent="0.3">
      <c r="A1218" t="s">
        <v>2585</v>
      </c>
      <c r="B1218" t="s">
        <v>2586</v>
      </c>
      <c r="C1218" t="str">
        <f>IFERROR(VLOOKUP(Table1[[#This Row],[Ticker]],[1]!Table1[[Symbol]:[Industry]],2,FALSE),"-")</f>
        <v>-</v>
      </c>
      <c r="D1218" t="s">
        <v>214</v>
      </c>
      <c r="E1218">
        <v>1649.887775785</v>
      </c>
      <c r="F1218">
        <v>900.65</v>
      </c>
      <c r="G1218">
        <v>133.27875670933801</v>
      </c>
      <c r="H1218">
        <v>13.793800106642401</v>
      </c>
      <c r="I1218">
        <v>89.814309817122194</v>
      </c>
      <c r="J1218">
        <v>1.76677629558153</v>
      </c>
      <c r="K1218">
        <v>824.94528142458398</v>
      </c>
      <c r="L1218">
        <v>637.996572587586</v>
      </c>
      <c r="M1218">
        <v>66.361984724591693</v>
      </c>
      <c r="N1218">
        <v>1.2662153454098199</v>
      </c>
      <c r="O1218">
        <v>7.2503192139010597</v>
      </c>
      <c r="P1218">
        <v>185.69389373512999</v>
      </c>
      <c r="Q1218">
        <v>0.15095270170737199</v>
      </c>
    </row>
    <row r="1219" spans="1:17" hidden="1" x14ac:dyDescent="0.3">
      <c r="A1219" t="s">
        <v>2587</v>
      </c>
      <c r="B1219" t="s">
        <v>2588</v>
      </c>
      <c r="C1219" t="str">
        <f>IFERROR(VLOOKUP(Table1[[#This Row],[Ticker]],[1]!Table1[[Symbol]:[Industry]],2,FALSE),"-")</f>
        <v>-</v>
      </c>
      <c r="E1219">
        <v>1649.8457519999999</v>
      </c>
      <c r="F1219">
        <v>829.6</v>
      </c>
      <c r="G1219">
        <v>208.37128128181899</v>
      </c>
      <c r="H1219">
        <v>76.963190217117202</v>
      </c>
      <c r="I1219">
        <v>84.781244400997707</v>
      </c>
      <c r="J1219">
        <v>-11.1139545031011</v>
      </c>
      <c r="K1219">
        <v>646.10982447745198</v>
      </c>
      <c r="L1219">
        <v>483.258423903307</v>
      </c>
      <c r="M1219">
        <v>58.4437189614194</v>
      </c>
      <c r="N1219">
        <v>1.64013312890318</v>
      </c>
      <c r="O1219">
        <v>14.3924783027965</v>
      </c>
      <c r="P1219">
        <v>251.525423728813</v>
      </c>
    </row>
    <row r="1220" spans="1:17" hidden="1" x14ac:dyDescent="0.3">
      <c r="A1220" t="s">
        <v>2589</v>
      </c>
      <c r="B1220" t="s">
        <v>2590</v>
      </c>
      <c r="C1220" t="str">
        <f>IFERROR(VLOOKUP(Table1[[#This Row],[Ticker]],[1]!Table1[[Symbol]:[Industry]],2,FALSE),"-")</f>
        <v>-</v>
      </c>
      <c r="D1220" t="s">
        <v>125</v>
      </c>
      <c r="E1220">
        <v>1646.64847347</v>
      </c>
      <c r="F1220">
        <v>1243.05</v>
      </c>
      <c r="G1220">
        <v>232.438450671569</v>
      </c>
      <c r="H1220">
        <v>29.360615109821101</v>
      </c>
      <c r="I1220">
        <v>61.695972646562304</v>
      </c>
      <c r="J1220">
        <v>12.5465414142126</v>
      </c>
      <c r="K1220">
        <v>962.54464406866805</v>
      </c>
      <c r="M1220">
        <v>68.2650810284063</v>
      </c>
      <c r="N1220">
        <v>1.0611221706112199</v>
      </c>
      <c r="O1220">
        <v>16.0452113752463</v>
      </c>
      <c r="P1220">
        <v>296.50717703349198</v>
      </c>
    </row>
    <row r="1221" spans="1:17" hidden="1" x14ac:dyDescent="0.3">
      <c r="A1221" t="s">
        <v>2591</v>
      </c>
      <c r="B1221" t="s">
        <v>2592</v>
      </c>
      <c r="C1221" t="str">
        <f>IFERROR(VLOOKUP(Table1[[#This Row],[Ticker]],[1]!Table1[[Symbol]:[Industry]],2,FALSE),"-")</f>
        <v>-</v>
      </c>
      <c r="D1221" t="s">
        <v>130</v>
      </c>
      <c r="E1221">
        <v>1641.95521317</v>
      </c>
      <c r="F1221">
        <v>13.94</v>
      </c>
      <c r="G1221">
        <v>-28.726066898642301</v>
      </c>
      <c r="H1221">
        <v>-1.6014330829499599</v>
      </c>
      <c r="I1221">
        <v>-3.5684089072641099</v>
      </c>
      <c r="J1221">
        <v>-9.1045173033757099</v>
      </c>
      <c r="K1221">
        <v>13.7766676228345</v>
      </c>
      <c r="L1221">
        <v>13.341183183533399</v>
      </c>
      <c r="M1221">
        <v>38.310591315999297</v>
      </c>
      <c r="N1221">
        <v>1.6608412464490301</v>
      </c>
      <c r="O1221">
        <v>31.994261119081699</v>
      </c>
      <c r="P1221">
        <v>78.717948717948701</v>
      </c>
      <c r="Q1221">
        <v>6.2144181649233E-2</v>
      </c>
    </row>
    <row r="1222" spans="1:17" hidden="1" x14ac:dyDescent="0.3">
      <c r="A1222" t="s">
        <v>2593</v>
      </c>
      <c r="B1222" t="s">
        <v>2594</v>
      </c>
      <c r="C1222" t="str">
        <f>IFERROR(VLOOKUP(Table1[[#This Row],[Ticker]],[1]!Table1[[Symbol]:[Industry]],2,FALSE),"-")</f>
        <v>-</v>
      </c>
      <c r="D1222" t="s">
        <v>189</v>
      </c>
      <c r="E1222">
        <v>1641.4098356049999</v>
      </c>
      <c r="F1222">
        <v>1020.65</v>
      </c>
      <c r="G1222">
        <v>133.08787815415999</v>
      </c>
      <c r="H1222">
        <v>12.481172996202799</v>
      </c>
      <c r="I1222">
        <v>129.737590083871</v>
      </c>
      <c r="J1222">
        <v>-0.57024458109637999</v>
      </c>
      <c r="K1222">
        <v>920.84737880785599</v>
      </c>
      <c r="L1222">
        <v>676.32928162384997</v>
      </c>
      <c r="M1222">
        <v>63.289160881769298</v>
      </c>
      <c r="N1222">
        <v>0.46930635465446602</v>
      </c>
      <c r="O1222">
        <v>7.24048400529073</v>
      </c>
      <c r="P1222">
        <v>173.63270777479801</v>
      </c>
      <c r="Q1222">
        <v>0.19247917818299901</v>
      </c>
    </row>
    <row r="1223" spans="1:17" hidden="1" x14ac:dyDescent="0.3">
      <c r="A1223" t="s">
        <v>2595</v>
      </c>
      <c r="B1223" t="s">
        <v>2596</v>
      </c>
      <c r="C1223" t="str">
        <f>IFERROR(VLOOKUP(Table1[[#This Row],[Ticker]],[1]!Table1[[Symbol]:[Industry]],2,FALSE),"-")</f>
        <v>-</v>
      </c>
      <c r="D1223" t="s">
        <v>242</v>
      </c>
      <c r="E1223">
        <v>1640.7667395030001</v>
      </c>
      <c r="F1223">
        <v>55.98</v>
      </c>
      <c r="G1223">
        <v>-1.1888196372653901</v>
      </c>
      <c r="H1223">
        <v>0.54450136574528796</v>
      </c>
      <c r="I1223">
        <v>-24.049891784105402</v>
      </c>
      <c r="J1223">
        <v>-2.4851742125843601</v>
      </c>
      <c r="K1223">
        <v>55.254742241356197</v>
      </c>
      <c r="L1223">
        <v>54.7011307353904</v>
      </c>
      <c r="M1223">
        <v>44.207991618556903</v>
      </c>
      <c r="N1223">
        <v>0.710074866461049</v>
      </c>
      <c r="O1223">
        <v>29.331904251518399</v>
      </c>
      <c r="P1223">
        <v>30.034843205574902</v>
      </c>
      <c r="Q1223">
        <v>1.7364091044026999E-2</v>
      </c>
    </row>
    <row r="1224" spans="1:17" hidden="1" x14ac:dyDescent="0.3">
      <c r="A1224" t="s">
        <v>2597</v>
      </c>
      <c r="B1224" t="s">
        <v>2598</v>
      </c>
      <c r="C1224" t="str">
        <f>IFERROR(VLOOKUP(Table1[[#This Row],[Ticker]],[1]!Table1[[Symbol]:[Industry]],2,FALSE),"-")</f>
        <v>-</v>
      </c>
      <c r="D1224" t="s">
        <v>21</v>
      </c>
      <c r="E1224">
        <v>1630.25863906</v>
      </c>
      <c r="F1224">
        <v>351.25</v>
      </c>
      <c r="G1224">
        <v>25.815992719531199</v>
      </c>
      <c r="H1224">
        <v>-1.6455683523343501</v>
      </c>
      <c r="I1224">
        <v>-37.221679225722397</v>
      </c>
      <c r="J1224">
        <v>-8.8415096116512597</v>
      </c>
      <c r="K1224">
        <v>378.82902949912199</v>
      </c>
      <c r="L1224">
        <v>377.19148342556298</v>
      </c>
      <c r="M1224">
        <v>31.850000223138601</v>
      </c>
      <c r="N1224">
        <v>0.66138086643429195</v>
      </c>
      <c r="O1224">
        <v>96.654804270462606</v>
      </c>
      <c r="P1224">
        <v>57.5112107623318</v>
      </c>
      <c r="Q1224">
        <v>0.112789311086334</v>
      </c>
    </row>
    <row r="1225" spans="1:17" hidden="1" x14ac:dyDescent="0.3">
      <c r="A1225" t="s">
        <v>2599</v>
      </c>
      <c r="B1225" t="s">
        <v>2600</v>
      </c>
      <c r="C1225" t="str">
        <f>IFERROR(VLOOKUP(Table1[[#This Row],[Ticker]],[1]!Table1[[Symbol]:[Industry]],2,FALSE),"-")</f>
        <v>-</v>
      </c>
      <c r="D1225" t="s">
        <v>542</v>
      </c>
      <c r="E1225">
        <v>1621.2647325539999</v>
      </c>
      <c r="F1225">
        <v>101.73</v>
      </c>
      <c r="G1225">
        <v>26.5381733042259</v>
      </c>
      <c r="H1225">
        <v>9.0424563566496801</v>
      </c>
      <c r="I1225">
        <v>13.1976623114454</v>
      </c>
      <c r="J1225">
        <v>-1.54833010083737</v>
      </c>
      <c r="K1225">
        <v>86.061955260047199</v>
      </c>
      <c r="L1225">
        <v>76.787629031741005</v>
      </c>
      <c r="M1225">
        <v>56.3078016998302</v>
      </c>
      <c r="N1225">
        <v>1.0115744612303501</v>
      </c>
      <c r="O1225">
        <v>1.6121104885481199</v>
      </c>
      <c r="P1225">
        <v>81.823056300267993</v>
      </c>
      <c r="Q1225">
        <v>-1.8038073998859999E-3</v>
      </c>
    </row>
    <row r="1226" spans="1:17" hidden="1" x14ac:dyDescent="0.3">
      <c r="A1226" t="s">
        <v>2601</v>
      </c>
      <c r="B1226" t="s">
        <v>2602</v>
      </c>
      <c r="C1226" t="str">
        <f>IFERROR(VLOOKUP(Table1[[#This Row],[Ticker]],[1]!Table1[[Symbol]:[Industry]],2,FALSE),"-")</f>
        <v>-</v>
      </c>
      <c r="D1226" t="s">
        <v>95</v>
      </c>
      <c r="E1226">
        <v>1617.86381529</v>
      </c>
      <c r="F1226">
        <v>106.4</v>
      </c>
      <c r="G1226">
        <v>47.685039839086201</v>
      </c>
      <c r="H1226">
        <v>-5.3412097076971303</v>
      </c>
      <c r="I1226">
        <v>-23.543158898958101</v>
      </c>
      <c r="J1226">
        <v>-3.4389234946096199</v>
      </c>
      <c r="K1226">
        <v>110.88104025832899</v>
      </c>
      <c r="L1226">
        <v>108.596857719676</v>
      </c>
      <c r="M1226">
        <v>53.2429539220742</v>
      </c>
      <c r="N1226">
        <v>1.1598713313598299</v>
      </c>
      <c r="O1226">
        <v>49.389097744360797</v>
      </c>
      <c r="P1226">
        <v>76.891105569409802</v>
      </c>
      <c r="Q1226">
        <v>0.10177689279553701</v>
      </c>
    </row>
    <row r="1227" spans="1:17" hidden="1" x14ac:dyDescent="0.3">
      <c r="A1227" t="s">
        <v>2603</v>
      </c>
      <c r="B1227" t="s">
        <v>2604</v>
      </c>
      <c r="C1227" t="str">
        <f>IFERROR(VLOOKUP(Table1[[#This Row],[Ticker]],[1]!Table1[[Symbol]:[Industry]],2,FALSE),"-")</f>
        <v>-</v>
      </c>
      <c r="D1227" t="s">
        <v>403</v>
      </c>
      <c r="E1227">
        <v>1603.6600820240001</v>
      </c>
      <c r="F1227">
        <v>40.590000000000003</v>
      </c>
      <c r="G1227">
        <v>73.693861926980404</v>
      </c>
      <c r="H1227">
        <v>-3.31808671573669</v>
      </c>
      <c r="I1227">
        <v>8.7429995351016405</v>
      </c>
      <c r="J1227">
        <v>1.9276721888568999</v>
      </c>
      <c r="K1227">
        <v>38.984790563978002</v>
      </c>
      <c r="L1227">
        <v>33.846094190509199</v>
      </c>
      <c r="M1227">
        <v>58.983097456699099</v>
      </c>
      <c r="N1227">
        <v>0.45074392555603299</v>
      </c>
      <c r="O1227">
        <v>14.560236511456001</v>
      </c>
      <c r="P1227">
        <v>102.95</v>
      </c>
      <c r="Q1227">
        <v>-3.6958624676354003E-2</v>
      </c>
    </row>
    <row r="1228" spans="1:17" hidden="1" x14ac:dyDescent="0.3">
      <c r="A1228" t="s">
        <v>2605</v>
      </c>
      <c r="B1228" t="s">
        <v>2606</v>
      </c>
      <c r="C1228" t="str">
        <f>IFERROR(VLOOKUP(Table1[[#This Row],[Ticker]],[1]!Table1[[Symbol]:[Industry]],2,FALSE),"-")</f>
        <v>-</v>
      </c>
      <c r="D1228" t="s">
        <v>24</v>
      </c>
      <c r="E1228">
        <v>1602.1624363999999</v>
      </c>
      <c r="F1228">
        <v>358.85</v>
      </c>
      <c r="G1228">
        <v>-43.995793245433298</v>
      </c>
      <c r="H1228">
        <v>-9.8513276515766302E-2</v>
      </c>
      <c r="I1228">
        <v>-30.837935561259901</v>
      </c>
      <c r="J1228">
        <v>-0.190477713932906</v>
      </c>
      <c r="K1228">
        <v>348.34377654065298</v>
      </c>
      <c r="M1228">
        <v>63.5688062646365</v>
      </c>
      <c r="N1228">
        <v>0.94045369200564699</v>
      </c>
      <c r="O1228">
        <v>30.695276577957301</v>
      </c>
      <c r="P1228">
        <v>15.237636480411</v>
      </c>
    </row>
    <row r="1229" spans="1:17" hidden="1" x14ac:dyDescent="0.3">
      <c r="A1229" t="s">
        <v>2607</v>
      </c>
      <c r="B1229" t="s">
        <v>2608</v>
      </c>
      <c r="C1229" t="str">
        <f>IFERROR(VLOOKUP(Table1[[#This Row],[Ticker]],[1]!Table1[[Symbol]:[Industry]],2,FALSE),"-")</f>
        <v>-</v>
      </c>
      <c r="D1229" t="s">
        <v>304</v>
      </c>
      <c r="E1229">
        <v>1598.0459951759999</v>
      </c>
      <c r="F1229">
        <v>24.01</v>
      </c>
      <c r="G1229">
        <v>38.540278309232903</v>
      </c>
      <c r="H1229">
        <v>-10.520318742318899</v>
      </c>
      <c r="I1229">
        <v>-29.673651849457301</v>
      </c>
      <c r="J1229">
        <v>-2.4238399234722499</v>
      </c>
      <c r="K1229">
        <v>26.1051397650476</v>
      </c>
      <c r="L1229">
        <v>25.303928633307699</v>
      </c>
      <c r="M1229">
        <v>31.9082462896069</v>
      </c>
      <c r="N1229">
        <v>1.1542762831228099</v>
      </c>
      <c r="O1229">
        <v>74.927113702623899</v>
      </c>
      <c r="P1229">
        <v>100.083333333333</v>
      </c>
      <c r="Q1229">
        <v>7.4915795173428001E-2</v>
      </c>
    </row>
    <row r="1230" spans="1:17" hidden="1" x14ac:dyDescent="0.3">
      <c r="A1230" t="s">
        <v>2609</v>
      </c>
      <c r="B1230" t="s">
        <v>2610</v>
      </c>
      <c r="C1230" t="str">
        <f>IFERROR(VLOOKUP(Table1[[#This Row],[Ticker]],[1]!Table1[[Symbol]:[Industry]],2,FALSE),"-")</f>
        <v>-</v>
      </c>
      <c r="D1230" t="s">
        <v>179</v>
      </c>
      <c r="E1230">
        <v>1587.7387002999999</v>
      </c>
      <c r="F1230">
        <v>148.83000000000001</v>
      </c>
      <c r="G1230">
        <v>-2.79809019848389</v>
      </c>
      <c r="H1230">
        <v>3.4901205454358601</v>
      </c>
      <c r="I1230">
        <v>-2.6779133418863599</v>
      </c>
      <c r="J1230">
        <v>8.8665487113187602</v>
      </c>
      <c r="K1230">
        <v>135.36911588381801</v>
      </c>
      <c r="L1230">
        <v>134.05085392435899</v>
      </c>
      <c r="M1230">
        <v>67.700146380217404</v>
      </c>
      <c r="N1230">
        <v>1.9092250236553401</v>
      </c>
      <c r="O1230">
        <v>20.271450648390701</v>
      </c>
      <c r="P1230">
        <v>39.093457943925202</v>
      </c>
      <c r="Q1230">
        <v>3.5476351059251003E-2</v>
      </c>
    </row>
    <row r="1231" spans="1:17" hidden="1" x14ac:dyDescent="0.3">
      <c r="A1231" t="s">
        <v>2611</v>
      </c>
      <c r="B1231" t="s">
        <v>2612</v>
      </c>
      <c r="C1231" t="str">
        <f>IFERROR(VLOOKUP(Table1[[#This Row],[Ticker]],[1]!Table1[[Symbol]:[Industry]],2,FALSE),"-")</f>
        <v>-</v>
      </c>
      <c r="D1231" t="s">
        <v>1535</v>
      </c>
      <c r="E1231">
        <v>1575.3191703079999</v>
      </c>
      <c r="F1231">
        <v>117.45</v>
      </c>
      <c r="G1231">
        <v>17.3713206930158</v>
      </c>
      <c r="H1231">
        <v>7.9354335117581503</v>
      </c>
      <c r="I1231">
        <v>-11.0238260654851</v>
      </c>
      <c r="J1231">
        <v>9.0339802021920601</v>
      </c>
      <c r="K1231">
        <v>106.954436689857</v>
      </c>
      <c r="L1231">
        <v>107.551806495932</v>
      </c>
      <c r="M1231">
        <v>73.057975457423694</v>
      </c>
      <c r="N1231">
        <v>2.4138105839781101</v>
      </c>
      <c r="O1231">
        <v>31.800766283524901</v>
      </c>
      <c r="P1231">
        <v>51.940491591203099</v>
      </c>
      <c r="Q1231">
        <v>4.7948246260748E-2</v>
      </c>
    </row>
    <row r="1232" spans="1:17" hidden="1" x14ac:dyDescent="0.3">
      <c r="A1232" t="s">
        <v>2613</v>
      </c>
      <c r="B1232" t="s">
        <v>2614</v>
      </c>
      <c r="C1232" t="str">
        <f>IFERROR(VLOOKUP(Table1[[#This Row],[Ticker]],[1]!Table1[[Symbol]:[Industry]],2,FALSE),"-")</f>
        <v>-</v>
      </c>
      <c r="D1232" t="s">
        <v>189</v>
      </c>
      <c r="E1232">
        <v>1571.7065218799901</v>
      </c>
      <c r="F1232">
        <v>503.05</v>
      </c>
      <c r="G1232">
        <v>-18.9200776610225</v>
      </c>
      <c r="H1232">
        <v>-2.2718589581669701</v>
      </c>
      <c r="I1232">
        <v>-21.046369319064599</v>
      </c>
      <c r="J1232">
        <v>0.42793697608033998</v>
      </c>
      <c r="K1232">
        <v>496.54558870429003</v>
      </c>
      <c r="L1232">
        <v>499.538407305362</v>
      </c>
      <c r="M1232">
        <v>50.183328254573901</v>
      </c>
      <c r="N1232">
        <v>0.93065710620889097</v>
      </c>
      <c r="O1232">
        <v>37.660272338733698</v>
      </c>
      <c r="P1232">
        <v>25.136815920398</v>
      </c>
      <c r="Q1232">
        <v>-2.6762059242141999E-2</v>
      </c>
    </row>
    <row r="1233" spans="1:17" hidden="1" x14ac:dyDescent="0.3">
      <c r="A1233" t="s">
        <v>2615</v>
      </c>
      <c r="B1233" t="s">
        <v>2616</v>
      </c>
      <c r="C1233" t="str">
        <f>IFERROR(VLOOKUP(Table1[[#This Row],[Ticker]],[1]!Table1[[Symbol]:[Industry]],2,FALSE),"-")</f>
        <v>-</v>
      </c>
      <c r="E1233">
        <v>1564.8088932000001</v>
      </c>
      <c r="F1233">
        <v>624.70000000000005</v>
      </c>
      <c r="G1233">
        <v>-71.1048996829267</v>
      </c>
      <c r="H1233">
        <v>4.5805889432271298</v>
      </c>
      <c r="I1233">
        <v>-37.574245189613301</v>
      </c>
      <c r="J1233">
        <v>-8.5902108279385399</v>
      </c>
      <c r="K1233">
        <v>622.41281529845003</v>
      </c>
      <c r="L1233">
        <v>739.72729476496204</v>
      </c>
      <c r="M1233">
        <v>51.296375735841799</v>
      </c>
      <c r="N1233">
        <v>0.99976041506025404</v>
      </c>
      <c r="O1233">
        <v>119.94557387546</v>
      </c>
      <c r="P1233">
        <v>37.674931129476597</v>
      </c>
      <c r="Q1233">
        <v>0.12245303662335801</v>
      </c>
    </row>
    <row r="1234" spans="1:17" hidden="1" x14ac:dyDescent="0.3">
      <c r="A1234" t="s">
        <v>2617</v>
      </c>
      <c r="B1234" t="s">
        <v>2618</v>
      </c>
      <c r="C1234" t="str">
        <f>IFERROR(VLOOKUP(Table1[[#This Row],[Ticker]],[1]!Table1[[Symbol]:[Industry]],2,FALSE),"-")</f>
        <v>-</v>
      </c>
      <c r="D1234" t="s">
        <v>346</v>
      </c>
      <c r="E1234">
        <v>1564.7555254500001</v>
      </c>
      <c r="F1234">
        <v>134.93</v>
      </c>
      <c r="G1234">
        <v>-4.8711200224780598</v>
      </c>
      <c r="H1234">
        <v>11.5378738140961</v>
      </c>
      <c r="I1234">
        <v>-4.1655217681564896</v>
      </c>
      <c r="J1234">
        <v>-0.81566138874291705</v>
      </c>
      <c r="K1234">
        <v>119.889813345915</v>
      </c>
      <c r="L1234">
        <v>115.254856298432</v>
      </c>
      <c r="M1234">
        <v>65.275223952864394</v>
      </c>
      <c r="N1234">
        <v>1.1357538651422501</v>
      </c>
      <c r="O1234">
        <v>15.6896168383606</v>
      </c>
      <c r="P1234">
        <v>42.934322033898297</v>
      </c>
      <c r="Q1234">
        <v>2.6141991562628999E-2</v>
      </c>
    </row>
    <row r="1235" spans="1:17" hidden="1" x14ac:dyDescent="0.3">
      <c r="A1235" t="s">
        <v>2619</v>
      </c>
      <c r="B1235" t="s">
        <v>2620</v>
      </c>
      <c r="C1235" t="str">
        <f>IFERROR(VLOOKUP(Table1[[#This Row],[Ticker]],[1]!Table1[[Symbol]:[Industry]],2,FALSE),"-")</f>
        <v>-</v>
      </c>
      <c r="D1235" t="s">
        <v>479</v>
      </c>
      <c r="E1235">
        <v>1554.408081582</v>
      </c>
      <c r="F1235">
        <v>153.38999999999999</v>
      </c>
      <c r="G1235">
        <v>-1.3957146202508599</v>
      </c>
      <c r="H1235">
        <v>3.3421159824214599</v>
      </c>
      <c r="I1235">
        <v>-5.2349368491995101</v>
      </c>
      <c r="J1235">
        <v>-4.9869556924760996</v>
      </c>
      <c r="K1235">
        <v>148.33244569151199</v>
      </c>
      <c r="L1235">
        <v>137.92956624441101</v>
      </c>
      <c r="M1235">
        <v>56.618636989350797</v>
      </c>
      <c r="N1235">
        <v>0.43872661429013698</v>
      </c>
      <c r="O1235">
        <v>16.304843862051001</v>
      </c>
      <c r="P1235">
        <v>39.954379562043798</v>
      </c>
      <c r="Q1235">
        <v>6.5299968550841997E-2</v>
      </c>
    </row>
    <row r="1236" spans="1:17" hidden="1" x14ac:dyDescent="0.3">
      <c r="A1236" t="s">
        <v>2621</v>
      </c>
      <c r="B1236" t="s">
        <v>2622</v>
      </c>
      <c r="C1236" t="str">
        <f>IFERROR(VLOOKUP(Table1[[#This Row],[Ticker]],[1]!Table1[[Symbol]:[Industry]],2,FALSE),"-")</f>
        <v>-</v>
      </c>
      <c r="D1236" t="s">
        <v>333</v>
      </c>
      <c r="E1236">
        <v>1550.6040604750001</v>
      </c>
      <c r="F1236">
        <v>871.8</v>
      </c>
      <c r="G1236">
        <v>-51.432657386138601</v>
      </c>
      <c r="H1236">
        <v>15.095617184222901</v>
      </c>
      <c r="I1236">
        <v>-31.939227926933999</v>
      </c>
      <c r="J1236">
        <v>-2.4491096633754998</v>
      </c>
      <c r="K1236">
        <v>811.87621611567704</v>
      </c>
      <c r="L1236">
        <v>930.76611832705601</v>
      </c>
      <c r="M1236">
        <v>71.204279014536297</v>
      </c>
      <c r="N1236">
        <v>1.53652344681159</v>
      </c>
      <c r="O1236">
        <v>50.080293645331501</v>
      </c>
      <c r="P1236">
        <v>29.174692547044</v>
      </c>
      <c r="Q1236">
        <v>-1.019148566006E-2</v>
      </c>
    </row>
    <row r="1237" spans="1:17" hidden="1" x14ac:dyDescent="0.3">
      <c r="A1237" t="s">
        <v>2623</v>
      </c>
      <c r="B1237" t="s">
        <v>2624</v>
      </c>
      <c r="C1237" t="str">
        <f>IFERROR(VLOOKUP(Table1[[#This Row],[Ticker]],[1]!Table1[[Symbol]:[Industry]],2,FALSE),"-")</f>
        <v>-</v>
      </c>
      <c r="D1237" t="s">
        <v>403</v>
      </c>
      <c r="E1237">
        <v>1547.8554448</v>
      </c>
      <c r="F1237">
        <v>492.55</v>
      </c>
      <c r="G1237">
        <v>-2.05680321935177</v>
      </c>
      <c r="H1237">
        <v>-12.620364717268201</v>
      </c>
      <c r="I1237">
        <v>-46.048532946809999</v>
      </c>
      <c r="J1237">
        <v>0.48110946631916102</v>
      </c>
      <c r="K1237">
        <v>520.80586184882304</v>
      </c>
      <c r="L1237">
        <v>509.00335286407602</v>
      </c>
      <c r="M1237">
        <v>21.980319382939399</v>
      </c>
      <c r="N1237">
        <v>1.1792904312610299</v>
      </c>
      <c r="O1237">
        <v>53.984367069332997</v>
      </c>
      <c r="P1237">
        <v>27.5540593033795</v>
      </c>
      <c r="Q1237">
        <v>-3.6433827705016998E-2</v>
      </c>
    </row>
    <row r="1238" spans="1:17" hidden="1" x14ac:dyDescent="0.3">
      <c r="A1238" t="s">
        <v>2625</v>
      </c>
      <c r="B1238" t="s">
        <v>2626</v>
      </c>
      <c r="C1238" t="str">
        <f>IFERROR(VLOOKUP(Table1[[#This Row],[Ticker]],[1]!Table1[[Symbol]:[Industry]],2,FALSE),"-")</f>
        <v>-</v>
      </c>
      <c r="E1238">
        <v>1544.7495484999999</v>
      </c>
      <c r="F1238">
        <v>725</v>
      </c>
      <c r="G1238">
        <v>210.98160326217399</v>
      </c>
      <c r="H1238">
        <v>-20.076405206205902</v>
      </c>
      <c r="I1238">
        <v>87.6937369776265</v>
      </c>
      <c r="J1238">
        <v>-4.9595627955179804</v>
      </c>
      <c r="K1238">
        <v>825.19255788448402</v>
      </c>
      <c r="L1238">
        <v>615.047403925298</v>
      </c>
      <c r="M1238">
        <v>25.870667235678901</v>
      </c>
      <c r="N1238">
        <v>1.20876901550189</v>
      </c>
      <c r="O1238">
        <v>35.172413793103402</v>
      </c>
      <c r="P1238">
        <v>296.28313746925301</v>
      </c>
      <c r="Q1238">
        <v>0.28033695406286502</v>
      </c>
    </row>
    <row r="1239" spans="1:17" hidden="1" x14ac:dyDescent="0.3">
      <c r="A1239" t="s">
        <v>2627</v>
      </c>
      <c r="B1239" t="s">
        <v>2628</v>
      </c>
      <c r="C1239" t="str">
        <f>IFERROR(VLOOKUP(Table1[[#This Row],[Ticker]],[1]!Table1[[Symbol]:[Industry]],2,FALSE),"-")</f>
        <v>-</v>
      </c>
      <c r="D1239" t="s">
        <v>21</v>
      </c>
      <c r="E1239">
        <v>1544.6679056400001</v>
      </c>
      <c r="F1239">
        <v>849.15</v>
      </c>
      <c r="G1239">
        <v>697.71132917588795</v>
      </c>
      <c r="H1239">
        <v>64.700844994878494</v>
      </c>
      <c r="I1239">
        <v>472.69265628567302</v>
      </c>
      <c r="J1239">
        <v>-2.2372511734412801</v>
      </c>
      <c r="K1239">
        <v>620.55433701125003</v>
      </c>
      <c r="M1239">
        <v>59.807072330137103</v>
      </c>
      <c r="N1239">
        <v>0.905726412266878</v>
      </c>
      <c r="O1239">
        <v>17.529293999882199</v>
      </c>
      <c r="P1239">
        <v>810.616621983914</v>
      </c>
    </row>
    <row r="1240" spans="1:17" hidden="1" x14ac:dyDescent="0.3">
      <c r="A1240" t="s">
        <v>2629</v>
      </c>
      <c r="B1240" t="s">
        <v>2630</v>
      </c>
      <c r="C1240" t="str">
        <f>IFERROR(VLOOKUP(Table1[[#This Row],[Ticker]],[1]!Table1[[Symbol]:[Industry]],2,FALSE),"-")</f>
        <v>-</v>
      </c>
      <c r="D1240" t="s">
        <v>242</v>
      </c>
      <c r="E1240">
        <v>1541.1729196900001</v>
      </c>
      <c r="F1240">
        <v>122.85</v>
      </c>
      <c r="G1240">
        <v>-15.1950269619084</v>
      </c>
      <c r="H1240">
        <v>-6.8135228212133701</v>
      </c>
      <c r="I1240">
        <v>-2.8555697297872098</v>
      </c>
      <c r="J1240">
        <v>-3.3928919366175401</v>
      </c>
      <c r="K1240">
        <v>112.142234553628</v>
      </c>
      <c r="L1240">
        <v>110.567260980295</v>
      </c>
      <c r="M1240">
        <v>39.2296843223087</v>
      </c>
      <c r="N1240">
        <v>1.2435965703707801</v>
      </c>
      <c r="O1240">
        <v>4.9979649979650098</v>
      </c>
      <c r="P1240">
        <v>33.532608695652101</v>
      </c>
      <c r="Q1240">
        <v>-2.8071234120256999E-2</v>
      </c>
    </row>
    <row r="1241" spans="1:17" hidden="1" x14ac:dyDescent="0.3">
      <c r="A1241" t="s">
        <v>2631</v>
      </c>
      <c r="B1241" t="s">
        <v>2632</v>
      </c>
      <c r="C1241" t="str">
        <f>IFERROR(VLOOKUP(Table1[[#This Row],[Ticker]],[1]!Table1[[Symbol]:[Industry]],2,FALSE),"-")</f>
        <v>-</v>
      </c>
      <c r="D1241" t="s">
        <v>873</v>
      </c>
      <c r="E1241">
        <v>1538.05021242</v>
      </c>
      <c r="F1241">
        <v>70.72</v>
      </c>
      <c r="G1241">
        <v>209.39126145416699</v>
      </c>
      <c r="H1241">
        <v>24.791578206130701</v>
      </c>
      <c r="I1241">
        <v>2.1290360549727398</v>
      </c>
      <c r="J1241">
        <v>10.5751561087661</v>
      </c>
      <c r="K1241">
        <v>59.978661957739703</v>
      </c>
      <c r="L1241">
        <v>51.128224767745003</v>
      </c>
      <c r="M1241">
        <v>69.411953663282802</v>
      </c>
      <c r="N1241">
        <v>3.4513888339438199</v>
      </c>
      <c r="O1241">
        <v>9.16289592760182</v>
      </c>
      <c r="P1241">
        <v>241.64251207729399</v>
      </c>
      <c r="Q1241">
        <v>0.192969407026994</v>
      </c>
    </row>
    <row r="1242" spans="1:17" hidden="1" x14ac:dyDescent="0.3">
      <c r="A1242" t="s">
        <v>2633</v>
      </c>
      <c r="B1242" t="s">
        <v>2634</v>
      </c>
      <c r="C1242" t="str">
        <f>IFERROR(VLOOKUP(Table1[[#This Row],[Ticker]],[1]!Table1[[Symbol]:[Industry]],2,FALSE),"-")</f>
        <v>-</v>
      </c>
      <c r="D1242" t="s">
        <v>120</v>
      </c>
      <c r="E1242">
        <v>1535.14453134</v>
      </c>
      <c r="F1242">
        <v>52.08</v>
      </c>
      <c r="G1242">
        <v>-20.910273221783999</v>
      </c>
      <c r="H1242">
        <v>-5.8669776589705096</v>
      </c>
      <c r="I1242">
        <v>-43.845864218678997</v>
      </c>
      <c r="J1242">
        <v>-3.3864870785100001</v>
      </c>
      <c r="K1242">
        <v>55.097111390428402</v>
      </c>
      <c r="L1242">
        <v>57.674555191404998</v>
      </c>
      <c r="M1242">
        <v>33.600934156009103</v>
      </c>
      <c r="N1242">
        <v>0.65661025551882102</v>
      </c>
      <c r="O1242">
        <v>65.706605222734197</v>
      </c>
      <c r="P1242">
        <v>20.5555555555555</v>
      </c>
      <c r="Q1242">
        <v>5.9914506800341001E-2</v>
      </c>
    </row>
    <row r="1243" spans="1:17" hidden="1" x14ac:dyDescent="0.3">
      <c r="A1243" t="s">
        <v>2635</v>
      </c>
      <c r="B1243" t="s">
        <v>2636</v>
      </c>
      <c r="C1243" t="str">
        <f>IFERROR(VLOOKUP(Table1[[#This Row],[Ticker]],[1]!Table1[[Symbol]:[Industry]],2,FALSE),"-")</f>
        <v>-</v>
      </c>
      <c r="D1243" t="s">
        <v>297</v>
      </c>
      <c r="E1243">
        <v>1532.13296775</v>
      </c>
      <c r="F1243">
        <v>331.85</v>
      </c>
      <c r="G1243">
        <v>879.29992253304101</v>
      </c>
      <c r="H1243">
        <v>8.3793147336792604</v>
      </c>
      <c r="I1243">
        <v>322.796080720124</v>
      </c>
      <c r="J1243">
        <v>18.022536865826901</v>
      </c>
      <c r="K1243">
        <v>256.61687096923299</v>
      </c>
      <c r="L1243">
        <v>149.919173146052</v>
      </c>
      <c r="M1243">
        <v>74.192464583968402</v>
      </c>
      <c r="N1243">
        <v>0.99284481186249496</v>
      </c>
      <c r="O1243">
        <v>20.702124453819401</v>
      </c>
      <c r="P1243">
        <v>919.50844854070601</v>
      </c>
      <c r="Q1243">
        <v>0.224677514222346</v>
      </c>
    </row>
    <row r="1244" spans="1:17" hidden="1" x14ac:dyDescent="0.3">
      <c r="A1244" t="s">
        <v>2637</v>
      </c>
      <c r="B1244" t="s">
        <v>2638</v>
      </c>
      <c r="C1244" t="str">
        <f>IFERROR(VLOOKUP(Table1[[#This Row],[Ticker]],[1]!Table1[[Symbol]:[Industry]],2,FALSE),"-")</f>
        <v>-</v>
      </c>
      <c r="D1244" t="s">
        <v>100</v>
      </c>
      <c r="E1244">
        <v>1530.9067500000001</v>
      </c>
      <c r="F1244">
        <v>149.6</v>
      </c>
      <c r="G1244">
        <v>-35.804020710648103</v>
      </c>
      <c r="H1244">
        <v>3.0965581703193301</v>
      </c>
      <c r="I1244">
        <v>-22.610538950287101</v>
      </c>
      <c r="J1244">
        <v>-5.1084920490431101</v>
      </c>
      <c r="K1244">
        <v>144.78957784513301</v>
      </c>
      <c r="L1244">
        <v>147.96008971605499</v>
      </c>
      <c r="M1244">
        <v>48.246113872829497</v>
      </c>
      <c r="N1244">
        <v>1.0444732717438401</v>
      </c>
      <c r="O1244">
        <v>35.695187165775401</v>
      </c>
      <c r="P1244">
        <v>31.864257382106601</v>
      </c>
      <c r="Q1244">
        <v>0.123102095021613</v>
      </c>
    </row>
    <row r="1245" spans="1:17" hidden="1" x14ac:dyDescent="0.3">
      <c r="A1245" t="s">
        <v>2639</v>
      </c>
      <c r="B1245" t="s">
        <v>2640</v>
      </c>
      <c r="C1245" t="str">
        <f>IFERROR(VLOOKUP(Table1[[#This Row],[Ticker]],[1]!Table1[[Symbol]:[Industry]],2,FALSE),"-")</f>
        <v>-</v>
      </c>
      <c r="D1245" t="s">
        <v>130</v>
      </c>
      <c r="E1245">
        <v>1526.0225745</v>
      </c>
      <c r="F1245">
        <v>532.6</v>
      </c>
      <c r="G1245">
        <v>42.104929120656301</v>
      </c>
      <c r="H1245">
        <v>-0.96890438418436398</v>
      </c>
      <c r="I1245">
        <v>15.657881800100499</v>
      </c>
      <c r="J1245">
        <v>-0.62895862767899202</v>
      </c>
      <c r="K1245">
        <v>536.67851529911798</v>
      </c>
      <c r="L1245">
        <v>472.45965033421197</v>
      </c>
      <c r="M1245">
        <v>51.714350616467698</v>
      </c>
      <c r="N1245">
        <v>1.57723393432595</v>
      </c>
      <c r="O1245">
        <v>25.5538865940668</v>
      </c>
      <c r="P1245">
        <v>104.885554914406</v>
      </c>
      <c r="Q1245">
        <v>0.153273085030911</v>
      </c>
    </row>
    <row r="1246" spans="1:17" hidden="1" x14ac:dyDescent="0.3">
      <c r="A1246" t="s">
        <v>2641</v>
      </c>
      <c r="B1246" t="s">
        <v>2642</v>
      </c>
      <c r="C1246" t="str">
        <f>IFERROR(VLOOKUP(Table1[[#This Row],[Ticker]],[1]!Table1[[Symbol]:[Industry]],2,FALSE),"-")</f>
        <v>-</v>
      </c>
      <c r="D1246" t="s">
        <v>65</v>
      </c>
      <c r="E1246">
        <v>1525.690454905</v>
      </c>
      <c r="F1246">
        <v>575.15</v>
      </c>
      <c r="G1246">
        <v>22.979484272198501</v>
      </c>
      <c r="H1246">
        <v>5.7663843405903297</v>
      </c>
      <c r="I1246">
        <v>7.7392777266335004</v>
      </c>
      <c r="J1246">
        <v>-0.19628730314904</v>
      </c>
      <c r="K1246">
        <v>531.45998722753995</v>
      </c>
      <c r="L1246">
        <v>475.08153130003097</v>
      </c>
      <c r="M1246">
        <v>48.880601865408302</v>
      </c>
      <c r="N1246">
        <v>0.92494048981422705</v>
      </c>
      <c r="O1246">
        <v>12.1446579153264</v>
      </c>
      <c r="P1246">
        <v>54.610215053763397</v>
      </c>
      <c r="Q1246">
        <v>7.4853833737421993E-2</v>
      </c>
    </row>
    <row r="1247" spans="1:17" hidden="1" x14ac:dyDescent="0.3">
      <c r="A1247" t="s">
        <v>2643</v>
      </c>
      <c r="B1247" t="s">
        <v>2644</v>
      </c>
      <c r="C1247" t="str">
        <f>IFERROR(VLOOKUP(Table1[[#This Row],[Ticker]],[1]!Table1[[Symbol]:[Industry]],2,FALSE),"-")</f>
        <v>-</v>
      </c>
      <c r="D1247" t="s">
        <v>2645</v>
      </c>
      <c r="E1247">
        <v>1525.6176620000001</v>
      </c>
      <c r="F1247">
        <v>156.38</v>
      </c>
      <c r="G1247">
        <v>24.712693409356</v>
      </c>
      <c r="H1247">
        <v>-18.7449404457344</v>
      </c>
      <c r="I1247">
        <v>-14.074809824858001</v>
      </c>
      <c r="J1247">
        <v>-6.3135895752721698</v>
      </c>
      <c r="K1247">
        <v>167.22481750456899</v>
      </c>
      <c r="M1247">
        <v>25.9920167217314</v>
      </c>
      <c r="N1247">
        <v>0.71398564032669498</v>
      </c>
      <c r="O1247">
        <v>58.683974932855797</v>
      </c>
      <c r="P1247">
        <v>76.004501969611695</v>
      </c>
    </row>
    <row r="1248" spans="1:17" hidden="1" x14ac:dyDescent="0.3">
      <c r="A1248" t="s">
        <v>2646</v>
      </c>
      <c r="B1248" t="s">
        <v>2647</v>
      </c>
      <c r="C1248" t="str">
        <f>IFERROR(VLOOKUP(Table1[[#This Row],[Ticker]],[1]!Table1[[Symbol]:[Industry]],2,FALSE),"-")</f>
        <v>-</v>
      </c>
      <c r="D1248" t="s">
        <v>114</v>
      </c>
      <c r="E1248">
        <v>1522.452376</v>
      </c>
      <c r="F1248">
        <v>58.58</v>
      </c>
      <c r="G1248">
        <v>8.7480218716681293</v>
      </c>
      <c r="H1248">
        <v>-11.712291922550101</v>
      </c>
      <c r="I1248">
        <v>-28.740130673090299</v>
      </c>
      <c r="J1248">
        <v>-7.6518704878256703</v>
      </c>
      <c r="K1248">
        <v>59.502257713180697</v>
      </c>
      <c r="L1248">
        <v>58.735852675757201</v>
      </c>
      <c r="M1248">
        <v>44.391480535374598</v>
      </c>
      <c r="N1248">
        <v>1.35508023672572</v>
      </c>
      <c r="O1248">
        <v>47.6613178559235</v>
      </c>
      <c r="P1248">
        <v>76.392652815416994</v>
      </c>
      <c r="Q1248">
        <v>-2.9297843373818001E-2</v>
      </c>
    </row>
    <row r="1249" spans="1:17" hidden="1" x14ac:dyDescent="0.3">
      <c r="A1249" t="s">
        <v>2648</v>
      </c>
      <c r="B1249" t="s">
        <v>2649</v>
      </c>
      <c r="C1249" t="str">
        <f>IFERROR(VLOOKUP(Table1[[#This Row],[Ticker]],[1]!Table1[[Symbol]:[Industry]],2,FALSE),"-")</f>
        <v>-</v>
      </c>
      <c r="D1249" t="s">
        <v>40</v>
      </c>
      <c r="E1249">
        <v>1521.9547500000001</v>
      </c>
      <c r="F1249">
        <v>45</v>
      </c>
      <c r="G1249">
        <v>-15.768186709718099</v>
      </c>
      <c r="H1249">
        <v>-5.6490128989316304</v>
      </c>
      <c r="I1249">
        <v>-8.6810256441254996</v>
      </c>
      <c r="J1249">
        <v>-4.5479280707433301</v>
      </c>
      <c r="K1249">
        <v>46.644309774232603</v>
      </c>
      <c r="L1249">
        <v>45.788778431756498</v>
      </c>
      <c r="M1249">
        <v>45.914851533326697</v>
      </c>
      <c r="N1249">
        <v>0.25363895708173201</v>
      </c>
      <c r="O1249">
        <v>76.422222222222203</v>
      </c>
      <c r="P1249">
        <v>32.352941176470502</v>
      </c>
      <c r="Q1249">
        <v>0.23300423797193001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140</v>
      </c>
      <c r="E1250">
        <v>1515.5108686200001</v>
      </c>
      <c r="F1250">
        <v>364.3</v>
      </c>
      <c r="G1250">
        <v>73.638916872035296</v>
      </c>
      <c r="H1250">
        <v>5.4827124880982598</v>
      </c>
      <c r="I1250">
        <v>3.7119882720041302</v>
      </c>
      <c r="J1250">
        <v>7.6288767562568696</v>
      </c>
      <c r="K1250">
        <v>343.28105531458101</v>
      </c>
      <c r="L1250">
        <v>307.52431999745897</v>
      </c>
      <c r="M1250">
        <v>78.156929384919195</v>
      </c>
      <c r="N1250">
        <v>1.76324613601673</v>
      </c>
      <c r="O1250">
        <v>14.191600329398799</v>
      </c>
      <c r="P1250">
        <v>129.76978871018599</v>
      </c>
      <c r="Q1250">
        <v>0.13557179006169401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239</v>
      </c>
      <c r="E1251">
        <v>1511.21565145</v>
      </c>
      <c r="F1251">
        <v>422.05</v>
      </c>
      <c r="G1251">
        <v>-12.912436221418</v>
      </c>
      <c r="H1251">
        <v>8.2638774446822598</v>
      </c>
      <c r="I1251">
        <v>-10.0783658048537</v>
      </c>
      <c r="J1251">
        <v>15.189138073416</v>
      </c>
      <c r="K1251">
        <v>371.43855142875998</v>
      </c>
      <c r="L1251">
        <v>358.69012073814901</v>
      </c>
      <c r="M1251">
        <v>86.412522991666606</v>
      </c>
      <c r="N1251">
        <v>1.4603810008788101</v>
      </c>
      <c r="O1251">
        <v>4.4189077123563498</v>
      </c>
      <c r="P1251">
        <v>38.672580910136297</v>
      </c>
      <c r="Q1251">
        <v>5.9194078152446997E-2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346</v>
      </c>
      <c r="E1252">
        <v>1509.508042575</v>
      </c>
      <c r="F1252">
        <v>379.75</v>
      </c>
      <c r="G1252">
        <v>-24.959291826853399</v>
      </c>
      <c r="H1252">
        <v>20.492841023442299</v>
      </c>
      <c r="I1252">
        <v>-19.532015531278599</v>
      </c>
      <c r="J1252">
        <v>0.47043768840539502</v>
      </c>
      <c r="K1252">
        <v>344.39485941818401</v>
      </c>
      <c r="L1252">
        <v>351.29185730409802</v>
      </c>
      <c r="M1252">
        <v>60.818972170435998</v>
      </c>
      <c r="N1252">
        <v>0.88834861482375305</v>
      </c>
      <c r="O1252">
        <v>12.179065174456801</v>
      </c>
      <c r="P1252">
        <v>35.431526390870197</v>
      </c>
      <c r="Q1252">
        <v>-0.10600142952710299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E1253">
        <v>1508.3382420999999</v>
      </c>
      <c r="F1253">
        <v>1376.1</v>
      </c>
      <c r="G1253">
        <v>421.17745054842402</v>
      </c>
      <c r="H1253">
        <v>36.150811188252398</v>
      </c>
      <c r="I1253">
        <v>139.09374938045701</v>
      </c>
      <c r="J1253">
        <v>2.6673454600029798</v>
      </c>
      <c r="K1253">
        <v>1082.5721961342299</v>
      </c>
      <c r="M1253">
        <v>67.581107261950294</v>
      </c>
      <c r="N1253">
        <v>0.60436651250960005</v>
      </c>
      <c r="O1253">
        <v>9.7303975001816703</v>
      </c>
      <c r="P1253">
        <v>474.81203007518798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D1254" t="s">
        <v>239</v>
      </c>
      <c r="E1254">
        <v>1503.616076025</v>
      </c>
      <c r="F1254">
        <v>2501.6</v>
      </c>
      <c r="G1254">
        <v>243.72566430846101</v>
      </c>
      <c r="H1254">
        <v>26.809605008811001</v>
      </c>
      <c r="I1254">
        <v>36.320838605138498</v>
      </c>
      <c r="J1254">
        <v>2.6089835319924801</v>
      </c>
      <c r="K1254">
        <v>2191.2396922509001</v>
      </c>
      <c r="L1254">
        <v>1678.1887740997599</v>
      </c>
      <c r="M1254">
        <v>60.8800055649181</v>
      </c>
      <c r="N1254">
        <v>1.14001864600041</v>
      </c>
      <c r="O1254">
        <v>13.9270866645347</v>
      </c>
      <c r="P1254">
        <v>297.079365079365</v>
      </c>
      <c r="Q1254">
        <v>0.13882146567508899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713</v>
      </c>
      <c r="E1255">
        <v>1502.0466694199999</v>
      </c>
      <c r="F1255">
        <v>264.27999999999997</v>
      </c>
      <c r="G1255">
        <v>1.3195319255317699</v>
      </c>
      <c r="H1255">
        <v>-0.36041227929459502</v>
      </c>
      <c r="I1255">
        <v>0.74879231282422798</v>
      </c>
      <c r="J1255">
        <v>-0.64242317611136501</v>
      </c>
      <c r="K1255">
        <v>252.05054816539501</v>
      </c>
      <c r="L1255">
        <v>234.85093994686</v>
      </c>
      <c r="M1255">
        <v>57.335343564974302</v>
      </c>
      <c r="N1255">
        <v>0.51923864946851905</v>
      </c>
      <c r="O1255">
        <v>2.7319509611018802</v>
      </c>
      <c r="P1255">
        <v>30.257775149095501</v>
      </c>
      <c r="Q1255">
        <v>2.5420345253382999E-2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80</v>
      </c>
      <c r="E1256">
        <v>1501.845</v>
      </c>
      <c r="F1256">
        <v>50.71</v>
      </c>
      <c r="G1256">
        <v>-20.525969529051299</v>
      </c>
      <c r="H1256">
        <v>3.4336903969329602</v>
      </c>
      <c r="I1256">
        <v>-8.1877087827522992</v>
      </c>
      <c r="J1256">
        <v>-0.58918228634744296</v>
      </c>
      <c r="K1256">
        <v>48.286831115408603</v>
      </c>
      <c r="L1256">
        <v>47.492304966506097</v>
      </c>
      <c r="M1256">
        <v>54.291243351281601</v>
      </c>
      <c r="N1256">
        <v>1.0716190971827599</v>
      </c>
      <c r="O1256">
        <v>19.275176599309798</v>
      </c>
      <c r="P1256">
        <v>31.2031047865459</v>
      </c>
      <c r="Q1256">
        <v>2.7038071753915E-2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287</v>
      </c>
      <c r="E1257">
        <v>1501.7674999999999</v>
      </c>
      <c r="F1257">
        <v>3268.45</v>
      </c>
      <c r="G1257">
        <v>103.252086396709</v>
      </c>
      <c r="H1257">
        <v>-9.4587878752535097</v>
      </c>
      <c r="I1257">
        <v>-17.100829221526901</v>
      </c>
      <c r="J1257">
        <v>-4.1215532872957104</v>
      </c>
      <c r="K1257">
        <v>3205.37105127008</v>
      </c>
      <c r="L1257">
        <v>2919.2942249907601</v>
      </c>
      <c r="M1257">
        <v>52.113442913370498</v>
      </c>
      <c r="N1257">
        <v>0.99682239247025295</v>
      </c>
      <c r="O1257">
        <v>11.979684559959599</v>
      </c>
      <c r="P1257">
        <v>138.572992700729</v>
      </c>
      <c r="Q1257">
        <v>0.165838380991367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65</v>
      </c>
      <c r="E1258">
        <v>1500.14778768</v>
      </c>
      <c r="F1258">
        <v>2420.0500000000002</v>
      </c>
      <c r="G1258">
        <v>-1.61625381496176</v>
      </c>
      <c r="H1258">
        <v>-1.0129913735512699</v>
      </c>
      <c r="I1258">
        <v>5.0192395776963901</v>
      </c>
      <c r="J1258">
        <v>3.4693948978458802</v>
      </c>
      <c r="K1258">
        <v>2342.3446820233398</v>
      </c>
      <c r="L1258">
        <v>2143.6587469204301</v>
      </c>
      <c r="M1258">
        <v>59.730825078636698</v>
      </c>
      <c r="N1258">
        <v>0.46155361506512399</v>
      </c>
      <c r="O1258">
        <v>16.687671742319299</v>
      </c>
      <c r="P1258">
        <v>40.0410855853249</v>
      </c>
      <c r="Q1258">
        <v>8.0209760278770002E-3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542</v>
      </c>
      <c r="E1259">
        <v>1499.67871853</v>
      </c>
      <c r="F1259">
        <v>1370</v>
      </c>
      <c r="G1259">
        <v>189.58041945522501</v>
      </c>
      <c r="H1259">
        <v>-5.50980782720191</v>
      </c>
      <c r="I1259">
        <v>28.533815500146201</v>
      </c>
      <c r="J1259">
        <v>-6.43562360786198</v>
      </c>
      <c r="K1259">
        <v>1499.3139504420999</v>
      </c>
      <c r="L1259">
        <v>1192.1317530513199</v>
      </c>
      <c r="M1259">
        <v>38.007567200764299</v>
      </c>
      <c r="N1259">
        <v>0.50098842727325099</v>
      </c>
      <c r="O1259">
        <v>61.270072992700698</v>
      </c>
      <c r="P1259">
        <v>326.260112009956</v>
      </c>
      <c r="Q1259">
        <v>0.249429110302539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692</v>
      </c>
      <c r="E1260">
        <v>1498.22926347</v>
      </c>
      <c r="F1260">
        <v>174.1</v>
      </c>
      <c r="G1260">
        <v>-37.818209229309304</v>
      </c>
      <c r="H1260">
        <v>6.48100345933568</v>
      </c>
      <c r="I1260">
        <v>-14.0733514906954</v>
      </c>
      <c r="J1260">
        <v>6.25213592243073</v>
      </c>
      <c r="K1260">
        <v>160.98905917263801</v>
      </c>
      <c r="L1260">
        <v>164.031902127546</v>
      </c>
      <c r="M1260">
        <v>66.913877747023093</v>
      </c>
      <c r="N1260">
        <v>1.68690647889294</v>
      </c>
      <c r="O1260">
        <v>29.724296381390001</v>
      </c>
      <c r="P1260">
        <v>37.737341772151801</v>
      </c>
      <c r="Q1260">
        <v>6.9207344780304006E-2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65</v>
      </c>
      <c r="E1261">
        <v>1497.8207878149999</v>
      </c>
      <c r="F1261">
        <v>740.35</v>
      </c>
      <c r="G1261">
        <v>93.919247454857</v>
      </c>
      <c r="H1261">
        <v>2.7657202149262101</v>
      </c>
      <c r="I1261">
        <v>38.659189105722902</v>
      </c>
      <c r="J1261">
        <v>-3.9367939825251401</v>
      </c>
      <c r="K1261">
        <v>647.77139095353903</v>
      </c>
      <c r="L1261">
        <v>517.58364352042395</v>
      </c>
      <c r="M1261">
        <v>54.720369456546798</v>
      </c>
      <c r="N1261">
        <v>0.48384896590964399</v>
      </c>
      <c r="O1261">
        <v>7.3141081920713198</v>
      </c>
      <c r="P1261">
        <v>141.78641410842499</v>
      </c>
      <c r="Q1261">
        <v>6.2666871300844001E-2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E1262">
        <v>1496.0079224999999</v>
      </c>
      <c r="F1262">
        <v>256.39999999999998</v>
      </c>
      <c r="G1262">
        <v>911.15050932582403</v>
      </c>
      <c r="H1262">
        <v>-6.7834255878532899</v>
      </c>
      <c r="I1262">
        <v>270.90278833724301</v>
      </c>
      <c r="J1262">
        <v>-6.2072770464017903</v>
      </c>
      <c r="K1262">
        <v>259.46272869670099</v>
      </c>
      <c r="L1262">
        <v>149.46245087686299</v>
      </c>
      <c r="M1262">
        <v>30.175770229705499</v>
      </c>
      <c r="N1262">
        <v>1.9658622106071499</v>
      </c>
      <c r="O1262">
        <v>60.0624024960998</v>
      </c>
      <c r="P1262">
        <v>1035.9493670886</v>
      </c>
      <c r="Q1262">
        <v>0.20464191785313801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346</v>
      </c>
      <c r="E1263">
        <v>1489.5641485399999</v>
      </c>
      <c r="F1263">
        <v>1163.75</v>
      </c>
      <c r="G1263">
        <v>-6.3319112688958796</v>
      </c>
      <c r="H1263">
        <v>7.6327331867989496</v>
      </c>
      <c r="I1263">
        <v>12.9770317312374</v>
      </c>
      <c r="J1263">
        <v>-0.65163105549795597</v>
      </c>
      <c r="K1263">
        <v>1087.79793950407</v>
      </c>
      <c r="L1263">
        <v>966.53579028488605</v>
      </c>
      <c r="M1263">
        <v>56.378011670506297</v>
      </c>
      <c r="N1263">
        <v>0.32103048045393301</v>
      </c>
      <c r="O1263">
        <v>8.6315789473684301</v>
      </c>
      <c r="P1263">
        <v>66.297513575307207</v>
      </c>
      <c r="Q1263">
        <v>-2.5727781685810001E-2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80</v>
      </c>
      <c r="E1264">
        <v>1484.0585649959901</v>
      </c>
      <c r="F1264">
        <v>135.96</v>
      </c>
      <c r="G1264">
        <v>101.013708106549</v>
      </c>
      <c r="H1264">
        <v>11.8447337834685</v>
      </c>
      <c r="I1264">
        <v>25.857000754365998</v>
      </c>
      <c r="J1264">
        <v>-6.39800814807072</v>
      </c>
      <c r="K1264">
        <v>125.45661717183</v>
      </c>
      <c r="L1264">
        <v>106.162695954561</v>
      </c>
      <c r="M1264">
        <v>51.564453008743001</v>
      </c>
      <c r="N1264">
        <v>1.45034574988508</v>
      </c>
      <c r="O1264">
        <v>9.4880847308031804</v>
      </c>
      <c r="P1264">
        <v>134.413793103448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388</v>
      </c>
      <c r="E1265">
        <v>1475.599230668</v>
      </c>
      <c r="F1265">
        <v>99.88</v>
      </c>
      <c r="G1265">
        <v>-51.0705557134266</v>
      </c>
      <c r="H1265">
        <v>0.42542895355473498</v>
      </c>
      <c r="I1265">
        <v>-37.493160340669696</v>
      </c>
      <c r="J1265">
        <v>-7.3501267061941498</v>
      </c>
      <c r="K1265">
        <v>105.008817347313</v>
      </c>
      <c r="L1265">
        <v>116.997968928677</v>
      </c>
      <c r="M1265">
        <v>39.341743263159003</v>
      </c>
      <c r="N1265">
        <v>1.9124670157341801</v>
      </c>
      <c r="O1265">
        <v>77.863436123347995</v>
      </c>
      <c r="P1265">
        <v>10.9777777777777</v>
      </c>
      <c r="Q1265">
        <v>-7.4609418930921004E-2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484</v>
      </c>
      <c r="E1266">
        <v>1470.11065824</v>
      </c>
      <c r="F1266">
        <v>697.95</v>
      </c>
      <c r="G1266">
        <v>-38.585406595611097</v>
      </c>
      <c r="H1266">
        <v>15.7558532050592</v>
      </c>
      <c r="I1266">
        <v>-13.9091115117462</v>
      </c>
      <c r="J1266">
        <v>15.540335856554499</v>
      </c>
      <c r="K1266">
        <v>637.570152990368</v>
      </c>
      <c r="L1266">
        <v>671.61004647956599</v>
      </c>
      <c r="M1266">
        <v>86.474256418229999</v>
      </c>
      <c r="N1266">
        <v>2.5132110842595501</v>
      </c>
      <c r="O1266">
        <v>31.528046421663401</v>
      </c>
      <c r="P1266">
        <v>23.530973451327402</v>
      </c>
      <c r="Q1266">
        <v>5.3385260438864997E-2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189</v>
      </c>
      <c r="E1267">
        <v>1468.9975891049901</v>
      </c>
      <c r="F1267">
        <v>893.7</v>
      </c>
      <c r="G1267">
        <v>7.1656104068855004</v>
      </c>
      <c r="H1267">
        <v>6.2177337592750299E-2</v>
      </c>
      <c r="I1267">
        <v>-2.6504124734633399</v>
      </c>
      <c r="J1267">
        <v>-1.7428810159850501</v>
      </c>
      <c r="K1267">
        <v>849.34004206648501</v>
      </c>
      <c r="L1267">
        <v>779.73282000460301</v>
      </c>
      <c r="M1267">
        <v>61.811873439267998</v>
      </c>
      <c r="N1267">
        <v>0.64345075728601497</v>
      </c>
      <c r="O1267">
        <v>14.467942262504099</v>
      </c>
      <c r="P1267">
        <v>48.0738961146549</v>
      </c>
      <c r="Q1267">
        <v>7.1468347003779006E-2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130</v>
      </c>
      <c r="E1268">
        <v>1458.6402145</v>
      </c>
      <c r="F1268">
        <v>767.9</v>
      </c>
      <c r="G1268">
        <v>51.6008386711664</v>
      </c>
      <c r="H1268">
        <v>20.857744335781401</v>
      </c>
      <c r="I1268">
        <v>4.8153613767007704</v>
      </c>
      <c r="J1268">
        <v>-4.5264242041515503</v>
      </c>
      <c r="K1268">
        <v>686.71347094475004</v>
      </c>
      <c r="L1268">
        <v>629.74873080086002</v>
      </c>
      <c r="M1268">
        <v>57.258793515944902</v>
      </c>
      <c r="N1268">
        <v>0.98980836775332603</v>
      </c>
      <c r="O1268">
        <v>10.040369839822899</v>
      </c>
      <c r="P1268">
        <v>84.813477737665394</v>
      </c>
      <c r="Q1268">
        <v>5.9334818312425E-2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E1269">
        <v>1458.0489381</v>
      </c>
      <c r="F1269">
        <v>673.4</v>
      </c>
      <c r="G1269">
        <v>3461.3337127527602</v>
      </c>
      <c r="H1269">
        <v>9.8922787949731692</v>
      </c>
      <c r="I1269">
        <v>150.64272336447101</v>
      </c>
      <c r="J1269">
        <v>7.6648216500585198</v>
      </c>
      <c r="K1269">
        <v>557.46777904694602</v>
      </c>
      <c r="L1269">
        <v>349.50986475126302</v>
      </c>
      <c r="M1269">
        <v>79.885316886497904</v>
      </c>
      <c r="N1269">
        <v>0.83131098932371195</v>
      </c>
      <c r="O1269">
        <v>0</v>
      </c>
      <c r="P1269">
        <v>3487.6398508257798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986</v>
      </c>
      <c r="E1270">
        <v>1451.9968235399999</v>
      </c>
      <c r="F1270">
        <v>222.35</v>
      </c>
      <c r="G1270">
        <v>-42.691589891542201</v>
      </c>
      <c r="H1270">
        <v>-5.9174319322316196</v>
      </c>
      <c r="I1270">
        <v>-30.735605968255499</v>
      </c>
      <c r="J1270">
        <v>-2.1032596867482498</v>
      </c>
      <c r="K1270">
        <v>227.11110000745199</v>
      </c>
      <c r="L1270">
        <v>240.741996212446</v>
      </c>
      <c r="M1270">
        <v>34.945182692764803</v>
      </c>
      <c r="N1270">
        <v>1.2296621800868599</v>
      </c>
      <c r="O1270">
        <v>46.503260625140499</v>
      </c>
      <c r="P1270">
        <v>16.352694924123501</v>
      </c>
      <c r="Q1270">
        <v>-6.3673631681349999E-2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624</v>
      </c>
      <c r="E1271">
        <v>1451.7909862500001</v>
      </c>
      <c r="F1271">
        <v>728.95</v>
      </c>
      <c r="G1271">
        <v>522.27154245214399</v>
      </c>
      <c r="H1271">
        <v>29.749166093720898</v>
      </c>
      <c r="I1271">
        <v>48.566756595715397</v>
      </c>
      <c r="J1271">
        <v>13.445885922430699</v>
      </c>
      <c r="K1271">
        <v>592.64194404599505</v>
      </c>
      <c r="L1271">
        <v>457.28928736692802</v>
      </c>
      <c r="M1271">
        <v>83.865605780006703</v>
      </c>
      <c r="N1271">
        <v>0.90048154574474604</v>
      </c>
      <c r="O1271">
        <v>9.3353453597640303</v>
      </c>
      <c r="P1271">
        <v>636.31313131313095</v>
      </c>
      <c r="Q1271">
        <v>0.174153904808039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333</v>
      </c>
      <c r="E1272">
        <v>1447.4874119999999</v>
      </c>
      <c r="F1272">
        <v>1134.1500000000001</v>
      </c>
      <c r="G1272">
        <v>397.06718910741398</v>
      </c>
      <c r="H1272">
        <v>6.6542154401266602</v>
      </c>
      <c r="I1272">
        <v>211.77889082560301</v>
      </c>
      <c r="J1272">
        <v>10.3210795807657</v>
      </c>
      <c r="K1272">
        <v>945.09305296176797</v>
      </c>
      <c r="L1272">
        <v>650.32331135118</v>
      </c>
      <c r="M1272">
        <v>83.206755719262901</v>
      </c>
      <c r="N1272">
        <v>0.44527757186364397</v>
      </c>
      <c r="O1272">
        <v>12.8510338138694</v>
      </c>
      <c r="P1272">
        <v>439.94287074506002</v>
      </c>
      <c r="Q1272">
        <v>0.19477550823717499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821</v>
      </c>
      <c r="E1273">
        <v>1446.357</v>
      </c>
      <c r="F1273">
        <v>269.60000000000002</v>
      </c>
      <c r="G1273">
        <v>-43.439808261352098</v>
      </c>
      <c r="H1273">
        <v>-5.9302939810879796</v>
      </c>
      <c r="I1273">
        <v>-30.772090440641499</v>
      </c>
      <c r="J1273">
        <v>-6.7971696331248204</v>
      </c>
      <c r="K1273">
        <v>293.81611042283299</v>
      </c>
      <c r="M1273">
        <v>35.139981379893101</v>
      </c>
      <c r="N1273">
        <v>0.52246160296036503</v>
      </c>
      <c r="O1273">
        <v>72.848664688427206</v>
      </c>
      <c r="P1273">
        <v>18.245614035087701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484</v>
      </c>
      <c r="E1274">
        <v>1441.72</v>
      </c>
      <c r="F1274">
        <v>217.06</v>
      </c>
      <c r="G1274">
        <v>-10.2324201243016</v>
      </c>
      <c r="H1274">
        <v>0.767317823056056</v>
      </c>
      <c r="I1274">
        <v>-21.0055189324837</v>
      </c>
      <c r="J1274">
        <v>-0.26350508828187802</v>
      </c>
      <c r="K1274">
        <v>209.651093119623</v>
      </c>
      <c r="L1274">
        <v>209.66185099867499</v>
      </c>
      <c r="M1274">
        <v>59.075939852344597</v>
      </c>
      <c r="N1274">
        <v>1.3560686058361899</v>
      </c>
      <c r="O1274">
        <v>32.497926840504903</v>
      </c>
      <c r="P1274">
        <v>25.034562211981498</v>
      </c>
      <c r="Q1274">
        <v>7.6822789401520004E-3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21</v>
      </c>
      <c r="E1275">
        <v>1431.092369745</v>
      </c>
      <c r="F1275">
        <v>1757.25</v>
      </c>
      <c r="G1275">
        <v>1044.02353225665</v>
      </c>
      <c r="H1275">
        <v>13.285429472383401</v>
      </c>
      <c r="I1275">
        <v>86.6735024370183</v>
      </c>
      <c r="J1275">
        <v>6.5686268862861503</v>
      </c>
      <c r="K1275">
        <v>1400.1795331029</v>
      </c>
      <c r="L1275">
        <v>869.24975515441895</v>
      </c>
      <c r="M1275">
        <v>66.458461288331605</v>
      </c>
      <c r="N1275">
        <v>0.85164575488238003</v>
      </c>
      <c r="O1275">
        <v>5.9268743775786099</v>
      </c>
      <c r="P1275">
        <v>1191.62072767364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542</v>
      </c>
      <c r="E1276">
        <v>1428.5943012</v>
      </c>
      <c r="F1276">
        <v>426.6</v>
      </c>
      <c r="G1276">
        <v>3.1038422090978202</v>
      </c>
      <c r="H1276">
        <v>14.586694727207499</v>
      </c>
      <c r="I1276">
        <v>-1.8610622263047401</v>
      </c>
      <c r="J1276">
        <v>5.09606127313213</v>
      </c>
      <c r="K1276">
        <v>377.88787758372303</v>
      </c>
      <c r="L1276">
        <v>368.43642811253699</v>
      </c>
      <c r="M1276">
        <v>64.764801450415106</v>
      </c>
      <c r="N1276">
        <v>1.69853471095943</v>
      </c>
      <c r="O1276">
        <v>17.955930614158401</v>
      </c>
      <c r="P1276">
        <v>45.5972696245733</v>
      </c>
      <c r="Q1276">
        <v>-0.120718858701393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189</v>
      </c>
      <c r="E1277">
        <v>1426.7136</v>
      </c>
      <c r="F1277">
        <v>1134.8499999999999</v>
      </c>
      <c r="G1277">
        <v>17.866615181981999</v>
      </c>
      <c r="H1277">
        <v>9.1898405848597697</v>
      </c>
      <c r="I1277">
        <v>-6.2405587283024699</v>
      </c>
      <c r="J1277">
        <v>0.82981449385930794</v>
      </c>
      <c r="K1277">
        <v>1060.2069595645301</v>
      </c>
      <c r="L1277">
        <v>985.35996102023103</v>
      </c>
      <c r="M1277">
        <v>66.670812800574396</v>
      </c>
      <c r="N1277">
        <v>1.23815562468816</v>
      </c>
      <c r="O1277">
        <v>4.7715557122086603</v>
      </c>
      <c r="P1277">
        <v>51.525468989919197</v>
      </c>
      <c r="Q1277">
        <v>5.6280533028649996E-3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494</v>
      </c>
      <c r="E1278">
        <v>1426.1916319439999</v>
      </c>
      <c r="F1278">
        <v>266.47000000000003</v>
      </c>
      <c r="G1278">
        <v>23.0178055889522</v>
      </c>
      <c r="H1278">
        <v>16.646853641931099</v>
      </c>
      <c r="I1278">
        <v>9.9479411048483506</v>
      </c>
      <c r="J1278">
        <v>6.5527609478692801</v>
      </c>
      <c r="K1278">
        <v>234.24653017596199</v>
      </c>
      <c r="L1278">
        <v>217.85295089474701</v>
      </c>
      <c r="M1278">
        <v>76.760057409664995</v>
      </c>
      <c r="N1278">
        <v>1.7114309746087599</v>
      </c>
      <c r="O1278">
        <v>9.7309265583367601</v>
      </c>
      <c r="P1278">
        <v>52.748638578389198</v>
      </c>
      <c r="Q1278">
        <v>1.9872669438238E-2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505</v>
      </c>
      <c r="E1279">
        <v>1426.13771634</v>
      </c>
      <c r="F1279">
        <v>586.25</v>
      </c>
      <c r="G1279">
        <v>40.313280778858498</v>
      </c>
      <c r="H1279">
        <v>7.1050899857662594E-2</v>
      </c>
      <c r="I1279">
        <v>9.5069943834062602</v>
      </c>
      <c r="J1279">
        <v>-4.6737433539344397E-2</v>
      </c>
      <c r="K1279">
        <v>553.81871534274103</v>
      </c>
      <c r="L1279">
        <v>462.65337699423799</v>
      </c>
      <c r="M1279">
        <v>48.418263650168797</v>
      </c>
      <c r="N1279">
        <v>0.38518691504999097</v>
      </c>
      <c r="O1279">
        <v>15.991471215351799</v>
      </c>
      <c r="P1279">
        <v>73.6779736335357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610</v>
      </c>
      <c r="E1280">
        <v>1423.267690292</v>
      </c>
      <c r="F1280">
        <v>224.11</v>
      </c>
      <c r="G1280">
        <v>-26.528855222240001</v>
      </c>
      <c r="H1280">
        <v>-14.5046602809637</v>
      </c>
      <c r="I1280">
        <v>-33.235690936610098</v>
      </c>
      <c r="J1280">
        <v>-1.6656104690893301</v>
      </c>
      <c r="K1280">
        <v>227.427465409267</v>
      </c>
      <c r="L1280">
        <v>233.61105885569299</v>
      </c>
      <c r="M1280">
        <v>39.566121562161101</v>
      </c>
      <c r="N1280">
        <v>0.42919450000407</v>
      </c>
      <c r="O1280">
        <v>37.365579402971697</v>
      </c>
      <c r="P1280">
        <v>20.4568664337543</v>
      </c>
      <c r="Q1280">
        <v>8.9503776750029004E-2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239</v>
      </c>
      <c r="E1281">
        <v>1421.99551176</v>
      </c>
      <c r="F1281">
        <v>406.35</v>
      </c>
      <c r="G1281">
        <v>-35.673453074137399</v>
      </c>
      <c r="H1281">
        <v>-6.3651780604380201</v>
      </c>
      <c r="I1281">
        <v>-16.7431701319945</v>
      </c>
      <c r="J1281">
        <v>-3.4542162901714701</v>
      </c>
      <c r="K1281">
        <v>397.06529049523402</v>
      </c>
      <c r="L1281">
        <v>399.87375642954498</v>
      </c>
      <c r="M1281">
        <v>44.056825561378801</v>
      </c>
      <c r="N1281">
        <v>0.72845594104001399</v>
      </c>
      <c r="O1281">
        <v>26.442721791558899</v>
      </c>
      <c r="P1281">
        <v>39.807328401857902</v>
      </c>
      <c r="Q1281">
        <v>5.7574621963643997E-2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287</v>
      </c>
      <c r="E1282">
        <v>1420.286931307</v>
      </c>
      <c r="F1282">
        <v>174.62</v>
      </c>
      <c r="G1282">
        <v>-39.933442507498903</v>
      </c>
      <c r="H1282">
        <v>11.7195376687436</v>
      </c>
      <c r="I1282">
        <v>-26.326707617683098</v>
      </c>
      <c r="J1282">
        <v>11.896499524626901</v>
      </c>
      <c r="K1282">
        <v>158.542290458998</v>
      </c>
      <c r="M1282">
        <v>87.119579397038507</v>
      </c>
      <c r="N1282">
        <v>1.08496773935235</v>
      </c>
      <c r="O1282">
        <v>25.930592142938899</v>
      </c>
      <c r="P1282">
        <v>35.6798756798756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E1283">
        <v>1414.4829199999999</v>
      </c>
      <c r="F1283">
        <v>1806.05</v>
      </c>
      <c r="G1283">
        <v>636.54497069149897</v>
      </c>
      <c r="H1283">
        <v>35.4940839996137</v>
      </c>
      <c r="I1283">
        <v>114.935000645055</v>
      </c>
      <c r="J1283">
        <v>8.6529752667191406</v>
      </c>
      <c r="K1283">
        <v>1313.9811099974399</v>
      </c>
      <c r="L1283">
        <v>827.611163204793</v>
      </c>
      <c r="M1283">
        <v>75.370539735420905</v>
      </c>
      <c r="N1283">
        <v>0.98150850715455196</v>
      </c>
      <c r="O1283">
        <v>1.04925112815259</v>
      </c>
      <c r="P1283">
        <v>897.81767955801001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200</v>
      </c>
      <c r="E1284">
        <v>1407.2632028600001</v>
      </c>
      <c r="F1284">
        <v>2356.4</v>
      </c>
      <c r="G1284">
        <v>64.781726339257901</v>
      </c>
      <c r="H1284">
        <v>5.2854483478618901</v>
      </c>
      <c r="I1284">
        <v>55.006145612897903</v>
      </c>
      <c r="J1284">
        <v>-3.7800918342633301</v>
      </c>
      <c r="K1284">
        <v>2199.0440114317498</v>
      </c>
      <c r="L1284">
        <v>1820.4488674004201</v>
      </c>
      <c r="M1284">
        <v>43.437179435294603</v>
      </c>
      <c r="N1284">
        <v>0.62980339188346501</v>
      </c>
      <c r="O1284">
        <v>7.7915464267526602</v>
      </c>
      <c r="P1284">
        <v>94.550858652575897</v>
      </c>
      <c r="Q1284">
        <v>0.14687034610795399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E1285">
        <v>1406.3442050000001</v>
      </c>
      <c r="F1285">
        <v>1295</v>
      </c>
      <c r="G1285">
        <v>-6.2709153821913803</v>
      </c>
      <c r="H1285">
        <v>-5.97454054697464</v>
      </c>
      <c r="I1285">
        <v>-29.681261492119202</v>
      </c>
      <c r="J1285">
        <v>-9.5479521057382808</v>
      </c>
      <c r="K1285">
        <v>1343.6175242864299</v>
      </c>
      <c r="L1285">
        <v>1364.7151559348899</v>
      </c>
      <c r="M1285">
        <v>37.832779766278598</v>
      </c>
      <c r="N1285">
        <v>0.85240679949296305</v>
      </c>
      <c r="O1285">
        <v>40.154440154440103</v>
      </c>
      <c r="P1285">
        <v>32.142857142857103</v>
      </c>
      <c r="Q1285">
        <v>0.22638886563334801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610</v>
      </c>
      <c r="E1286">
        <v>1403.3461561849999</v>
      </c>
      <c r="F1286">
        <v>238.17</v>
      </c>
      <c r="G1286">
        <v>-8.0013090991765292</v>
      </c>
      <c r="H1286">
        <v>0.55608900630329305</v>
      </c>
      <c r="I1286">
        <v>-18.670026272661001</v>
      </c>
      <c r="J1286">
        <v>-0.73306706902225904</v>
      </c>
      <c r="K1286">
        <v>228.843990900763</v>
      </c>
      <c r="L1286">
        <v>226.80813648798701</v>
      </c>
      <c r="M1286">
        <v>53.722379718112201</v>
      </c>
      <c r="N1286">
        <v>1.04837444937643</v>
      </c>
      <c r="O1286">
        <v>14.980895998656401</v>
      </c>
      <c r="P1286">
        <v>24.046875</v>
      </c>
      <c r="Q1286">
        <v>-3.3470709230024001E-2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130</v>
      </c>
      <c r="E1287">
        <v>1402.06355934</v>
      </c>
      <c r="F1287">
        <v>60.98</v>
      </c>
      <c r="G1287">
        <v>79.137410314077101</v>
      </c>
      <c r="H1287">
        <v>0.238212950576842</v>
      </c>
      <c r="I1287">
        <v>-22.978061897558302</v>
      </c>
      <c r="J1287">
        <v>-1.3378450318595601</v>
      </c>
      <c r="K1287">
        <v>60.7015962854382</v>
      </c>
      <c r="L1287">
        <v>56.549017022270803</v>
      </c>
      <c r="M1287">
        <v>60.389998394433803</v>
      </c>
      <c r="N1287">
        <v>1.38885397402842</v>
      </c>
      <c r="O1287">
        <v>41.029845851098699</v>
      </c>
      <c r="P1287">
        <v>112.84467713786999</v>
      </c>
      <c r="Q1287">
        <v>4.0389694222907002E-2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629</v>
      </c>
      <c r="E1288">
        <v>1399.35528675</v>
      </c>
      <c r="F1288">
        <v>208.45</v>
      </c>
      <c r="G1288">
        <v>195.71591504081701</v>
      </c>
      <c r="H1288">
        <v>34.416961194912197</v>
      </c>
      <c r="I1288">
        <v>31.979766950328401</v>
      </c>
      <c r="J1288">
        <v>-9.7237569347121209</v>
      </c>
      <c r="K1288">
        <v>164.97822966186999</v>
      </c>
      <c r="L1288">
        <v>137.10567550741101</v>
      </c>
      <c r="M1288">
        <v>50.738966467249</v>
      </c>
      <c r="N1288">
        <v>1.3096834647978799</v>
      </c>
      <c r="O1288">
        <v>5.99664188054689</v>
      </c>
      <c r="P1288">
        <v>230.87301587301499</v>
      </c>
      <c r="Q1288">
        <v>0.13309765048646099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692</v>
      </c>
      <c r="E1289">
        <v>1398.4</v>
      </c>
      <c r="F1289">
        <v>137.97999999999999</v>
      </c>
      <c r="G1289">
        <v>-5.1073720968186196</v>
      </c>
      <c r="H1289">
        <v>18.912827499201601</v>
      </c>
      <c r="I1289">
        <v>-11.9135923304498</v>
      </c>
      <c r="J1289">
        <v>8.0083859224307297</v>
      </c>
      <c r="K1289">
        <v>123.44717726039801</v>
      </c>
      <c r="L1289">
        <v>122.759624284202</v>
      </c>
      <c r="M1289">
        <v>83.864509423936198</v>
      </c>
      <c r="N1289">
        <v>1.8164693129629099</v>
      </c>
      <c r="O1289">
        <v>12.3351210320336</v>
      </c>
      <c r="P1289">
        <v>37.567298105682902</v>
      </c>
      <c r="Q1289">
        <v>5.4454866508319997E-3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21</v>
      </c>
      <c r="E1290">
        <v>1389.99318528</v>
      </c>
      <c r="F1290">
        <v>1329.9</v>
      </c>
      <c r="G1290">
        <v>125.045213278331</v>
      </c>
      <c r="H1290">
        <v>11.6456475280857</v>
      </c>
      <c r="I1290">
        <v>171.992849110767</v>
      </c>
      <c r="J1290">
        <v>5.6444618717978097</v>
      </c>
      <c r="K1290">
        <v>1133.16065743637</v>
      </c>
      <c r="L1290">
        <v>858.95298919574702</v>
      </c>
      <c r="M1290">
        <v>67.680563770952801</v>
      </c>
      <c r="N1290">
        <v>0.82142413811517501</v>
      </c>
      <c r="O1290">
        <v>3.06038047973531</v>
      </c>
      <c r="P1290">
        <v>219.18876755070201</v>
      </c>
      <c r="Q1290">
        <v>0.121059090945755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1730</v>
      </c>
      <c r="E1291">
        <v>1389.4033999999999</v>
      </c>
      <c r="F1291">
        <v>578.85</v>
      </c>
      <c r="G1291">
        <v>76.153886527226405</v>
      </c>
      <c r="H1291">
        <v>67.451681392241795</v>
      </c>
      <c r="I1291">
        <v>13.9015735170396</v>
      </c>
      <c r="J1291">
        <v>30.734103361724301</v>
      </c>
      <c r="K1291">
        <v>414.41771636902899</v>
      </c>
      <c r="L1291">
        <v>365.453758690759</v>
      </c>
      <c r="M1291">
        <v>85.8669268021428</v>
      </c>
      <c r="N1291">
        <v>1.6605972763233301</v>
      </c>
      <c r="O1291">
        <v>10.0371426103481</v>
      </c>
      <c r="P1291">
        <v>129.61126537088401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346</v>
      </c>
      <c r="E1292">
        <v>1386.1187915519999</v>
      </c>
      <c r="F1292">
        <v>70.27</v>
      </c>
      <c r="G1292">
        <v>-46.317547086139903</v>
      </c>
      <c r="H1292">
        <v>-3.1870965439294401</v>
      </c>
      <c r="I1292">
        <v>-19.3883381674435</v>
      </c>
      <c r="J1292">
        <v>-9.41754856442701</v>
      </c>
      <c r="K1292">
        <v>70.073629150517803</v>
      </c>
      <c r="L1292">
        <v>72.2262479958992</v>
      </c>
      <c r="M1292">
        <v>36.6989489561673</v>
      </c>
      <c r="N1292">
        <v>1.21405022739945</v>
      </c>
      <c r="O1292">
        <v>29.500498078838699</v>
      </c>
      <c r="P1292">
        <v>26.498649864986401</v>
      </c>
      <c r="Q1292">
        <v>-3.8649006795039E-2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140</v>
      </c>
      <c r="E1293">
        <v>1385.928131398</v>
      </c>
      <c r="F1293">
        <v>169.26</v>
      </c>
      <c r="G1293">
        <v>259.25194848734401</v>
      </c>
      <c r="H1293">
        <v>14.297562818197299</v>
      </c>
      <c r="I1293">
        <v>94.348793160268798</v>
      </c>
      <c r="J1293">
        <v>-7.92622118198262</v>
      </c>
      <c r="K1293">
        <v>149.172362639775</v>
      </c>
      <c r="L1293">
        <v>117.627982665654</v>
      </c>
      <c r="M1293">
        <v>62.859457257127303</v>
      </c>
      <c r="N1293">
        <v>1.3794113787312201</v>
      </c>
      <c r="O1293">
        <v>10.699515538225199</v>
      </c>
      <c r="P1293">
        <v>306.87499999999898</v>
      </c>
      <c r="Q1293">
        <v>0.14289174368083701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287</v>
      </c>
      <c r="E1294">
        <v>1385.1340912799999</v>
      </c>
      <c r="F1294">
        <v>321.95</v>
      </c>
      <c r="G1294">
        <v>82.203118179010204</v>
      </c>
      <c r="H1294">
        <v>11.833342382548301</v>
      </c>
      <c r="I1294">
        <v>37.605458072443497</v>
      </c>
      <c r="J1294">
        <v>3.2697865738965302</v>
      </c>
      <c r="K1294">
        <v>280.65773563474698</v>
      </c>
      <c r="L1294">
        <v>218.28146706925199</v>
      </c>
      <c r="M1294">
        <v>67.739315907925501</v>
      </c>
      <c r="N1294">
        <v>0.88286992608381998</v>
      </c>
      <c r="O1294">
        <v>4.33297095822331</v>
      </c>
      <c r="P1294">
        <v>148.994586233565</v>
      </c>
      <c r="Q1294">
        <v>0.117254484599095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21</v>
      </c>
      <c r="E1295">
        <v>1384.8993599999999</v>
      </c>
      <c r="F1295">
        <v>1157.55</v>
      </c>
      <c r="G1295">
        <v>-12.681131948870799</v>
      </c>
      <c r="H1295">
        <v>-0.13339708092826</v>
      </c>
      <c r="I1295">
        <v>-25.5359125047537</v>
      </c>
      <c r="J1295">
        <v>0.25286850128205002</v>
      </c>
      <c r="K1295">
        <v>1134.6446331376201</v>
      </c>
      <c r="L1295">
        <v>1101.7208544191201</v>
      </c>
      <c r="M1295">
        <v>62.4679774755921</v>
      </c>
      <c r="N1295">
        <v>0.67728418740304497</v>
      </c>
      <c r="O1295">
        <v>26.767742214159199</v>
      </c>
      <c r="P1295">
        <v>28.488178488178399</v>
      </c>
      <c r="Q1295">
        <v>0.14201764102891301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242</v>
      </c>
      <c r="E1296">
        <v>1381.0139999999999</v>
      </c>
      <c r="F1296">
        <v>476.15</v>
      </c>
      <c r="G1296">
        <v>-3.4357199005879799</v>
      </c>
      <c r="H1296">
        <v>6.5478030514131804</v>
      </c>
      <c r="I1296">
        <v>3.6867351336211498</v>
      </c>
      <c r="J1296">
        <v>1.56242896123085</v>
      </c>
      <c r="K1296">
        <v>434.46394379635001</v>
      </c>
      <c r="L1296">
        <v>400.26646117004401</v>
      </c>
      <c r="M1296">
        <v>70.033198016127699</v>
      </c>
      <c r="N1296">
        <v>0.70424828346803603</v>
      </c>
      <c r="O1296">
        <v>1.43862228289404</v>
      </c>
      <c r="P1296">
        <v>45.079219987812301</v>
      </c>
      <c r="Q1296">
        <v>-4.4269262868300002E-3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E1297">
        <v>1380.70162549</v>
      </c>
      <c r="F1297">
        <v>1337.1</v>
      </c>
      <c r="G1297">
        <v>530.90693639245103</v>
      </c>
      <c r="H1297">
        <v>31.062410199575599</v>
      </c>
      <c r="I1297">
        <v>92.533862373490805</v>
      </c>
      <c r="J1297">
        <v>15.007316632439201</v>
      </c>
      <c r="K1297">
        <v>1030.7112771376401</v>
      </c>
      <c r="M1297">
        <v>83.996435204346994</v>
      </c>
      <c r="N1297">
        <v>0.93067023576649799</v>
      </c>
      <c r="O1297">
        <v>4.7042106050407497</v>
      </c>
      <c r="P1297">
        <v>589.93808049535596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629</v>
      </c>
      <c r="E1298">
        <v>1379.68018308</v>
      </c>
      <c r="F1298">
        <v>140.06</v>
      </c>
      <c r="G1298">
        <v>-18.232035409955099</v>
      </c>
      <c r="H1298">
        <v>3.3774658318845798</v>
      </c>
      <c r="I1298">
        <v>-30.210526713754899</v>
      </c>
      <c r="J1298">
        <v>-4.0640828709118404</v>
      </c>
      <c r="K1298">
        <v>136.307245745236</v>
      </c>
      <c r="L1298">
        <v>138.82210661696999</v>
      </c>
      <c r="M1298">
        <v>55.215013081218103</v>
      </c>
      <c r="N1298">
        <v>1.3943083126307501</v>
      </c>
      <c r="O1298">
        <v>34.192488933314202</v>
      </c>
      <c r="P1298">
        <v>22.323144104803401</v>
      </c>
      <c r="Q1298">
        <v>-7.1330197640094004E-2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153</v>
      </c>
      <c r="E1299">
        <v>1378.2564428149999</v>
      </c>
      <c r="F1299">
        <v>615.9</v>
      </c>
      <c r="G1299">
        <v>-27.5504183973352</v>
      </c>
      <c r="H1299">
        <v>-8.7130069985471597</v>
      </c>
      <c r="I1299">
        <v>-7.0692484762310501</v>
      </c>
      <c r="J1299">
        <v>-6.2508193552618003</v>
      </c>
      <c r="K1299">
        <v>596.50977858565295</v>
      </c>
      <c r="L1299">
        <v>574.64745647492396</v>
      </c>
      <c r="M1299">
        <v>45.481654661208701</v>
      </c>
      <c r="N1299">
        <v>1.0779459286538999</v>
      </c>
      <c r="O1299">
        <v>17.324240948205802</v>
      </c>
      <c r="P1299">
        <v>23.365047571357</v>
      </c>
      <c r="Q1299">
        <v>-0.15775146340940299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287</v>
      </c>
      <c r="E1300">
        <v>1372.5233599999999</v>
      </c>
      <c r="F1300">
        <v>83.23</v>
      </c>
      <c r="G1300">
        <v>-6.2598551687673396</v>
      </c>
      <c r="H1300">
        <v>-4.8275013488835903</v>
      </c>
      <c r="I1300">
        <v>-28.7144576499512</v>
      </c>
      <c r="J1300">
        <v>-2.0665021284766398</v>
      </c>
      <c r="K1300">
        <v>85.905291253232505</v>
      </c>
      <c r="L1300">
        <v>85.0197534895145</v>
      </c>
      <c r="M1300">
        <v>42.340475257824501</v>
      </c>
      <c r="N1300">
        <v>0.81908185916029996</v>
      </c>
      <c r="O1300">
        <v>26.096359485762299</v>
      </c>
      <c r="P1300">
        <v>23.4683281412253</v>
      </c>
      <c r="Q1300">
        <v>6.3104017544881999E-2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130</v>
      </c>
      <c r="E1301">
        <v>1371.8671999999999</v>
      </c>
      <c r="F1301">
        <v>664.15</v>
      </c>
      <c r="G1301">
        <v>12.901091337536901</v>
      </c>
      <c r="H1301">
        <v>0.68762740936960898</v>
      </c>
      <c r="I1301">
        <v>-15.0269782512826</v>
      </c>
      <c r="J1301">
        <v>-3.8845327790918298</v>
      </c>
      <c r="K1301">
        <v>655.15510924014097</v>
      </c>
      <c r="L1301">
        <v>632.73859255458103</v>
      </c>
      <c r="M1301">
        <v>55.025789224828898</v>
      </c>
      <c r="N1301">
        <v>1.83284081338922</v>
      </c>
      <c r="O1301">
        <v>12.4745915832266</v>
      </c>
      <c r="P1301">
        <v>40.189973614775703</v>
      </c>
      <c r="Q1301">
        <v>0.106899471384265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986</v>
      </c>
      <c r="E1302">
        <v>1370.48967212</v>
      </c>
      <c r="F1302">
        <v>75.42</v>
      </c>
      <c r="G1302">
        <v>-42.297254119660302</v>
      </c>
      <c r="H1302">
        <v>-1.8023272139459601</v>
      </c>
      <c r="I1302">
        <v>-26.342569057660501</v>
      </c>
      <c r="J1302">
        <v>-1.69921838443333</v>
      </c>
      <c r="K1302">
        <v>74.066341778481004</v>
      </c>
      <c r="L1302">
        <v>80.334210398308102</v>
      </c>
      <c r="M1302">
        <v>41.606506346082398</v>
      </c>
      <c r="N1302">
        <v>0.95232792955488299</v>
      </c>
      <c r="O1302">
        <v>45.584725536992799</v>
      </c>
      <c r="P1302">
        <v>21.645161290322498</v>
      </c>
      <c r="Q1302">
        <v>-2.2666338373524001E-2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150</v>
      </c>
      <c r="E1303">
        <v>1365.008401263</v>
      </c>
      <c r="F1303">
        <v>208.44</v>
      </c>
      <c r="G1303">
        <v>39.361327954158597</v>
      </c>
      <c r="H1303">
        <v>5.3230206412570302</v>
      </c>
      <c r="I1303">
        <v>57.941435229926199</v>
      </c>
      <c r="J1303">
        <v>0.32490104399625303</v>
      </c>
      <c r="K1303">
        <v>182.62894010014799</v>
      </c>
      <c r="L1303">
        <v>142.96471651588701</v>
      </c>
      <c r="M1303">
        <v>58.403545709389498</v>
      </c>
      <c r="N1303">
        <v>0.63713977636588204</v>
      </c>
      <c r="O1303">
        <v>13.7977355593935</v>
      </c>
      <c r="P1303">
        <v>116.336274001037</v>
      </c>
      <c r="Q1303">
        <v>0.181996933209019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21</v>
      </c>
      <c r="E1304">
        <v>1360.016564928</v>
      </c>
      <c r="F1304">
        <v>121.04</v>
      </c>
      <c r="G1304">
        <v>-13.545117191349</v>
      </c>
      <c r="H1304">
        <v>-1.3379012106536701</v>
      </c>
      <c r="I1304">
        <v>-3.6945072754028798</v>
      </c>
      <c r="J1304">
        <v>-5.4174382533934402</v>
      </c>
      <c r="K1304">
        <v>120.39008821687599</v>
      </c>
      <c r="L1304">
        <v>113.009753039431</v>
      </c>
      <c r="M1304">
        <v>51.053729335901899</v>
      </c>
      <c r="N1304">
        <v>1.3895737284498599</v>
      </c>
      <c r="O1304">
        <v>45.819563780568302</v>
      </c>
      <c r="P1304">
        <v>49.432098765432102</v>
      </c>
      <c r="Q1304">
        <v>1.7870552814820001E-2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1535</v>
      </c>
      <c r="E1305">
        <v>1354.654</v>
      </c>
      <c r="F1305">
        <v>84.96</v>
      </c>
      <c r="G1305">
        <v>-3.4072519165028798</v>
      </c>
      <c r="H1305">
        <v>-18.6303684967362</v>
      </c>
      <c r="I1305">
        <v>-4.5207130249871099</v>
      </c>
      <c r="J1305">
        <v>-1.0749474109025901</v>
      </c>
      <c r="K1305">
        <v>84.222838059294901</v>
      </c>
      <c r="L1305">
        <v>73.307685101631293</v>
      </c>
      <c r="M1305">
        <v>38.064964361887</v>
      </c>
      <c r="N1305">
        <v>0.11489919960683399</v>
      </c>
      <c r="O1305">
        <v>23.5287193973634</v>
      </c>
      <c r="P1305">
        <v>63.353201307440798</v>
      </c>
      <c r="Q1305">
        <v>0.12817551259821899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140</v>
      </c>
      <c r="E1306">
        <v>1351.3640250000001</v>
      </c>
      <c r="F1306">
        <v>315.05</v>
      </c>
      <c r="G1306">
        <v>76.028367843194005</v>
      </c>
      <c r="H1306">
        <v>18.615056806606301</v>
      </c>
      <c r="I1306">
        <v>37.0137910450145</v>
      </c>
      <c r="J1306">
        <v>6.7630455995816696</v>
      </c>
      <c r="K1306">
        <v>278.86273481093502</v>
      </c>
      <c r="L1306">
        <v>235.53842784648799</v>
      </c>
      <c r="M1306">
        <v>78.255502291573094</v>
      </c>
      <c r="N1306">
        <v>1.3035732032567</v>
      </c>
      <c r="O1306">
        <v>19.8063799396921</v>
      </c>
      <c r="P1306">
        <v>108.366402116402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59</v>
      </c>
      <c r="E1307">
        <v>1351.3018309199999</v>
      </c>
      <c r="F1307">
        <v>344.75</v>
      </c>
      <c r="G1307">
        <v>117.22698495537099</v>
      </c>
      <c r="H1307">
        <v>14.300400056057599</v>
      </c>
      <c r="I1307">
        <v>14.376646534615601</v>
      </c>
      <c r="J1307">
        <v>-0.51434135029654604</v>
      </c>
      <c r="K1307">
        <v>296.48769439310098</v>
      </c>
      <c r="L1307">
        <v>255.41160091492699</v>
      </c>
      <c r="M1307">
        <v>75.770799184141197</v>
      </c>
      <c r="N1307">
        <v>2.1128700039070401</v>
      </c>
      <c r="O1307">
        <v>1.23277737490934</v>
      </c>
      <c r="P1307">
        <v>189.584208315833</v>
      </c>
      <c r="Q1307">
        <v>8.4222732996542995E-2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125</v>
      </c>
      <c r="E1308">
        <v>1350.5786619999999</v>
      </c>
      <c r="F1308">
        <v>629.65</v>
      </c>
      <c r="G1308">
        <v>122.083508241937</v>
      </c>
      <c r="H1308">
        <v>132.335736099245</v>
      </c>
      <c r="I1308">
        <v>135.492154580391</v>
      </c>
      <c r="J1308">
        <v>8.7226508605176694</v>
      </c>
      <c r="M1308">
        <v>79.633112460212104</v>
      </c>
      <c r="O1308">
        <v>15.9294846343206</v>
      </c>
      <c r="P1308">
        <v>162.24489795918299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125</v>
      </c>
      <c r="E1309">
        <v>1336.2423005999999</v>
      </c>
      <c r="F1309">
        <v>1873.3</v>
      </c>
      <c r="G1309">
        <v>221.40700785888501</v>
      </c>
      <c r="H1309">
        <v>12.273419987869801</v>
      </c>
      <c r="I1309">
        <v>125.107320252251</v>
      </c>
      <c r="J1309">
        <v>-3.7466902197012399</v>
      </c>
      <c r="K1309">
        <v>1759.99688427604</v>
      </c>
      <c r="L1309">
        <v>1238.60691251189</v>
      </c>
      <c r="M1309">
        <v>52.888422105446701</v>
      </c>
      <c r="N1309">
        <v>0.56258037265729999</v>
      </c>
      <c r="O1309">
        <v>23.311802701115599</v>
      </c>
      <c r="P1309">
        <v>279.97971602434001</v>
      </c>
      <c r="Q1309">
        <v>0.21447841859253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821</v>
      </c>
      <c r="E1310">
        <v>1335.880183065</v>
      </c>
      <c r="F1310">
        <v>259.64999999999998</v>
      </c>
      <c r="G1310">
        <v>-27.467600373095699</v>
      </c>
      <c r="H1310">
        <v>-7.6666292448695597</v>
      </c>
      <c r="I1310">
        <v>-14.455570003749299</v>
      </c>
      <c r="J1310">
        <v>-3.1867789534492199</v>
      </c>
      <c r="K1310">
        <v>268.66922659134701</v>
      </c>
      <c r="M1310">
        <v>42.476653878989097</v>
      </c>
      <c r="N1310">
        <v>0.70686596589160899</v>
      </c>
      <c r="O1310">
        <v>20.161756210282999</v>
      </c>
      <c r="P1310">
        <v>14.056665934548599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239</v>
      </c>
      <c r="E1311">
        <v>1335.5053392</v>
      </c>
      <c r="F1311">
        <v>1268.2</v>
      </c>
      <c r="G1311">
        <v>288.47718163262198</v>
      </c>
      <c r="H1311">
        <v>-10.496628706433301</v>
      </c>
      <c r="I1311">
        <v>57.641859424967798</v>
      </c>
      <c r="J1311">
        <v>-7.8231396199065601</v>
      </c>
      <c r="K1311">
        <v>1346.56083569826</v>
      </c>
      <c r="L1311">
        <v>987.84967495512001</v>
      </c>
      <c r="M1311">
        <v>34.064269859571702</v>
      </c>
      <c r="N1311">
        <v>0.83394156965455701</v>
      </c>
      <c r="O1311">
        <v>20.797192871786699</v>
      </c>
      <c r="P1311">
        <v>511.47540983606501</v>
      </c>
      <c r="Q1311">
        <v>0.182926902027118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62</v>
      </c>
      <c r="E1312">
        <v>1333.4502339999999</v>
      </c>
      <c r="F1312">
        <v>3161.3</v>
      </c>
      <c r="G1312">
        <v>327.97318992467302</v>
      </c>
      <c r="H1312">
        <v>16.522892003212299</v>
      </c>
      <c r="I1312">
        <v>79.371255637106103</v>
      </c>
      <c r="J1312">
        <v>-4.4785371544923303</v>
      </c>
      <c r="K1312">
        <v>2736.6742579074398</v>
      </c>
      <c r="L1312">
        <v>1889.8915018237601</v>
      </c>
      <c r="M1312">
        <v>49.839011682207399</v>
      </c>
      <c r="N1312">
        <v>0.87767156525979895</v>
      </c>
      <c r="O1312">
        <v>12.232309492930099</v>
      </c>
      <c r="P1312">
        <v>378.26021180030199</v>
      </c>
      <c r="Q1312">
        <v>0.14767987237149699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65</v>
      </c>
      <c r="E1313">
        <v>1326.2684395199999</v>
      </c>
      <c r="F1313">
        <v>672.35</v>
      </c>
      <c r="G1313">
        <v>38.8167120498305</v>
      </c>
      <c r="H1313">
        <v>4.1206282742114198</v>
      </c>
      <c r="I1313">
        <v>-7.8324238027817401</v>
      </c>
      <c r="J1313">
        <v>0.32292308018821902</v>
      </c>
      <c r="K1313">
        <v>613.41624340882004</v>
      </c>
      <c r="L1313">
        <v>581.99433691319905</v>
      </c>
      <c r="M1313">
        <v>71.209349480810502</v>
      </c>
      <c r="N1313">
        <v>1.5842063753134401</v>
      </c>
      <c r="O1313">
        <v>12.3150145013757</v>
      </c>
      <c r="P1313">
        <v>71.539737211379006</v>
      </c>
      <c r="Q1313">
        <v>4.1555642965753002E-2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214</v>
      </c>
      <c r="E1314">
        <v>1317.5289738250001</v>
      </c>
      <c r="F1314">
        <v>835.4</v>
      </c>
      <c r="G1314">
        <v>90.972030024820597</v>
      </c>
      <c r="H1314">
        <v>9.4121203096021802</v>
      </c>
      <c r="I1314">
        <v>22.715364696029301</v>
      </c>
      <c r="J1314">
        <v>-4.74906813974422</v>
      </c>
      <c r="K1314">
        <v>728.57784665681095</v>
      </c>
      <c r="L1314">
        <v>587.90405751954597</v>
      </c>
      <c r="M1314">
        <v>45.862200511858497</v>
      </c>
      <c r="N1314">
        <v>0.38958818087102698</v>
      </c>
      <c r="O1314">
        <v>13.2271965525496</v>
      </c>
      <c r="P1314">
        <v>119.84210526315699</v>
      </c>
      <c r="Q1314">
        <v>0.18717515565509299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125</v>
      </c>
      <c r="E1315">
        <v>1315.8438212399999</v>
      </c>
      <c r="F1315">
        <v>813.7</v>
      </c>
      <c r="G1315">
        <v>-0.75869281754513496</v>
      </c>
      <c r="H1315">
        <v>-7.4207940080000796</v>
      </c>
      <c r="I1315">
        <v>-35.5814837384398</v>
      </c>
      <c r="J1315">
        <v>-7.00335520013512</v>
      </c>
      <c r="K1315">
        <v>862.18036518571296</v>
      </c>
      <c r="L1315">
        <v>856.43262369120896</v>
      </c>
      <c r="M1315">
        <v>34.815821226292002</v>
      </c>
      <c r="N1315">
        <v>0.879587704653775</v>
      </c>
      <c r="O1315">
        <v>32.727049281061802</v>
      </c>
      <c r="P1315">
        <v>29.5700636942675</v>
      </c>
      <c r="Q1315">
        <v>7.2937837913569004E-2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542</v>
      </c>
      <c r="E1316">
        <v>1314.8189581500001</v>
      </c>
      <c r="F1316">
        <v>210.24</v>
      </c>
      <c r="G1316">
        <v>-42.2438253108865</v>
      </c>
      <c r="H1316">
        <v>6.4764045835053201</v>
      </c>
      <c r="I1316">
        <v>-15.659714567227301</v>
      </c>
      <c r="J1316">
        <v>2.0298702974307199</v>
      </c>
      <c r="K1316">
        <v>198.77476964803699</v>
      </c>
      <c r="L1316">
        <v>202.154535013128</v>
      </c>
      <c r="M1316">
        <v>68.242078650934204</v>
      </c>
      <c r="N1316">
        <v>1.03414894082308</v>
      </c>
      <c r="O1316">
        <v>23.4065829528158</v>
      </c>
      <c r="P1316">
        <v>31.4821763602251</v>
      </c>
      <c r="Q1316">
        <v>-4.1905192312130003E-3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403</v>
      </c>
      <c r="E1317">
        <v>1312.82237592</v>
      </c>
      <c r="F1317">
        <v>4301.3500000000004</v>
      </c>
      <c r="G1317">
        <v>25.940565758499702</v>
      </c>
      <c r="H1317">
        <v>32.351069859933602</v>
      </c>
      <c r="I1317">
        <v>15.7347702917157</v>
      </c>
      <c r="J1317">
        <v>-0.229888373106136</v>
      </c>
      <c r="K1317">
        <v>3451.1899617399799</v>
      </c>
      <c r="L1317">
        <v>3152.3007710105198</v>
      </c>
      <c r="M1317">
        <v>65.259726908461303</v>
      </c>
      <c r="N1317">
        <v>2.67638285618699</v>
      </c>
      <c r="O1317">
        <v>3.4558917549141399</v>
      </c>
      <c r="P1317">
        <v>77.375257731958698</v>
      </c>
      <c r="Q1317">
        <v>3.9895132684650003E-3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986</v>
      </c>
      <c r="E1318">
        <v>1312.7140904</v>
      </c>
      <c r="F1318">
        <v>342.55</v>
      </c>
      <c r="G1318">
        <v>-17.769165683301999</v>
      </c>
      <c r="H1318">
        <v>-0.15568659334191201</v>
      </c>
      <c r="I1318">
        <v>-24.9891839216058</v>
      </c>
      <c r="J1318">
        <v>-2.03423549275877</v>
      </c>
      <c r="K1318">
        <v>340.33225912287401</v>
      </c>
      <c r="L1318">
        <v>352.55028697241198</v>
      </c>
      <c r="M1318">
        <v>45.552610057389998</v>
      </c>
      <c r="N1318">
        <v>1.0858294082398099</v>
      </c>
      <c r="O1318">
        <v>56.415121880017402</v>
      </c>
      <c r="P1318">
        <v>24.563636363636299</v>
      </c>
      <c r="Q1318">
        <v>4.1727005696176003E-2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2455</v>
      </c>
      <c r="E1319">
        <v>1299.1222</v>
      </c>
      <c r="F1319">
        <v>96.25</v>
      </c>
      <c r="G1319">
        <v>237.03852028862599</v>
      </c>
      <c r="H1319">
        <v>18.6649955854156</v>
      </c>
      <c r="I1319">
        <v>108.954185699126</v>
      </c>
      <c r="J1319">
        <v>16.938026640993598</v>
      </c>
      <c r="K1319">
        <v>76.587385188471401</v>
      </c>
      <c r="L1319">
        <v>55.006578201372903</v>
      </c>
      <c r="M1319">
        <v>82.808211840117096</v>
      </c>
      <c r="N1319">
        <v>1.2467136438500099</v>
      </c>
      <c r="O1319">
        <v>7.0129870129869998</v>
      </c>
      <c r="P1319">
        <v>398.70466321243498</v>
      </c>
      <c r="Q1319">
        <v>0.27892605240153301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65</v>
      </c>
      <c r="E1320">
        <v>1298.31159265</v>
      </c>
      <c r="F1320">
        <v>268.55</v>
      </c>
      <c r="G1320">
        <v>25.760679594024499</v>
      </c>
      <c r="H1320">
        <v>7.4391225102797298</v>
      </c>
      <c r="I1320">
        <v>-12.6951264149618</v>
      </c>
      <c r="J1320">
        <v>2.8759192686514998</v>
      </c>
      <c r="K1320">
        <v>250.67874113980699</v>
      </c>
      <c r="L1320">
        <v>241.01863202534</v>
      </c>
      <c r="M1320">
        <v>75.014486405162998</v>
      </c>
      <c r="N1320">
        <v>1.4235200838636399</v>
      </c>
      <c r="O1320">
        <v>8.8437907279836203</v>
      </c>
      <c r="P1320">
        <v>68.159048215403899</v>
      </c>
      <c r="Q1320">
        <v>-2.240545960463E-3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130</v>
      </c>
      <c r="E1321">
        <v>1294.6648571999999</v>
      </c>
      <c r="F1321">
        <v>151.86000000000001</v>
      </c>
      <c r="G1321">
        <v>33.883735344701897</v>
      </c>
      <c r="H1321">
        <v>-0.55036673894193799</v>
      </c>
      <c r="I1321">
        <v>-21.4072489675108</v>
      </c>
      <c r="J1321">
        <v>-4.8620803988127896</v>
      </c>
      <c r="K1321">
        <v>147.00875991378001</v>
      </c>
      <c r="L1321">
        <v>144.838808289762</v>
      </c>
      <c r="M1321">
        <v>47.3800898402136</v>
      </c>
      <c r="N1321">
        <v>1.5196204537589899</v>
      </c>
      <c r="O1321">
        <v>27.946793098906799</v>
      </c>
      <c r="P1321">
        <v>66.879120879120805</v>
      </c>
      <c r="Q1321">
        <v>4.1619710801814001E-2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934</v>
      </c>
      <c r="E1322">
        <v>1293.5002959999999</v>
      </c>
      <c r="F1322">
        <v>88.05</v>
      </c>
      <c r="G1322">
        <v>-26.542093129199301</v>
      </c>
      <c r="H1322">
        <v>-4.8629253798210597</v>
      </c>
      <c r="I1322">
        <v>-19.612124571065799</v>
      </c>
      <c r="J1322">
        <v>-5.2967366348944704</v>
      </c>
      <c r="K1322">
        <v>87.336192888885094</v>
      </c>
      <c r="L1322">
        <v>89.304686980133695</v>
      </c>
      <c r="M1322">
        <v>39.477010543466598</v>
      </c>
      <c r="N1322">
        <v>0.73588748251083902</v>
      </c>
      <c r="O1322">
        <v>31.3458262350937</v>
      </c>
      <c r="P1322">
        <v>18.986486486486399</v>
      </c>
      <c r="Q1322">
        <v>-1.8822612267388999E-2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65</v>
      </c>
      <c r="E1323">
        <v>1282.1600000000001</v>
      </c>
      <c r="F1323">
        <v>13.41</v>
      </c>
      <c r="G1323">
        <v>59.2720932194974</v>
      </c>
      <c r="H1323">
        <v>7.7018692352336604</v>
      </c>
      <c r="I1323">
        <v>-36.484050899006498</v>
      </c>
      <c r="J1323">
        <v>3.6814628455076601</v>
      </c>
      <c r="K1323">
        <v>12.8295039027327</v>
      </c>
      <c r="L1323">
        <v>12.217099866367899</v>
      </c>
      <c r="M1323">
        <v>76.374255136001693</v>
      </c>
      <c r="N1323">
        <v>1.4794665657300401</v>
      </c>
      <c r="O1323">
        <v>39.075316927665902</v>
      </c>
      <c r="P1323">
        <v>88.873239436619698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214</v>
      </c>
      <c r="E1324">
        <v>1279.5983169000001</v>
      </c>
      <c r="F1324">
        <v>735.3</v>
      </c>
      <c r="G1324">
        <v>125.884207228474</v>
      </c>
      <c r="H1324">
        <v>4.32795190344636</v>
      </c>
      <c r="I1324">
        <v>16.4877268194141</v>
      </c>
      <c r="J1324">
        <v>7.9177426475769197</v>
      </c>
      <c r="K1324">
        <v>688.05558888064695</v>
      </c>
      <c r="L1324">
        <v>590.50512003474796</v>
      </c>
      <c r="M1324">
        <v>81.142011512128093</v>
      </c>
      <c r="N1324">
        <v>0.79903289172505498</v>
      </c>
      <c r="O1324">
        <v>12.063103495171999</v>
      </c>
      <c r="P1324">
        <v>166.41304347825999</v>
      </c>
      <c r="Q1324">
        <v>0.11704838371678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100</v>
      </c>
      <c r="E1325">
        <v>1279.1834220000001</v>
      </c>
      <c r="F1325">
        <v>814.15</v>
      </c>
      <c r="G1325">
        <v>-12.431041912448901</v>
      </c>
      <c r="H1325">
        <v>1.5578990933119801</v>
      </c>
      <c r="I1325">
        <v>-19.2108011515861</v>
      </c>
      <c r="J1325">
        <v>1.31870419758472</v>
      </c>
      <c r="K1325">
        <v>797.19988044982097</v>
      </c>
      <c r="L1325">
        <v>802.93135120586703</v>
      </c>
      <c r="M1325">
        <v>55.362408664255597</v>
      </c>
      <c r="N1325">
        <v>0.49655655181643099</v>
      </c>
      <c r="O1325">
        <v>28.526684271939999</v>
      </c>
      <c r="P1325">
        <v>18.845339756222099</v>
      </c>
      <c r="Q1325">
        <v>-9.9483581496122006E-2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D1326" t="s">
        <v>986</v>
      </c>
      <c r="E1326">
        <v>1278.6765774999999</v>
      </c>
      <c r="F1326">
        <v>648.4</v>
      </c>
      <c r="G1326">
        <v>-7.30761082706967</v>
      </c>
      <c r="H1326">
        <v>10.9601074956079</v>
      </c>
      <c r="I1326">
        <v>-13.739223224777801</v>
      </c>
      <c r="J1326">
        <v>0.59178568329163295</v>
      </c>
      <c r="K1326">
        <v>606.09989025623804</v>
      </c>
      <c r="L1326">
        <v>605.64044861886498</v>
      </c>
      <c r="M1326">
        <v>53.009733327837097</v>
      </c>
      <c r="N1326">
        <v>1.3364702600287199</v>
      </c>
      <c r="O1326">
        <v>31.863047501542201</v>
      </c>
      <c r="P1326">
        <v>35.210092795328897</v>
      </c>
      <c r="Q1326">
        <v>1.8713217481375E-2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21</v>
      </c>
      <c r="E1327">
        <v>1276.35699376</v>
      </c>
      <c r="F1327">
        <v>360.75</v>
      </c>
      <c r="G1327">
        <v>14.2695717061602</v>
      </c>
      <c r="H1327">
        <v>5.9926644164466802</v>
      </c>
      <c r="I1327">
        <v>0.32565655572503399</v>
      </c>
      <c r="J1327">
        <v>0.93168137697618003</v>
      </c>
      <c r="K1327">
        <v>339.35318810010301</v>
      </c>
      <c r="L1327">
        <v>315.90288438781602</v>
      </c>
      <c r="M1327">
        <v>65.337461603956299</v>
      </c>
      <c r="N1327">
        <v>0.109483742791305</v>
      </c>
      <c r="O1327">
        <v>24.684684684684601</v>
      </c>
      <c r="P1327">
        <v>45.463709677419303</v>
      </c>
      <c r="Q1327">
        <v>-6.6661783271690006E-2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46</v>
      </c>
      <c r="E1328">
        <v>1275.2961732000001</v>
      </c>
      <c r="F1328">
        <v>1224.7</v>
      </c>
      <c r="G1328">
        <v>142.829121788534</v>
      </c>
      <c r="H1328">
        <v>9.5105195075266398</v>
      </c>
      <c r="I1328">
        <v>6.2382289437465097</v>
      </c>
      <c r="J1328">
        <v>6.1330436718808699</v>
      </c>
      <c r="K1328">
        <v>1116.76164674904</v>
      </c>
      <c r="L1328">
        <v>1006.16418954073</v>
      </c>
      <c r="M1328">
        <v>76.4475341571803</v>
      </c>
      <c r="N1328">
        <v>1.93056315403381</v>
      </c>
      <c r="O1328">
        <v>11.455866742875701</v>
      </c>
      <c r="P1328">
        <v>206.17500000000001</v>
      </c>
      <c r="Q1328">
        <v>0.110342217737085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629</v>
      </c>
      <c r="E1329">
        <v>1275.0911210950001</v>
      </c>
      <c r="F1329">
        <v>575.65</v>
      </c>
      <c r="G1329">
        <v>9.1617258211202905</v>
      </c>
      <c r="H1329">
        <v>-7.5567308933463497</v>
      </c>
      <c r="I1329">
        <v>12.1364253402422</v>
      </c>
      <c r="J1329">
        <v>-0.42965933972700499</v>
      </c>
      <c r="K1329">
        <v>575.56029996906705</v>
      </c>
      <c r="L1329">
        <v>494.232601811628</v>
      </c>
      <c r="M1329">
        <v>40.859667842899398</v>
      </c>
      <c r="N1329">
        <v>0.37301225908108698</v>
      </c>
      <c r="O1329">
        <v>15.695300964127499</v>
      </c>
      <c r="P1329">
        <v>52.389146260754401</v>
      </c>
      <c r="Q1329">
        <v>5.2642975656280004E-3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1535</v>
      </c>
      <c r="E1330">
        <v>1273.9513203229999</v>
      </c>
      <c r="F1330">
        <v>215.37</v>
      </c>
      <c r="G1330">
        <v>-65.3256547076641</v>
      </c>
      <c r="H1330">
        <v>-6.3988740230491601</v>
      </c>
      <c r="I1330">
        <v>-34.858878177945698</v>
      </c>
      <c r="J1330">
        <v>-1.8434240323204001</v>
      </c>
      <c r="K1330">
        <v>226.61345865645001</v>
      </c>
      <c r="L1330">
        <v>248.139244867781</v>
      </c>
      <c r="M1330">
        <v>42.4363605974808</v>
      </c>
      <c r="N1330">
        <v>1.00368711950962</v>
      </c>
      <c r="O1330">
        <v>80.596183312438995</v>
      </c>
      <c r="P1330">
        <v>7.3629112662014098</v>
      </c>
      <c r="Q1330">
        <v>8.8974793836949992E-3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189</v>
      </c>
      <c r="E1331">
        <v>1270.0134579999999</v>
      </c>
      <c r="F1331">
        <v>138.69999999999999</v>
      </c>
      <c r="G1331">
        <v>8.0280023628157497</v>
      </c>
      <c r="H1331">
        <v>4.9243946373801704</v>
      </c>
      <c r="I1331">
        <v>-11.496652458318</v>
      </c>
      <c r="J1331">
        <v>2.05590352154152</v>
      </c>
      <c r="K1331">
        <v>132.51584122266101</v>
      </c>
      <c r="L1331">
        <v>125.94501555778101</v>
      </c>
      <c r="M1331">
        <v>61.269944982892298</v>
      </c>
      <c r="N1331">
        <v>1.18095389783834</v>
      </c>
      <c r="O1331">
        <v>12.4729632299928</v>
      </c>
      <c r="P1331">
        <v>38.009950248756198</v>
      </c>
      <c r="Q1331">
        <v>6.5871292100695006E-2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65</v>
      </c>
      <c r="E1332">
        <v>1269.81438</v>
      </c>
      <c r="F1332">
        <v>2079.25</v>
      </c>
      <c r="G1332">
        <v>106.415334868946</v>
      </c>
      <c r="H1332">
        <v>-0.86809302415017997</v>
      </c>
      <c r="I1332">
        <v>6.6657916400583304</v>
      </c>
      <c r="J1332">
        <v>3.4838009926733902</v>
      </c>
      <c r="K1332">
        <v>1926.93023051098</v>
      </c>
      <c r="L1332">
        <v>1582.01065345763</v>
      </c>
      <c r="M1332">
        <v>64.511426694666099</v>
      </c>
      <c r="N1332">
        <v>1.1773900633949901</v>
      </c>
      <c r="O1332">
        <v>12.925333653961699</v>
      </c>
      <c r="P1332">
        <v>174.488448844884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75</v>
      </c>
      <c r="E1333">
        <v>1269.20764416</v>
      </c>
      <c r="F1333">
        <v>74.62</v>
      </c>
      <c r="G1333">
        <v>161.29938763688</v>
      </c>
      <c r="H1333">
        <v>1.48414452158581</v>
      </c>
      <c r="I1333">
        <v>-37.460302313826702</v>
      </c>
      <c r="J1333">
        <v>-0.26396044628434701</v>
      </c>
      <c r="K1333">
        <v>73.307919671078693</v>
      </c>
      <c r="L1333">
        <v>71.839778486460901</v>
      </c>
      <c r="M1333">
        <v>66.099345982687097</v>
      </c>
      <c r="N1333">
        <v>1.49149540717935</v>
      </c>
      <c r="O1333">
        <v>92.709729295095102</v>
      </c>
      <c r="P1333">
        <v>210.27027027027</v>
      </c>
      <c r="Q1333">
        <v>0.356176195951173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388</v>
      </c>
      <c r="E1334">
        <v>1266.3599141049999</v>
      </c>
      <c r="F1334">
        <v>76.11</v>
      </c>
      <c r="G1334">
        <v>42.303428111629998</v>
      </c>
      <c r="H1334">
        <v>3.8356939741744398</v>
      </c>
      <c r="I1334">
        <v>-11.784489969179401</v>
      </c>
      <c r="J1334">
        <v>-2.1697186527326502</v>
      </c>
      <c r="K1334">
        <v>71.782753680879097</v>
      </c>
      <c r="L1334">
        <v>64.740031569955605</v>
      </c>
      <c r="M1334">
        <v>48.965394918726503</v>
      </c>
      <c r="N1334">
        <v>1.8653601451899</v>
      </c>
      <c r="O1334">
        <v>11.549073709105199</v>
      </c>
      <c r="P1334">
        <v>70.268456375838895</v>
      </c>
      <c r="Q1334">
        <v>2.149921972442E-2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393</v>
      </c>
      <c r="E1335">
        <v>1264.4437842100001</v>
      </c>
      <c r="F1335">
        <v>510.95</v>
      </c>
      <c r="G1335">
        <v>160.240947128774</v>
      </c>
      <c r="H1335">
        <v>17.2788872280932</v>
      </c>
      <c r="I1335">
        <v>1.6042641576860901</v>
      </c>
      <c r="J1335">
        <v>12.093148490766</v>
      </c>
      <c r="K1335">
        <v>433.827297477343</v>
      </c>
      <c r="L1335">
        <v>379.86241696314698</v>
      </c>
      <c r="M1335">
        <v>85.627805175931101</v>
      </c>
      <c r="N1335">
        <v>1.83289766149261</v>
      </c>
      <c r="O1335">
        <v>5.6267736569135902</v>
      </c>
      <c r="P1335">
        <v>187.05056179775201</v>
      </c>
      <c r="Q1335">
        <v>9.7606570875458001E-2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242</v>
      </c>
      <c r="E1336">
        <v>1263.7114779840001</v>
      </c>
      <c r="F1336">
        <v>237.55</v>
      </c>
      <c r="G1336">
        <v>-19.0728650169617</v>
      </c>
      <c r="H1336">
        <v>12.692286544230599</v>
      </c>
      <c r="I1336">
        <v>-5.9406875306640297</v>
      </c>
      <c r="J1336">
        <v>10.5399532352617</v>
      </c>
      <c r="K1336">
        <v>205.24580354508899</v>
      </c>
      <c r="M1336">
        <v>79.628927093535097</v>
      </c>
      <c r="N1336">
        <v>2.36806099159856</v>
      </c>
      <c r="O1336">
        <v>1.62071142917279</v>
      </c>
      <c r="P1336">
        <v>42.458770614692597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484</v>
      </c>
      <c r="E1337">
        <v>1256.77816693</v>
      </c>
      <c r="F1337">
        <v>7.25</v>
      </c>
      <c r="G1337">
        <v>-67.577256335288297</v>
      </c>
      <c r="H1337">
        <v>-35.282189318223097</v>
      </c>
      <c r="I1337">
        <v>-70.884881643254005</v>
      </c>
      <c r="J1337">
        <v>-7.4605195502060697</v>
      </c>
      <c r="K1337">
        <v>10.4266799834345</v>
      </c>
      <c r="L1337">
        <v>12.994924706385699</v>
      </c>
      <c r="M1337">
        <v>26.7183762866226</v>
      </c>
      <c r="N1337">
        <v>2.1984264249572298</v>
      </c>
      <c r="O1337">
        <v>196.55172413793099</v>
      </c>
      <c r="P1337">
        <v>0.55478502080443803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D1338" t="s">
        <v>542</v>
      </c>
      <c r="E1338">
        <v>1255.0816917540001</v>
      </c>
      <c r="F1338">
        <v>148.93</v>
      </c>
      <c r="G1338">
        <v>-27.7132061358468</v>
      </c>
      <c r="H1338">
        <v>-6.8138863612478504</v>
      </c>
      <c r="I1338">
        <v>-31.905179140126599</v>
      </c>
      <c r="J1338">
        <v>4.7084954553259397</v>
      </c>
      <c r="K1338">
        <v>152.185357548376</v>
      </c>
      <c r="L1338">
        <v>164.88435132409299</v>
      </c>
      <c r="M1338">
        <v>61.004422547953403</v>
      </c>
      <c r="N1338">
        <v>1.56837201252947</v>
      </c>
      <c r="O1338">
        <v>50.5069495736251</v>
      </c>
      <c r="P1338">
        <v>10.9761549925484</v>
      </c>
      <c r="Q1338">
        <v>1.0508395601985999E-2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542</v>
      </c>
      <c r="E1339">
        <v>1250.0334702600001</v>
      </c>
      <c r="F1339">
        <v>363.6</v>
      </c>
      <c r="G1339">
        <v>4.8612827414600499</v>
      </c>
      <c r="H1339">
        <v>-4.2191424317633297</v>
      </c>
      <c r="I1339">
        <v>-1.6271193103992001</v>
      </c>
      <c r="J1339">
        <v>-5.32653748525538</v>
      </c>
      <c r="K1339">
        <v>350.50347739968697</v>
      </c>
      <c r="L1339">
        <v>335.17653457213601</v>
      </c>
      <c r="M1339">
        <v>45.405025977605902</v>
      </c>
      <c r="N1339">
        <v>1.52891771641003</v>
      </c>
      <c r="O1339">
        <v>53.657865786578597</v>
      </c>
      <c r="P1339">
        <v>46.9981807155852</v>
      </c>
      <c r="Q1339">
        <v>-4.5246744379200002E-4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239</v>
      </c>
      <c r="E1340">
        <v>1248.01973802</v>
      </c>
      <c r="F1340">
        <v>843.9</v>
      </c>
      <c r="G1340">
        <v>348.86278084589901</v>
      </c>
      <c r="H1340">
        <v>21.9749008241068</v>
      </c>
      <c r="I1340">
        <v>108.74675893359699</v>
      </c>
      <c r="J1340">
        <v>-13.7834859987515</v>
      </c>
      <c r="K1340">
        <v>735.91916102197297</v>
      </c>
      <c r="L1340">
        <v>473.58517305574401</v>
      </c>
      <c r="M1340">
        <v>41.418954667260898</v>
      </c>
      <c r="N1340">
        <v>1.83723326714756</v>
      </c>
      <c r="O1340">
        <v>33.902121104396201</v>
      </c>
      <c r="P1340">
        <v>381.40330861380397</v>
      </c>
      <c r="Q1340">
        <v>0.23092855092912001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150</v>
      </c>
      <c r="E1341">
        <v>1246.8887999999999</v>
      </c>
      <c r="F1341">
        <v>506.75</v>
      </c>
      <c r="G1341">
        <v>96.329520841709098</v>
      </c>
      <c r="H1341">
        <v>102.381933254654</v>
      </c>
      <c r="I1341">
        <v>111.141787201943</v>
      </c>
      <c r="J1341">
        <v>-8.2945337855984604</v>
      </c>
      <c r="M1341">
        <v>70.153546626574496</v>
      </c>
      <c r="O1341">
        <v>9.52146028613714</v>
      </c>
      <c r="P1341">
        <v>148.65063788027399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388</v>
      </c>
      <c r="E1342">
        <v>1243.4650469639901</v>
      </c>
      <c r="F1342">
        <v>50.91</v>
      </c>
      <c r="G1342">
        <v>-13.682647403425699</v>
      </c>
      <c r="H1342">
        <v>-7.5311749305557303</v>
      </c>
      <c r="I1342">
        <v>-48.643497202294597</v>
      </c>
      <c r="J1342">
        <v>-3.8772431656800701</v>
      </c>
      <c r="K1342">
        <v>53.526069731380503</v>
      </c>
      <c r="L1342">
        <v>52.393766473188897</v>
      </c>
      <c r="M1342">
        <v>41.627333560805397</v>
      </c>
      <c r="N1342">
        <v>1.0668348162041901</v>
      </c>
      <c r="O1342">
        <v>62.0506776664702</v>
      </c>
      <c r="P1342">
        <v>62.651757188498301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D1343" t="s">
        <v>1474</v>
      </c>
      <c r="E1343">
        <v>1236.23783772</v>
      </c>
      <c r="F1343">
        <v>1642.65</v>
      </c>
      <c r="G1343">
        <v>48.536863523574297</v>
      </c>
      <c r="H1343">
        <v>21.7750813475139</v>
      </c>
      <c r="I1343">
        <v>9.5976525380486706</v>
      </c>
      <c r="J1343">
        <v>0.40456609980742703</v>
      </c>
      <c r="K1343">
        <v>1392.02767122976</v>
      </c>
      <c r="L1343">
        <v>1222.00264300208</v>
      </c>
      <c r="M1343">
        <v>69.980691209456893</v>
      </c>
      <c r="N1343">
        <v>2.1751933227516802</v>
      </c>
      <c r="O1343">
        <v>8.1545064377682195</v>
      </c>
      <c r="P1343">
        <v>79.524590163934405</v>
      </c>
      <c r="Q1343">
        <v>4.4362426077144003E-2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D1344" t="s">
        <v>109</v>
      </c>
      <c r="E1344">
        <v>1229.9628992</v>
      </c>
      <c r="F1344">
        <v>415.35</v>
      </c>
      <c r="G1344">
        <v>142.26343701617901</v>
      </c>
      <c r="H1344">
        <v>31.329424869135298</v>
      </c>
      <c r="I1344">
        <v>90.620671864710303</v>
      </c>
      <c r="J1344">
        <v>1.1254698237815799</v>
      </c>
      <c r="K1344">
        <v>345.55406629944298</v>
      </c>
      <c r="L1344">
        <v>273.49646342511301</v>
      </c>
      <c r="M1344">
        <v>70.628554446368099</v>
      </c>
      <c r="N1344">
        <v>1.85793886705926</v>
      </c>
      <c r="O1344">
        <v>1.9381244733357199</v>
      </c>
      <c r="P1344">
        <v>205.18001469507701</v>
      </c>
      <c r="Q1344">
        <v>8.2588642514785995E-2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242</v>
      </c>
      <c r="E1345">
        <v>1229.75676</v>
      </c>
      <c r="F1345">
        <v>38.42</v>
      </c>
      <c r="G1345">
        <v>-2.5649016166779801</v>
      </c>
      <c r="H1345">
        <v>4.5627069494094297</v>
      </c>
      <c r="I1345">
        <v>-10.1912488375077</v>
      </c>
      <c r="J1345">
        <v>-9.8610955071417994</v>
      </c>
      <c r="K1345">
        <v>37.897613371664399</v>
      </c>
      <c r="L1345">
        <v>35.0105585999749</v>
      </c>
      <c r="M1345">
        <v>43.694042517523997</v>
      </c>
      <c r="N1345">
        <v>1.9726932776577599</v>
      </c>
      <c r="O1345">
        <v>27.5377407600208</v>
      </c>
      <c r="P1345">
        <v>42.296296296296298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189</v>
      </c>
      <c r="E1346">
        <v>1226.5148160000001</v>
      </c>
      <c r="F1346">
        <v>1120.55</v>
      </c>
      <c r="G1346">
        <v>-36.424147724668003</v>
      </c>
      <c r="H1346">
        <v>5.5054426960279903</v>
      </c>
      <c r="I1346">
        <v>-19.037578261052801</v>
      </c>
      <c r="J1346">
        <v>-6.4416140775692696</v>
      </c>
      <c r="K1346">
        <v>1159.31013060805</v>
      </c>
      <c r="L1346">
        <v>1165.0481863042201</v>
      </c>
      <c r="M1346">
        <v>44.866364312703503</v>
      </c>
      <c r="N1346">
        <v>0.85894278679626901</v>
      </c>
      <c r="O1346">
        <v>36.0938824684306</v>
      </c>
      <c r="P1346">
        <v>10.835806132542</v>
      </c>
      <c r="Q1346">
        <v>7.6046186341677993E-2</v>
      </c>
    </row>
    <row r="1347" spans="1:17" hidden="1" x14ac:dyDescent="0.3">
      <c r="A1347" t="s">
        <v>2844</v>
      </c>
      <c r="B1347" t="s">
        <v>2845</v>
      </c>
      <c r="C1347" t="str">
        <f>IFERROR(VLOOKUP(Table1[[#This Row],[Ticker]],[1]!Table1[[Symbol]:[Industry]],2,FALSE),"-")</f>
        <v>-</v>
      </c>
      <c r="D1347" t="s">
        <v>280</v>
      </c>
      <c r="E1347">
        <v>1225.136988</v>
      </c>
      <c r="F1347">
        <v>681.5</v>
      </c>
      <c r="G1347">
        <v>41.044790568231598</v>
      </c>
      <c r="H1347">
        <v>-0.166848591136565</v>
      </c>
      <c r="I1347">
        <v>27.081945695186</v>
      </c>
      <c r="J1347">
        <v>-1.6165038158815299</v>
      </c>
      <c r="K1347">
        <v>625.514843883455</v>
      </c>
      <c r="L1347">
        <v>534.28870456417405</v>
      </c>
      <c r="M1347">
        <v>50.497400173429902</v>
      </c>
      <c r="N1347">
        <v>0.57906650371402102</v>
      </c>
      <c r="O1347">
        <v>9.1269258987527699</v>
      </c>
      <c r="P1347">
        <v>71.231155778894404</v>
      </c>
      <c r="Q1347">
        <v>1.8539569691219001E-2</v>
      </c>
    </row>
    <row r="1348" spans="1:17" hidden="1" x14ac:dyDescent="0.3">
      <c r="A1348" t="s">
        <v>2846</v>
      </c>
      <c r="B1348" t="s">
        <v>2847</v>
      </c>
      <c r="C1348" t="str">
        <f>IFERROR(VLOOKUP(Table1[[#This Row],[Ticker]],[1]!Table1[[Symbol]:[Industry]],2,FALSE),"-")</f>
        <v>-</v>
      </c>
      <c r="D1348" t="s">
        <v>692</v>
      </c>
      <c r="E1348">
        <v>1219.4300799939999</v>
      </c>
      <c r="F1348">
        <v>57.04</v>
      </c>
      <c r="G1348">
        <v>12.3103667813493</v>
      </c>
      <c r="H1348">
        <v>16.124622687173201</v>
      </c>
      <c r="I1348">
        <v>18.0963829937482</v>
      </c>
      <c r="J1348">
        <v>3.26829681532034</v>
      </c>
      <c r="K1348">
        <v>52.617316674152001</v>
      </c>
      <c r="L1348">
        <v>48.668506414464296</v>
      </c>
      <c r="M1348">
        <v>58.7064039832552</v>
      </c>
      <c r="N1348">
        <v>2.0324522138265002</v>
      </c>
      <c r="O1348">
        <v>9.0462833099579303</v>
      </c>
      <c r="P1348">
        <v>42.599999999999902</v>
      </c>
      <c r="Q1348">
        <v>5.9313157815000003E-2</v>
      </c>
    </row>
    <row r="1349" spans="1:17" hidden="1" x14ac:dyDescent="0.3">
      <c r="A1349" t="s">
        <v>2848</v>
      </c>
      <c r="B1349" t="s">
        <v>2849</v>
      </c>
      <c r="C1349" t="str">
        <f>IFERROR(VLOOKUP(Table1[[#This Row],[Ticker]],[1]!Table1[[Symbol]:[Industry]],2,FALSE),"-")</f>
        <v>-</v>
      </c>
      <c r="D1349" t="s">
        <v>1151</v>
      </c>
      <c r="E1349">
        <v>1219.0254112499999</v>
      </c>
      <c r="F1349">
        <v>920.65</v>
      </c>
      <c r="G1349">
        <v>259.46800816624199</v>
      </c>
      <c r="H1349">
        <v>-6.4127455238337197</v>
      </c>
      <c r="I1349">
        <v>73.034208326310406</v>
      </c>
      <c r="J1349">
        <v>-0.31896214386760702</v>
      </c>
      <c r="K1349">
        <v>916.06685183705599</v>
      </c>
      <c r="L1349">
        <v>694.37475208896296</v>
      </c>
      <c r="M1349">
        <v>44.338075587884802</v>
      </c>
      <c r="N1349">
        <v>0.43106352628216099</v>
      </c>
      <c r="O1349">
        <v>18.829088144245901</v>
      </c>
      <c r="P1349">
        <v>369.71938775510199</v>
      </c>
      <c r="Q1349">
        <v>0.188289468103612</v>
      </c>
    </row>
    <row r="1350" spans="1:17" hidden="1" x14ac:dyDescent="0.3">
      <c r="A1350" t="s">
        <v>2850</v>
      </c>
      <c r="B1350" t="s">
        <v>2851</v>
      </c>
      <c r="C1350" t="str">
        <f>IFERROR(VLOOKUP(Table1[[#This Row],[Ticker]],[1]!Table1[[Symbol]:[Industry]],2,FALSE),"-")</f>
        <v>-</v>
      </c>
      <c r="E1350">
        <v>1209.7015684</v>
      </c>
      <c r="F1350">
        <v>794.3</v>
      </c>
      <c r="G1350">
        <v>6132.9531211862304</v>
      </c>
      <c r="H1350">
        <v>1.9563427466702401</v>
      </c>
      <c r="I1350">
        <v>493.93080850707202</v>
      </c>
      <c r="J1350">
        <v>-3.2146532932555401</v>
      </c>
      <c r="K1350">
        <v>699.28723679508403</v>
      </c>
      <c r="L1350">
        <v>399.58471172779201</v>
      </c>
      <c r="M1350">
        <v>71.9210631548344</v>
      </c>
      <c r="N1350">
        <v>1.9272318552910901</v>
      </c>
      <c r="O1350">
        <v>5.7471987913886498</v>
      </c>
      <c r="P1350">
        <v>6159.25925925925</v>
      </c>
    </row>
    <row r="1351" spans="1:17" hidden="1" x14ac:dyDescent="0.3">
      <c r="A1351" t="s">
        <v>2852</v>
      </c>
      <c r="B1351" t="s">
        <v>2853</v>
      </c>
      <c r="C1351" t="str">
        <f>IFERROR(VLOOKUP(Table1[[#This Row],[Ticker]],[1]!Table1[[Symbol]:[Industry]],2,FALSE),"-")</f>
        <v>-</v>
      </c>
      <c r="D1351" t="s">
        <v>21</v>
      </c>
      <c r="E1351">
        <v>1208.922005677</v>
      </c>
      <c r="F1351">
        <v>216.87</v>
      </c>
      <c r="G1351">
        <v>77.069389353140707</v>
      </c>
      <c r="H1351">
        <v>42.838025727372496</v>
      </c>
      <c r="I1351">
        <v>33.847994802367197</v>
      </c>
      <c r="J1351">
        <v>-0.269346842975075</v>
      </c>
      <c r="K1351">
        <v>167.361681156598</v>
      </c>
      <c r="L1351">
        <v>146.26959236741101</v>
      </c>
      <c r="M1351">
        <v>73.368006082738702</v>
      </c>
      <c r="N1351">
        <v>3.4602093343978599</v>
      </c>
      <c r="O1351">
        <v>10.1120486927652</v>
      </c>
      <c r="P1351">
        <v>109.43505552873</v>
      </c>
      <c r="Q1351">
        <v>0.102509235968959</v>
      </c>
    </row>
    <row r="1352" spans="1:17" hidden="1" x14ac:dyDescent="0.3">
      <c r="A1352" t="s">
        <v>2854</v>
      </c>
      <c r="B1352" t="s">
        <v>2855</v>
      </c>
      <c r="C1352" t="str">
        <f>IFERROR(VLOOKUP(Table1[[#This Row],[Ticker]],[1]!Table1[[Symbol]:[Industry]],2,FALSE),"-")</f>
        <v>-</v>
      </c>
      <c r="D1352" t="s">
        <v>388</v>
      </c>
      <c r="E1352">
        <v>1200.7140257879901</v>
      </c>
      <c r="F1352">
        <v>47.19</v>
      </c>
      <c r="G1352">
        <v>4.2609435314064203</v>
      </c>
      <c r="H1352">
        <v>16.4562219601561</v>
      </c>
      <c r="I1352">
        <v>-28.534344769054901</v>
      </c>
      <c r="J1352">
        <v>1.4480266032460101</v>
      </c>
      <c r="K1352">
        <v>45.313082670910703</v>
      </c>
      <c r="L1352">
        <v>45.570958678792799</v>
      </c>
      <c r="M1352">
        <v>69.709337411626194</v>
      </c>
      <c r="N1352">
        <v>2.1233499365552801</v>
      </c>
      <c r="O1352">
        <v>28.205128205128201</v>
      </c>
      <c r="P1352">
        <v>72.2262773722627</v>
      </c>
    </row>
    <row r="1353" spans="1:17" hidden="1" x14ac:dyDescent="0.3">
      <c r="A1353" t="s">
        <v>2856</v>
      </c>
      <c r="B1353" t="s">
        <v>2857</v>
      </c>
      <c r="C1353" t="str">
        <f>IFERROR(VLOOKUP(Table1[[#This Row],[Ticker]],[1]!Table1[[Symbol]:[Industry]],2,FALSE),"-")</f>
        <v>-</v>
      </c>
      <c r="D1353" t="s">
        <v>189</v>
      </c>
      <c r="E1353">
        <v>1198.655873075</v>
      </c>
      <c r="F1353">
        <v>697.65</v>
      </c>
      <c r="G1353">
        <v>17.243244643029701</v>
      </c>
      <c r="H1353">
        <v>-2.3416904542735701</v>
      </c>
      <c r="I1353">
        <v>13.8485608131943</v>
      </c>
      <c r="J1353">
        <v>-0.96341858884745901</v>
      </c>
      <c r="K1353">
        <v>652.20259473522196</v>
      </c>
      <c r="L1353">
        <v>599.16072970929395</v>
      </c>
      <c r="M1353">
        <v>54.9006907724348</v>
      </c>
      <c r="N1353">
        <v>0.33418791370006801</v>
      </c>
      <c r="O1353">
        <v>8.9371461334479996</v>
      </c>
      <c r="P1353">
        <v>43.845360824742201</v>
      </c>
      <c r="Q1353">
        <v>3.6272263597299001E-2</v>
      </c>
    </row>
    <row r="1354" spans="1:17" hidden="1" x14ac:dyDescent="0.3">
      <c r="A1354" t="s">
        <v>2858</v>
      </c>
      <c r="B1354" t="s">
        <v>2859</v>
      </c>
      <c r="C1354" t="str">
        <f>IFERROR(VLOOKUP(Table1[[#This Row],[Ticker]],[1]!Table1[[Symbol]:[Industry]],2,FALSE),"-")</f>
        <v>-</v>
      </c>
      <c r="D1354" t="s">
        <v>629</v>
      </c>
      <c r="E1354">
        <v>1196.942684184</v>
      </c>
      <c r="F1354">
        <v>47.06</v>
      </c>
      <c r="G1354">
        <v>-27.444178115169201</v>
      </c>
      <c r="H1354">
        <v>2.7662489126380101</v>
      </c>
      <c r="I1354">
        <v>-30.480075758766802</v>
      </c>
      <c r="J1354">
        <v>-11.8674670703553</v>
      </c>
      <c r="K1354">
        <v>44.663673059076999</v>
      </c>
      <c r="L1354">
        <v>47.432275141404098</v>
      </c>
      <c r="M1354">
        <v>48.716382185371899</v>
      </c>
      <c r="N1354">
        <v>1.44604427723379</v>
      </c>
      <c r="O1354">
        <v>42.583935401614902</v>
      </c>
      <c r="P1354">
        <v>29.285714285714199</v>
      </c>
      <c r="Q1354">
        <v>-4.6211682076370997E-2</v>
      </c>
    </row>
    <row r="1355" spans="1:17" hidden="1" x14ac:dyDescent="0.3">
      <c r="A1355" t="s">
        <v>2860</v>
      </c>
      <c r="B1355" t="s">
        <v>2861</v>
      </c>
      <c r="C1355" t="str">
        <f>IFERROR(VLOOKUP(Table1[[#This Row],[Ticker]],[1]!Table1[[Symbol]:[Industry]],2,FALSE),"-")</f>
        <v>-</v>
      </c>
      <c r="D1355" t="s">
        <v>59</v>
      </c>
      <c r="E1355">
        <v>1190.3119999999999</v>
      </c>
      <c r="F1355">
        <v>744.9</v>
      </c>
      <c r="G1355">
        <v>89.448278376444605</v>
      </c>
      <c r="H1355">
        <v>13.8121302613362</v>
      </c>
      <c r="I1355">
        <v>37.183067172370201</v>
      </c>
      <c r="J1355">
        <v>6.0323585251704603</v>
      </c>
      <c r="K1355">
        <v>663.18066035921595</v>
      </c>
      <c r="L1355">
        <v>538.14468742733504</v>
      </c>
      <c r="M1355">
        <v>75.083586070144094</v>
      </c>
      <c r="N1355">
        <v>0.74889090131448899</v>
      </c>
      <c r="O1355">
        <v>8.0681970734326693</v>
      </c>
      <c r="P1355">
        <v>125.045317220543</v>
      </c>
      <c r="Q1355">
        <v>0.14173932114587801</v>
      </c>
    </row>
    <row r="1356" spans="1:17" hidden="1" x14ac:dyDescent="0.3">
      <c r="A1356" t="s">
        <v>2862</v>
      </c>
      <c r="B1356" t="s">
        <v>2863</v>
      </c>
      <c r="C1356" t="str">
        <f>IFERROR(VLOOKUP(Table1[[#This Row],[Ticker]],[1]!Table1[[Symbol]:[Industry]],2,FALSE),"-")</f>
        <v>-</v>
      </c>
      <c r="D1356" t="s">
        <v>2864</v>
      </c>
      <c r="E1356">
        <v>1184.9911760699999</v>
      </c>
      <c r="F1356">
        <v>256.49</v>
      </c>
      <c r="G1356">
        <v>66.471226037181395</v>
      </c>
      <c r="H1356">
        <v>5.9903444780497503</v>
      </c>
      <c r="I1356">
        <v>15.2664578424393</v>
      </c>
      <c r="J1356">
        <v>0.219610412226656</v>
      </c>
      <c r="K1356">
        <v>243.80153200665899</v>
      </c>
      <c r="L1356">
        <v>230.24717436291999</v>
      </c>
      <c r="M1356">
        <v>54.236731676770802</v>
      </c>
      <c r="N1356">
        <v>1.0304066741270199</v>
      </c>
      <c r="O1356">
        <v>39.888494678155098</v>
      </c>
      <c r="P1356">
        <v>94.310606060606005</v>
      </c>
      <c r="Q1356">
        <v>1.0423691710263999E-2</v>
      </c>
    </row>
    <row r="1357" spans="1:17" hidden="1" x14ac:dyDescent="0.3">
      <c r="A1357" t="s">
        <v>2865</v>
      </c>
      <c r="B1357" t="s">
        <v>2866</v>
      </c>
      <c r="C1357" t="str">
        <f>IFERROR(VLOOKUP(Table1[[#This Row],[Ticker]],[1]!Table1[[Symbol]:[Industry]],2,FALSE),"-")</f>
        <v>-</v>
      </c>
      <c r="D1357" t="s">
        <v>21</v>
      </c>
      <c r="E1357">
        <v>1183.5361969379901</v>
      </c>
      <c r="F1357">
        <v>141.46</v>
      </c>
      <c r="G1357">
        <v>63.653156363886701</v>
      </c>
      <c r="H1357">
        <v>17.692717838553001</v>
      </c>
      <c r="I1357">
        <v>20.499410429888201</v>
      </c>
      <c r="J1357">
        <v>10.813431793990301</v>
      </c>
      <c r="K1357">
        <v>105.061031201711</v>
      </c>
      <c r="L1357">
        <v>96.382358223002001</v>
      </c>
      <c r="M1357">
        <v>83.031771857086596</v>
      </c>
      <c r="N1357">
        <v>2.4794925533527401</v>
      </c>
      <c r="O1357">
        <v>2.3610914746218001</v>
      </c>
      <c r="P1357">
        <v>95.1172413793103</v>
      </c>
      <c r="Q1357">
        <v>5.3637390366107998E-2</v>
      </c>
    </row>
    <row r="1358" spans="1:17" hidden="1" x14ac:dyDescent="0.3">
      <c r="A1358" t="s">
        <v>2867</v>
      </c>
      <c r="B1358" t="s">
        <v>2868</v>
      </c>
      <c r="C1358" t="str">
        <f>IFERROR(VLOOKUP(Table1[[#This Row],[Ticker]],[1]!Table1[[Symbol]:[Industry]],2,FALSE),"-")</f>
        <v>-</v>
      </c>
      <c r="D1358" t="s">
        <v>247</v>
      </c>
      <c r="E1358">
        <v>1183.4186467500001</v>
      </c>
      <c r="F1358">
        <v>409.6</v>
      </c>
      <c r="G1358">
        <v>62.406140203875097</v>
      </c>
      <c r="H1358">
        <v>6.1923611415671402</v>
      </c>
      <c r="I1358">
        <v>23.979243010030999</v>
      </c>
      <c r="J1358">
        <v>4.9712164931001004</v>
      </c>
      <c r="K1358">
        <v>396.84408326751799</v>
      </c>
      <c r="L1358">
        <v>354.10722108492803</v>
      </c>
      <c r="M1358">
        <v>60.397787932259398</v>
      </c>
      <c r="N1358">
        <v>1.2212654574142401</v>
      </c>
      <c r="O1358">
        <v>28.173828125</v>
      </c>
      <c r="P1358">
        <v>93.801750650579606</v>
      </c>
      <c r="Q1358">
        <v>0.10014716118523299</v>
      </c>
    </row>
    <row r="1359" spans="1:17" hidden="1" x14ac:dyDescent="0.3">
      <c r="A1359" t="s">
        <v>2869</v>
      </c>
      <c r="B1359" t="s">
        <v>2870</v>
      </c>
      <c r="C1359" t="str">
        <f>IFERROR(VLOOKUP(Table1[[#This Row],[Ticker]],[1]!Table1[[Symbol]:[Industry]],2,FALSE),"-")</f>
        <v>-</v>
      </c>
      <c r="D1359" t="s">
        <v>1200</v>
      </c>
      <c r="E1359">
        <v>1175.078686225</v>
      </c>
      <c r="F1359">
        <v>944.1</v>
      </c>
      <c r="G1359">
        <v>111.917995496421</v>
      </c>
      <c r="H1359">
        <v>32.393171539495398</v>
      </c>
      <c r="I1359">
        <v>16.307358424085098</v>
      </c>
      <c r="J1359">
        <v>6.0285008649594598</v>
      </c>
      <c r="K1359">
        <v>766.00880433328905</v>
      </c>
      <c r="L1359">
        <v>643.478840085255</v>
      </c>
      <c r="M1359">
        <v>75.389359631067805</v>
      </c>
      <c r="N1359">
        <v>3.0720777140852098</v>
      </c>
      <c r="O1359">
        <v>8.2512445715496199</v>
      </c>
      <c r="P1359">
        <v>152.29823623730601</v>
      </c>
    </row>
    <row r="1360" spans="1:17" hidden="1" x14ac:dyDescent="0.3">
      <c r="A1360" t="s">
        <v>2871</v>
      </c>
      <c r="B1360" t="s">
        <v>2872</v>
      </c>
      <c r="C1360" t="str">
        <f>IFERROR(VLOOKUP(Table1[[#This Row],[Ticker]],[1]!Table1[[Symbol]:[Industry]],2,FALSE),"-")</f>
        <v>-</v>
      </c>
      <c r="E1360">
        <v>1174.9474763999999</v>
      </c>
      <c r="F1360">
        <v>49.65</v>
      </c>
      <c r="G1360">
        <v>-69.331790844435005</v>
      </c>
      <c r="H1360">
        <v>-22.0035639946564</v>
      </c>
      <c r="I1360">
        <v>-58.171650716791802</v>
      </c>
      <c r="J1360">
        <v>-3.77819944342292</v>
      </c>
      <c r="K1360">
        <v>58.342322856911203</v>
      </c>
      <c r="L1360">
        <v>66.182312477905796</v>
      </c>
      <c r="M1360">
        <v>35.651018173451398</v>
      </c>
      <c r="N1360">
        <v>1.6899060493326801</v>
      </c>
      <c r="O1360">
        <v>121.550855991943</v>
      </c>
      <c r="P1360">
        <v>8.7385019710906704</v>
      </c>
      <c r="Q1360">
        <v>0.146464587610909</v>
      </c>
    </row>
    <row r="1361" spans="1:17" hidden="1" x14ac:dyDescent="0.3">
      <c r="A1361" t="s">
        <v>2873</v>
      </c>
      <c r="B1361" t="s">
        <v>2874</v>
      </c>
      <c r="C1361" t="str">
        <f>IFERROR(VLOOKUP(Table1[[#This Row],[Ticker]],[1]!Table1[[Symbol]:[Industry]],2,FALSE),"-")</f>
        <v>-</v>
      </c>
      <c r="D1361" t="s">
        <v>189</v>
      </c>
      <c r="E1361">
        <v>1170.9402500000001</v>
      </c>
      <c r="F1361">
        <v>112.51</v>
      </c>
      <c r="G1361">
        <v>-26.827800318819701</v>
      </c>
      <c r="H1361">
        <v>-5.7372318897207997</v>
      </c>
      <c r="I1361">
        <v>-27.150648794838499</v>
      </c>
      <c r="J1361">
        <v>-3.4387207683468302</v>
      </c>
      <c r="K1361">
        <v>110.24111754888899</v>
      </c>
      <c r="L1361">
        <v>111.003910301584</v>
      </c>
      <c r="M1361">
        <v>46.106880910249799</v>
      </c>
      <c r="N1361">
        <v>1.28459925845597</v>
      </c>
      <c r="O1361">
        <v>27.988623233490301</v>
      </c>
      <c r="P1361">
        <v>24.6648199445983</v>
      </c>
      <c r="Q1361">
        <v>5.4089525156579997E-3</v>
      </c>
    </row>
    <row r="1362" spans="1:17" hidden="1" x14ac:dyDescent="0.3">
      <c r="A1362" t="s">
        <v>2875</v>
      </c>
      <c r="B1362" t="s">
        <v>2876</v>
      </c>
      <c r="C1362" t="str">
        <f>IFERROR(VLOOKUP(Table1[[#This Row],[Ticker]],[1]!Table1[[Symbol]:[Industry]],2,FALSE),"-")</f>
        <v>-</v>
      </c>
      <c r="D1362" t="s">
        <v>65</v>
      </c>
      <c r="E1362">
        <v>1170.1152</v>
      </c>
      <c r="F1362">
        <v>231.35</v>
      </c>
      <c r="G1362">
        <v>105.69386192698001</v>
      </c>
      <c r="H1362">
        <v>-1.0846637171062401</v>
      </c>
      <c r="I1362">
        <v>25.0764265816291</v>
      </c>
      <c r="J1362">
        <v>-0.15936299531818399</v>
      </c>
      <c r="K1362">
        <v>229.75399428104399</v>
      </c>
      <c r="L1362">
        <v>196.44885608291699</v>
      </c>
      <c r="M1362">
        <v>59.553818104820998</v>
      </c>
      <c r="N1362">
        <v>0.69978329972601105</v>
      </c>
      <c r="O1362">
        <v>14.545061594985899</v>
      </c>
      <c r="P1362">
        <v>138.25952626158599</v>
      </c>
      <c r="Q1362">
        <v>3.6419564324645999E-2</v>
      </c>
    </row>
    <row r="1363" spans="1:17" hidden="1" x14ac:dyDescent="0.3">
      <c r="A1363" t="s">
        <v>2877</v>
      </c>
      <c r="B1363" t="s">
        <v>2878</v>
      </c>
      <c r="C1363" t="str">
        <f>IFERROR(VLOOKUP(Table1[[#This Row],[Ticker]],[1]!Table1[[Symbol]:[Industry]],2,FALSE),"-")</f>
        <v>-</v>
      </c>
      <c r="D1363" t="s">
        <v>65</v>
      </c>
      <c r="E1363">
        <v>1168.91626494</v>
      </c>
      <c r="F1363">
        <v>109.95</v>
      </c>
      <c r="G1363">
        <v>14.2447908187164</v>
      </c>
      <c r="H1363">
        <v>-0.48545230590922001</v>
      </c>
      <c r="I1363">
        <v>-27.096894317176101</v>
      </c>
      <c r="J1363">
        <v>6.4915903690232799</v>
      </c>
      <c r="K1363">
        <v>107.715466613259</v>
      </c>
      <c r="L1363">
        <v>109.021486031233</v>
      </c>
      <c r="M1363">
        <v>68.882900303206</v>
      </c>
      <c r="N1363">
        <v>1.3520408827563499</v>
      </c>
      <c r="O1363">
        <v>36.061846293769896</v>
      </c>
      <c r="P1363">
        <v>42.330097087378597</v>
      </c>
      <c r="Q1363">
        <v>-2.2897997612966001E-2</v>
      </c>
    </row>
    <row r="1364" spans="1:17" hidden="1" x14ac:dyDescent="0.3">
      <c r="A1364" t="s">
        <v>2879</v>
      </c>
      <c r="B1364" t="s">
        <v>2880</v>
      </c>
      <c r="C1364" t="str">
        <f>IFERROR(VLOOKUP(Table1[[#This Row],[Ticker]],[1]!Table1[[Symbol]:[Industry]],2,FALSE),"-")</f>
        <v>-</v>
      </c>
      <c r="D1364" t="s">
        <v>346</v>
      </c>
      <c r="E1364">
        <v>1168.7179924449999</v>
      </c>
      <c r="F1364">
        <v>170.65</v>
      </c>
      <c r="G1364">
        <v>-25.864701934114301</v>
      </c>
      <c r="H1364">
        <v>-0.95049600128999201</v>
      </c>
      <c r="I1364">
        <v>-6.3415928235379004</v>
      </c>
      <c r="J1364">
        <v>-5.1360864393782997</v>
      </c>
      <c r="K1364">
        <v>160.135717036427</v>
      </c>
      <c r="L1364">
        <v>153.98178346172801</v>
      </c>
      <c r="M1364">
        <v>48.15051983243</v>
      </c>
      <c r="N1364">
        <v>1.16637914421227</v>
      </c>
      <c r="O1364">
        <v>6.6510401406387301</v>
      </c>
      <c r="P1364">
        <v>29.722538958570802</v>
      </c>
      <c r="Q1364">
        <v>-7.9837848059959998E-3</v>
      </c>
    </row>
    <row r="1365" spans="1:17" hidden="1" x14ac:dyDescent="0.3">
      <c r="A1365" t="s">
        <v>2881</v>
      </c>
      <c r="B1365" t="s">
        <v>2882</v>
      </c>
      <c r="C1365" t="str">
        <f>IFERROR(VLOOKUP(Table1[[#This Row],[Ticker]],[1]!Table1[[Symbol]:[Industry]],2,FALSE),"-")</f>
        <v>-</v>
      </c>
      <c r="E1365">
        <v>1162.640625</v>
      </c>
      <c r="F1365">
        <v>14.3</v>
      </c>
      <c r="G1365">
        <v>30.632187918169802</v>
      </c>
      <c r="H1365">
        <v>0.88525279098052501</v>
      </c>
      <c r="I1365">
        <v>29.810954708319901</v>
      </c>
      <c r="J1365">
        <v>-5.2547719723061004</v>
      </c>
      <c r="K1365">
        <v>13.4346626474464</v>
      </c>
      <c r="L1365">
        <v>14.3710436838427</v>
      </c>
      <c r="M1365">
        <v>49.4713648303062</v>
      </c>
      <c r="N1365">
        <v>0.746193504807664</v>
      </c>
      <c r="O1365">
        <v>11.608391608391599</v>
      </c>
      <c r="P1365">
        <v>95.890410958904098</v>
      </c>
    </row>
    <row r="1366" spans="1:17" hidden="1" x14ac:dyDescent="0.3">
      <c r="A1366" t="s">
        <v>2883</v>
      </c>
      <c r="B1366" t="s">
        <v>2884</v>
      </c>
      <c r="C1366" t="str">
        <f>IFERROR(VLOOKUP(Table1[[#This Row],[Ticker]],[1]!Table1[[Symbol]:[Industry]],2,FALSE),"-")</f>
        <v>-</v>
      </c>
      <c r="D1366" t="s">
        <v>242</v>
      </c>
      <c r="E1366">
        <v>1162.1504401049999</v>
      </c>
      <c r="F1366">
        <v>421.15</v>
      </c>
      <c r="G1366">
        <v>-44.851278958586001</v>
      </c>
      <c r="H1366">
        <v>-2.1343769701106599</v>
      </c>
      <c r="I1366">
        <v>-27.383208842986399</v>
      </c>
      <c r="J1366">
        <v>-0.47652142963143301</v>
      </c>
      <c r="K1366">
        <v>414.44555263403601</v>
      </c>
      <c r="L1366">
        <v>447.08502822983201</v>
      </c>
      <c r="M1366">
        <v>56.467785640850401</v>
      </c>
      <c r="N1366">
        <v>1.0431089463496599</v>
      </c>
      <c r="O1366">
        <v>32.446871660928402</v>
      </c>
      <c r="P1366">
        <v>14.4118446074436</v>
      </c>
      <c r="Q1366">
        <v>-0.14272155249882901</v>
      </c>
    </row>
    <row r="1367" spans="1:17" hidden="1" x14ac:dyDescent="0.3">
      <c r="A1367" t="s">
        <v>2885</v>
      </c>
      <c r="B1367" t="s">
        <v>2886</v>
      </c>
      <c r="C1367" t="str">
        <f>IFERROR(VLOOKUP(Table1[[#This Row],[Ticker]],[1]!Table1[[Symbol]:[Industry]],2,FALSE),"-")</f>
        <v>-</v>
      </c>
      <c r="D1367" t="s">
        <v>692</v>
      </c>
      <c r="E1367">
        <v>1160.57385</v>
      </c>
      <c r="F1367">
        <v>122.97</v>
      </c>
      <c r="G1367">
        <v>173.084848528685</v>
      </c>
      <c r="H1367">
        <v>22.417252277962699</v>
      </c>
      <c r="I1367">
        <v>128.25916716438999</v>
      </c>
      <c r="J1367">
        <v>4.3110629517917003</v>
      </c>
      <c r="K1367">
        <v>100.89238867124701</v>
      </c>
      <c r="L1367">
        <v>74.579501314282894</v>
      </c>
      <c r="M1367">
        <v>59.234997392934901</v>
      </c>
      <c r="N1367">
        <v>0.99005742825102205</v>
      </c>
      <c r="O1367">
        <v>11.0026835813613</v>
      </c>
      <c r="P1367">
        <v>207.041198501872</v>
      </c>
      <c r="Q1367">
        <v>0.10185424406178301</v>
      </c>
    </row>
    <row r="1368" spans="1:17" hidden="1" x14ac:dyDescent="0.3">
      <c r="A1368" t="s">
        <v>2887</v>
      </c>
      <c r="B1368" t="s">
        <v>2888</v>
      </c>
      <c r="C1368" t="str">
        <f>IFERROR(VLOOKUP(Table1[[#This Row],[Ticker]],[1]!Table1[[Symbol]:[Industry]],2,FALSE),"-")</f>
        <v>-</v>
      </c>
      <c r="D1368" t="s">
        <v>65</v>
      </c>
      <c r="E1368">
        <v>1160.04797035</v>
      </c>
      <c r="F1368">
        <v>1192.0999999999999</v>
      </c>
      <c r="G1368">
        <v>28.522097526694601</v>
      </c>
      <c r="H1368">
        <v>-10.6389168714581</v>
      </c>
      <c r="I1368">
        <v>-31.9712820739168</v>
      </c>
      <c r="J1368">
        <v>-0.68790883194061603</v>
      </c>
      <c r="K1368">
        <v>1235.2886254279699</v>
      </c>
      <c r="L1368">
        <v>1195.5982338132301</v>
      </c>
      <c r="M1368">
        <v>47.592080604382197</v>
      </c>
      <c r="N1368">
        <v>0.809871441689623</v>
      </c>
      <c r="O1368">
        <v>33.797500209713903</v>
      </c>
      <c r="P1368">
        <v>63.749999999999901</v>
      </c>
      <c r="Q1368">
        <v>9.7639637950118999E-2</v>
      </c>
    </row>
    <row r="1369" spans="1:17" hidden="1" x14ac:dyDescent="0.3">
      <c r="A1369" t="s">
        <v>2889</v>
      </c>
      <c r="B1369" t="s">
        <v>2890</v>
      </c>
      <c r="C1369" t="str">
        <f>IFERROR(VLOOKUP(Table1[[#This Row],[Ticker]],[1]!Table1[[Symbol]:[Industry]],2,FALSE),"-")</f>
        <v>-</v>
      </c>
      <c r="D1369" t="s">
        <v>2891</v>
      </c>
      <c r="E1369">
        <v>1157.4549</v>
      </c>
      <c r="F1369">
        <v>557.04999999999995</v>
      </c>
      <c r="G1369">
        <v>252.63944015827201</v>
      </c>
      <c r="H1369">
        <v>40.674946912774303</v>
      </c>
      <c r="I1369">
        <v>265.61338979646899</v>
      </c>
      <c r="J1369">
        <v>-0.66700001238915996</v>
      </c>
      <c r="K1369">
        <v>432.82138293406399</v>
      </c>
      <c r="M1369">
        <v>63.4640797455355</v>
      </c>
      <c r="N1369">
        <v>0.87188391417586497</v>
      </c>
      <c r="O1369">
        <v>20.258504622565301</v>
      </c>
      <c r="P1369">
        <v>297.892857142857</v>
      </c>
    </row>
    <row r="1370" spans="1:17" hidden="1" x14ac:dyDescent="0.3">
      <c r="A1370" t="s">
        <v>2892</v>
      </c>
      <c r="B1370" t="s">
        <v>2893</v>
      </c>
      <c r="C1370" t="str">
        <f>IFERROR(VLOOKUP(Table1[[#This Row],[Ticker]],[1]!Table1[[Symbol]:[Industry]],2,FALSE),"-")</f>
        <v>-</v>
      </c>
      <c r="D1370" t="s">
        <v>629</v>
      </c>
      <c r="E1370">
        <v>1155.7126346350001</v>
      </c>
      <c r="F1370">
        <v>316.7</v>
      </c>
      <c r="G1370">
        <v>-7.4916567374352701</v>
      </c>
      <c r="H1370">
        <v>19.849331063128499</v>
      </c>
      <c r="I1370">
        <v>-3.3669106570454002</v>
      </c>
      <c r="J1370">
        <v>3.34389506081193</v>
      </c>
      <c r="K1370">
        <v>284.55593968129602</v>
      </c>
      <c r="L1370">
        <v>284.503901389661</v>
      </c>
      <c r="M1370">
        <v>70.837201631546293</v>
      </c>
      <c r="N1370">
        <v>2.6943335488778102</v>
      </c>
      <c r="O1370">
        <v>13.545942532365</v>
      </c>
      <c r="P1370">
        <v>40.755555555555503</v>
      </c>
      <c r="Q1370">
        <v>-6.7318610633329999E-3</v>
      </c>
    </row>
    <row r="1371" spans="1:17" hidden="1" x14ac:dyDescent="0.3">
      <c r="A1371" t="s">
        <v>2894</v>
      </c>
      <c r="B1371" t="s">
        <v>2895</v>
      </c>
      <c r="C1371" t="str">
        <f>IFERROR(VLOOKUP(Table1[[#This Row],[Ticker]],[1]!Table1[[Symbol]:[Industry]],2,FALSE),"-")</f>
        <v>-</v>
      </c>
      <c r="D1371" t="s">
        <v>629</v>
      </c>
      <c r="E1371">
        <v>1150.5346821549999</v>
      </c>
      <c r="F1371">
        <v>21.07</v>
      </c>
      <c r="G1371">
        <v>-92.294838637991305</v>
      </c>
      <c r="H1371">
        <v>-5.89151305851939</v>
      </c>
      <c r="I1371">
        <v>12.0844782318434</v>
      </c>
      <c r="J1371">
        <v>-4.5593710869150499</v>
      </c>
      <c r="K1371">
        <v>21.500867504413598</v>
      </c>
      <c r="L1371">
        <v>25.8725601152669</v>
      </c>
      <c r="M1371">
        <v>39.169248195037603</v>
      </c>
      <c r="N1371">
        <v>0.87513970906670302</v>
      </c>
      <c r="O1371">
        <v>194.01993355481699</v>
      </c>
      <c r="P1371">
        <v>40.466666666666598</v>
      </c>
      <c r="Q1371">
        <v>0.21186717167962299</v>
      </c>
    </row>
    <row r="1372" spans="1:17" hidden="1" x14ac:dyDescent="0.3">
      <c r="A1372" t="s">
        <v>2896</v>
      </c>
      <c r="B1372" t="s">
        <v>2897</v>
      </c>
      <c r="C1372" t="str">
        <f>IFERROR(VLOOKUP(Table1[[#This Row],[Ticker]],[1]!Table1[[Symbol]:[Industry]],2,FALSE),"-")</f>
        <v>-</v>
      </c>
      <c r="D1372" t="s">
        <v>239</v>
      </c>
      <c r="E1372">
        <v>1149.3815964799901</v>
      </c>
      <c r="F1372">
        <v>989.85</v>
      </c>
      <c r="G1372">
        <v>44.2245162288866</v>
      </c>
      <c r="H1372">
        <v>-4.2883644820156199</v>
      </c>
      <c r="I1372">
        <v>-3.3732904121615399</v>
      </c>
      <c r="J1372">
        <v>1.42560826041781</v>
      </c>
      <c r="K1372">
        <v>962.67879875270205</v>
      </c>
      <c r="L1372">
        <v>875.50512362623294</v>
      </c>
      <c r="M1372">
        <v>72.095874874422904</v>
      </c>
      <c r="N1372">
        <v>1.0255753625596999</v>
      </c>
      <c r="O1372">
        <v>11.638126988937699</v>
      </c>
      <c r="P1372">
        <v>86.412429378531002</v>
      </c>
      <c r="Q1372">
        <v>3.7753818157809003E-2</v>
      </c>
    </row>
    <row r="1373" spans="1:17" hidden="1" x14ac:dyDescent="0.3">
      <c r="A1373" t="s">
        <v>2898</v>
      </c>
      <c r="B1373" t="s">
        <v>2899</v>
      </c>
      <c r="C1373" t="str">
        <f>IFERROR(VLOOKUP(Table1[[#This Row],[Ticker]],[1]!Table1[[Symbol]:[Industry]],2,FALSE),"-")</f>
        <v>-</v>
      </c>
      <c r="D1373" t="s">
        <v>46</v>
      </c>
      <c r="E1373">
        <v>1147.891743594</v>
      </c>
      <c r="F1373">
        <v>184.24</v>
      </c>
      <c r="G1373">
        <v>304.16115164660602</v>
      </c>
      <c r="H1373">
        <v>31.371882715454898</v>
      </c>
      <c r="I1373">
        <v>71.833640710905399</v>
      </c>
      <c r="J1373">
        <v>9.0446215251220199</v>
      </c>
      <c r="K1373">
        <v>154.45306307435499</v>
      </c>
      <c r="L1373">
        <v>112.281703521373</v>
      </c>
      <c r="M1373">
        <v>67.864384688690294</v>
      </c>
      <c r="N1373">
        <v>1.49338184907161</v>
      </c>
      <c r="O1373">
        <v>14.410551454624301</v>
      </c>
      <c r="P1373">
        <v>448.33333333333297</v>
      </c>
      <c r="Q1373">
        <v>0.198152428283904</v>
      </c>
    </row>
    <row r="1374" spans="1:17" hidden="1" x14ac:dyDescent="0.3">
      <c r="A1374" t="s">
        <v>2900</v>
      </c>
      <c r="B1374" t="s">
        <v>2901</v>
      </c>
      <c r="C1374" t="str">
        <f>IFERROR(VLOOKUP(Table1[[#This Row],[Ticker]],[1]!Table1[[Symbol]:[Industry]],2,FALSE),"-")</f>
        <v>-</v>
      </c>
      <c r="D1374" t="s">
        <v>239</v>
      </c>
      <c r="E1374">
        <v>1137.76</v>
      </c>
      <c r="F1374">
        <v>1355.85</v>
      </c>
      <c r="G1374">
        <v>115.277011239023</v>
      </c>
      <c r="H1374">
        <v>-10.0258515058347</v>
      </c>
      <c r="I1374">
        <v>131.273620693807</v>
      </c>
      <c r="J1374">
        <v>-7.1294059079691596</v>
      </c>
      <c r="K1374">
        <v>1348.5674537390901</v>
      </c>
      <c r="L1374">
        <v>942.03466880621204</v>
      </c>
      <c r="M1374">
        <v>39.774098299947603</v>
      </c>
      <c r="N1374">
        <v>0.677868763360991</v>
      </c>
      <c r="O1374">
        <v>20.957333038315401</v>
      </c>
      <c r="P1374">
        <v>226.71084337349299</v>
      </c>
      <c r="Q1374">
        <v>0.24799984759737201</v>
      </c>
    </row>
    <row r="1375" spans="1:17" hidden="1" x14ac:dyDescent="0.3">
      <c r="A1375" t="s">
        <v>2902</v>
      </c>
      <c r="B1375" t="s">
        <v>2903</v>
      </c>
      <c r="C1375" t="str">
        <f>IFERROR(VLOOKUP(Table1[[#This Row],[Ticker]],[1]!Table1[[Symbol]:[Industry]],2,FALSE),"-")</f>
        <v>-</v>
      </c>
      <c r="D1375" t="s">
        <v>211</v>
      </c>
      <c r="E1375">
        <v>1136.90749624</v>
      </c>
      <c r="F1375">
        <v>517.4</v>
      </c>
      <c r="G1375">
        <v>4.8139835691496797</v>
      </c>
      <c r="H1375">
        <v>-0.13290199074040901</v>
      </c>
      <c r="I1375">
        <v>4.2453595710852303</v>
      </c>
      <c r="J1375">
        <v>3.82958764356585</v>
      </c>
      <c r="K1375">
        <v>490.81726191921001</v>
      </c>
      <c r="L1375">
        <v>473.16967512597603</v>
      </c>
      <c r="M1375">
        <v>64.387071505729693</v>
      </c>
      <c r="N1375">
        <v>0.97234072283348705</v>
      </c>
      <c r="O1375">
        <v>20.438732122149201</v>
      </c>
      <c r="P1375">
        <v>34.302401038286803</v>
      </c>
      <c r="Q1375">
        <v>4.1691685877225999E-2</v>
      </c>
    </row>
    <row r="1376" spans="1:17" hidden="1" x14ac:dyDescent="0.3">
      <c r="A1376" t="s">
        <v>2904</v>
      </c>
      <c r="B1376" t="s">
        <v>2905</v>
      </c>
      <c r="C1376" t="str">
        <f>IFERROR(VLOOKUP(Table1[[#This Row],[Ticker]],[1]!Table1[[Symbol]:[Industry]],2,FALSE),"-")</f>
        <v>-</v>
      </c>
      <c r="D1376" t="s">
        <v>304</v>
      </c>
      <c r="E1376">
        <v>1135.4395</v>
      </c>
      <c r="F1376">
        <v>8827.6</v>
      </c>
      <c r="G1376">
        <v>24.440971679537601</v>
      </c>
      <c r="H1376">
        <v>-5.9612822665692304</v>
      </c>
      <c r="I1376">
        <v>-21.29317330108</v>
      </c>
      <c r="J1376">
        <v>-0.67511686112013503</v>
      </c>
      <c r="K1376">
        <v>8831.5149561651197</v>
      </c>
      <c r="L1376">
        <v>8055.4212451270496</v>
      </c>
      <c r="M1376">
        <v>48.232337662944303</v>
      </c>
      <c r="N1376">
        <v>0.58249042786250105</v>
      </c>
      <c r="O1376">
        <v>13.8588064706148</v>
      </c>
      <c r="P1376">
        <v>98.864609146204103</v>
      </c>
      <c r="Q1376">
        <v>0.18317494690077801</v>
      </c>
    </row>
    <row r="1377" spans="1:17" hidden="1" x14ac:dyDescent="0.3">
      <c r="A1377" t="s">
        <v>2906</v>
      </c>
      <c r="B1377" t="s">
        <v>2907</v>
      </c>
      <c r="C1377" t="str">
        <f>IFERROR(VLOOKUP(Table1[[#This Row],[Ticker]],[1]!Table1[[Symbol]:[Industry]],2,FALSE),"-")</f>
        <v>-</v>
      </c>
      <c r="D1377" t="s">
        <v>346</v>
      </c>
      <c r="E1377">
        <v>1133.3391847749999</v>
      </c>
      <c r="F1377">
        <v>704.4</v>
      </c>
      <c r="G1377">
        <v>-34.7337287889398</v>
      </c>
      <c r="H1377">
        <v>18.130393938117599</v>
      </c>
      <c r="I1377">
        <v>-12.6388855972847</v>
      </c>
      <c r="J1377">
        <v>14.076625314450901</v>
      </c>
      <c r="K1377">
        <v>627.71138192551598</v>
      </c>
      <c r="L1377">
        <v>646.20538331441105</v>
      </c>
      <c r="M1377">
        <v>75.104011144750402</v>
      </c>
      <c r="N1377">
        <v>1.8086304120401799</v>
      </c>
      <c r="O1377">
        <v>26.7745599091425</v>
      </c>
      <c r="P1377">
        <v>42.909312233718801</v>
      </c>
      <c r="Q1377">
        <v>-4.5152715395236E-2</v>
      </c>
    </row>
    <row r="1378" spans="1:17" hidden="1" x14ac:dyDescent="0.3">
      <c r="A1378" t="s">
        <v>2908</v>
      </c>
      <c r="B1378" t="s">
        <v>2909</v>
      </c>
      <c r="C1378" t="str">
        <f>IFERROR(VLOOKUP(Table1[[#This Row],[Ticker]],[1]!Table1[[Symbol]:[Industry]],2,FALSE),"-")</f>
        <v>-</v>
      </c>
      <c r="D1378" t="s">
        <v>403</v>
      </c>
      <c r="E1378">
        <v>1130.8632749999999</v>
      </c>
      <c r="F1378">
        <v>348.9</v>
      </c>
      <c r="G1378">
        <v>-6.0579905631109199</v>
      </c>
      <c r="H1378">
        <v>13.601394720016</v>
      </c>
      <c r="I1378">
        <v>-34.144716805227098</v>
      </c>
      <c r="J1378">
        <v>4.6407388636071998</v>
      </c>
      <c r="K1378">
        <v>330.23470039299002</v>
      </c>
      <c r="L1378">
        <v>335.73540687178797</v>
      </c>
      <c r="M1378">
        <v>59.500175938047597</v>
      </c>
      <c r="N1378">
        <v>1.48187967757344</v>
      </c>
      <c r="O1378">
        <v>45.242189739180198</v>
      </c>
      <c r="P1378">
        <v>40.092350933547401</v>
      </c>
      <c r="Q1378">
        <v>2.1453077231980001E-3</v>
      </c>
    </row>
    <row r="1379" spans="1:17" hidden="1" x14ac:dyDescent="0.3">
      <c r="A1379" t="s">
        <v>2910</v>
      </c>
      <c r="B1379" t="s">
        <v>2911</v>
      </c>
      <c r="C1379" t="str">
        <f>IFERROR(VLOOKUP(Table1[[#This Row],[Ticker]],[1]!Table1[[Symbol]:[Industry]],2,FALSE),"-")</f>
        <v>-</v>
      </c>
      <c r="D1379" t="s">
        <v>239</v>
      </c>
      <c r="E1379">
        <v>1130.2029107999999</v>
      </c>
      <c r="F1379">
        <v>173.24</v>
      </c>
      <c r="G1379">
        <v>171.35709216753</v>
      </c>
      <c r="H1379">
        <v>118.314461263667</v>
      </c>
      <c r="I1379">
        <v>89.881887811511106</v>
      </c>
      <c r="J1379">
        <v>6.1763074232947197</v>
      </c>
      <c r="K1379">
        <v>116.577764656548</v>
      </c>
      <c r="L1379">
        <v>87.842929913227707</v>
      </c>
      <c r="M1379">
        <v>72.230117478659906</v>
      </c>
      <c r="N1379">
        <v>0.748312914054995</v>
      </c>
      <c r="O1379">
        <v>6.58623874393904</v>
      </c>
      <c r="P1379">
        <v>225.333333333333</v>
      </c>
      <c r="Q1379">
        <v>0.121545290296458</v>
      </c>
    </row>
    <row r="1380" spans="1:17" hidden="1" x14ac:dyDescent="0.3">
      <c r="A1380" t="s">
        <v>2912</v>
      </c>
      <c r="B1380" t="s">
        <v>2913</v>
      </c>
      <c r="C1380" t="str">
        <f>IFERROR(VLOOKUP(Table1[[#This Row],[Ticker]],[1]!Table1[[Symbol]:[Industry]],2,FALSE),"-")</f>
        <v>-</v>
      </c>
      <c r="D1380" t="s">
        <v>905</v>
      </c>
      <c r="E1380">
        <v>1129.0940000000001</v>
      </c>
      <c r="F1380">
        <v>785.25</v>
      </c>
      <c r="G1380">
        <v>34.8507165996852</v>
      </c>
      <c r="H1380">
        <v>6.2717262209322202</v>
      </c>
      <c r="I1380">
        <v>-18.046422144324399</v>
      </c>
      <c r="J1380">
        <v>5.73886198554922</v>
      </c>
      <c r="K1380">
        <v>759.72433345720003</v>
      </c>
      <c r="L1380">
        <v>716.58906410536395</v>
      </c>
      <c r="M1380">
        <v>56.854080801139901</v>
      </c>
      <c r="N1380">
        <v>3.6098436381608501</v>
      </c>
      <c r="O1380">
        <v>16.523400191021899</v>
      </c>
      <c r="P1380">
        <v>67.056696096159897</v>
      </c>
      <c r="Q1380">
        <v>0.114548463106739</v>
      </c>
    </row>
    <row r="1381" spans="1:17" hidden="1" x14ac:dyDescent="0.3">
      <c r="A1381" t="s">
        <v>2914</v>
      </c>
      <c r="B1381" t="s">
        <v>2915</v>
      </c>
      <c r="C1381" t="str">
        <f>IFERROR(VLOOKUP(Table1[[#This Row],[Ticker]],[1]!Table1[[Symbol]:[Industry]],2,FALSE),"-")</f>
        <v>-</v>
      </c>
      <c r="D1381" t="s">
        <v>526</v>
      </c>
      <c r="E1381">
        <v>1127.239172584</v>
      </c>
      <c r="F1381">
        <v>54.21</v>
      </c>
      <c r="G1381">
        <v>14.916228636993401</v>
      </c>
      <c r="H1381">
        <v>-6.9311280094449401</v>
      </c>
      <c r="I1381">
        <v>-19.947175514926499</v>
      </c>
      <c r="J1381">
        <v>-4.2939396589646099</v>
      </c>
      <c r="K1381">
        <v>56.607758813713197</v>
      </c>
      <c r="L1381">
        <v>54.793698495943097</v>
      </c>
      <c r="M1381">
        <v>32.040294348820296</v>
      </c>
      <c r="N1381">
        <v>0.63347025365980503</v>
      </c>
      <c r="O1381">
        <v>37.705220439033397</v>
      </c>
      <c r="P1381">
        <v>86.931034482758605</v>
      </c>
      <c r="Q1381">
        <v>2.7065375819205002E-2</v>
      </c>
    </row>
    <row r="1382" spans="1:17" hidden="1" x14ac:dyDescent="0.3">
      <c r="A1382" t="s">
        <v>2916</v>
      </c>
      <c r="B1382" t="s">
        <v>2917</v>
      </c>
      <c r="C1382" t="str">
        <f>IFERROR(VLOOKUP(Table1[[#This Row],[Ticker]],[1]!Table1[[Symbol]:[Industry]],2,FALSE),"-")</f>
        <v>-</v>
      </c>
      <c r="D1382" t="s">
        <v>80</v>
      </c>
      <c r="E1382">
        <v>1126.6131005299901</v>
      </c>
      <c r="F1382">
        <v>245.19</v>
      </c>
      <c r="G1382">
        <v>-5.1689316453310798</v>
      </c>
      <c r="H1382">
        <v>3.59335346419638</v>
      </c>
      <c r="I1382">
        <v>-4.93696297063219</v>
      </c>
      <c r="J1382">
        <v>-0.19901772868488801</v>
      </c>
      <c r="K1382">
        <v>227.96044768904301</v>
      </c>
      <c r="L1382">
        <v>217.28504466678501</v>
      </c>
      <c r="M1382">
        <v>62.487084293107202</v>
      </c>
      <c r="N1382">
        <v>1.61120090829092</v>
      </c>
      <c r="O1382">
        <v>6.0402137118153298</v>
      </c>
      <c r="P1382">
        <v>36.216666666666598</v>
      </c>
      <c r="Q1382">
        <v>-3.7062946931921997E-2</v>
      </c>
    </row>
    <row r="1383" spans="1:17" hidden="1" x14ac:dyDescent="0.3">
      <c r="A1383" t="s">
        <v>2918</v>
      </c>
      <c r="B1383" t="s">
        <v>2919</v>
      </c>
      <c r="C1383" t="str">
        <f>IFERROR(VLOOKUP(Table1[[#This Row],[Ticker]],[1]!Table1[[Symbol]:[Industry]],2,FALSE),"-")</f>
        <v>-</v>
      </c>
      <c r="D1383" t="s">
        <v>140</v>
      </c>
      <c r="E1383">
        <v>1115.997372</v>
      </c>
      <c r="F1383">
        <v>898.1</v>
      </c>
      <c r="G1383">
        <v>30.865650251361799</v>
      </c>
      <c r="H1383">
        <v>3.9106151098211099</v>
      </c>
      <c r="I1383">
        <v>-9.3854291755639103</v>
      </c>
      <c r="J1383">
        <v>7.0250525890973998</v>
      </c>
      <c r="K1383">
        <v>872.10882961319601</v>
      </c>
      <c r="L1383">
        <v>823.01158350107801</v>
      </c>
      <c r="M1383">
        <v>78.092854973783702</v>
      </c>
      <c r="N1383">
        <v>1.80331531285706</v>
      </c>
      <c r="O1383">
        <v>25.264447166239801</v>
      </c>
      <c r="P1383">
        <v>71.066666666666606</v>
      </c>
      <c r="Q1383">
        <v>0.19402834421847601</v>
      </c>
    </row>
    <row r="1384" spans="1:17" hidden="1" x14ac:dyDescent="0.3">
      <c r="A1384" t="s">
        <v>2920</v>
      </c>
      <c r="B1384" t="s">
        <v>2921</v>
      </c>
      <c r="C1384" t="str">
        <f>IFERROR(VLOOKUP(Table1[[#This Row],[Ticker]],[1]!Table1[[Symbol]:[Industry]],2,FALSE),"-")</f>
        <v>-</v>
      </c>
      <c r="D1384" t="s">
        <v>120</v>
      </c>
      <c r="E1384">
        <v>1114.2522193299999</v>
      </c>
      <c r="F1384">
        <v>156.05000000000001</v>
      </c>
      <c r="G1384">
        <v>-43.459616564788</v>
      </c>
      <c r="H1384">
        <v>-2.0932046384456902</v>
      </c>
      <c r="I1384">
        <v>-23.3898253224312</v>
      </c>
      <c r="J1384">
        <v>-1.4051196367582699</v>
      </c>
      <c r="K1384">
        <v>149.83831708418501</v>
      </c>
      <c r="L1384">
        <v>154.27774715394699</v>
      </c>
      <c r="M1384">
        <v>56.926593931564199</v>
      </c>
      <c r="N1384">
        <v>0.55287947244855395</v>
      </c>
      <c r="O1384">
        <v>42.3902595322011</v>
      </c>
      <c r="P1384">
        <v>23.555027711797301</v>
      </c>
      <c r="Q1384">
        <v>5.8984585688505002E-2</v>
      </c>
    </row>
    <row r="1385" spans="1:17" hidden="1" x14ac:dyDescent="0.3">
      <c r="A1385" t="s">
        <v>2922</v>
      </c>
      <c r="B1385" t="s">
        <v>2923</v>
      </c>
      <c r="C1385" t="str">
        <f>IFERROR(VLOOKUP(Table1[[#This Row],[Ticker]],[1]!Table1[[Symbol]:[Industry]],2,FALSE),"-")</f>
        <v>-</v>
      </c>
      <c r="D1385" t="s">
        <v>297</v>
      </c>
      <c r="E1385">
        <v>1110.85311555</v>
      </c>
      <c r="F1385">
        <v>449.3</v>
      </c>
      <c r="G1385">
        <v>-36.965478732360197</v>
      </c>
      <c r="H1385">
        <v>-5.2461123827588603</v>
      </c>
      <c r="I1385">
        <v>-12.0244094043834</v>
      </c>
      <c r="J1385">
        <v>-4.3432183556441304</v>
      </c>
      <c r="K1385">
        <v>438.31990509207498</v>
      </c>
      <c r="L1385">
        <v>433.527292753133</v>
      </c>
      <c r="M1385">
        <v>45.762212510150803</v>
      </c>
      <c r="N1385">
        <v>0.51838174688747296</v>
      </c>
      <c r="O1385">
        <v>15.7355886935232</v>
      </c>
      <c r="P1385">
        <v>24.236139914281701</v>
      </c>
      <c r="Q1385">
        <v>-2.529513976792E-2</v>
      </c>
    </row>
    <row r="1386" spans="1:17" hidden="1" x14ac:dyDescent="0.3">
      <c r="A1386" t="s">
        <v>2924</v>
      </c>
      <c r="B1386" t="s">
        <v>2925</v>
      </c>
      <c r="C1386" t="str">
        <f>IFERROR(VLOOKUP(Table1[[#This Row],[Ticker]],[1]!Table1[[Symbol]:[Industry]],2,FALSE),"-")</f>
        <v>-</v>
      </c>
      <c r="E1386">
        <v>1109.2401683999999</v>
      </c>
      <c r="F1386">
        <v>513.95000000000005</v>
      </c>
      <c r="G1386">
        <v>411.43771264793003</v>
      </c>
      <c r="H1386">
        <v>66.678939717150897</v>
      </c>
      <c r="I1386">
        <v>86.2988078751399</v>
      </c>
      <c r="J1386">
        <v>23.163449213569901</v>
      </c>
      <c r="K1386">
        <v>338.681208741273</v>
      </c>
      <c r="L1386">
        <v>277.50844564456798</v>
      </c>
      <c r="M1386">
        <v>93.782090377131198</v>
      </c>
      <c r="N1386">
        <v>2.9378932298534401</v>
      </c>
      <c r="O1386">
        <v>0.38914291273470702</v>
      </c>
      <c r="P1386">
        <v>503.72371666862398</v>
      </c>
    </row>
    <row r="1387" spans="1:17" hidden="1" x14ac:dyDescent="0.3">
      <c r="A1387" t="s">
        <v>2926</v>
      </c>
      <c r="B1387" t="s">
        <v>2927</v>
      </c>
      <c r="C1387" t="str">
        <f>IFERROR(VLOOKUP(Table1[[#This Row],[Ticker]],[1]!Table1[[Symbol]:[Industry]],2,FALSE),"-")</f>
        <v>-</v>
      </c>
      <c r="D1387" t="s">
        <v>542</v>
      </c>
      <c r="E1387">
        <v>1108.2051468739901</v>
      </c>
      <c r="F1387">
        <v>153.06</v>
      </c>
      <c r="G1387">
        <v>-19.646408624528402</v>
      </c>
      <c r="H1387">
        <v>-5.1308545449492602</v>
      </c>
      <c r="I1387">
        <v>-13.683750934823101</v>
      </c>
      <c r="J1387">
        <v>-1.98951865526107</v>
      </c>
      <c r="K1387">
        <v>155.93005986381399</v>
      </c>
      <c r="L1387">
        <v>162.265595505432</v>
      </c>
      <c r="M1387">
        <v>55.3945082182261</v>
      </c>
      <c r="N1387">
        <v>0.76636274224141998</v>
      </c>
      <c r="O1387">
        <v>41.807134457075598</v>
      </c>
      <c r="P1387">
        <v>20.5671524222134</v>
      </c>
      <c r="Q1387">
        <v>5.8251733312455999E-2</v>
      </c>
    </row>
    <row r="1388" spans="1:17" hidden="1" x14ac:dyDescent="0.3">
      <c r="A1388" t="s">
        <v>2928</v>
      </c>
      <c r="B1388" t="s">
        <v>2929</v>
      </c>
      <c r="C1388" t="str">
        <f>IFERROR(VLOOKUP(Table1[[#This Row],[Ticker]],[1]!Table1[[Symbol]:[Industry]],2,FALSE),"-")</f>
        <v>-</v>
      </c>
      <c r="D1388" t="s">
        <v>242</v>
      </c>
      <c r="E1388">
        <v>1107.435904083</v>
      </c>
      <c r="F1388">
        <v>116.99</v>
      </c>
      <c r="G1388">
        <v>-17.4276334001223</v>
      </c>
      <c r="H1388">
        <v>-0.943395467525736</v>
      </c>
      <c r="I1388">
        <v>7.5877082060036898</v>
      </c>
      <c r="J1388">
        <v>-0.54105875932919201</v>
      </c>
      <c r="K1388">
        <v>114.871377498981</v>
      </c>
      <c r="L1388">
        <v>106.393915238818</v>
      </c>
      <c r="M1388">
        <v>48.262104690845902</v>
      </c>
      <c r="N1388">
        <v>0.86070365239999302</v>
      </c>
      <c r="O1388">
        <v>13.214804684161001</v>
      </c>
      <c r="P1388">
        <v>42.844932844932799</v>
      </c>
      <c r="Q1388">
        <v>-3.4154052363229999E-2</v>
      </c>
    </row>
    <row r="1389" spans="1:17" hidden="1" x14ac:dyDescent="0.3">
      <c r="A1389" t="s">
        <v>2930</v>
      </c>
      <c r="B1389" t="s">
        <v>2931</v>
      </c>
      <c r="C1389" t="str">
        <f>IFERROR(VLOOKUP(Table1[[#This Row],[Ticker]],[1]!Table1[[Symbol]:[Industry]],2,FALSE),"-")</f>
        <v>-</v>
      </c>
      <c r="D1389" t="s">
        <v>624</v>
      </c>
      <c r="E1389">
        <v>1106.64845816</v>
      </c>
      <c r="F1389">
        <v>781.75</v>
      </c>
      <c r="G1389">
        <v>-16.3391043352065</v>
      </c>
      <c r="H1389">
        <v>0.35352300543169601</v>
      </c>
      <c r="I1389">
        <v>-3.6667609255295002</v>
      </c>
      <c r="J1389">
        <v>-5.1190412620352896</v>
      </c>
      <c r="K1389">
        <v>781.12506268911795</v>
      </c>
      <c r="M1389">
        <v>44.360682918848497</v>
      </c>
      <c r="N1389">
        <v>0.67189262551618201</v>
      </c>
      <c r="O1389">
        <v>30.725935401343101</v>
      </c>
      <c r="P1389">
        <v>24.492395891392601</v>
      </c>
    </row>
    <row r="1390" spans="1:17" hidden="1" x14ac:dyDescent="0.3">
      <c r="A1390" t="s">
        <v>2932</v>
      </c>
      <c r="B1390" t="s">
        <v>2933</v>
      </c>
      <c r="C1390" t="str">
        <f>IFERROR(VLOOKUP(Table1[[#This Row],[Ticker]],[1]!Table1[[Symbol]:[Industry]],2,FALSE),"-")</f>
        <v>-</v>
      </c>
      <c r="D1390" t="s">
        <v>629</v>
      </c>
      <c r="E1390">
        <v>1105.4628640000001</v>
      </c>
      <c r="F1390">
        <v>890.3</v>
      </c>
      <c r="G1390">
        <v>-22.014344031180499</v>
      </c>
      <c r="H1390">
        <v>5.8131208335555202</v>
      </c>
      <c r="I1390">
        <v>-4.9044695211707596</v>
      </c>
      <c r="J1390">
        <v>-3.8718675892375098</v>
      </c>
      <c r="K1390">
        <v>825.09958833042799</v>
      </c>
      <c r="L1390">
        <v>809.18435451671303</v>
      </c>
      <c r="M1390">
        <v>71.205439649992201</v>
      </c>
      <c r="N1390">
        <v>1.7716281993857299</v>
      </c>
      <c r="O1390">
        <v>6.4978097270582902</v>
      </c>
      <c r="P1390">
        <v>26.364346036477102</v>
      </c>
    </row>
    <row r="1391" spans="1:17" hidden="1" x14ac:dyDescent="0.3">
      <c r="A1391" t="s">
        <v>2934</v>
      </c>
      <c r="B1391" t="s">
        <v>2935</v>
      </c>
      <c r="C1391" t="str">
        <f>IFERROR(VLOOKUP(Table1[[#This Row],[Ticker]],[1]!Table1[[Symbol]:[Industry]],2,FALSE),"-")</f>
        <v>-</v>
      </c>
      <c r="D1391" t="s">
        <v>330</v>
      </c>
      <c r="E1391">
        <v>1104.2243407999999</v>
      </c>
      <c r="F1391">
        <v>738.15</v>
      </c>
      <c r="G1391">
        <v>456.75073396489501</v>
      </c>
      <c r="H1391">
        <v>8.8620938528894904</v>
      </c>
      <c r="I1391">
        <v>151.19029857467299</v>
      </c>
      <c r="J1391">
        <v>-6.3027073251576899</v>
      </c>
      <c r="K1391">
        <v>636.47323627900801</v>
      </c>
      <c r="L1391">
        <v>412.31702930520299</v>
      </c>
      <c r="M1391">
        <v>59.982728732147599</v>
      </c>
      <c r="N1391">
        <v>1.3657374864764</v>
      </c>
      <c r="O1391">
        <v>10.6143737722685</v>
      </c>
      <c r="P1391">
        <v>530.35866780529398</v>
      </c>
      <c r="Q1391">
        <v>0.255716199926322</v>
      </c>
    </row>
    <row r="1392" spans="1:17" hidden="1" x14ac:dyDescent="0.3">
      <c r="A1392" t="s">
        <v>2936</v>
      </c>
      <c r="B1392" t="s">
        <v>2937</v>
      </c>
      <c r="C1392" t="str">
        <f>IFERROR(VLOOKUP(Table1[[#This Row],[Ticker]],[1]!Table1[[Symbol]:[Industry]],2,FALSE),"-")</f>
        <v>-</v>
      </c>
      <c r="D1392" t="s">
        <v>629</v>
      </c>
      <c r="E1392">
        <v>1102.8666499999999</v>
      </c>
      <c r="F1392">
        <v>454.25</v>
      </c>
      <c r="G1392">
        <v>-8.9322183000284792</v>
      </c>
      <c r="H1392">
        <v>11.5460055380327</v>
      </c>
      <c r="I1392">
        <v>-10.4908934382191</v>
      </c>
      <c r="J1392">
        <v>-0.236039697855632</v>
      </c>
      <c r="K1392">
        <v>426.08436163293999</v>
      </c>
      <c r="L1392">
        <v>410.58012229680202</v>
      </c>
      <c r="M1392">
        <v>65.433384299452797</v>
      </c>
      <c r="N1392">
        <v>1.17417741184963</v>
      </c>
      <c r="O1392">
        <v>18.877270225646601</v>
      </c>
      <c r="P1392">
        <v>33.191614132825002</v>
      </c>
    </row>
    <row r="1393" spans="1:17" hidden="1" x14ac:dyDescent="0.3">
      <c r="A1393" t="s">
        <v>2938</v>
      </c>
      <c r="B1393" t="s">
        <v>2939</v>
      </c>
      <c r="C1393" t="str">
        <f>IFERROR(VLOOKUP(Table1[[#This Row],[Ticker]],[1]!Table1[[Symbol]:[Industry]],2,FALSE),"-")</f>
        <v>-</v>
      </c>
      <c r="D1393" t="s">
        <v>100</v>
      </c>
      <c r="E1393">
        <v>1099.1651173820001</v>
      </c>
      <c r="F1393">
        <v>221.89</v>
      </c>
      <c r="G1393">
        <v>-23.4059060544581</v>
      </c>
      <c r="H1393">
        <v>-9.0250353053374894</v>
      </c>
      <c r="I1393">
        <v>-44.656855720493198</v>
      </c>
      <c r="J1393">
        <v>-2.7602801023405901</v>
      </c>
      <c r="K1393">
        <v>235.468871161013</v>
      </c>
      <c r="M1393">
        <v>37.043039176293</v>
      </c>
      <c r="N1393">
        <v>0.76048831758168001</v>
      </c>
      <c r="O1393">
        <v>72.157375276037698</v>
      </c>
      <c r="P1393">
        <v>34.478787878787799</v>
      </c>
    </row>
    <row r="1394" spans="1:17" hidden="1" x14ac:dyDescent="0.3">
      <c r="A1394" t="s">
        <v>2940</v>
      </c>
      <c r="B1394" t="s">
        <v>2941</v>
      </c>
      <c r="C1394" t="str">
        <f>IFERROR(VLOOKUP(Table1[[#This Row],[Ticker]],[1]!Table1[[Symbol]:[Industry]],2,FALSE),"-")</f>
        <v>-</v>
      </c>
      <c r="D1394" t="s">
        <v>388</v>
      </c>
      <c r="E1394">
        <v>1096.9731816000001</v>
      </c>
      <c r="F1394">
        <v>52.36</v>
      </c>
      <c r="G1394">
        <v>333.25526543575199</v>
      </c>
      <c r="H1394">
        <v>60.837389101693503</v>
      </c>
      <c r="I1394">
        <v>49.024400712463603</v>
      </c>
      <c r="J1394">
        <v>2.9455296220572298</v>
      </c>
      <c r="K1394">
        <v>41.115916843806097</v>
      </c>
      <c r="L1394">
        <v>29.013975627224401</v>
      </c>
      <c r="M1394">
        <v>61.091047753828697</v>
      </c>
      <c r="N1394">
        <v>0.91012911710588495</v>
      </c>
      <c r="O1394">
        <v>13.540870893812</v>
      </c>
      <c r="P1394">
        <v>410.829268292682</v>
      </c>
      <c r="Q1394">
        <v>0.117260644455933</v>
      </c>
    </row>
    <row r="1395" spans="1:17" hidden="1" x14ac:dyDescent="0.3">
      <c r="A1395" t="s">
        <v>2942</v>
      </c>
      <c r="B1395" t="s">
        <v>2943</v>
      </c>
      <c r="C1395" t="str">
        <f>IFERROR(VLOOKUP(Table1[[#This Row],[Ticker]],[1]!Table1[[Symbol]:[Industry]],2,FALSE),"-")</f>
        <v>-</v>
      </c>
      <c r="D1395" t="s">
        <v>330</v>
      </c>
      <c r="E1395">
        <v>1095.0448376679999</v>
      </c>
      <c r="F1395">
        <v>20.91</v>
      </c>
      <c r="G1395">
        <v>84.246625746075793</v>
      </c>
      <c r="H1395">
        <v>-8.7139236355663403</v>
      </c>
      <c r="I1395">
        <v>4.1397216775363601</v>
      </c>
      <c r="J1395">
        <v>-2.7539014121628398</v>
      </c>
      <c r="K1395">
        <v>21.460745516251901</v>
      </c>
      <c r="L1395">
        <v>18.931154631615499</v>
      </c>
      <c r="M1395">
        <v>29.8926606007863</v>
      </c>
      <c r="N1395">
        <v>0.953196146003922</v>
      </c>
      <c r="O1395">
        <v>99.1869918699186</v>
      </c>
      <c r="P1395">
        <v>137.613636363636</v>
      </c>
      <c r="Q1395">
        <v>8.7346525102664996E-2</v>
      </c>
    </row>
    <row r="1396" spans="1:17" hidden="1" x14ac:dyDescent="0.3">
      <c r="A1396" t="s">
        <v>2944</v>
      </c>
      <c r="B1396" t="s">
        <v>2945</v>
      </c>
      <c r="C1396" t="str">
        <f>IFERROR(VLOOKUP(Table1[[#This Row],[Ticker]],[1]!Table1[[Symbol]:[Industry]],2,FALSE),"-")</f>
        <v>-</v>
      </c>
      <c r="D1396" t="s">
        <v>2946</v>
      </c>
      <c r="E1396">
        <v>1091.84720214</v>
      </c>
      <c r="F1396">
        <v>167.89</v>
      </c>
      <c r="G1396">
        <v>-72.100500661104107</v>
      </c>
      <c r="H1396">
        <v>-0.50362566975209599</v>
      </c>
      <c r="I1396">
        <v>-50.534357875631102</v>
      </c>
      <c r="J1396">
        <v>-1.8292617240404401</v>
      </c>
      <c r="K1396">
        <v>173.40306673189801</v>
      </c>
      <c r="M1396">
        <v>53.308485087683501</v>
      </c>
      <c r="N1396">
        <v>0.82714501708667099</v>
      </c>
      <c r="O1396">
        <v>93.460003573768503</v>
      </c>
      <c r="P1396">
        <v>15.6267217630853</v>
      </c>
    </row>
    <row r="1397" spans="1:17" hidden="1" x14ac:dyDescent="0.3">
      <c r="A1397" t="s">
        <v>2947</v>
      </c>
      <c r="B1397" t="s">
        <v>2948</v>
      </c>
      <c r="C1397" t="str">
        <f>IFERROR(VLOOKUP(Table1[[#This Row],[Ticker]],[1]!Table1[[Symbol]:[Industry]],2,FALSE),"-")</f>
        <v>-</v>
      </c>
      <c r="D1397" t="s">
        <v>125</v>
      </c>
      <c r="E1397">
        <v>1086.2963698649901</v>
      </c>
      <c r="F1397">
        <v>223.8</v>
      </c>
      <c r="G1397">
        <v>297.718113537438</v>
      </c>
      <c r="H1397">
        <v>64.682025689166196</v>
      </c>
      <c r="I1397">
        <v>176.376549429254</v>
      </c>
      <c r="J1397">
        <v>-1.72746114136308</v>
      </c>
      <c r="K1397">
        <v>169.09260162926</v>
      </c>
      <c r="L1397">
        <v>116.45920500960401</v>
      </c>
      <c r="M1397">
        <v>67.263536029968193</v>
      </c>
      <c r="N1397">
        <v>2.3273093215993201</v>
      </c>
      <c r="O1397">
        <v>19.928507596067899</v>
      </c>
      <c r="P1397">
        <v>355.80448065173101</v>
      </c>
      <c r="Q1397">
        <v>0.16967305220557299</v>
      </c>
    </row>
    <row r="1398" spans="1:17" hidden="1" x14ac:dyDescent="0.3">
      <c r="A1398" t="s">
        <v>2949</v>
      </c>
      <c r="B1398" t="s">
        <v>2950</v>
      </c>
      <c r="C1398" t="str">
        <f>IFERROR(VLOOKUP(Table1[[#This Row],[Ticker]],[1]!Table1[[Symbol]:[Industry]],2,FALSE),"-")</f>
        <v>-</v>
      </c>
      <c r="D1398" t="s">
        <v>539</v>
      </c>
      <c r="E1398">
        <v>1080.2464640000001</v>
      </c>
      <c r="F1398">
        <v>6534</v>
      </c>
      <c r="G1398">
        <v>151.89031102648201</v>
      </c>
      <c r="H1398">
        <v>20.204262054534901</v>
      </c>
      <c r="I1398">
        <v>33.849863193775199</v>
      </c>
      <c r="J1398">
        <v>-2.0723833083384902</v>
      </c>
      <c r="K1398">
        <v>5628.9380710780097</v>
      </c>
      <c r="L1398">
        <v>4726.3284083686904</v>
      </c>
      <c r="M1398">
        <v>67.950161688754093</v>
      </c>
      <c r="N1398">
        <v>2.3477614318338702</v>
      </c>
      <c r="O1398">
        <v>6.7447199265381101</v>
      </c>
      <c r="P1398">
        <v>182.73474686282901</v>
      </c>
      <c r="Q1398">
        <v>0.17451455724201501</v>
      </c>
    </row>
    <row r="1399" spans="1:17" hidden="1" x14ac:dyDescent="0.3">
      <c r="A1399" t="s">
        <v>2951</v>
      </c>
      <c r="B1399" t="s">
        <v>2952</v>
      </c>
      <c r="C1399" t="str">
        <f>IFERROR(VLOOKUP(Table1[[#This Row],[Ticker]],[1]!Table1[[Symbol]:[Industry]],2,FALSE),"-")</f>
        <v>-</v>
      </c>
      <c r="D1399" t="s">
        <v>242</v>
      </c>
      <c r="E1399">
        <v>1079.95279712</v>
      </c>
      <c r="F1399">
        <v>88.66</v>
      </c>
      <c r="G1399">
        <v>16.463588174967501</v>
      </c>
      <c r="H1399">
        <v>7.3489457008855199</v>
      </c>
      <c r="I1399">
        <v>-36.336964813459701</v>
      </c>
      <c r="J1399">
        <v>-4.3249291880000396</v>
      </c>
      <c r="K1399">
        <v>87.643219661423302</v>
      </c>
      <c r="L1399">
        <v>86.491221201850607</v>
      </c>
      <c r="M1399">
        <v>46.965030136451297</v>
      </c>
      <c r="N1399">
        <v>1.07265333012511</v>
      </c>
      <c r="O1399">
        <v>31.964809384164202</v>
      </c>
      <c r="P1399">
        <v>61.199999999999903</v>
      </c>
      <c r="Q1399">
        <v>0.14523438919536499</v>
      </c>
    </row>
    <row r="1400" spans="1:17" hidden="1" x14ac:dyDescent="0.3">
      <c r="A1400" t="s">
        <v>2953</v>
      </c>
      <c r="B1400" t="s">
        <v>2954</v>
      </c>
      <c r="C1400" t="str">
        <f>IFERROR(VLOOKUP(Table1[[#This Row],[Ticker]],[1]!Table1[[Symbol]:[Industry]],2,FALSE),"-")</f>
        <v>-</v>
      </c>
      <c r="D1400" t="s">
        <v>542</v>
      </c>
      <c r="E1400">
        <v>1078.95864751</v>
      </c>
      <c r="F1400">
        <v>463.6</v>
      </c>
      <c r="G1400">
        <v>9.9866739216886398</v>
      </c>
      <c r="H1400">
        <v>16.3244305582399</v>
      </c>
      <c r="I1400">
        <v>-36.950278887084401</v>
      </c>
      <c r="J1400">
        <v>-6.3471763999403601</v>
      </c>
      <c r="K1400">
        <v>439.39990363470798</v>
      </c>
      <c r="L1400">
        <v>457.28044616573101</v>
      </c>
      <c r="M1400">
        <v>51.9487011630629</v>
      </c>
      <c r="N1400">
        <v>0.379728251178865</v>
      </c>
      <c r="O1400">
        <v>41.264020707506397</v>
      </c>
      <c r="P1400">
        <v>54.533333333333303</v>
      </c>
      <c r="Q1400">
        <v>-5.0240739166091002E-2</v>
      </c>
    </row>
    <row r="1401" spans="1:17" hidden="1" x14ac:dyDescent="0.3">
      <c r="A1401" t="s">
        <v>2955</v>
      </c>
      <c r="B1401" t="s">
        <v>2956</v>
      </c>
      <c r="C1401" t="str">
        <f>IFERROR(VLOOKUP(Table1[[#This Row],[Ticker]],[1]!Table1[[Symbol]:[Industry]],2,FALSE),"-")</f>
        <v>-</v>
      </c>
      <c r="D1401" t="s">
        <v>130</v>
      </c>
      <c r="E1401">
        <v>1078.7765850000001</v>
      </c>
      <c r="F1401">
        <v>27.28</v>
      </c>
      <c r="G1401">
        <v>185.46529049840899</v>
      </c>
      <c r="H1401">
        <v>9.5923403755610792</v>
      </c>
      <c r="I1401">
        <v>-5.0782201808549097</v>
      </c>
      <c r="J1401">
        <v>6.8278839919288004</v>
      </c>
      <c r="K1401">
        <v>26.593930343298599</v>
      </c>
      <c r="L1401">
        <v>24.0000537826546</v>
      </c>
      <c r="M1401">
        <v>61.6329854199018</v>
      </c>
      <c r="N1401">
        <v>1.4176497011976701</v>
      </c>
      <c r="O1401">
        <v>22.4340175953079</v>
      </c>
      <c r="P1401">
        <v>222.84023668639</v>
      </c>
      <c r="Q1401">
        <v>8.0171940852118997E-2</v>
      </c>
    </row>
    <row r="1402" spans="1:17" hidden="1" x14ac:dyDescent="0.3">
      <c r="A1402" t="s">
        <v>2957</v>
      </c>
      <c r="B1402" t="s">
        <v>2958</v>
      </c>
      <c r="C1402" t="str">
        <f>IFERROR(VLOOKUP(Table1[[#This Row],[Ticker]],[1]!Table1[[Symbol]:[Industry]],2,FALSE),"-")</f>
        <v>-</v>
      </c>
      <c r="E1402">
        <v>1076.1625611899999</v>
      </c>
      <c r="F1402">
        <v>908.65</v>
      </c>
      <c r="G1402">
        <v>64.5867190698375</v>
      </c>
      <c r="H1402">
        <v>2.26152274463157</v>
      </c>
      <c r="I1402">
        <v>42.325199145476603</v>
      </c>
      <c r="J1402">
        <v>11.321513299449199</v>
      </c>
      <c r="K1402">
        <v>814.671178883935</v>
      </c>
      <c r="L1402">
        <v>680.22369222040197</v>
      </c>
      <c r="M1402">
        <v>80.087802052693704</v>
      </c>
      <c r="N1402">
        <v>0.91990477093124501</v>
      </c>
      <c r="O1402">
        <v>6.6857425851537897</v>
      </c>
      <c r="P1402">
        <v>127.162499999999</v>
      </c>
      <c r="Q1402">
        <v>0.192065272169404</v>
      </c>
    </row>
    <row r="1403" spans="1:17" hidden="1" x14ac:dyDescent="0.3">
      <c r="A1403" t="s">
        <v>2959</v>
      </c>
      <c r="B1403" t="s">
        <v>2960</v>
      </c>
      <c r="C1403" t="str">
        <f>IFERROR(VLOOKUP(Table1[[#This Row],[Ticker]],[1]!Table1[[Symbol]:[Industry]],2,FALSE),"-")</f>
        <v>-</v>
      </c>
      <c r="D1403" t="s">
        <v>2961</v>
      </c>
      <c r="E1403">
        <v>1074.5549183600001</v>
      </c>
      <c r="F1403">
        <v>30.74</v>
      </c>
      <c r="G1403">
        <v>-54.4932725759435</v>
      </c>
      <c r="H1403">
        <v>-2.5138034948300501</v>
      </c>
      <c r="I1403">
        <v>-35.705925808560501</v>
      </c>
      <c r="J1403">
        <v>-6.6760629569060699</v>
      </c>
      <c r="K1403">
        <v>31.2846432318442</v>
      </c>
      <c r="L1403">
        <v>34.415016221529299</v>
      </c>
      <c r="M1403">
        <v>42.099827925937902</v>
      </c>
      <c r="N1403">
        <v>0.62718910238338699</v>
      </c>
      <c r="O1403">
        <v>69.160702667534096</v>
      </c>
      <c r="P1403">
        <v>18.230769230769202</v>
      </c>
      <c r="Q1403">
        <v>0.15421840632154599</v>
      </c>
    </row>
    <row r="1404" spans="1:17" hidden="1" x14ac:dyDescent="0.3">
      <c r="A1404" t="s">
        <v>2962</v>
      </c>
      <c r="B1404" t="s">
        <v>2963</v>
      </c>
      <c r="C1404" t="str">
        <f>IFERROR(VLOOKUP(Table1[[#This Row],[Ticker]],[1]!Table1[[Symbol]:[Industry]],2,FALSE),"-")</f>
        <v>-</v>
      </c>
      <c r="D1404" t="s">
        <v>75</v>
      </c>
      <c r="E1404">
        <v>1068.3</v>
      </c>
      <c r="F1404">
        <v>176.12</v>
      </c>
      <c r="G1404">
        <v>95.927300412784803</v>
      </c>
      <c r="H1404">
        <v>25.0103817375924</v>
      </c>
      <c r="I1404">
        <v>6.3958877038579898</v>
      </c>
      <c r="J1404">
        <v>11.9497400228757</v>
      </c>
      <c r="K1404">
        <v>151.765381778331</v>
      </c>
      <c r="L1404">
        <v>137.79390416242001</v>
      </c>
      <c r="M1404">
        <v>70.185363454338599</v>
      </c>
      <c r="N1404">
        <v>2.6363417269604801</v>
      </c>
      <c r="O1404">
        <v>14.4106291165114</v>
      </c>
      <c r="P1404">
        <v>127.692307692307</v>
      </c>
      <c r="Q1404">
        <v>3.5998904109131001E-2</v>
      </c>
    </row>
    <row r="1405" spans="1:17" hidden="1" x14ac:dyDescent="0.3">
      <c r="A1405" t="s">
        <v>2964</v>
      </c>
      <c r="B1405" t="s">
        <v>2965</v>
      </c>
      <c r="C1405" t="str">
        <f>IFERROR(VLOOKUP(Table1[[#This Row],[Ticker]],[1]!Table1[[Symbol]:[Industry]],2,FALSE),"-")</f>
        <v>-</v>
      </c>
      <c r="D1405" t="s">
        <v>24</v>
      </c>
      <c r="E1405">
        <v>1067.2049703119999</v>
      </c>
      <c r="F1405">
        <v>41.96</v>
      </c>
      <c r="G1405">
        <v>92.443861926980404</v>
      </c>
      <c r="H1405">
        <v>-3.97855275244574</v>
      </c>
      <c r="I1405">
        <v>24.016420403147301</v>
      </c>
      <c r="J1405">
        <v>0.39694013929820099</v>
      </c>
      <c r="K1405">
        <v>42.666648958374601</v>
      </c>
      <c r="L1405">
        <v>38.184512600789198</v>
      </c>
      <c r="M1405">
        <v>45.672844398144299</v>
      </c>
      <c r="N1405">
        <v>1.3695102676617401</v>
      </c>
      <c r="O1405">
        <v>40.610104861773102</v>
      </c>
      <c r="P1405">
        <v>122.010582010582</v>
      </c>
      <c r="Q1405">
        <v>7.7302366828375005E-2</v>
      </c>
    </row>
    <row r="1406" spans="1:17" hidden="1" x14ac:dyDescent="0.3">
      <c r="A1406" t="s">
        <v>2966</v>
      </c>
      <c r="B1406" t="s">
        <v>2967</v>
      </c>
      <c r="C1406" t="str">
        <f>IFERROR(VLOOKUP(Table1[[#This Row],[Ticker]],[1]!Table1[[Symbol]:[Industry]],2,FALSE),"-")</f>
        <v>-</v>
      </c>
      <c r="D1406" t="s">
        <v>414</v>
      </c>
      <c r="E1406">
        <v>1065.55592935</v>
      </c>
      <c r="F1406">
        <v>222.01</v>
      </c>
      <c r="G1406">
        <v>10.822726328571999</v>
      </c>
      <c r="H1406">
        <v>-6.8051154946529397</v>
      </c>
      <c r="I1406">
        <v>-26.997364402157402</v>
      </c>
      <c r="J1406">
        <v>-2.4076409489704198</v>
      </c>
      <c r="K1406">
        <v>213.83491800545599</v>
      </c>
      <c r="L1406">
        <v>215.20205252373901</v>
      </c>
      <c r="M1406">
        <v>38.928405925</v>
      </c>
      <c r="N1406">
        <v>2.15676695916039</v>
      </c>
      <c r="O1406">
        <v>21.593621908923001</v>
      </c>
      <c r="P1406">
        <v>38.065920398009901</v>
      </c>
      <c r="Q1406">
        <v>1.5926756854554001E-2</v>
      </c>
    </row>
    <row r="1407" spans="1:17" hidden="1" x14ac:dyDescent="0.3">
      <c r="A1407" t="s">
        <v>2968</v>
      </c>
      <c r="B1407" t="s">
        <v>2969</v>
      </c>
      <c r="C1407" t="str">
        <f>IFERROR(VLOOKUP(Table1[[#This Row],[Ticker]],[1]!Table1[[Symbol]:[Industry]],2,FALSE),"-")</f>
        <v>-</v>
      </c>
      <c r="D1407" t="s">
        <v>986</v>
      </c>
      <c r="E1407">
        <v>1065.1158535500001</v>
      </c>
      <c r="F1407">
        <v>779.55</v>
      </c>
      <c r="G1407">
        <v>59.699588483888</v>
      </c>
      <c r="H1407">
        <v>6.1192175760571601</v>
      </c>
      <c r="I1407">
        <v>5.0774720801004802</v>
      </c>
      <c r="J1407">
        <v>-2.23709511758498</v>
      </c>
      <c r="K1407">
        <v>705.657885889005</v>
      </c>
      <c r="L1407">
        <v>633.62078131776605</v>
      </c>
      <c r="M1407">
        <v>51.159280049430798</v>
      </c>
      <c r="N1407">
        <v>1.2756044740721699</v>
      </c>
      <c r="O1407">
        <v>11.0448335578218</v>
      </c>
      <c r="P1407">
        <v>92.957920792079193</v>
      </c>
      <c r="Q1407">
        <v>7.4772894269664006E-2</v>
      </c>
    </row>
    <row r="1408" spans="1:17" hidden="1" x14ac:dyDescent="0.3">
      <c r="A1408" t="s">
        <v>2970</v>
      </c>
      <c r="B1408" t="s">
        <v>2971</v>
      </c>
      <c r="C1408" t="str">
        <f>IFERROR(VLOOKUP(Table1[[#This Row],[Ticker]],[1]!Table1[[Symbol]:[Industry]],2,FALSE),"-")</f>
        <v>-</v>
      </c>
      <c r="D1408" t="s">
        <v>629</v>
      </c>
      <c r="E1408">
        <v>1064.953966755</v>
      </c>
      <c r="F1408">
        <v>2562.4</v>
      </c>
      <c r="G1408">
        <v>35.405388858916901</v>
      </c>
      <c r="H1408">
        <v>16.9922734012783</v>
      </c>
      <c r="I1408">
        <v>9.7979622102838508</v>
      </c>
      <c r="J1408">
        <v>20.743291582807998</v>
      </c>
      <c r="K1408">
        <v>2080.5434366545701</v>
      </c>
      <c r="L1408">
        <v>1907.4965193371199</v>
      </c>
      <c r="M1408">
        <v>73.845672735982703</v>
      </c>
      <c r="N1408">
        <v>3.0073146877975501</v>
      </c>
      <c r="O1408">
        <v>13.538089291289401</v>
      </c>
      <c r="P1408">
        <v>69.135313531353106</v>
      </c>
      <c r="Q1408">
        <v>6.2199160278679999E-2</v>
      </c>
    </row>
    <row r="1409" spans="1:17" hidden="1" x14ac:dyDescent="0.3">
      <c r="A1409" t="s">
        <v>2972</v>
      </c>
      <c r="B1409" t="s">
        <v>2973</v>
      </c>
      <c r="C1409" t="str">
        <f>IFERROR(VLOOKUP(Table1[[#This Row],[Ticker]],[1]!Table1[[Symbol]:[Industry]],2,FALSE),"-")</f>
        <v>-</v>
      </c>
      <c r="D1409" t="s">
        <v>189</v>
      </c>
      <c r="E1409">
        <v>1064.91939</v>
      </c>
      <c r="F1409">
        <v>2194.75</v>
      </c>
      <c r="G1409">
        <v>76.911454519572999</v>
      </c>
      <c r="H1409">
        <v>-1.6061285391396201</v>
      </c>
      <c r="I1409">
        <v>15.816334573297301</v>
      </c>
      <c r="J1409">
        <v>1.8458667128471401E-3</v>
      </c>
      <c r="K1409">
        <v>2187.61398313788</v>
      </c>
      <c r="L1409">
        <v>1874.5821581102</v>
      </c>
      <c r="M1409">
        <v>56.840319328843201</v>
      </c>
      <c r="N1409">
        <v>0.40014040014039998</v>
      </c>
      <c r="O1409">
        <v>14.3364847932566</v>
      </c>
      <c r="P1409">
        <v>105.11682242990599</v>
      </c>
      <c r="Q1409">
        <v>0.249841210082691</v>
      </c>
    </row>
    <row r="1410" spans="1:17" hidden="1" x14ac:dyDescent="0.3">
      <c r="A1410" t="s">
        <v>2974</v>
      </c>
      <c r="B1410" t="s">
        <v>2975</v>
      </c>
      <c r="C1410" t="str">
        <f>IFERROR(VLOOKUP(Table1[[#This Row],[Ticker]],[1]!Table1[[Symbol]:[Industry]],2,FALSE),"-")</f>
        <v>-</v>
      </c>
      <c r="D1410" t="s">
        <v>414</v>
      </c>
      <c r="E1410">
        <v>1064.7</v>
      </c>
      <c r="F1410">
        <v>35.17</v>
      </c>
      <c r="G1410">
        <v>-43.039865883670402</v>
      </c>
      <c r="H1410">
        <v>-1.2189469339745</v>
      </c>
      <c r="I1410">
        <v>-30.089584884527302</v>
      </c>
      <c r="J1410">
        <v>-1.26978309165376</v>
      </c>
      <c r="K1410">
        <v>35.107783978388298</v>
      </c>
      <c r="M1410">
        <v>63.013148638641098</v>
      </c>
      <c r="N1410">
        <v>1.1619182757447799</v>
      </c>
      <c r="O1410">
        <v>24.9644583451805</v>
      </c>
      <c r="P1410">
        <v>17.233333333333299</v>
      </c>
    </row>
    <row r="1411" spans="1:17" hidden="1" x14ac:dyDescent="0.3">
      <c r="A1411" t="s">
        <v>2976</v>
      </c>
      <c r="B1411" t="s">
        <v>2977</v>
      </c>
      <c r="C1411" t="str">
        <f>IFERROR(VLOOKUP(Table1[[#This Row],[Ticker]],[1]!Table1[[Symbol]:[Industry]],2,FALSE),"-")</f>
        <v>-</v>
      </c>
      <c r="D1411" t="s">
        <v>65</v>
      </c>
      <c r="E1411">
        <v>1060.2150149500001</v>
      </c>
      <c r="F1411">
        <v>817.9</v>
      </c>
      <c r="G1411">
        <v>74.222442135953898</v>
      </c>
      <c r="H1411">
        <v>-12.5295414897314</v>
      </c>
      <c r="I1411">
        <v>7.0003111973674796</v>
      </c>
      <c r="J1411">
        <v>0.54685339082419504</v>
      </c>
      <c r="K1411">
        <v>757.15076294787502</v>
      </c>
      <c r="L1411">
        <v>640.43929199289005</v>
      </c>
      <c r="M1411">
        <v>50.495494408986801</v>
      </c>
      <c r="N1411">
        <v>0.60314032252350203</v>
      </c>
      <c r="O1411">
        <v>14.311040469495</v>
      </c>
      <c r="P1411">
        <v>115.23684210526299</v>
      </c>
      <c r="Q1411">
        <v>8.4868308475711002E-2</v>
      </c>
    </row>
    <row r="1412" spans="1:17" hidden="1" x14ac:dyDescent="0.3">
      <c r="A1412" t="s">
        <v>2978</v>
      </c>
      <c r="B1412" t="s">
        <v>2979</v>
      </c>
      <c r="C1412" t="str">
        <f>IFERROR(VLOOKUP(Table1[[#This Row],[Ticker]],[1]!Table1[[Symbol]:[Industry]],2,FALSE),"-")</f>
        <v>-</v>
      </c>
      <c r="D1412" t="s">
        <v>189</v>
      </c>
      <c r="E1412">
        <v>1059.21905038</v>
      </c>
      <c r="F1412">
        <v>931.65</v>
      </c>
      <c r="G1412">
        <v>74.857348035826107</v>
      </c>
      <c r="H1412">
        <v>5.1445617633158003</v>
      </c>
      <c r="I1412">
        <v>2.9859337950288598</v>
      </c>
      <c r="J1412">
        <v>-2.0103734781597602</v>
      </c>
      <c r="K1412">
        <v>843.34157497733895</v>
      </c>
      <c r="L1412">
        <v>749.494428330554</v>
      </c>
      <c r="M1412">
        <v>59.377724755336502</v>
      </c>
      <c r="N1412">
        <v>3.4562285167504001</v>
      </c>
      <c r="O1412">
        <v>5.9303386464874199</v>
      </c>
      <c r="P1412">
        <v>128.906633906633</v>
      </c>
      <c r="Q1412">
        <v>0.15292382525068099</v>
      </c>
    </row>
    <row r="1413" spans="1:17" hidden="1" x14ac:dyDescent="0.3">
      <c r="A1413" t="s">
        <v>2980</v>
      </c>
      <c r="B1413" t="s">
        <v>2981</v>
      </c>
      <c r="C1413" t="str">
        <f>IFERROR(VLOOKUP(Table1[[#This Row],[Ticker]],[1]!Table1[[Symbol]:[Industry]],2,FALSE),"-")</f>
        <v>-</v>
      </c>
      <c r="D1413" t="s">
        <v>629</v>
      </c>
      <c r="E1413">
        <v>1055.171924968</v>
      </c>
      <c r="F1413">
        <v>221.28</v>
      </c>
      <c r="G1413">
        <v>-12.4496935142338</v>
      </c>
      <c r="H1413">
        <v>17.2775792977523</v>
      </c>
      <c r="I1413">
        <v>-14.832299719043</v>
      </c>
      <c r="J1413">
        <v>-0.42790764476786403</v>
      </c>
      <c r="K1413">
        <v>197.935026545515</v>
      </c>
      <c r="L1413">
        <v>196.14694070761001</v>
      </c>
      <c r="M1413">
        <v>74.917976445687103</v>
      </c>
      <c r="N1413">
        <v>2.5406593255517</v>
      </c>
      <c r="O1413">
        <v>9.6800433839479201</v>
      </c>
      <c r="P1413">
        <v>39.126060987110897</v>
      </c>
      <c r="Q1413">
        <v>-1.0494801140025999E-2</v>
      </c>
    </row>
    <row r="1414" spans="1:17" hidden="1" x14ac:dyDescent="0.3">
      <c r="A1414" t="s">
        <v>2982</v>
      </c>
      <c r="B1414" t="s">
        <v>2983</v>
      </c>
      <c r="C1414" t="str">
        <f>IFERROR(VLOOKUP(Table1[[#This Row],[Ticker]],[1]!Table1[[Symbol]:[Industry]],2,FALSE),"-")</f>
        <v>-</v>
      </c>
      <c r="D1414" t="s">
        <v>388</v>
      </c>
      <c r="E1414">
        <v>1055.0123745200001</v>
      </c>
      <c r="F1414">
        <v>161.69</v>
      </c>
      <c r="G1414">
        <v>32.4469301645847</v>
      </c>
      <c r="H1414">
        <v>-1.9176789703825701</v>
      </c>
      <c r="I1414">
        <v>-47.4572648251267</v>
      </c>
      <c r="J1414">
        <v>-1.4329721022606201</v>
      </c>
      <c r="K1414">
        <v>171.93362954235201</v>
      </c>
      <c r="L1414">
        <v>171.88967526668799</v>
      </c>
      <c r="M1414">
        <v>44.421288548878898</v>
      </c>
      <c r="N1414">
        <v>1.8221741694515401</v>
      </c>
      <c r="O1414">
        <v>84.457913290865207</v>
      </c>
      <c r="P1414">
        <v>66.690721649484502</v>
      </c>
      <c r="Q1414">
        <v>1.119204569309E-2</v>
      </c>
    </row>
    <row r="1415" spans="1:17" hidden="1" x14ac:dyDescent="0.3">
      <c r="A1415" t="s">
        <v>2984</v>
      </c>
      <c r="B1415" t="s">
        <v>2985</v>
      </c>
      <c r="C1415" t="str">
        <f>IFERROR(VLOOKUP(Table1[[#This Row],[Ticker]],[1]!Table1[[Symbol]:[Industry]],2,FALSE),"-")</f>
        <v>-</v>
      </c>
      <c r="D1415" t="s">
        <v>239</v>
      </c>
      <c r="E1415">
        <v>1050.05592</v>
      </c>
      <c r="F1415">
        <v>935</v>
      </c>
      <c r="G1415">
        <v>75.790479240284199</v>
      </c>
      <c r="H1415">
        <v>13.1512693154285</v>
      </c>
      <c r="I1415">
        <v>26.2200503711469</v>
      </c>
      <c r="J1415">
        <v>-0.24161407756926701</v>
      </c>
      <c r="K1415">
        <v>870.66954640904305</v>
      </c>
      <c r="L1415">
        <v>677.93686648070695</v>
      </c>
      <c r="M1415">
        <v>52.218064323597098</v>
      </c>
      <c r="N1415">
        <v>0.774899436846339</v>
      </c>
      <c r="O1415">
        <v>18.823529411764699</v>
      </c>
      <c r="P1415">
        <v>159.722222222222</v>
      </c>
      <c r="Q1415">
        <v>0.15908529002185301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E1416">
        <v>1047.0413390000001</v>
      </c>
      <c r="F1416">
        <v>436.5</v>
      </c>
      <c r="G1416">
        <v>165.86253662577499</v>
      </c>
      <c r="H1416">
        <v>-3.23035511112028</v>
      </c>
      <c r="I1416">
        <v>44.505453944493397</v>
      </c>
      <c r="J1416">
        <v>4.0071421413362103</v>
      </c>
      <c r="K1416">
        <v>395.509166552642</v>
      </c>
      <c r="L1416">
        <v>316.02786380803701</v>
      </c>
      <c r="M1416">
        <v>68.665552338706703</v>
      </c>
      <c r="N1416">
        <v>1.1263262346385701</v>
      </c>
      <c r="O1416">
        <v>0.504009163802976</v>
      </c>
      <c r="P1416">
        <v>206.74631061138399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D1417" t="s">
        <v>1535</v>
      </c>
      <c r="E1417">
        <v>1044.04941407</v>
      </c>
      <c r="F1417">
        <v>408.2</v>
      </c>
      <c r="G1417">
        <v>273.49797554108397</v>
      </c>
      <c r="H1417">
        <v>36.029467568837497</v>
      </c>
      <c r="I1417">
        <v>146.17194379658099</v>
      </c>
      <c r="J1417">
        <v>8.7136002538446693</v>
      </c>
      <c r="K1417">
        <v>322.87831165212401</v>
      </c>
      <c r="L1417">
        <v>215.68471298688499</v>
      </c>
      <c r="M1417">
        <v>69.742417857086096</v>
      </c>
      <c r="N1417">
        <v>0.67337878547645402</v>
      </c>
      <c r="O1417">
        <v>13.1798138167565</v>
      </c>
      <c r="P1417">
        <v>329.68421052631498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D1418" t="s">
        <v>46</v>
      </c>
      <c r="E1418">
        <v>1041.946956735</v>
      </c>
      <c r="F1418">
        <v>500</v>
      </c>
      <c r="G1418">
        <v>-19.907407242771001</v>
      </c>
      <c r="H1418">
        <v>-5.2642710813776796</v>
      </c>
      <c r="I1418">
        <v>-41.811662043748903</v>
      </c>
      <c r="J1418">
        <v>3.9860959929887798</v>
      </c>
      <c r="K1418">
        <v>498.64729122688999</v>
      </c>
      <c r="L1418">
        <v>562.11340535270006</v>
      </c>
      <c r="M1418">
        <v>66.411960129796597</v>
      </c>
      <c r="N1418">
        <v>1.56736591216738</v>
      </c>
      <c r="O1418">
        <v>72.67</v>
      </c>
      <c r="P1418">
        <v>20.7729468599033</v>
      </c>
      <c r="Q1418">
        <v>0.166928237924717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E1419">
        <v>1041.25</v>
      </c>
      <c r="F1419">
        <v>408.2</v>
      </c>
      <c r="G1419">
        <v>142.86629845846701</v>
      </c>
      <c r="H1419">
        <v>0.57696540088665804</v>
      </c>
      <c r="I1419">
        <v>25.961447463487598</v>
      </c>
      <c r="J1419">
        <v>0.84171925576406603</v>
      </c>
      <c r="K1419">
        <v>431.039918449006</v>
      </c>
      <c r="L1419">
        <v>369.585316582752</v>
      </c>
      <c r="M1419">
        <v>48.046763012006402</v>
      </c>
      <c r="N1419">
        <v>0.48056918840281898</v>
      </c>
      <c r="O1419">
        <v>131.28368446839701</v>
      </c>
      <c r="P1419">
        <v>213.15688530878401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E1420">
        <v>1039.06094355</v>
      </c>
      <c r="F1420">
        <v>1168.3</v>
      </c>
      <c r="G1420">
        <v>154.36653459965299</v>
      </c>
      <c r="H1420">
        <v>19.082003103065301</v>
      </c>
      <c r="I1420">
        <v>25.4455035530606</v>
      </c>
      <c r="J1420">
        <v>2.2327448967897099</v>
      </c>
      <c r="K1420">
        <v>1004.00894379395</v>
      </c>
      <c r="L1420">
        <v>814.67670368430095</v>
      </c>
      <c r="M1420">
        <v>63.018783088068297</v>
      </c>
      <c r="N1420">
        <v>0.73187686249884498</v>
      </c>
      <c r="O1420">
        <v>9.0344945647521993</v>
      </c>
      <c r="P1420">
        <v>181.51807228915601</v>
      </c>
      <c r="Q1420">
        <v>5.5907707624337E-2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242</v>
      </c>
      <c r="E1421">
        <v>1036.92683661</v>
      </c>
      <c r="F1421">
        <v>624.95000000000005</v>
      </c>
      <c r="G1421">
        <v>-44.543856395777397</v>
      </c>
      <c r="H1421">
        <v>6.1370089740628604</v>
      </c>
      <c r="I1421">
        <v>-11.282874261080501</v>
      </c>
      <c r="J1421">
        <v>7.2631007854751903</v>
      </c>
      <c r="K1421">
        <v>546.66756652742197</v>
      </c>
      <c r="L1421">
        <v>554.57616120416196</v>
      </c>
      <c r="M1421">
        <v>78.6954148565829</v>
      </c>
      <c r="N1421">
        <v>2.3959014120440201</v>
      </c>
      <c r="O1421">
        <v>30.250420033602602</v>
      </c>
      <c r="P1421">
        <v>41.7120181405895</v>
      </c>
      <c r="Q1421">
        <v>4.4503050490940999E-2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D1422" t="s">
        <v>621</v>
      </c>
      <c r="E1422">
        <v>1032.13619064</v>
      </c>
      <c r="F1422">
        <v>44.3</v>
      </c>
      <c r="G1422">
        <v>87.187837830594802</v>
      </c>
      <c r="H1422">
        <v>43.012762961968903</v>
      </c>
      <c r="I1422">
        <v>29.340919455676001</v>
      </c>
      <c r="J1422">
        <v>-6.7534251011913202</v>
      </c>
      <c r="K1422">
        <v>35.043528785900698</v>
      </c>
      <c r="L1422">
        <v>30.9521767121146</v>
      </c>
      <c r="M1422">
        <v>65.177980475116698</v>
      </c>
      <c r="N1422">
        <v>3.2359832073219699</v>
      </c>
      <c r="O1422">
        <v>18.961625282166999</v>
      </c>
      <c r="P1422">
        <v>124.8730964467</v>
      </c>
      <c r="Q1422">
        <v>-7.4451706741639999E-3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65</v>
      </c>
      <c r="E1423">
        <v>1031.904176</v>
      </c>
      <c r="F1423">
        <v>392</v>
      </c>
      <c r="G1423">
        <v>0.71390071172508396</v>
      </c>
      <c r="H1423">
        <v>20.672531860408501</v>
      </c>
      <c r="I1423">
        <v>-9.1184439180080705</v>
      </c>
      <c r="J1423">
        <v>3.49227947985369</v>
      </c>
      <c r="K1423">
        <v>324.62758096891599</v>
      </c>
      <c r="L1423">
        <v>336.912656657735</v>
      </c>
      <c r="M1423">
        <v>73.752368801687496</v>
      </c>
      <c r="N1423">
        <v>3.89652538405982</v>
      </c>
      <c r="O1423">
        <v>30.969387755102002</v>
      </c>
      <c r="P1423">
        <v>48.879605013292803</v>
      </c>
      <c r="Q1423">
        <v>-2.4493480594448998E-2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117</v>
      </c>
      <c r="E1424">
        <v>1030.7313438399999</v>
      </c>
      <c r="F1424">
        <v>9568.4</v>
      </c>
      <c r="G1424">
        <v>267.77952914279501</v>
      </c>
      <c r="H1424">
        <v>52.765005695573699</v>
      </c>
      <c r="I1424">
        <v>174.080514507369</v>
      </c>
      <c r="J1424">
        <v>23.543922082031699</v>
      </c>
      <c r="K1424">
        <v>7001.3832136113097</v>
      </c>
      <c r="L1424">
        <v>5051.2133607408196</v>
      </c>
      <c r="M1424">
        <v>93.176151667923307</v>
      </c>
      <c r="N1424">
        <v>1.4836573241825</v>
      </c>
      <c r="O1424">
        <v>9.8213912461853496</v>
      </c>
      <c r="P1424">
        <v>324.99777915963398</v>
      </c>
      <c r="Q1424">
        <v>9.8396787118119999E-2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346</v>
      </c>
      <c r="E1425">
        <v>1030.344365856</v>
      </c>
      <c r="F1425">
        <v>305.33999999999997</v>
      </c>
      <c r="G1425">
        <v>52.1161493170097</v>
      </c>
      <c r="H1425">
        <v>27.134641083847001</v>
      </c>
      <c r="I1425">
        <v>1.9557103758243399</v>
      </c>
      <c r="J1425">
        <v>19.734576398621201</v>
      </c>
      <c r="K1425">
        <v>255.77715119090601</v>
      </c>
      <c r="L1425">
        <v>237.18924900833201</v>
      </c>
      <c r="M1425">
        <v>75.5609690445458</v>
      </c>
      <c r="N1425">
        <v>3.3332631291990902</v>
      </c>
      <c r="O1425">
        <v>7.57188707670137</v>
      </c>
      <c r="P1425">
        <v>84.328403259885206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629</v>
      </c>
      <c r="E1426">
        <v>1028.1884191199999</v>
      </c>
      <c r="F1426">
        <v>62</v>
      </c>
      <c r="G1426">
        <v>3.1708493746791602</v>
      </c>
      <c r="H1426">
        <v>10.4011586279995</v>
      </c>
      <c r="I1426">
        <v>-17.947573050207701</v>
      </c>
      <c r="J1426">
        <v>-4.7619830245331398</v>
      </c>
      <c r="K1426">
        <v>58.918485972096597</v>
      </c>
      <c r="L1426">
        <v>57.985175640188601</v>
      </c>
      <c r="M1426">
        <v>55.652457124645998</v>
      </c>
      <c r="N1426">
        <v>1.97924500127787</v>
      </c>
      <c r="O1426">
        <v>18.467741935483801</v>
      </c>
      <c r="P1426">
        <v>39.325842696629202</v>
      </c>
      <c r="Q1426">
        <v>-3.5058080113291E-2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297</v>
      </c>
      <c r="E1427">
        <v>1028.1775</v>
      </c>
      <c r="F1427">
        <v>504</v>
      </c>
      <c r="G1427">
        <v>17.776194688558402</v>
      </c>
      <c r="H1427">
        <v>-12.046592097386</v>
      </c>
      <c r="I1427">
        <v>-29.604304059044399</v>
      </c>
      <c r="J1427">
        <v>-2.9591713294776598</v>
      </c>
      <c r="K1427">
        <v>531.46093976634199</v>
      </c>
      <c r="L1427">
        <v>524.203304340253</v>
      </c>
      <c r="M1427">
        <v>39.4492933919853</v>
      </c>
      <c r="N1427">
        <v>0.79713390058217604</v>
      </c>
      <c r="O1427">
        <v>58.720238095238003</v>
      </c>
      <c r="P1427">
        <v>52.843062926459403</v>
      </c>
      <c r="Q1427">
        <v>0.111044632490887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539</v>
      </c>
      <c r="E1428">
        <v>1027.5256437600001</v>
      </c>
      <c r="F1428">
        <v>324.64999999999998</v>
      </c>
      <c r="G1428">
        <v>83.171927889196198</v>
      </c>
      <c r="H1428">
        <v>8.1724788679535205</v>
      </c>
      <c r="I1428">
        <v>39.949209110030402</v>
      </c>
      <c r="J1428">
        <v>-4.7067987784518897</v>
      </c>
      <c r="K1428">
        <v>274.05694604075501</v>
      </c>
      <c r="L1428">
        <v>241.641761362441</v>
      </c>
      <c r="M1428">
        <v>59.0901087341947</v>
      </c>
      <c r="N1428">
        <v>1.80167920022081</v>
      </c>
      <c r="O1428">
        <v>1.5863237332511999</v>
      </c>
      <c r="P1428">
        <v>109.31656995486701</v>
      </c>
      <c r="Q1428">
        <v>4.7198708892719999E-3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117</v>
      </c>
      <c r="E1429">
        <v>1025.6695572649901</v>
      </c>
      <c r="F1429">
        <v>472</v>
      </c>
      <c r="G1429">
        <v>20.460031081209198</v>
      </c>
      <c r="H1429">
        <v>2.5736790195955299</v>
      </c>
      <c r="I1429">
        <v>-3.05181460304747</v>
      </c>
      <c r="J1429">
        <v>-5.7034740566706299</v>
      </c>
      <c r="K1429">
        <v>447.20227736211802</v>
      </c>
      <c r="L1429">
        <v>415.19888430431598</v>
      </c>
      <c r="M1429">
        <v>46.027840315156197</v>
      </c>
      <c r="N1429">
        <v>0.57787647366121897</v>
      </c>
      <c r="O1429">
        <v>9.6822033898305193</v>
      </c>
      <c r="P1429">
        <v>63.718348942074201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189</v>
      </c>
      <c r="E1430">
        <v>1017.0008800000001</v>
      </c>
      <c r="F1430">
        <v>822.65</v>
      </c>
      <c r="G1430">
        <v>17.084841330821501</v>
      </c>
      <c r="H1430">
        <v>2.6001170033957801</v>
      </c>
      <c r="I1430">
        <v>-5.3870368799091297</v>
      </c>
      <c r="J1430">
        <v>-1.5987994567810699</v>
      </c>
      <c r="K1430">
        <v>798.78689179850301</v>
      </c>
      <c r="L1430">
        <v>748.11136815366206</v>
      </c>
      <c r="M1430">
        <v>69.839003553100397</v>
      </c>
      <c r="N1430">
        <v>0.75183173146969395</v>
      </c>
      <c r="O1430">
        <v>13.657083814501901</v>
      </c>
      <c r="P1430">
        <v>44.261288908373501</v>
      </c>
      <c r="Q1430">
        <v>4.7857369000963997E-2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1344</v>
      </c>
      <c r="E1431">
        <v>1016.877670268</v>
      </c>
      <c r="F1431">
        <v>82.27</v>
      </c>
      <c r="G1431">
        <v>47.055384125711903</v>
      </c>
      <c r="H1431">
        <v>25.7220471684053</v>
      </c>
      <c r="I1431">
        <v>-1.24771976997305</v>
      </c>
      <c r="J1431">
        <v>8.7227499575184595</v>
      </c>
      <c r="K1431">
        <v>69.682664400615494</v>
      </c>
      <c r="L1431">
        <v>65.471273463748901</v>
      </c>
      <c r="M1431">
        <v>63.652351150681397</v>
      </c>
      <c r="N1431">
        <v>1.4730614196074301</v>
      </c>
      <c r="O1431">
        <v>4.6554029415339704</v>
      </c>
      <c r="P1431">
        <v>86.131221719457002</v>
      </c>
      <c r="Q1431">
        <v>-3.7419395876748002E-2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21</v>
      </c>
      <c r="E1432">
        <v>1016.53611008</v>
      </c>
      <c r="F1432">
        <v>156.68</v>
      </c>
      <c r="G1432">
        <v>3.0304915108287802</v>
      </c>
      <c r="H1432">
        <v>6.4229492370752803</v>
      </c>
      <c r="I1432">
        <v>-5.4629973849092304</v>
      </c>
      <c r="J1432">
        <v>2.9051468626179999</v>
      </c>
      <c r="K1432">
        <v>149.643394625697</v>
      </c>
      <c r="L1432">
        <v>142.14532863002401</v>
      </c>
      <c r="M1432">
        <v>76.941749613777404</v>
      </c>
      <c r="N1432">
        <v>2.0712949143466299</v>
      </c>
      <c r="O1432">
        <v>18.968598417155899</v>
      </c>
      <c r="P1432">
        <v>33.458262350936899</v>
      </c>
      <c r="Q1432">
        <v>7.3354130073699994E-2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239</v>
      </c>
      <c r="E1433">
        <v>1015.40112989699</v>
      </c>
      <c r="F1433">
        <v>163.1</v>
      </c>
      <c r="G1433">
        <v>43.415798075281103</v>
      </c>
      <c r="H1433">
        <v>18.768022517228498</v>
      </c>
      <c r="I1433">
        <v>9.94823484560008</v>
      </c>
      <c r="J1433">
        <v>0.68862842441594796</v>
      </c>
      <c r="K1433">
        <v>150.25286040824699</v>
      </c>
      <c r="L1433">
        <v>130.49065333561501</v>
      </c>
      <c r="M1433">
        <v>68.307889088977603</v>
      </c>
      <c r="N1433">
        <v>2.1163635262335201</v>
      </c>
      <c r="O1433">
        <v>18.9454322501532</v>
      </c>
      <c r="P1433">
        <v>74.625267665952805</v>
      </c>
      <c r="Q1433">
        <v>0.26010386044911898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624</v>
      </c>
      <c r="E1434">
        <v>1014.033195</v>
      </c>
      <c r="F1434">
        <v>89.62</v>
      </c>
      <c r="G1434">
        <v>-34.9037923310512</v>
      </c>
      <c r="H1434">
        <v>-8.5856279129354292</v>
      </c>
      <c r="I1434">
        <v>-44.762945894654798</v>
      </c>
      <c r="J1434">
        <v>-3.0806945373393702</v>
      </c>
      <c r="K1434">
        <v>93.2595808311073</v>
      </c>
      <c r="L1434">
        <v>97.388166996887406</v>
      </c>
      <c r="M1434">
        <v>37.733523550824202</v>
      </c>
      <c r="N1434">
        <v>0.70890875275779996</v>
      </c>
      <c r="O1434">
        <v>62.463735773264801</v>
      </c>
      <c r="P1434">
        <v>7.4580335731414698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65</v>
      </c>
      <c r="E1435">
        <v>1012.85515228</v>
      </c>
      <c r="F1435">
        <v>1552.1</v>
      </c>
      <c r="G1435">
        <v>247.648807114307</v>
      </c>
      <c r="H1435">
        <v>1.48938223310878</v>
      </c>
      <c r="I1435">
        <v>76.1562745123139</v>
      </c>
      <c r="J1435">
        <v>-2.6765347124898899</v>
      </c>
      <c r="K1435">
        <v>1444.2302018714699</v>
      </c>
      <c r="L1435">
        <v>1101.06197865332</v>
      </c>
      <c r="M1435">
        <v>68.591060298704505</v>
      </c>
      <c r="N1435">
        <v>0.53468692805505802</v>
      </c>
      <c r="O1435">
        <v>17.5633013336769</v>
      </c>
      <c r="P1435">
        <v>283.23456790123402</v>
      </c>
      <c r="Q1435">
        <v>0.117676465502452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46</v>
      </c>
      <c r="E1436">
        <v>1011.83715</v>
      </c>
      <c r="F1436">
        <v>440</v>
      </c>
      <c r="G1436">
        <v>804.31991945659104</v>
      </c>
      <c r="H1436">
        <v>-20.544983548178401</v>
      </c>
      <c r="I1436">
        <v>-41.845592171622499</v>
      </c>
      <c r="J1436">
        <v>-6.5308118629385596</v>
      </c>
      <c r="K1436">
        <v>446.03973224718999</v>
      </c>
      <c r="L1436">
        <v>391.96582870233101</v>
      </c>
      <c r="M1436">
        <v>51.725437666223399</v>
      </c>
      <c r="N1436">
        <v>2.29119638826185</v>
      </c>
      <c r="O1436">
        <v>127.65909090909</v>
      </c>
      <c r="P1436">
        <v>830.62605752960997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75</v>
      </c>
      <c r="E1437">
        <v>1009.29726043199</v>
      </c>
      <c r="F1437">
        <v>30.11</v>
      </c>
      <c r="G1437">
        <v>89.615842942574602</v>
      </c>
      <c r="H1437">
        <v>-0.63090318088786501</v>
      </c>
      <c r="I1437">
        <v>26.5603974041091</v>
      </c>
      <c r="J1437">
        <v>-15.401614077569199</v>
      </c>
      <c r="K1437">
        <v>31.084595345693401</v>
      </c>
      <c r="L1437">
        <v>24.946032102538702</v>
      </c>
      <c r="M1437">
        <v>40.501515829590197</v>
      </c>
      <c r="N1437">
        <v>2.4270340922380602</v>
      </c>
      <c r="O1437">
        <v>30.488209897044101</v>
      </c>
      <c r="P1437">
        <v>122.69665319212299</v>
      </c>
      <c r="Q1437">
        <v>6.9331370377068005E-2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109</v>
      </c>
      <c r="E1438">
        <v>1002.41814943</v>
      </c>
      <c r="F1438">
        <v>3107.85</v>
      </c>
      <c r="G1438">
        <v>43.800594275092003</v>
      </c>
      <c r="H1438">
        <v>13.812404117567301</v>
      </c>
      <c r="I1438">
        <v>-7.9080801561888601</v>
      </c>
      <c r="J1438">
        <v>8.8045713483629893</v>
      </c>
      <c r="K1438">
        <v>2831.4703499099801</v>
      </c>
      <c r="L1438">
        <v>2656.1700336097201</v>
      </c>
      <c r="M1438">
        <v>73.627020891304994</v>
      </c>
      <c r="N1438">
        <v>1.1707253499697501</v>
      </c>
      <c r="O1438">
        <v>14.9025853886127</v>
      </c>
      <c r="P1438">
        <v>77.7946224256292</v>
      </c>
      <c r="Q1438">
        <v>0.13639886675735999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140</v>
      </c>
      <c r="E1439">
        <v>1002.27769</v>
      </c>
      <c r="F1439">
        <v>1005</v>
      </c>
      <c r="G1439">
        <v>4.20486770582594</v>
      </c>
      <c r="H1439">
        <v>-0.82387389471994599</v>
      </c>
      <c r="I1439">
        <v>20.614232996604201</v>
      </c>
      <c r="J1439">
        <v>-1.0351650016746601</v>
      </c>
      <c r="K1439">
        <v>1005.0898513538</v>
      </c>
      <c r="L1439">
        <v>874.44284124956505</v>
      </c>
      <c r="M1439">
        <v>44.821163617902101</v>
      </c>
      <c r="N1439">
        <v>0.14769594375370201</v>
      </c>
      <c r="O1439">
        <v>16.915422885572099</v>
      </c>
      <c r="P1439">
        <v>50.314089141489603</v>
      </c>
      <c r="Q1439">
        <v>1.9207954057553999E-2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125</v>
      </c>
      <c r="E1440">
        <v>1002.17271882</v>
      </c>
      <c r="F1440">
        <v>207.92</v>
      </c>
      <c r="G1440">
        <v>4.1831969332539201</v>
      </c>
      <c r="H1440">
        <v>20.6019378348335</v>
      </c>
      <c r="I1440">
        <v>26.211435726250599</v>
      </c>
      <c r="J1440">
        <v>-6.4906868039883499</v>
      </c>
      <c r="K1440">
        <v>179.96113844330799</v>
      </c>
      <c r="L1440">
        <v>164.16363775436699</v>
      </c>
      <c r="M1440">
        <v>55.620896572821401</v>
      </c>
      <c r="N1440">
        <v>0.832712027333121</v>
      </c>
      <c r="O1440">
        <v>6.6756444786456299</v>
      </c>
      <c r="P1440">
        <v>60.804331013147703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242</v>
      </c>
      <c r="E1441">
        <v>1001.159147835</v>
      </c>
      <c r="F1441">
        <v>81.41</v>
      </c>
      <c r="G1441">
        <v>-17.318881198438699</v>
      </c>
      <c r="H1441">
        <v>3.8159052122101902</v>
      </c>
      <c r="I1441">
        <v>-14.2329796703679</v>
      </c>
      <c r="J1441">
        <v>0.13400686243837201</v>
      </c>
      <c r="K1441">
        <v>77.107623134110298</v>
      </c>
      <c r="L1441">
        <v>78.092351123661302</v>
      </c>
      <c r="M1441">
        <v>62.351634674923901</v>
      </c>
      <c r="N1441">
        <v>0.97285287689712396</v>
      </c>
      <c r="O1441">
        <v>24.001965360520799</v>
      </c>
      <c r="P1441">
        <v>23.7234042553191</v>
      </c>
      <c r="Q1441">
        <v>-8.5004586756238995E-2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876</v>
      </c>
      <c r="E1442">
        <v>998.03899999999999</v>
      </c>
      <c r="F1442">
        <v>2167.15</v>
      </c>
      <c r="G1442">
        <v>153.84149207460999</v>
      </c>
      <c r="H1442">
        <v>45.423791230051002</v>
      </c>
      <c r="I1442">
        <v>103.567176024967</v>
      </c>
      <c r="J1442">
        <v>0.83314304411688</v>
      </c>
      <c r="K1442">
        <v>1580.6923578452399</v>
      </c>
      <c r="L1442">
        <v>1140.9539300251499</v>
      </c>
      <c r="M1442">
        <v>75.660168009295404</v>
      </c>
      <c r="N1442">
        <v>1.4116512177785501</v>
      </c>
      <c r="O1442">
        <v>6.5777634220058401</v>
      </c>
      <c r="P1442">
        <v>220.01624335499099</v>
      </c>
      <c r="Q1442">
        <v>0.174635109780792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336</v>
      </c>
      <c r="E1443">
        <v>991.99501104000001</v>
      </c>
      <c r="F1443">
        <v>5.25</v>
      </c>
      <c r="G1443">
        <v>43.048700636657799</v>
      </c>
      <c r="H1443">
        <v>-1.3510127971556301</v>
      </c>
      <c r="I1443">
        <v>-31.300938434823099</v>
      </c>
      <c r="J1443">
        <v>-8.3720488601779603</v>
      </c>
      <c r="K1443">
        <v>5.2805585915176101</v>
      </c>
      <c r="L1443">
        <v>5.2260367628249602</v>
      </c>
      <c r="M1443">
        <v>44.1493230201865</v>
      </c>
      <c r="N1443">
        <v>0.98277697440055301</v>
      </c>
      <c r="O1443">
        <v>52.380952380952301</v>
      </c>
      <c r="P1443">
        <v>75</v>
      </c>
      <c r="Q1443">
        <v>3.7537521189469E-2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214</v>
      </c>
      <c r="E1444">
        <v>991.39140420000001</v>
      </c>
      <c r="F1444">
        <v>67.7</v>
      </c>
      <c r="G1444">
        <v>15.0366181107259</v>
      </c>
      <c r="H1444">
        <v>-12.615568534368199</v>
      </c>
      <c r="I1444">
        <v>-8.3709481247456505</v>
      </c>
      <c r="J1444">
        <v>-3.5516444727060299</v>
      </c>
      <c r="K1444">
        <v>67.792113432874999</v>
      </c>
      <c r="L1444">
        <v>68.101705124210795</v>
      </c>
      <c r="M1444">
        <v>42.417311105417298</v>
      </c>
      <c r="N1444">
        <v>0.925611392603368</v>
      </c>
      <c r="O1444">
        <v>91.580502215657205</v>
      </c>
      <c r="P1444">
        <v>56.894553881807603</v>
      </c>
      <c r="Q1444">
        <v>2.9649920320472999E-2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242</v>
      </c>
      <c r="E1445">
        <v>990.545300513999</v>
      </c>
      <c r="F1445">
        <v>250.28</v>
      </c>
      <c r="G1445">
        <v>9.4297926629111402</v>
      </c>
      <c r="H1445">
        <v>6.0047282429059496</v>
      </c>
      <c r="I1445">
        <v>22.100711998077202</v>
      </c>
      <c r="J1445">
        <v>4.2196066658910301</v>
      </c>
      <c r="K1445">
        <v>236.05313205642301</v>
      </c>
      <c r="M1445">
        <v>58.400097486745302</v>
      </c>
      <c r="N1445">
        <v>0.91030049521163203</v>
      </c>
      <c r="O1445">
        <v>9.6771615790314893</v>
      </c>
      <c r="P1445">
        <v>46.063612489057398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692</v>
      </c>
      <c r="E1446">
        <v>990.22537599999998</v>
      </c>
      <c r="F1446">
        <v>250.35</v>
      </c>
      <c r="G1446">
        <v>67.060618579506396</v>
      </c>
      <c r="H1446">
        <v>-1.87168526728989</v>
      </c>
      <c r="I1446">
        <v>-8.1210096157435299</v>
      </c>
      <c r="J1446">
        <v>4.8708503075889503E-2</v>
      </c>
      <c r="K1446">
        <v>262.02534843221099</v>
      </c>
      <c r="L1446">
        <v>253.77700641829799</v>
      </c>
      <c r="M1446">
        <v>43.119526134994899</v>
      </c>
      <c r="N1446">
        <v>1.0392372328303701</v>
      </c>
      <c r="O1446">
        <v>59.376872378669802</v>
      </c>
      <c r="P1446">
        <v>123.028953229398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80</v>
      </c>
      <c r="E1447">
        <v>986.31033539999999</v>
      </c>
      <c r="F1447">
        <v>112.96</v>
      </c>
      <c r="G1447">
        <v>4.61871741830989</v>
      </c>
      <c r="H1447">
        <v>0.84527393770741799</v>
      </c>
      <c r="I1447">
        <v>2.7027370916277702</v>
      </c>
      <c r="J1447">
        <v>-2.2561822357378301</v>
      </c>
      <c r="K1447">
        <v>111.734824663819</v>
      </c>
      <c r="L1447">
        <v>106.212754841974</v>
      </c>
      <c r="M1447">
        <v>42.873027140902799</v>
      </c>
      <c r="N1447">
        <v>1.1518369785186799</v>
      </c>
      <c r="O1447">
        <v>57.533640226628897</v>
      </c>
      <c r="P1447">
        <v>41.199999999999903</v>
      </c>
      <c r="Q1447">
        <v>-4.3353318583128998E-2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214</v>
      </c>
      <c r="E1448">
        <v>985.14975455000001</v>
      </c>
      <c r="F1448">
        <v>1844.65</v>
      </c>
      <c r="G1448">
        <v>-28.902408740179201</v>
      </c>
      <c r="H1448">
        <v>14.990789778080501</v>
      </c>
      <c r="I1448">
        <v>1.29574383176064</v>
      </c>
      <c r="J1448">
        <v>8.6083282079251493</v>
      </c>
      <c r="K1448">
        <v>1674.0259758361401</v>
      </c>
      <c r="L1448">
        <v>1585.5390120643301</v>
      </c>
      <c r="M1448">
        <v>63.871613587552901</v>
      </c>
      <c r="N1448">
        <v>2.0479780267733001</v>
      </c>
      <c r="O1448">
        <v>26.687989591521401</v>
      </c>
      <c r="P1448">
        <v>42.642282709557598</v>
      </c>
      <c r="Q1448">
        <v>0.13423549049049699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542</v>
      </c>
      <c r="E1449">
        <v>985.05</v>
      </c>
      <c r="F1449">
        <v>327.14999999999998</v>
      </c>
      <c r="G1449">
        <v>16.554123935713999</v>
      </c>
      <c r="H1449">
        <v>23.1972694284017</v>
      </c>
      <c r="I1449">
        <v>17.895248388281502</v>
      </c>
      <c r="J1449">
        <v>0.730435611871733</v>
      </c>
      <c r="K1449">
        <v>282.501799038299</v>
      </c>
      <c r="L1449">
        <v>246.842723530217</v>
      </c>
      <c r="M1449">
        <v>67.804463079427705</v>
      </c>
      <c r="N1449">
        <v>0.78846714951705499</v>
      </c>
      <c r="O1449">
        <v>6.8317285648785004</v>
      </c>
      <c r="P1449">
        <v>76.933477555435303</v>
      </c>
      <c r="Q1449">
        <v>1.5241579409768001E-2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21</v>
      </c>
      <c r="E1450">
        <v>982.68716355499896</v>
      </c>
      <c r="F1450">
        <v>95.43</v>
      </c>
      <c r="G1450">
        <v>-22.545920089368298</v>
      </c>
      <c r="H1450">
        <v>3.0595634408682</v>
      </c>
      <c r="I1450">
        <v>-27.3204714451882</v>
      </c>
      <c r="J1450">
        <v>-0.38682189891770402</v>
      </c>
      <c r="K1450">
        <v>90.7470512863962</v>
      </c>
      <c r="L1450">
        <v>90.998986547831194</v>
      </c>
      <c r="M1450">
        <v>59.567753112475899</v>
      </c>
      <c r="N1450">
        <v>1.3400003729915899</v>
      </c>
      <c r="O1450">
        <v>30.147752279157402</v>
      </c>
      <c r="P1450">
        <v>43.9366515837104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75</v>
      </c>
      <c r="E1451">
        <v>981.76518593399999</v>
      </c>
      <c r="F1451">
        <v>186.59</v>
      </c>
      <c r="G1451">
        <v>-5.3793720328381296</v>
      </c>
      <c r="H1451">
        <v>12.90393982989</v>
      </c>
      <c r="I1451">
        <v>7.4771349708097201</v>
      </c>
      <c r="J1451">
        <v>-10.1082807442359</v>
      </c>
      <c r="K1451">
        <v>163.31126321151001</v>
      </c>
      <c r="L1451">
        <v>154.976708292643</v>
      </c>
      <c r="M1451">
        <v>52.473808115622802</v>
      </c>
      <c r="N1451">
        <v>3.6525303134957601</v>
      </c>
      <c r="O1451">
        <v>17.803740822123299</v>
      </c>
      <c r="P1451">
        <v>33.088445078459301</v>
      </c>
      <c r="Q1451">
        <v>1.502238584956E-3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280</v>
      </c>
      <c r="E1452">
        <v>980.79569951999997</v>
      </c>
      <c r="F1452">
        <v>206.15</v>
      </c>
      <c r="G1452">
        <v>19.074679980576999</v>
      </c>
      <c r="H1452">
        <v>4.1263115755175699</v>
      </c>
      <c r="I1452">
        <v>-29.343596053482699</v>
      </c>
      <c r="J1452">
        <v>-6.8046771406323199</v>
      </c>
      <c r="K1452">
        <v>204.213534221488</v>
      </c>
      <c r="L1452">
        <v>184.475100673615</v>
      </c>
      <c r="M1452">
        <v>35.9491700048683</v>
      </c>
      <c r="N1452">
        <v>0.7660478625546</v>
      </c>
      <c r="O1452">
        <v>24.157167111326601</v>
      </c>
      <c r="P1452">
        <v>75.446808510638206</v>
      </c>
      <c r="Q1452">
        <v>8.4674315030824995E-2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242</v>
      </c>
      <c r="E1453">
        <v>980.14740600000005</v>
      </c>
      <c r="F1453">
        <v>115.55</v>
      </c>
      <c r="G1453">
        <v>50.809128634521798</v>
      </c>
      <c r="H1453">
        <v>-11.058897085300799</v>
      </c>
      <c r="I1453">
        <v>2.2640500605749798</v>
      </c>
      <c r="J1453">
        <v>-1.0679275816943301</v>
      </c>
      <c r="K1453">
        <v>107.010272567933</v>
      </c>
      <c r="L1453">
        <v>92.4948860042267</v>
      </c>
      <c r="M1453">
        <v>51.080862670497197</v>
      </c>
      <c r="N1453">
        <v>0.63236714929851201</v>
      </c>
      <c r="O1453">
        <v>9.8225876244050205</v>
      </c>
      <c r="P1453">
        <v>99.224137931034406</v>
      </c>
      <c r="Q1453">
        <v>-4.3477635777467001E-2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346</v>
      </c>
      <c r="E1454">
        <v>979.78330777600002</v>
      </c>
      <c r="F1454">
        <v>234.01</v>
      </c>
      <c r="G1454">
        <v>11.838497374520401</v>
      </c>
      <c r="H1454">
        <v>26.865725919409499</v>
      </c>
      <c r="I1454">
        <v>8.7706031122678603</v>
      </c>
      <c r="J1454">
        <v>0.53208622824113105</v>
      </c>
      <c r="K1454">
        <v>200.16819798304601</v>
      </c>
      <c r="L1454">
        <v>187.148946497081</v>
      </c>
      <c r="M1454">
        <v>70.166687239555898</v>
      </c>
      <c r="N1454">
        <v>1.48198816890619</v>
      </c>
      <c r="O1454">
        <v>10.251698645356999</v>
      </c>
      <c r="P1454">
        <v>72.956393200295594</v>
      </c>
      <c r="Q1454">
        <v>3.0427593286682E-2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610</v>
      </c>
      <c r="E1455">
        <v>979.42131287999996</v>
      </c>
      <c r="F1455">
        <v>15.37</v>
      </c>
      <c r="G1455">
        <v>22.962154609907198</v>
      </c>
      <c r="H1455">
        <v>5.5200231436477498</v>
      </c>
      <c r="I1455">
        <v>-18.747573050207698</v>
      </c>
      <c r="J1455">
        <v>5.07203154361199</v>
      </c>
      <c r="K1455">
        <v>13.8810643220536</v>
      </c>
      <c r="L1455">
        <v>13.3378733976046</v>
      </c>
      <c r="M1455">
        <v>76.153431011393394</v>
      </c>
      <c r="N1455">
        <v>1.6738512604569</v>
      </c>
      <c r="O1455">
        <v>19.063109954456699</v>
      </c>
      <c r="P1455">
        <v>66.162162162162105</v>
      </c>
      <c r="Q1455">
        <v>2.5771561685976999E-2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304</v>
      </c>
      <c r="E1456">
        <v>978.66879727499997</v>
      </c>
      <c r="F1456">
        <v>361.45</v>
      </c>
      <c r="G1456">
        <v>-14.886384986599801</v>
      </c>
      <c r="H1456">
        <v>-5.8381364507281903</v>
      </c>
      <c r="I1456">
        <v>-7.0546230128884604</v>
      </c>
      <c r="J1456">
        <v>-6.4355566918094196</v>
      </c>
      <c r="K1456">
        <v>364.92789631127198</v>
      </c>
      <c r="L1456">
        <v>352.23217810819</v>
      </c>
      <c r="M1456">
        <v>42.1064692036718</v>
      </c>
      <c r="N1456">
        <v>1.11690644611833</v>
      </c>
      <c r="O1456">
        <v>24.221884078018999</v>
      </c>
      <c r="P1456">
        <v>28.951123795932901</v>
      </c>
      <c r="Q1456">
        <v>0.132626586133998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189</v>
      </c>
      <c r="E1457">
        <v>975.37974999999994</v>
      </c>
      <c r="F1457">
        <v>1094.05</v>
      </c>
      <c r="G1457">
        <v>29.8131816928014</v>
      </c>
      <c r="H1457">
        <v>2.76822271742871</v>
      </c>
      <c r="I1457">
        <v>10.998739458807099</v>
      </c>
      <c r="J1457">
        <v>-9.0381660974680607</v>
      </c>
      <c r="K1457">
        <v>1045.93948676335</v>
      </c>
      <c r="L1457">
        <v>916.95753884094904</v>
      </c>
      <c r="M1457">
        <v>48.163829145779701</v>
      </c>
      <c r="N1457">
        <v>1.2599582640287701</v>
      </c>
      <c r="O1457">
        <v>8.7427448471276392</v>
      </c>
      <c r="P1457">
        <v>55.537389820869997</v>
      </c>
      <c r="Q1457">
        <v>5.5918483890103003E-2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393</v>
      </c>
      <c r="E1458">
        <v>972.7250272</v>
      </c>
      <c r="F1458">
        <v>201</v>
      </c>
      <c r="G1458">
        <v>31.3243052380828</v>
      </c>
      <c r="H1458">
        <v>41.964028794504401</v>
      </c>
      <c r="I1458">
        <v>57.368448507851902</v>
      </c>
      <c r="J1458">
        <v>3.3450525890973899</v>
      </c>
      <c r="K1458">
        <v>159.78007268046699</v>
      </c>
      <c r="L1458">
        <v>133.38364318501499</v>
      </c>
      <c r="M1458">
        <v>69.521447830697895</v>
      </c>
      <c r="N1458">
        <v>0.62918638043860697</v>
      </c>
      <c r="O1458">
        <v>4.9751243781094496</v>
      </c>
      <c r="P1458">
        <v>127.375565610859</v>
      </c>
      <c r="Q1458">
        <v>5.2885854185612001E-2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100</v>
      </c>
      <c r="E1459">
        <v>971.91357119999998</v>
      </c>
      <c r="F1459">
        <v>102.38</v>
      </c>
      <c r="G1459">
        <v>-27.3882636768843</v>
      </c>
      <c r="H1459">
        <v>-8.4348905081564194</v>
      </c>
      <c r="I1459">
        <v>-20.8062056060839</v>
      </c>
      <c r="J1459">
        <v>-2.13679166925278</v>
      </c>
      <c r="K1459">
        <v>105.743467817876</v>
      </c>
      <c r="L1459">
        <v>107.71629504520899</v>
      </c>
      <c r="M1459">
        <v>40.68366688431</v>
      </c>
      <c r="N1459">
        <v>0.98211920201281899</v>
      </c>
      <c r="O1459">
        <v>42.947841375268602</v>
      </c>
      <c r="P1459">
        <v>10.0860215053763</v>
      </c>
      <c r="Q1459">
        <v>-2.8416629691628E-2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1396</v>
      </c>
      <c r="E1460">
        <v>971.38158402999898</v>
      </c>
      <c r="F1460">
        <v>361.05</v>
      </c>
      <c r="G1460">
        <v>-4.0782728283945699</v>
      </c>
      <c r="H1460">
        <v>7.8528021195481204</v>
      </c>
      <c r="I1460">
        <v>-17.9172835722438</v>
      </c>
      <c r="J1460">
        <v>1.6814408013532101</v>
      </c>
      <c r="K1460">
        <v>331.63169583876203</v>
      </c>
      <c r="L1460">
        <v>329.640449399631</v>
      </c>
      <c r="M1460">
        <v>69.910013138124199</v>
      </c>
      <c r="N1460">
        <v>1.5820518834134001</v>
      </c>
      <c r="O1460">
        <v>12.699072150671601</v>
      </c>
      <c r="P1460">
        <v>38.3333333333333</v>
      </c>
      <c r="Q1460">
        <v>1.9470848610257E-2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539</v>
      </c>
      <c r="E1461">
        <v>970.92160294500002</v>
      </c>
      <c r="F1461">
        <v>183.12</v>
      </c>
      <c r="G1461">
        <v>94.682269492569105</v>
      </c>
      <c r="H1461">
        <v>20.904864094936102</v>
      </c>
      <c r="I1461">
        <v>19.075620675805801</v>
      </c>
      <c r="J1461">
        <v>17.6491228722772</v>
      </c>
      <c r="K1461">
        <v>150.91480408752699</v>
      </c>
      <c r="L1461">
        <v>130.78157849725</v>
      </c>
      <c r="M1461">
        <v>89.4064131165633</v>
      </c>
      <c r="N1461">
        <v>3.6293833015332</v>
      </c>
      <c r="O1461">
        <v>7.5797291393621498</v>
      </c>
      <c r="P1461">
        <v>147.125506072874</v>
      </c>
      <c r="Q1461">
        <v>3.9953646293220998E-2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542</v>
      </c>
      <c r="E1462">
        <v>970.89673000499897</v>
      </c>
      <c r="F1462">
        <v>261.75</v>
      </c>
      <c r="G1462">
        <v>-30.9771667898498</v>
      </c>
      <c r="H1462">
        <v>3.5832609414499998</v>
      </c>
      <c r="I1462">
        <v>-21.939032010242101</v>
      </c>
      <c r="J1462">
        <v>-0.80584295214295598</v>
      </c>
      <c r="K1462">
        <v>256.247370260803</v>
      </c>
      <c r="L1462">
        <v>264.339964104937</v>
      </c>
      <c r="M1462">
        <v>54.927283221851503</v>
      </c>
      <c r="N1462">
        <v>1.19499726914574</v>
      </c>
      <c r="O1462">
        <v>22.043935052531001</v>
      </c>
      <c r="P1462">
        <v>16.075388026607499</v>
      </c>
      <c r="Q1462">
        <v>-0.112086116238877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214</v>
      </c>
      <c r="E1463">
        <v>969.59375</v>
      </c>
      <c r="F1463">
        <v>790.05</v>
      </c>
      <c r="G1463">
        <v>242.96238260938199</v>
      </c>
      <c r="H1463">
        <v>74.512619503011607</v>
      </c>
      <c r="I1463">
        <v>88.365539418125493</v>
      </c>
      <c r="J1463">
        <v>33.2723892173236</v>
      </c>
      <c r="K1463">
        <v>547.18535670525296</v>
      </c>
      <c r="L1463">
        <v>417.66196130827001</v>
      </c>
      <c r="M1463">
        <v>84.150116027245204</v>
      </c>
      <c r="N1463">
        <v>2.0494542610303199</v>
      </c>
      <c r="O1463">
        <v>10.4993354850958</v>
      </c>
      <c r="P1463">
        <v>348.89204545454498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D1464" t="s">
        <v>624</v>
      </c>
      <c r="E1464">
        <v>969.02860858999998</v>
      </c>
      <c r="F1464">
        <v>79.290000000000006</v>
      </c>
      <c r="G1464">
        <v>11.4215288827479</v>
      </c>
      <c r="H1464">
        <v>6.5887888291974903</v>
      </c>
      <c r="I1464">
        <v>-39.779312739090301</v>
      </c>
      <c r="J1464">
        <v>-1.1791140775692699</v>
      </c>
      <c r="K1464">
        <v>78.650272417595303</v>
      </c>
      <c r="L1464">
        <v>78.764370041424598</v>
      </c>
      <c r="M1464">
        <v>46.6517035299374</v>
      </c>
      <c r="N1464">
        <v>1.2323657198937701</v>
      </c>
      <c r="O1464">
        <v>59.856223987892498</v>
      </c>
      <c r="P1464">
        <v>46.426592797783897</v>
      </c>
      <c r="Q1464">
        <v>-7.9078638084806002E-2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242</v>
      </c>
      <c r="E1465">
        <v>966.37835519999999</v>
      </c>
      <c r="F1465">
        <v>89.26</v>
      </c>
      <c r="G1465">
        <v>-39.0243181083206</v>
      </c>
      <c r="H1465">
        <v>-4.4053281289101003</v>
      </c>
      <c r="I1465">
        <v>-30.530704204767499</v>
      </c>
      <c r="J1465">
        <v>-0.41479843511117198</v>
      </c>
      <c r="K1465">
        <v>90.032773119731104</v>
      </c>
      <c r="L1465">
        <v>96.9518416380281</v>
      </c>
      <c r="M1465">
        <v>53.462956554285597</v>
      </c>
      <c r="N1465">
        <v>0.92040834765323998</v>
      </c>
      <c r="O1465">
        <v>48.722832175666497</v>
      </c>
      <c r="P1465">
        <v>20.312710607898602</v>
      </c>
      <c r="Q1465">
        <v>7.2030460087706E-2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140</v>
      </c>
      <c r="E1466">
        <v>966.22675800000002</v>
      </c>
      <c r="F1466">
        <v>17.71</v>
      </c>
      <c r="G1466">
        <v>346.38069466719298</v>
      </c>
      <c r="H1466">
        <v>-1.2378092008147801</v>
      </c>
      <c r="I1466">
        <v>30.262406159771398</v>
      </c>
      <c r="J1466">
        <v>8.8002269266148296</v>
      </c>
      <c r="K1466">
        <v>17.340735942470602</v>
      </c>
      <c r="L1466">
        <v>13.436908760063099</v>
      </c>
      <c r="M1466">
        <v>56.142148984169403</v>
      </c>
      <c r="N1466">
        <v>0.57987466178366098</v>
      </c>
      <c r="O1466">
        <v>23.6024844720496</v>
      </c>
      <c r="P1466">
        <v>474.37837837837799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242</v>
      </c>
      <c r="E1467">
        <v>963.17551835999996</v>
      </c>
      <c r="F1467">
        <v>1728.65</v>
      </c>
      <c r="G1467">
        <v>-39.834725937558602</v>
      </c>
      <c r="H1467">
        <v>-8.7216624186758498</v>
      </c>
      <c r="I1467">
        <v>-15.6545503503479</v>
      </c>
      <c r="J1467">
        <v>-3.4865120367529299</v>
      </c>
      <c r="K1467">
        <v>1758.5347817238801</v>
      </c>
      <c r="L1467">
        <v>1806.37248010028</v>
      </c>
      <c r="M1467">
        <v>33.5683936475777</v>
      </c>
      <c r="N1467">
        <v>0.69483267130104998</v>
      </c>
      <c r="O1467">
        <v>26.399213258901401</v>
      </c>
      <c r="P1467">
        <v>14.4801324503311</v>
      </c>
      <c r="Q1467">
        <v>-5.1197026308850001E-2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239</v>
      </c>
      <c r="E1468">
        <v>961.53369599999996</v>
      </c>
      <c r="F1468">
        <v>584.65</v>
      </c>
      <c r="G1468">
        <v>66.515806736441604</v>
      </c>
      <c r="H1468">
        <v>2.6168346440330699</v>
      </c>
      <c r="I1468">
        <v>-7.0225239198672798</v>
      </c>
      <c r="J1468">
        <v>-8.0960741714659701</v>
      </c>
      <c r="K1468">
        <v>597.760482627295</v>
      </c>
      <c r="L1468">
        <v>569.67155629440799</v>
      </c>
      <c r="M1468">
        <v>46.013357701550099</v>
      </c>
      <c r="N1468">
        <v>0.81030436961871799</v>
      </c>
      <c r="O1468">
        <v>45.437441204139198</v>
      </c>
      <c r="P1468">
        <v>108.803571428571</v>
      </c>
      <c r="Q1468">
        <v>4.2114171538815998E-2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D1469" t="s">
        <v>239</v>
      </c>
      <c r="E1469">
        <v>959.81992427999899</v>
      </c>
      <c r="F1469">
        <v>286.7</v>
      </c>
      <c r="G1469">
        <v>-5.1159149061757896</v>
      </c>
      <c r="H1469">
        <v>11.5356151098211</v>
      </c>
      <c r="I1469">
        <v>-9.0397184457362307</v>
      </c>
      <c r="J1469">
        <v>-4.5310877617797898</v>
      </c>
      <c r="K1469">
        <v>261.05576814716602</v>
      </c>
      <c r="L1469">
        <v>251.01505763404401</v>
      </c>
      <c r="M1469">
        <v>72.001220224932993</v>
      </c>
      <c r="N1469">
        <v>1.5500142009275399</v>
      </c>
      <c r="O1469">
        <v>14.5971398674572</v>
      </c>
      <c r="P1469">
        <v>47.783505154639101</v>
      </c>
      <c r="Q1469">
        <v>0.148973694517509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E1470">
        <v>959.63022833999901</v>
      </c>
      <c r="F1470">
        <v>341.85</v>
      </c>
      <c r="G1470">
        <v>-48.134945223243001</v>
      </c>
      <c r="H1470">
        <v>4.4396119750248797</v>
      </c>
      <c r="I1470">
        <v>-32.0747603387927</v>
      </c>
      <c r="J1470">
        <v>2.8336210321486099</v>
      </c>
      <c r="K1470">
        <v>334.96074390308303</v>
      </c>
      <c r="L1470">
        <v>410.64888893013898</v>
      </c>
      <c r="M1470">
        <v>64.416667670676105</v>
      </c>
      <c r="N1470">
        <v>1.0275441861468499</v>
      </c>
      <c r="O1470">
        <v>109.98976159134099</v>
      </c>
      <c r="P1470">
        <v>27.508392390898901</v>
      </c>
      <c r="Q1470">
        <v>5.1075185659576999E-2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629</v>
      </c>
      <c r="E1471">
        <v>955.719831</v>
      </c>
      <c r="F1471">
        <v>1021.7</v>
      </c>
      <c r="G1471">
        <v>13.3275915976104</v>
      </c>
      <c r="H1471">
        <v>7.8290933706906696</v>
      </c>
      <c r="I1471">
        <v>6.6983566779587704</v>
      </c>
      <c r="J1471">
        <v>-9.5926308768619304</v>
      </c>
      <c r="K1471">
        <v>981.33667011146701</v>
      </c>
      <c r="L1471">
        <v>907.95581718139204</v>
      </c>
      <c r="M1471">
        <v>48.151032609028597</v>
      </c>
      <c r="N1471">
        <v>2.36045570834749</v>
      </c>
      <c r="O1471">
        <v>16.276793579328501</v>
      </c>
      <c r="P1471">
        <v>48.179840464104402</v>
      </c>
      <c r="Q1471">
        <v>-2.7544863079630002E-3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E1472">
        <v>955.56075999999996</v>
      </c>
      <c r="F1472">
        <v>1217.5</v>
      </c>
      <c r="G1472">
        <v>81.991552260598894</v>
      </c>
      <c r="H1472">
        <v>-6.3958051236419298</v>
      </c>
      <c r="I1472">
        <v>-2.3982476603356999</v>
      </c>
      <c r="J1472">
        <v>-3.75842011134529</v>
      </c>
      <c r="K1472">
        <v>1222.63380946705</v>
      </c>
      <c r="L1472">
        <v>1120.5036485902999</v>
      </c>
      <c r="M1472">
        <v>37.3204768645233</v>
      </c>
      <c r="N1472">
        <v>1.05816358347062</v>
      </c>
      <c r="O1472">
        <v>33.043121149897303</v>
      </c>
      <c r="P1472">
        <v>112.478184991273</v>
      </c>
      <c r="Q1472">
        <v>0.22735147282586499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629</v>
      </c>
      <c r="E1473">
        <v>954.5865</v>
      </c>
      <c r="F1473">
        <v>1666.3</v>
      </c>
      <c r="G1473">
        <v>-22.713305107146802</v>
      </c>
      <c r="H1473">
        <v>-0.62688489017888305</v>
      </c>
      <c r="I1473">
        <v>-22.202847444940701</v>
      </c>
      <c r="J1473">
        <v>-2.28025138542136</v>
      </c>
      <c r="K1473">
        <v>1593.6853155701201</v>
      </c>
      <c r="L1473">
        <v>1598.96653019364</v>
      </c>
      <c r="M1473">
        <v>65.711850945330994</v>
      </c>
      <c r="N1473">
        <v>1.6891226096765699</v>
      </c>
      <c r="O1473">
        <v>13.124887475244501</v>
      </c>
      <c r="P1473">
        <v>20.254032403564999</v>
      </c>
      <c r="Q1473">
        <v>-4.0748332614730003E-3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18</v>
      </c>
      <c r="E1474">
        <v>953.49080016000005</v>
      </c>
      <c r="F1474">
        <v>939.75</v>
      </c>
      <c r="G1474">
        <v>18.770785003903399</v>
      </c>
      <c r="H1474">
        <v>-8.2143848901788807</v>
      </c>
      <c r="I1474">
        <v>-37.0444910690724</v>
      </c>
      <c r="J1474">
        <v>-7.5446443805995598</v>
      </c>
      <c r="K1474">
        <v>1023.69727078296</v>
      </c>
      <c r="L1474">
        <v>987.08438542970305</v>
      </c>
      <c r="M1474">
        <v>39.3095340640496</v>
      </c>
      <c r="N1474">
        <v>0.85378687666771702</v>
      </c>
      <c r="O1474">
        <v>68.342644320297893</v>
      </c>
      <c r="P1474">
        <v>75.637790860667195</v>
      </c>
      <c r="Q1474">
        <v>0.21490845798677399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542</v>
      </c>
      <c r="E1475">
        <v>948.83195276000004</v>
      </c>
      <c r="F1475">
        <v>132.26</v>
      </c>
      <c r="G1475">
        <v>-8.8461025490409</v>
      </c>
      <c r="H1475">
        <v>4.8182668787564804</v>
      </c>
      <c r="I1475">
        <v>-30.566230988014599</v>
      </c>
      <c r="J1475">
        <v>-7.9884178574469598</v>
      </c>
      <c r="K1475">
        <v>129.96723256689</v>
      </c>
      <c r="L1475">
        <v>128.405275846953</v>
      </c>
      <c r="M1475">
        <v>51.658864240088398</v>
      </c>
      <c r="N1475">
        <v>2.7514431887850401</v>
      </c>
      <c r="O1475">
        <v>39.573567216089501</v>
      </c>
      <c r="P1475">
        <v>30.691699604743</v>
      </c>
      <c r="Q1475">
        <v>1.9881078401651001E-2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333</v>
      </c>
      <c r="E1476">
        <v>946.86451335000004</v>
      </c>
      <c r="F1476">
        <v>141.82</v>
      </c>
      <c r="G1476">
        <v>-23.337137927480299</v>
      </c>
      <c r="H1476">
        <v>-16.6777736903753</v>
      </c>
      <c r="I1476">
        <v>-43.914665184700802</v>
      </c>
      <c r="J1476">
        <v>-3.4350745680324799</v>
      </c>
      <c r="K1476">
        <v>155.22206453594001</v>
      </c>
      <c r="L1476">
        <v>159.45844785789001</v>
      </c>
      <c r="M1476">
        <v>28.604313519187901</v>
      </c>
      <c r="N1476">
        <v>1.26666535510612</v>
      </c>
      <c r="O1476">
        <v>53.574954167254198</v>
      </c>
      <c r="P1476">
        <v>8.63270777479892</v>
      </c>
      <c r="Q1476">
        <v>0.20486619723702401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287</v>
      </c>
      <c r="E1477">
        <v>944.71602887999995</v>
      </c>
      <c r="F1477">
        <v>585</v>
      </c>
      <c r="G1477">
        <v>30.4154347218794</v>
      </c>
      <c r="H1477">
        <v>-0.19111025166206899</v>
      </c>
      <c r="I1477">
        <v>-24.487173627320701</v>
      </c>
      <c r="J1477">
        <v>-2.1071602960566498</v>
      </c>
      <c r="K1477">
        <v>575.87114035340699</v>
      </c>
      <c r="L1477">
        <v>528.17950194582397</v>
      </c>
      <c r="M1477">
        <v>42.488758909701197</v>
      </c>
      <c r="N1477">
        <v>0.72428149884797199</v>
      </c>
      <c r="O1477">
        <v>24.786324786324698</v>
      </c>
      <c r="P1477">
        <v>63.842599075759601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3112</v>
      </c>
      <c r="E1478">
        <v>943.78700000000003</v>
      </c>
      <c r="F1478">
        <v>363</v>
      </c>
      <c r="G1478">
        <v>-11.068042834924301</v>
      </c>
      <c r="H1478">
        <v>22.527281776487701</v>
      </c>
      <c r="I1478">
        <v>1.9059068032720601</v>
      </c>
      <c r="J1478">
        <v>26.1250525890974</v>
      </c>
      <c r="M1478">
        <v>100</v>
      </c>
      <c r="O1478">
        <v>5.4545454545454604</v>
      </c>
      <c r="P1478">
        <v>27.368421052631501</v>
      </c>
    </row>
    <row r="1479" spans="1:17" hidden="1" x14ac:dyDescent="0.3">
      <c r="A1479" t="s">
        <v>3113</v>
      </c>
      <c r="B1479" t="s">
        <v>3114</v>
      </c>
      <c r="C1479" t="str">
        <f>IFERROR(VLOOKUP(Table1[[#This Row],[Ticker]],[1]!Table1[[Symbol]:[Industry]],2,FALSE),"-")</f>
        <v>-</v>
      </c>
      <c r="D1479" t="s">
        <v>21</v>
      </c>
      <c r="E1479">
        <v>943.35078455999997</v>
      </c>
      <c r="F1479">
        <v>1927.65</v>
      </c>
      <c r="G1479">
        <v>137.00530848489001</v>
      </c>
      <c r="H1479">
        <v>9.8320183069791902</v>
      </c>
      <c r="I1479">
        <v>15.573121181333001</v>
      </c>
      <c r="J1479">
        <v>-4.3434751942392698</v>
      </c>
      <c r="K1479">
        <v>1837.1095042715399</v>
      </c>
      <c r="L1479">
        <v>1553.8196067962499</v>
      </c>
      <c r="M1479">
        <v>56.5401779995806</v>
      </c>
      <c r="N1479">
        <v>1.10663930334461</v>
      </c>
      <c r="O1479">
        <v>19.835032293206702</v>
      </c>
      <c r="P1479">
        <v>209.96140858658899</v>
      </c>
      <c r="Q1479">
        <v>0.14884420692265701</v>
      </c>
    </row>
    <row r="1480" spans="1:17" hidden="1" x14ac:dyDescent="0.3">
      <c r="A1480" t="s">
        <v>3115</v>
      </c>
      <c r="B1480" t="s">
        <v>3116</v>
      </c>
      <c r="C1480" t="str">
        <f>IFERROR(VLOOKUP(Table1[[#This Row],[Ticker]],[1]!Table1[[Symbol]:[Industry]],2,FALSE),"-")</f>
        <v>-</v>
      </c>
      <c r="D1480" t="s">
        <v>873</v>
      </c>
      <c r="E1480">
        <v>943.01903504999996</v>
      </c>
      <c r="F1480">
        <v>420.55</v>
      </c>
      <c r="G1480">
        <v>-39.134577022014902</v>
      </c>
      <c r="H1480">
        <v>-2.9486798401666898</v>
      </c>
      <c r="I1480">
        <v>-45.9201502846268</v>
      </c>
      <c r="J1480">
        <v>-3.70541603926941</v>
      </c>
      <c r="K1480">
        <v>421.803314851636</v>
      </c>
      <c r="L1480">
        <v>475.68897893204002</v>
      </c>
      <c r="M1480">
        <v>60.672785544973699</v>
      </c>
      <c r="N1480">
        <v>0.814683817581076</v>
      </c>
      <c r="O1480">
        <v>75.9600523124479</v>
      </c>
      <c r="P1480">
        <v>25.800179479509399</v>
      </c>
      <c r="Q1480">
        <v>3.8644966555385997E-2</v>
      </c>
    </row>
    <row r="1481" spans="1:17" hidden="1" x14ac:dyDescent="0.3">
      <c r="A1481" t="s">
        <v>3117</v>
      </c>
      <c r="B1481" t="s">
        <v>3118</v>
      </c>
      <c r="C1481" t="str">
        <f>IFERROR(VLOOKUP(Table1[[#This Row],[Ticker]],[1]!Table1[[Symbol]:[Industry]],2,FALSE),"-")</f>
        <v>-</v>
      </c>
      <c r="D1481" t="s">
        <v>130</v>
      </c>
      <c r="E1481">
        <v>942.96823600000005</v>
      </c>
      <c r="F1481">
        <v>712.1</v>
      </c>
      <c r="G1481">
        <v>746.90048363145604</v>
      </c>
      <c r="H1481">
        <v>-6.3463743207959897</v>
      </c>
      <c r="I1481">
        <v>145.14331065773499</v>
      </c>
      <c r="J1481">
        <v>-9.8238925585819192</v>
      </c>
      <c r="K1481">
        <v>736.60204101385102</v>
      </c>
      <c r="L1481">
        <v>507.84926322997501</v>
      </c>
      <c r="M1481">
        <v>34.649535937133102</v>
      </c>
      <c r="N1481">
        <v>0.96587215115120595</v>
      </c>
      <c r="O1481">
        <v>18.6631091138884</v>
      </c>
      <c r="P1481">
        <v>810.61381074168798</v>
      </c>
      <c r="Q1481">
        <v>0.12803221556911801</v>
      </c>
    </row>
    <row r="1482" spans="1:17" hidden="1" x14ac:dyDescent="0.3">
      <c r="A1482" t="s">
        <v>3119</v>
      </c>
      <c r="B1482" t="s">
        <v>3120</v>
      </c>
      <c r="C1482" t="str">
        <f>IFERROR(VLOOKUP(Table1[[#This Row],[Ticker]],[1]!Table1[[Symbol]:[Industry]],2,FALSE),"-")</f>
        <v>-</v>
      </c>
      <c r="E1482">
        <v>940.04935037999996</v>
      </c>
      <c r="F1482">
        <v>38.159999999999997</v>
      </c>
      <c r="G1482">
        <v>-63.547745481651901</v>
      </c>
      <c r="H1482">
        <v>-2.7604375217578299</v>
      </c>
      <c r="I1482">
        <v>-40.1586505632987</v>
      </c>
      <c r="J1482">
        <v>-1.9074271377485099</v>
      </c>
      <c r="K1482">
        <v>39.8852732810223</v>
      </c>
      <c r="L1482">
        <v>46.573491635918501</v>
      </c>
      <c r="M1482">
        <v>44.597922539008898</v>
      </c>
      <c r="N1482">
        <v>0.67541702261855496</v>
      </c>
      <c r="O1482">
        <v>86.058700209643604</v>
      </c>
      <c r="P1482">
        <v>15.636363636363599</v>
      </c>
      <c r="Q1482">
        <v>6.4448537759147995E-2</v>
      </c>
    </row>
    <row r="1483" spans="1:17" hidden="1" x14ac:dyDescent="0.3">
      <c r="A1483" t="s">
        <v>3121</v>
      </c>
      <c r="B1483" t="s">
        <v>3122</v>
      </c>
      <c r="C1483" t="str">
        <f>IFERROR(VLOOKUP(Table1[[#This Row],[Ticker]],[1]!Table1[[Symbol]:[Industry]],2,FALSE),"-")</f>
        <v>-</v>
      </c>
      <c r="D1483" t="s">
        <v>80</v>
      </c>
      <c r="E1483">
        <v>939.27291249999996</v>
      </c>
      <c r="F1483">
        <v>665.5</v>
      </c>
      <c r="G1483">
        <v>7.0472333326511798</v>
      </c>
      <c r="H1483">
        <v>0.75904030667149702</v>
      </c>
      <c r="I1483">
        <v>-2.3137548707227502</v>
      </c>
      <c r="J1483">
        <v>-5.3117142206307904</v>
      </c>
      <c r="K1483">
        <v>647.36409333736594</v>
      </c>
      <c r="L1483">
        <v>596.897292116882</v>
      </c>
      <c r="M1483">
        <v>45.060433771423803</v>
      </c>
      <c r="N1483">
        <v>1.5270878183183301</v>
      </c>
      <c r="O1483">
        <v>10.4432757325319</v>
      </c>
      <c r="P1483">
        <v>41.7163543441226</v>
      </c>
      <c r="Q1483">
        <v>-5.95559130095E-2</v>
      </c>
    </row>
    <row r="1484" spans="1:17" hidden="1" x14ac:dyDescent="0.3">
      <c r="A1484" t="s">
        <v>3123</v>
      </c>
      <c r="B1484" t="s">
        <v>3124</v>
      </c>
      <c r="C1484" t="str">
        <f>IFERROR(VLOOKUP(Table1[[#This Row],[Ticker]],[1]!Table1[[Symbol]:[Industry]],2,FALSE),"-")</f>
        <v>-</v>
      </c>
      <c r="D1484" t="s">
        <v>156</v>
      </c>
      <c r="E1484">
        <v>938.86508306999997</v>
      </c>
      <c r="F1484">
        <v>1060.95</v>
      </c>
      <c r="G1484">
        <v>-58.019138493745103</v>
      </c>
      <c r="H1484">
        <v>-6.1053221358611296</v>
      </c>
      <c r="I1484">
        <v>-37.406328771889697</v>
      </c>
      <c r="J1484">
        <v>-0.51283178974638</v>
      </c>
      <c r="K1484">
        <v>1105.0017849911801</v>
      </c>
      <c r="L1484">
        <v>1176.0743564791301</v>
      </c>
      <c r="M1484">
        <v>47.9356482753956</v>
      </c>
      <c r="N1484">
        <v>0.754483848269763</v>
      </c>
      <c r="O1484">
        <v>62.213110891182403</v>
      </c>
      <c r="P1484">
        <v>17.6610846179438</v>
      </c>
      <c r="Q1484">
        <v>0.10421908584667</v>
      </c>
    </row>
    <row r="1485" spans="1:17" hidden="1" x14ac:dyDescent="0.3">
      <c r="A1485" t="s">
        <v>3125</v>
      </c>
      <c r="B1485" t="s">
        <v>3126</v>
      </c>
      <c r="C1485" t="str">
        <f>IFERROR(VLOOKUP(Table1[[#This Row],[Ticker]],[1]!Table1[[Symbol]:[Industry]],2,FALSE),"-")</f>
        <v>-</v>
      </c>
      <c r="D1485" t="s">
        <v>140</v>
      </c>
      <c r="E1485">
        <v>936.83981203199903</v>
      </c>
      <c r="F1485">
        <v>36.32</v>
      </c>
      <c r="G1485">
        <v>25.576707115264899</v>
      </c>
      <c r="H1485">
        <v>2.86654956509126</v>
      </c>
      <c r="I1485">
        <v>1.0615123525783901</v>
      </c>
      <c r="J1485">
        <v>-4.0652688458164699</v>
      </c>
      <c r="K1485">
        <v>35.162878188407603</v>
      </c>
      <c r="L1485">
        <v>31.893909810653899</v>
      </c>
      <c r="M1485">
        <v>48.799266339023397</v>
      </c>
      <c r="N1485">
        <v>1.15823192989239</v>
      </c>
      <c r="O1485">
        <v>36.013215859030801</v>
      </c>
      <c r="P1485">
        <v>60.707964601769902</v>
      </c>
      <c r="Q1485">
        <v>9.3677640929599997E-3</v>
      </c>
    </row>
    <row r="1486" spans="1:17" hidden="1" x14ac:dyDescent="0.3">
      <c r="A1486" t="s">
        <v>3127</v>
      </c>
      <c r="B1486" t="s">
        <v>3128</v>
      </c>
      <c r="C1486" t="str">
        <f>IFERROR(VLOOKUP(Table1[[#This Row],[Ticker]],[1]!Table1[[Symbol]:[Industry]],2,FALSE),"-")</f>
        <v>-</v>
      </c>
      <c r="D1486" t="s">
        <v>479</v>
      </c>
      <c r="E1486">
        <v>934.57476643999996</v>
      </c>
      <c r="F1486">
        <v>620.1</v>
      </c>
      <c r="G1486">
        <v>-36.7933268135464</v>
      </c>
      <c r="H1486">
        <v>2.4876859894112</v>
      </c>
      <c r="I1486">
        <v>-19.7886675417774</v>
      </c>
      <c r="J1486">
        <v>6.1771893412341399</v>
      </c>
      <c r="K1486">
        <v>587.24621911164297</v>
      </c>
      <c r="L1486">
        <v>603.54791751292805</v>
      </c>
      <c r="M1486">
        <v>82.113241211631504</v>
      </c>
      <c r="N1486">
        <v>1.4694899395279499</v>
      </c>
      <c r="O1486">
        <v>45.137880986937503</v>
      </c>
      <c r="P1486">
        <v>33.873056994818597</v>
      </c>
      <c r="Q1486">
        <v>0.10679466886486701</v>
      </c>
    </row>
    <row r="1487" spans="1:17" hidden="1" x14ac:dyDescent="0.3">
      <c r="A1487" t="s">
        <v>3129</v>
      </c>
      <c r="B1487" t="s">
        <v>3130</v>
      </c>
      <c r="C1487" t="str">
        <f>IFERROR(VLOOKUP(Table1[[#This Row],[Ticker]],[1]!Table1[[Symbol]:[Industry]],2,FALSE),"-")</f>
        <v>-</v>
      </c>
      <c r="E1487">
        <v>932.37701842000001</v>
      </c>
      <c r="F1487">
        <v>9.34</v>
      </c>
      <c r="G1487">
        <v>-5.4567172235987398</v>
      </c>
      <c r="H1487">
        <v>-12.5390961510066</v>
      </c>
      <c r="I1487">
        <v>-3.4498354936467002</v>
      </c>
      <c r="J1487">
        <v>12.7893014991251</v>
      </c>
      <c r="K1487">
        <v>9.3288579134184104</v>
      </c>
      <c r="L1487">
        <v>9.0281362175339108</v>
      </c>
      <c r="M1487">
        <v>45.092784332523699</v>
      </c>
      <c r="N1487">
        <v>2.7533785574080798</v>
      </c>
      <c r="O1487">
        <v>28.4796573875802</v>
      </c>
      <c r="P1487">
        <v>38.988095238095198</v>
      </c>
    </row>
    <row r="1488" spans="1:17" hidden="1" x14ac:dyDescent="0.3">
      <c r="A1488" t="s">
        <v>3131</v>
      </c>
      <c r="B1488" t="s">
        <v>3132</v>
      </c>
      <c r="C1488" t="str">
        <f>IFERROR(VLOOKUP(Table1[[#This Row],[Ticker]],[1]!Table1[[Symbol]:[Industry]],2,FALSE),"-")</f>
        <v>-</v>
      </c>
      <c r="D1488" t="s">
        <v>414</v>
      </c>
      <c r="E1488">
        <v>931.83283200000005</v>
      </c>
      <c r="F1488">
        <v>9.99</v>
      </c>
      <c r="G1488">
        <v>302.44922673384701</v>
      </c>
      <c r="H1488">
        <v>0.93839288759888395</v>
      </c>
      <c r="I1488">
        <v>41.551532495409297</v>
      </c>
      <c r="J1488">
        <v>3.9517560881765701</v>
      </c>
      <c r="K1488">
        <v>9.20274296926552</v>
      </c>
      <c r="L1488">
        <v>7.9057877822620597</v>
      </c>
      <c r="M1488">
        <v>55.400357941628201</v>
      </c>
      <c r="N1488">
        <v>1.9766175578898699</v>
      </c>
      <c r="O1488">
        <v>55.6556556556556</v>
      </c>
      <c r="P1488">
        <v>356.16438356164298</v>
      </c>
      <c r="Q1488">
        <v>0.177509677477074</v>
      </c>
    </row>
    <row r="1489" spans="1:17" hidden="1" x14ac:dyDescent="0.3">
      <c r="A1489" t="s">
        <v>3133</v>
      </c>
      <c r="B1489" t="s">
        <v>3134</v>
      </c>
      <c r="C1489" t="str">
        <f>IFERROR(VLOOKUP(Table1[[#This Row],[Ticker]],[1]!Table1[[Symbol]:[Industry]],2,FALSE),"-")</f>
        <v>-</v>
      </c>
      <c r="D1489" t="s">
        <v>168</v>
      </c>
      <c r="E1489">
        <v>931.51793816499901</v>
      </c>
      <c r="F1489">
        <v>100.28</v>
      </c>
      <c r="G1489">
        <v>-9.3660566303203403</v>
      </c>
      <c r="H1489">
        <v>-1.31682005456524</v>
      </c>
      <c r="I1489">
        <v>-11.3179463188516</v>
      </c>
      <c r="J1489">
        <v>0.64764328349996703</v>
      </c>
      <c r="K1489">
        <v>99.482783816016095</v>
      </c>
      <c r="L1489">
        <v>99.409158384970794</v>
      </c>
      <c r="M1489">
        <v>70.860666807062103</v>
      </c>
      <c r="N1489">
        <v>1.37710493595002</v>
      </c>
      <c r="O1489">
        <v>30.634224172317499</v>
      </c>
      <c r="P1489">
        <v>18.590350047303598</v>
      </c>
      <c r="Q1489">
        <v>3.571964625216E-3</v>
      </c>
    </row>
    <row r="1490" spans="1:17" hidden="1" x14ac:dyDescent="0.3">
      <c r="A1490" t="s">
        <v>3135</v>
      </c>
      <c r="B1490" t="s">
        <v>3136</v>
      </c>
      <c r="C1490" t="str">
        <f>IFERROR(VLOOKUP(Table1[[#This Row],[Ticker]],[1]!Table1[[Symbol]:[Industry]],2,FALSE),"-")</f>
        <v>-</v>
      </c>
      <c r="E1490">
        <v>930.71893976599995</v>
      </c>
      <c r="F1490">
        <v>74.459999999999994</v>
      </c>
      <c r="G1490">
        <v>242.1253314965</v>
      </c>
      <c r="H1490">
        <v>15.3828373320433</v>
      </c>
      <c r="I1490">
        <v>40.510786771788297</v>
      </c>
      <c r="J1490">
        <v>10.140738863607099</v>
      </c>
      <c r="K1490">
        <v>64.339246615148397</v>
      </c>
      <c r="L1490">
        <v>53.258620713167502</v>
      </c>
      <c r="M1490">
        <v>84.846466533544202</v>
      </c>
      <c r="N1490">
        <v>1.69764813493512</v>
      </c>
      <c r="O1490">
        <v>5.6943325275315697</v>
      </c>
      <c r="P1490">
        <v>273.23308270676603</v>
      </c>
      <c r="Q1490">
        <v>2.6677700304006999E-2</v>
      </c>
    </row>
    <row r="1491" spans="1:17" hidden="1" x14ac:dyDescent="0.3">
      <c r="A1491" t="s">
        <v>3137</v>
      </c>
      <c r="B1491" t="s">
        <v>3138</v>
      </c>
      <c r="C1491" t="str">
        <f>IFERROR(VLOOKUP(Table1[[#This Row],[Ticker]],[1]!Table1[[Symbol]:[Industry]],2,FALSE),"-")</f>
        <v>-</v>
      </c>
      <c r="D1491" t="s">
        <v>242</v>
      </c>
      <c r="E1491">
        <v>920.53423520000001</v>
      </c>
      <c r="F1491">
        <v>154.80000000000001</v>
      </c>
      <c r="G1491">
        <v>70.515222384704501</v>
      </c>
      <c r="H1491">
        <v>11.5086998997058</v>
      </c>
      <c r="I1491">
        <v>-7.4136116301704096</v>
      </c>
      <c r="J1491">
        <v>11.063648324613199</v>
      </c>
      <c r="K1491">
        <v>138.10941691788099</v>
      </c>
      <c r="L1491">
        <v>130.31918239684001</v>
      </c>
      <c r="M1491">
        <v>73.950499934691905</v>
      </c>
      <c r="N1491">
        <v>2.1434889218144599</v>
      </c>
      <c r="O1491">
        <v>9.8191214470284098</v>
      </c>
      <c r="P1491">
        <v>102.220770738079</v>
      </c>
      <c r="Q1491">
        <v>0.11711537323556501</v>
      </c>
    </row>
    <row r="1492" spans="1:17" hidden="1" x14ac:dyDescent="0.3">
      <c r="A1492" t="s">
        <v>3139</v>
      </c>
      <c r="B1492" t="s">
        <v>3140</v>
      </c>
      <c r="C1492" t="str">
        <f>IFERROR(VLOOKUP(Table1[[#This Row],[Ticker]],[1]!Table1[[Symbol]:[Industry]],2,FALSE),"-")</f>
        <v>-</v>
      </c>
      <c r="D1492" t="s">
        <v>229</v>
      </c>
      <c r="E1492">
        <v>920.37950000000001</v>
      </c>
      <c r="F1492">
        <v>357.2</v>
      </c>
      <c r="G1492">
        <v>0.83313869031732601</v>
      </c>
      <c r="H1492">
        <v>47.8693727472956</v>
      </c>
      <c r="I1492">
        <v>14.5589680277618</v>
      </c>
      <c r="J1492">
        <v>3.9787058775247401</v>
      </c>
      <c r="M1492">
        <v>61.3114078043386</v>
      </c>
      <c r="O1492">
        <v>18.980963045912599</v>
      </c>
      <c r="P1492">
        <v>87.999999999999901</v>
      </c>
    </row>
    <row r="1493" spans="1:17" hidden="1" x14ac:dyDescent="0.3">
      <c r="A1493" t="s">
        <v>3141</v>
      </c>
      <c r="B1493" t="s">
        <v>3142</v>
      </c>
      <c r="C1493" t="str">
        <f>IFERROR(VLOOKUP(Table1[[#This Row],[Ticker]],[1]!Table1[[Symbol]:[Industry]],2,FALSE),"-")</f>
        <v>-</v>
      </c>
      <c r="D1493" t="s">
        <v>247</v>
      </c>
      <c r="E1493">
        <v>919.47842962999903</v>
      </c>
      <c r="F1493">
        <v>888.7</v>
      </c>
      <c r="G1493">
        <v>27.434887789794999</v>
      </c>
      <c r="H1493">
        <v>10.4119491898</v>
      </c>
      <c r="I1493">
        <v>28.871187835278398</v>
      </c>
      <c r="J1493">
        <v>-6.1655271210475204</v>
      </c>
      <c r="K1493">
        <v>784.43245836839696</v>
      </c>
      <c r="L1493">
        <v>687.41854166636904</v>
      </c>
      <c r="M1493">
        <v>55.674632758330702</v>
      </c>
      <c r="N1493">
        <v>3.2197885861718101</v>
      </c>
      <c r="O1493">
        <v>9.1088106222572094</v>
      </c>
      <c r="P1493">
        <v>97.488888888888894</v>
      </c>
      <c r="Q1493">
        <v>0.215447162523036</v>
      </c>
    </row>
    <row r="1494" spans="1:17" hidden="1" x14ac:dyDescent="0.3">
      <c r="A1494" t="s">
        <v>3143</v>
      </c>
      <c r="B1494" t="s">
        <v>3144</v>
      </c>
      <c r="C1494" t="str">
        <f>IFERROR(VLOOKUP(Table1[[#This Row],[Ticker]],[1]!Table1[[Symbol]:[Industry]],2,FALSE),"-")</f>
        <v>-</v>
      </c>
      <c r="D1494" t="s">
        <v>393</v>
      </c>
      <c r="E1494">
        <v>918.790432915</v>
      </c>
      <c r="F1494">
        <v>75.849999999999994</v>
      </c>
      <c r="G1494">
        <v>427.97330596501899</v>
      </c>
      <c r="H1494">
        <v>8.6474086762959494</v>
      </c>
      <c r="I1494">
        <v>421.95362666750498</v>
      </c>
      <c r="J1494">
        <v>7.3116675032352498</v>
      </c>
      <c r="K1494">
        <v>70.558695585256402</v>
      </c>
      <c r="L1494">
        <v>47.761246013565803</v>
      </c>
      <c r="M1494">
        <v>68.359225983933001</v>
      </c>
      <c r="N1494">
        <v>0.85159465339514095</v>
      </c>
      <c r="O1494">
        <v>23.2300593276203</v>
      </c>
      <c r="P1494">
        <v>739.04867256637101</v>
      </c>
      <c r="Q1494">
        <v>0.107795314774668</v>
      </c>
    </row>
    <row r="1495" spans="1:17" hidden="1" x14ac:dyDescent="0.3">
      <c r="A1495" t="s">
        <v>3145</v>
      </c>
      <c r="B1495" t="s">
        <v>3146</v>
      </c>
      <c r="C1495" t="str">
        <f>IFERROR(VLOOKUP(Table1[[#This Row],[Ticker]],[1]!Table1[[Symbol]:[Industry]],2,FALSE),"-")</f>
        <v>-</v>
      </c>
      <c r="D1495" t="s">
        <v>716</v>
      </c>
      <c r="E1495">
        <v>915.659177889999</v>
      </c>
      <c r="F1495">
        <v>216.53</v>
      </c>
      <c r="G1495">
        <v>-17.633616115679501</v>
      </c>
      <c r="H1495">
        <v>-3.7207852458841999</v>
      </c>
      <c r="I1495">
        <v>-4.2215812289778603</v>
      </c>
      <c r="J1495">
        <v>-2.0542116351856299</v>
      </c>
      <c r="K1495">
        <v>218.48438915057201</v>
      </c>
      <c r="L1495">
        <v>222.218417931033</v>
      </c>
      <c r="M1495">
        <v>49.667556183163903</v>
      </c>
      <c r="N1495">
        <v>1.2414697612396499</v>
      </c>
      <c r="O1495">
        <v>53.789313259132598</v>
      </c>
      <c r="P1495">
        <v>29.271641791044701</v>
      </c>
    </row>
    <row r="1496" spans="1:17" hidden="1" x14ac:dyDescent="0.3">
      <c r="A1496" t="s">
        <v>3147</v>
      </c>
      <c r="B1496" t="s">
        <v>3148</v>
      </c>
      <c r="C1496" t="str">
        <f>IFERROR(VLOOKUP(Table1[[#This Row],[Ticker]],[1]!Table1[[Symbol]:[Industry]],2,FALSE),"-")</f>
        <v>-</v>
      </c>
      <c r="D1496" t="s">
        <v>403</v>
      </c>
      <c r="E1496">
        <v>914.90984333999995</v>
      </c>
      <c r="F1496">
        <v>299.85000000000002</v>
      </c>
      <c r="G1496">
        <v>67.020747807057802</v>
      </c>
      <c r="H1496">
        <v>-5.0560154517519704</v>
      </c>
      <c r="I1496">
        <v>0.91814496201433105</v>
      </c>
      <c r="J1496">
        <v>-3.3984768226673099</v>
      </c>
      <c r="K1496">
        <v>298.33210544246299</v>
      </c>
      <c r="L1496">
        <v>259.203656819309</v>
      </c>
      <c r="M1496">
        <v>35.044625822679201</v>
      </c>
      <c r="N1496">
        <v>1.3797648249802801</v>
      </c>
      <c r="O1496">
        <v>11.0555277638819</v>
      </c>
      <c r="P1496">
        <v>111.833274461321</v>
      </c>
      <c r="Q1496">
        <v>0.13021285413392999</v>
      </c>
    </row>
    <row r="1497" spans="1:17" hidden="1" x14ac:dyDescent="0.3">
      <c r="A1497" t="s">
        <v>3149</v>
      </c>
      <c r="B1497" t="s">
        <v>3150</v>
      </c>
      <c r="C1497" t="str">
        <f>IFERROR(VLOOKUP(Table1[[#This Row],[Ticker]],[1]!Table1[[Symbol]:[Industry]],2,FALSE),"-")</f>
        <v>-</v>
      </c>
      <c r="D1497" t="s">
        <v>539</v>
      </c>
      <c r="E1497">
        <v>913.52774336599998</v>
      </c>
      <c r="F1497">
        <v>161.31</v>
      </c>
      <c r="G1497">
        <v>139.92229249394799</v>
      </c>
      <c r="H1497">
        <v>-4.5789036200225999</v>
      </c>
      <c r="I1497">
        <v>22.7369806921274</v>
      </c>
      <c r="J1497">
        <v>-4.0317523818386602</v>
      </c>
      <c r="K1497">
        <v>147.655616076531</v>
      </c>
      <c r="L1497">
        <v>117.68783012104799</v>
      </c>
      <c r="M1497">
        <v>45.848658129132403</v>
      </c>
      <c r="N1497">
        <v>0.84311841751569305</v>
      </c>
      <c r="O1497">
        <v>13.6941293162234</v>
      </c>
      <c r="P1497">
        <v>172.023608768971</v>
      </c>
      <c r="Q1497">
        <v>6.5964297433430005E-2</v>
      </c>
    </row>
    <row r="1498" spans="1:17" hidden="1" x14ac:dyDescent="0.3">
      <c r="A1498" t="s">
        <v>3151</v>
      </c>
      <c r="B1498" t="s">
        <v>3152</v>
      </c>
      <c r="C1498" t="str">
        <f>IFERROR(VLOOKUP(Table1[[#This Row],[Ticker]],[1]!Table1[[Symbol]:[Industry]],2,FALSE),"-")</f>
        <v>-</v>
      </c>
      <c r="D1498" t="s">
        <v>21</v>
      </c>
      <c r="E1498">
        <v>912.46135500000003</v>
      </c>
      <c r="F1498">
        <v>732.3</v>
      </c>
      <c r="G1498">
        <v>67.424020657139096</v>
      </c>
      <c r="H1498">
        <v>-12.1077301682914</v>
      </c>
      <c r="I1498">
        <v>-7.2248204713369804</v>
      </c>
      <c r="J1498">
        <v>-1.09777846113091</v>
      </c>
      <c r="K1498">
        <v>744.91918586938596</v>
      </c>
      <c r="L1498">
        <v>667.79830957375395</v>
      </c>
      <c r="M1498">
        <v>21.460954956136</v>
      </c>
      <c r="N1498">
        <v>1.07891453331146</v>
      </c>
      <c r="O1498">
        <v>12.925030725112601</v>
      </c>
      <c r="P1498">
        <v>103.190899001109</v>
      </c>
      <c r="Q1498">
        <v>0.18203321997175101</v>
      </c>
    </row>
    <row r="1499" spans="1:17" hidden="1" x14ac:dyDescent="0.3">
      <c r="A1499" t="s">
        <v>3153</v>
      </c>
      <c r="B1499" t="s">
        <v>3154</v>
      </c>
      <c r="C1499" t="str">
        <f>IFERROR(VLOOKUP(Table1[[#This Row],[Ticker]],[1]!Table1[[Symbol]:[Industry]],2,FALSE),"-")</f>
        <v>-</v>
      </c>
      <c r="D1499" t="s">
        <v>986</v>
      </c>
      <c r="E1499">
        <v>910.6875</v>
      </c>
      <c r="F1499">
        <v>83.02</v>
      </c>
      <c r="G1499">
        <v>-59.666138073019503</v>
      </c>
      <c r="H1499">
        <v>1.9829956851708099</v>
      </c>
      <c r="I1499">
        <v>-11.153726896361601</v>
      </c>
      <c r="J1499">
        <v>-4.8725664585216402</v>
      </c>
      <c r="K1499">
        <v>79.261943947004397</v>
      </c>
      <c r="L1499">
        <v>84.058967547301904</v>
      </c>
      <c r="M1499">
        <v>41.127416848911302</v>
      </c>
      <c r="N1499">
        <v>0.89953266949211896</v>
      </c>
      <c r="O1499">
        <v>63.695495061430996</v>
      </c>
      <c r="P1499">
        <v>29.6174863387978</v>
      </c>
      <c r="Q1499">
        <v>7.5750642275159E-2</v>
      </c>
    </row>
    <row r="1500" spans="1:17" hidden="1" x14ac:dyDescent="0.3">
      <c r="A1500" t="s">
        <v>3155</v>
      </c>
      <c r="B1500" t="s">
        <v>3156</v>
      </c>
      <c r="C1500" t="str">
        <f>IFERROR(VLOOKUP(Table1[[#This Row],[Ticker]],[1]!Table1[[Symbol]:[Industry]],2,FALSE),"-")</f>
        <v>-</v>
      </c>
      <c r="D1500" t="s">
        <v>120</v>
      </c>
      <c r="E1500">
        <v>908.69683248499996</v>
      </c>
      <c r="F1500">
        <v>677.1</v>
      </c>
      <c r="G1500">
        <v>162.463915402916</v>
      </c>
      <c r="H1500">
        <v>67.758176085430804</v>
      </c>
      <c r="I1500">
        <v>107.50929884502</v>
      </c>
      <c r="J1500">
        <v>17.921474244397501</v>
      </c>
      <c r="K1500">
        <v>491.56475599238502</v>
      </c>
      <c r="L1500">
        <v>370.08991158229901</v>
      </c>
      <c r="M1500">
        <v>80.247666590791198</v>
      </c>
      <c r="N1500">
        <v>1.29645305133343</v>
      </c>
      <c r="O1500">
        <v>10.323438192290601</v>
      </c>
      <c r="P1500">
        <v>217.88732394366099</v>
      </c>
      <c r="Q1500">
        <v>0.20939333373678701</v>
      </c>
    </row>
    <row r="1501" spans="1:17" hidden="1" x14ac:dyDescent="0.3">
      <c r="A1501" t="s">
        <v>3157</v>
      </c>
      <c r="B1501" t="s">
        <v>3158</v>
      </c>
      <c r="C1501" t="str">
        <f>IFERROR(VLOOKUP(Table1[[#This Row],[Ticker]],[1]!Table1[[Symbol]:[Industry]],2,FALSE),"-")</f>
        <v>-</v>
      </c>
      <c r="D1501" t="s">
        <v>479</v>
      </c>
      <c r="E1501">
        <v>907.44886936</v>
      </c>
      <c r="F1501">
        <v>641.04999999999995</v>
      </c>
      <c r="G1501">
        <v>-47.881501547653002</v>
      </c>
      <c r="H1501">
        <v>-10.326690377484301</v>
      </c>
      <c r="I1501">
        <v>-40.327974791730099</v>
      </c>
      <c r="J1501">
        <v>0.93982357839146102</v>
      </c>
      <c r="K1501">
        <v>703.99141447153897</v>
      </c>
      <c r="L1501">
        <v>743.87925027906897</v>
      </c>
      <c r="M1501">
        <v>40.261798759256699</v>
      </c>
      <c r="N1501">
        <v>1.72219396029651</v>
      </c>
      <c r="O1501">
        <v>52.874190780750297</v>
      </c>
      <c r="P1501">
        <v>4.5587995433045103</v>
      </c>
      <c r="Q1501">
        <v>4.4375494183787001E-2</v>
      </c>
    </row>
    <row r="1502" spans="1:17" hidden="1" x14ac:dyDescent="0.3">
      <c r="A1502" t="s">
        <v>3159</v>
      </c>
      <c r="B1502" t="s">
        <v>3160</v>
      </c>
      <c r="C1502" t="str">
        <f>IFERROR(VLOOKUP(Table1[[#This Row],[Ticker]],[1]!Table1[[Symbol]:[Industry]],2,FALSE),"-")</f>
        <v>-</v>
      </c>
      <c r="D1502" t="s">
        <v>304</v>
      </c>
      <c r="E1502">
        <v>907.38900000000001</v>
      </c>
      <c r="F1502">
        <v>1699.15</v>
      </c>
      <c r="G1502">
        <v>147.286970372355</v>
      </c>
      <c r="H1502">
        <v>-9.6300245864789709</v>
      </c>
      <c r="I1502">
        <v>28.476357717738999</v>
      </c>
      <c r="J1502">
        <v>0.536096400928607</v>
      </c>
      <c r="K1502">
        <v>1664.6426919995999</v>
      </c>
      <c r="L1502">
        <v>1358.5824888459499</v>
      </c>
      <c r="M1502">
        <v>57.764042238535097</v>
      </c>
      <c r="N1502">
        <v>0.38497319915092398</v>
      </c>
      <c r="O1502">
        <v>17.647058823529399</v>
      </c>
      <c r="P1502">
        <v>187.96712143038701</v>
      </c>
      <c r="Q1502">
        <v>0.15814450396889199</v>
      </c>
    </row>
    <row r="1503" spans="1:17" hidden="1" x14ac:dyDescent="0.3">
      <c r="A1503" t="s">
        <v>3161</v>
      </c>
      <c r="B1503" t="s">
        <v>3162</v>
      </c>
      <c r="C1503" t="str">
        <f>IFERROR(VLOOKUP(Table1[[#This Row],[Ticker]],[1]!Table1[[Symbol]:[Industry]],2,FALSE),"-")</f>
        <v>-</v>
      </c>
      <c r="D1503" t="s">
        <v>986</v>
      </c>
      <c r="E1503">
        <v>907.31919252999899</v>
      </c>
      <c r="F1503">
        <v>145.12</v>
      </c>
      <c r="G1503">
        <v>-40.415078274322099</v>
      </c>
      <c r="H1503">
        <v>2.81717280970294</v>
      </c>
      <c r="I1503">
        <v>-15.838066835897999</v>
      </c>
      <c r="J1503">
        <v>-5.3328421477447101</v>
      </c>
      <c r="K1503">
        <v>137.348187334778</v>
      </c>
      <c r="L1503">
        <v>142.72104872139599</v>
      </c>
      <c r="M1503">
        <v>32.115271829180998</v>
      </c>
      <c r="N1503">
        <v>0.74673595393620895</v>
      </c>
      <c r="O1503">
        <v>29.8925027563395</v>
      </c>
      <c r="P1503">
        <v>29.110320284697501</v>
      </c>
    </row>
    <row r="1504" spans="1:17" hidden="1" x14ac:dyDescent="0.3">
      <c r="A1504" t="s">
        <v>3163</v>
      </c>
      <c r="B1504" t="s">
        <v>3164</v>
      </c>
      <c r="C1504" t="str">
        <f>IFERROR(VLOOKUP(Table1[[#This Row],[Ticker]],[1]!Table1[[Symbol]:[Industry]],2,FALSE),"-")</f>
        <v>-</v>
      </c>
      <c r="D1504" t="s">
        <v>239</v>
      </c>
      <c r="E1504">
        <v>905.94</v>
      </c>
      <c r="F1504">
        <v>1599.75</v>
      </c>
      <c r="G1504">
        <v>33.612890267061303</v>
      </c>
      <c r="H1504">
        <v>3.08256307513131</v>
      </c>
      <c r="I1504">
        <v>-13.4757544908139</v>
      </c>
      <c r="J1504">
        <v>4.9099607255803299</v>
      </c>
      <c r="K1504">
        <v>1527.9968447245301</v>
      </c>
      <c r="L1504">
        <v>1457.7940748706101</v>
      </c>
      <c r="M1504">
        <v>76.744493823340903</v>
      </c>
      <c r="N1504">
        <v>1.0892803222065901</v>
      </c>
      <c r="O1504">
        <v>11.551804969526399</v>
      </c>
      <c r="P1504">
        <v>66.052522316794594</v>
      </c>
      <c r="Q1504">
        <v>5.6776653325411999E-2</v>
      </c>
    </row>
    <row r="1505" spans="1:17" hidden="1" x14ac:dyDescent="0.3">
      <c r="A1505" t="s">
        <v>3165</v>
      </c>
      <c r="B1505" t="s">
        <v>3166</v>
      </c>
      <c r="C1505" t="str">
        <f>IFERROR(VLOOKUP(Table1[[#This Row],[Ticker]],[1]!Table1[[Symbol]:[Industry]],2,FALSE),"-")</f>
        <v>-</v>
      </c>
      <c r="D1505" t="s">
        <v>125</v>
      </c>
      <c r="E1505">
        <v>904.27143690000003</v>
      </c>
      <c r="F1505">
        <v>887.4</v>
      </c>
      <c r="G1505">
        <v>128.62688799640199</v>
      </c>
      <c r="H1505">
        <v>20.945432461419198</v>
      </c>
      <c r="I1505">
        <v>29.050483045321201</v>
      </c>
      <c r="J1505">
        <v>-8.3543643410044606</v>
      </c>
      <c r="K1505">
        <v>740.00661009759301</v>
      </c>
      <c r="L1505">
        <v>623.22400234556403</v>
      </c>
      <c r="M1505">
        <v>67.626756605703804</v>
      </c>
      <c r="N1505">
        <v>3.6833137633845201</v>
      </c>
      <c r="O1505">
        <v>9.8715348208248699</v>
      </c>
      <c r="P1505">
        <v>178.53107344632701</v>
      </c>
      <c r="Q1505">
        <v>0.17337290747064801</v>
      </c>
    </row>
    <row r="1506" spans="1:17" hidden="1" x14ac:dyDescent="0.3">
      <c r="A1506" t="s">
        <v>3167</v>
      </c>
      <c r="B1506" t="s">
        <v>3168</v>
      </c>
      <c r="C1506" t="str">
        <f>IFERROR(VLOOKUP(Table1[[#This Row],[Ticker]],[1]!Table1[[Symbol]:[Industry]],2,FALSE),"-")</f>
        <v>-</v>
      </c>
      <c r="D1506" t="s">
        <v>130</v>
      </c>
      <c r="E1506">
        <v>903.96299999999997</v>
      </c>
      <c r="F1506">
        <v>753.35</v>
      </c>
      <c r="G1506">
        <v>335.87177603740901</v>
      </c>
      <c r="H1506">
        <v>-8.1970936043775406</v>
      </c>
      <c r="I1506">
        <v>81.583723596224601</v>
      </c>
      <c r="J1506">
        <v>17.490137064154101</v>
      </c>
      <c r="K1506">
        <v>713.82732766813297</v>
      </c>
      <c r="L1506">
        <v>517.86399234276303</v>
      </c>
      <c r="M1506">
        <v>68.332607589919505</v>
      </c>
      <c r="N1506">
        <v>0.63275552389476397</v>
      </c>
      <c r="O1506">
        <v>26.236145218026099</v>
      </c>
      <c r="P1506">
        <v>386.03225806451599</v>
      </c>
      <c r="Q1506">
        <v>0.205458114725034</v>
      </c>
    </row>
    <row r="1507" spans="1:17" hidden="1" x14ac:dyDescent="0.3">
      <c r="A1507" t="s">
        <v>3169</v>
      </c>
      <c r="B1507" t="s">
        <v>3170</v>
      </c>
      <c r="C1507" t="str">
        <f>IFERROR(VLOOKUP(Table1[[#This Row],[Ticker]],[1]!Table1[[Symbol]:[Industry]],2,FALSE),"-")</f>
        <v>-</v>
      </c>
      <c r="D1507" t="s">
        <v>80</v>
      </c>
      <c r="E1507">
        <v>902.18090631999996</v>
      </c>
      <c r="F1507">
        <v>97.17</v>
      </c>
      <c r="G1507">
        <v>-13.378601841135501</v>
      </c>
      <c r="H1507">
        <v>1.55191945764719</v>
      </c>
      <c r="I1507">
        <v>-38.181376369857901</v>
      </c>
      <c r="J1507">
        <v>-0.85187048782568198</v>
      </c>
      <c r="K1507">
        <v>94.862345590800601</v>
      </c>
      <c r="L1507">
        <v>93.470916400482196</v>
      </c>
      <c r="M1507">
        <v>54.865033085822098</v>
      </c>
      <c r="N1507">
        <v>0.997628019762964</v>
      </c>
      <c r="O1507">
        <v>43.254090768755702</v>
      </c>
      <c r="P1507">
        <v>27.855263157894701</v>
      </c>
      <c r="Q1507">
        <v>-5.4393113805112997E-2</v>
      </c>
    </row>
    <row r="1508" spans="1:17" hidden="1" x14ac:dyDescent="0.3">
      <c r="A1508" t="s">
        <v>3171</v>
      </c>
      <c r="B1508" t="s">
        <v>3172</v>
      </c>
      <c r="C1508" t="str">
        <f>IFERROR(VLOOKUP(Table1[[#This Row],[Ticker]],[1]!Table1[[Symbol]:[Industry]],2,FALSE),"-")</f>
        <v>-</v>
      </c>
      <c r="D1508" t="s">
        <v>189</v>
      </c>
      <c r="E1508">
        <v>900.4</v>
      </c>
      <c r="F1508">
        <v>88.82</v>
      </c>
      <c r="G1508">
        <v>38.7820699121243</v>
      </c>
      <c r="H1508">
        <v>1.59087515710244</v>
      </c>
      <c r="I1508">
        <v>-21.906557966475201</v>
      </c>
      <c r="J1508">
        <v>-1.6728868852658201</v>
      </c>
      <c r="K1508">
        <v>86.435628319858395</v>
      </c>
      <c r="L1508">
        <v>79.702942808218594</v>
      </c>
      <c r="M1508">
        <v>53.408542961811598</v>
      </c>
      <c r="N1508">
        <v>1.2217138269012999</v>
      </c>
      <c r="O1508">
        <v>29.475343391128099</v>
      </c>
      <c r="P1508">
        <v>75.881188118811806</v>
      </c>
      <c r="Q1508">
        <v>9.8886942071710008E-3</v>
      </c>
    </row>
    <row r="1509" spans="1:17" hidden="1" x14ac:dyDescent="0.3">
      <c r="A1509" t="s">
        <v>3173</v>
      </c>
      <c r="B1509" t="s">
        <v>3174</v>
      </c>
      <c r="C1509" t="str">
        <f>IFERROR(VLOOKUP(Table1[[#This Row],[Ticker]],[1]!Table1[[Symbol]:[Industry]],2,FALSE),"-")</f>
        <v>-</v>
      </c>
      <c r="D1509" t="s">
        <v>629</v>
      </c>
      <c r="E1509">
        <v>898.79314575800004</v>
      </c>
      <c r="F1509">
        <v>92.4</v>
      </c>
      <c r="G1509">
        <v>-14.993373402723099</v>
      </c>
      <c r="H1509">
        <v>12.3465572833006</v>
      </c>
      <c r="I1509">
        <v>12.467675418138001</v>
      </c>
      <c r="J1509">
        <v>1.5346456229444501</v>
      </c>
      <c r="K1509">
        <v>85.967056395464994</v>
      </c>
      <c r="L1509">
        <v>80.542561959892097</v>
      </c>
      <c r="M1509">
        <v>70.590749620092097</v>
      </c>
      <c r="N1509">
        <v>1.6279496269492999</v>
      </c>
      <c r="O1509">
        <v>6.3311688311688199</v>
      </c>
      <c r="P1509">
        <v>35.8823529411764</v>
      </c>
    </row>
    <row r="1510" spans="1:17" hidden="1" x14ac:dyDescent="0.3">
      <c r="A1510" t="s">
        <v>3175</v>
      </c>
      <c r="B1510" t="s">
        <v>3176</v>
      </c>
      <c r="C1510" t="str">
        <f>IFERROR(VLOOKUP(Table1[[#This Row],[Ticker]],[1]!Table1[[Symbol]:[Industry]],2,FALSE),"-")</f>
        <v>-</v>
      </c>
      <c r="D1510" t="s">
        <v>150</v>
      </c>
      <c r="E1510">
        <v>898.01779999999997</v>
      </c>
      <c r="F1510">
        <v>50.7</v>
      </c>
      <c r="G1510">
        <v>725.794702263114</v>
      </c>
      <c r="H1510">
        <v>-33.340344057073899</v>
      </c>
      <c r="I1510">
        <v>369.06552802569001</v>
      </c>
      <c r="J1510">
        <v>-11.198473439087801</v>
      </c>
      <c r="K1510">
        <v>60.1701540185271</v>
      </c>
      <c r="L1510">
        <v>36.813119576597302</v>
      </c>
      <c r="M1510">
        <v>20.768160253429102</v>
      </c>
      <c r="N1510">
        <v>1.7443232472852599</v>
      </c>
      <c r="O1510">
        <v>54.852071005917097</v>
      </c>
      <c r="P1510">
        <v>924.24242424242402</v>
      </c>
      <c r="Q1510">
        <v>0.168682714442282</v>
      </c>
    </row>
    <row r="1511" spans="1:17" hidden="1" x14ac:dyDescent="0.3">
      <c r="A1511" t="s">
        <v>3177</v>
      </c>
      <c r="B1511" t="s">
        <v>3178</v>
      </c>
      <c r="C1511" t="str">
        <f>IFERROR(VLOOKUP(Table1[[#This Row],[Ticker]],[1]!Table1[[Symbol]:[Industry]],2,FALSE),"-")</f>
        <v>-</v>
      </c>
      <c r="D1511" t="s">
        <v>629</v>
      </c>
      <c r="E1511">
        <v>896.63600810000003</v>
      </c>
      <c r="F1511">
        <v>834.25</v>
      </c>
      <c r="G1511">
        <v>-14.070163365633601</v>
      </c>
      <c r="H1511">
        <v>-5.5302723231747102</v>
      </c>
      <c r="I1511">
        <v>-17.8256057216005</v>
      </c>
      <c r="J1511">
        <v>-1.15758046412388</v>
      </c>
      <c r="K1511">
        <v>840.95701732356304</v>
      </c>
      <c r="L1511">
        <v>828.81478315530399</v>
      </c>
      <c r="M1511">
        <v>33.191839857373203</v>
      </c>
      <c r="N1511">
        <v>0.95745992889501996</v>
      </c>
      <c r="O1511">
        <v>19.7123164519029</v>
      </c>
      <c r="P1511">
        <v>25.140628515712901</v>
      </c>
    </row>
    <row r="1512" spans="1:17" hidden="1" x14ac:dyDescent="0.3">
      <c r="A1512" t="s">
        <v>3179</v>
      </c>
      <c r="B1512" t="s">
        <v>3180</v>
      </c>
      <c r="C1512" t="str">
        <f>IFERROR(VLOOKUP(Table1[[#This Row],[Ticker]],[1]!Table1[[Symbol]:[Industry]],2,FALSE),"-")</f>
        <v>-</v>
      </c>
      <c r="D1512" t="s">
        <v>1407</v>
      </c>
      <c r="E1512">
        <v>892.14977393999902</v>
      </c>
      <c r="F1512">
        <v>575.20000000000005</v>
      </c>
      <c r="G1512">
        <v>48.024117716294697</v>
      </c>
      <c r="H1512">
        <v>-8.6148120667452108</v>
      </c>
      <c r="I1512">
        <v>17.454532802102701</v>
      </c>
      <c r="J1512">
        <v>2.1505873562478199</v>
      </c>
      <c r="K1512">
        <v>538.88943567166405</v>
      </c>
      <c r="L1512">
        <v>450.04974951087303</v>
      </c>
      <c r="M1512">
        <v>60.854185542322703</v>
      </c>
      <c r="N1512">
        <v>0.47890260569168602</v>
      </c>
      <c r="O1512">
        <v>9.8748261474269601</v>
      </c>
      <c r="P1512">
        <v>92.8906773977196</v>
      </c>
      <c r="Q1512">
        <v>0.109525486407446</v>
      </c>
    </row>
    <row r="1513" spans="1:17" hidden="1" x14ac:dyDescent="0.3">
      <c r="A1513" t="s">
        <v>3181</v>
      </c>
      <c r="B1513" t="s">
        <v>3182</v>
      </c>
      <c r="C1513" t="str">
        <f>IFERROR(VLOOKUP(Table1[[#This Row],[Ticker]],[1]!Table1[[Symbol]:[Industry]],2,FALSE),"-")</f>
        <v>-</v>
      </c>
      <c r="D1513" t="s">
        <v>692</v>
      </c>
      <c r="E1513">
        <v>890.90901029999998</v>
      </c>
      <c r="F1513">
        <v>143.24</v>
      </c>
      <c r="G1513">
        <v>-4.5551818469252403</v>
      </c>
      <c r="H1513">
        <v>27.7078698352936</v>
      </c>
      <c r="I1513">
        <v>5.1949112755615996</v>
      </c>
      <c r="J1513">
        <v>24.621633785678501</v>
      </c>
      <c r="K1513">
        <v>120.449030732384</v>
      </c>
      <c r="L1513">
        <v>123.02381391815899</v>
      </c>
      <c r="M1513">
        <v>84.5674846432197</v>
      </c>
      <c r="N1513">
        <v>3.3333583875214199</v>
      </c>
      <c r="O1513">
        <v>6.0457972633342498</v>
      </c>
      <c r="P1513">
        <v>42.456489308801601</v>
      </c>
      <c r="Q1513">
        <v>-4.2840551706377003E-2</v>
      </c>
    </row>
    <row r="1514" spans="1:17" hidden="1" x14ac:dyDescent="0.3">
      <c r="A1514" t="s">
        <v>3183</v>
      </c>
      <c r="B1514" t="s">
        <v>3184</v>
      </c>
      <c r="C1514" t="str">
        <f>IFERROR(VLOOKUP(Table1[[#This Row],[Ticker]],[1]!Table1[[Symbol]:[Industry]],2,FALSE),"-")</f>
        <v>-</v>
      </c>
      <c r="D1514" t="s">
        <v>214</v>
      </c>
      <c r="E1514">
        <v>890.11248014</v>
      </c>
      <c r="F1514">
        <v>350.65</v>
      </c>
      <c r="G1514">
        <v>-13.2759742389972</v>
      </c>
      <c r="H1514">
        <v>14.225131238853301</v>
      </c>
      <c r="I1514">
        <v>-5.95200163341452</v>
      </c>
      <c r="J1514">
        <v>10.606870770915499</v>
      </c>
      <c r="M1514">
        <v>68.908478999622503</v>
      </c>
      <c r="O1514">
        <v>13.147012690717199</v>
      </c>
      <c r="P1514">
        <v>18.063973063972998</v>
      </c>
    </row>
    <row r="1515" spans="1:17" hidden="1" x14ac:dyDescent="0.3">
      <c r="A1515" t="s">
        <v>3185</v>
      </c>
      <c r="B1515" t="s">
        <v>3186</v>
      </c>
      <c r="C1515" t="str">
        <f>IFERROR(VLOOKUP(Table1[[#This Row],[Ticker]],[1]!Table1[[Symbol]:[Industry]],2,FALSE),"-")</f>
        <v>-</v>
      </c>
      <c r="D1515" t="s">
        <v>21</v>
      </c>
      <c r="E1515">
        <v>888.3972</v>
      </c>
      <c r="F1515">
        <v>471.8</v>
      </c>
      <c r="G1515">
        <v>13.199406074824299</v>
      </c>
      <c r="H1515">
        <v>-8.5107844844993803</v>
      </c>
      <c r="I1515">
        <v>-30.4293594065328</v>
      </c>
      <c r="J1515">
        <v>-4.4812228795252604</v>
      </c>
      <c r="K1515">
        <v>483.87790978004398</v>
      </c>
      <c r="L1515">
        <v>446.16706412845201</v>
      </c>
      <c r="M1515">
        <v>41.068016315986597</v>
      </c>
      <c r="N1515">
        <v>0.83663449096213605</v>
      </c>
      <c r="O1515">
        <v>37.590080542602799</v>
      </c>
      <c r="P1515">
        <v>56.975970425138598</v>
      </c>
    </row>
    <row r="1516" spans="1:17" hidden="1" x14ac:dyDescent="0.3">
      <c r="A1516" t="s">
        <v>3187</v>
      </c>
      <c r="B1516" t="s">
        <v>3188</v>
      </c>
      <c r="C1516" t="str">
        <f>IFERROR(VLOOKUP(Table1[[#This Row],[Ticker]],[1]!Table1[[Symbol]:[Industry]],2,FALSE),"-")</f>
        <v>-</v>
      </c>
      <c r="D1516" t="s">
        <v>403</v>
      </c>
      <c r="E1516">
        <v>887.77459999999996</v>
      </c>
      <c r="F1516">
        <v>825.55</v>
      </c>
      <c r="G1516">
        <v>120.957098317733</v>
      </c>
      <c r="H1516">
        <v>-8.2868615690131193</v>
      </c>
      <c r="I1516">
        <v>73.464960563932294</v>
      </c>
      <c r="J1516">
        <v>3.1628718568959999</v>
      </c>
      <c r="K1516">
        <v>781.45778786895403</v>
      </c>
      <c r="L1516">
        <v>598.52582881000706</v>
      </c>
      <c r="M1516">
        <v>65.780854680255899</v>
      </c>
      <c r="N1516">
        <v>0.56637916772966301</v>
      </c>
      <c r="O1516">
        <v>18.872266973532799</v>
      </c>
      <c r="P1516">
        <v>179.80003389256001</v>
      </c>
      <c r="Q1516">
        <v>0.12209061234099</v>
      </c>
    </row>
    <row r="1517" spans="1:17" hidden="1" x14ac:dyDescent="0.3">
      <c r="A1517" t="s">
        <v>3189</v>
      </c>
      <c r="B1517" t="s">
        <v>3190</v>
      </c>
      <c r="C1517" t="str">
        <f>IFERROR(VLOOKUP(Table1[[#This Row],[Ticker]],[1]!Table1[[Symbol]:[Industry]],2,FALSE),"-")</f>
        <v>-</v>
      </c>
      <c r="D1517" t="s">
        <v>242</v>
      </c>
      <c r="E1517">
        <v>886.93389924999997</v>
      </c>
      <c r="F1517">
        <v>653.35</v>
      </c>
      <c r="G1517">
        <v>78.988441659894704</v>
      </c>
      <c r="H1517">
        <v>5.1163673222104897</v>
      </c>
      <c r="I1517">
        <v>46.528344963757696</v>
      </c>
      <c r="J1517">
        <v>-1.2094105512831299</v>
      </c>
      <c r="K1517">
        <v>606.22634048601196</v>
      </c>
      <c r="L1517">
        <v>511.78666851607301</v>
      </c>
      <c r="M1517">
        <v>52.349372375517497</v>
      </c>
      <c r="N1517">
        <v>0.84402894801869999</v>
      </c>
      <c r="O1517">
        <v>13.874646054947499</v>
      </c>
      <c r="P1517">
        <v>114.635348226018</v>
      </c>
      <c r="Q1517">
        <v>0.108603128742001</v>
      </c>
    </row>
    <row r="1518" spans="1:17" hidden="1" x14ac:dyDescent="0.3">
      <c r="A1518" t="s">
        <v>3191</v>
      </c>
      <c r="B1518" t="s">
        <v>3192</v>
      </c>
      <c r="C1518" t="str">
        <f>IFERROR(VLOOKUP(Table1[[#This Row],[Ticker]],[1]!Table1[[Symbol]:[Industry]],2,FALSE),"-")</f>
        <v>-</v>
      </c>
      <c r="D1518" t="s">
        <v>46</v>
      </c>
      <c r="E1518">
        <v>883.77085411999997</v>
      </c>
      <c r="F1518">
        <v>146.91999999999999</v>
      </c>
      <c r="G1518">
        <v>330.59194169064301</v>
      </c>
      <c r="H1518">
        <v>14.1298458790518</v>
      </c>
      <c r="I1518">
        <v>52.4917393304138</v>
      </c>
      <c r="J1518">
        <v>19.3133785173329</v>
      </c>
      <c r="K1518">
        <v>132.798108698899</v>
      </c>
      <c r="L1518">
        <v>103.563629215606</v>
      </c>
      <c r="M1518">
        <v>74.078175427610404</v>
      </c>
      <c r="N1518">
        <v>0.95338162422078099</v>
      </c>
      <c r="O1518">
        <v>9.5698339232235199</v>
      </c>
      <c r="P1518">
        <v>393.02013422818698</v>
      </c>
      <c r="Q1518">
        <v>9.1171231993375998E-2</v>
      </c>
    </row>
    <row r="1519" spans="1:17" hidden="1" x14ac:dyDescent="0.3">
      <c r="A1519" t="s">
        <v>3193</v>
      </c>
      <c r="B1519" t="s">
        <v>3194</v>
      </c>
      <c r="C1519" t="str">
        <f>IFERROR(VLOOKUP(Table1[[#This Row],[Ticker]],[1]!Table1[[Symbol]:[Industry]],2,FALSE),"-")</f>
        <v>-</v>
      </c>
      <c r="D1519" t="s">
        <v>539</v>
      </c>
      <c r="E1519">
        <v>877.44989687999896</v>
      </c>
      <c r="F1519">
        <v>151.1</v>
      </c>
      <c r="G1519">
        <v>59.534569891582102</v>
      </c>
      <c r="H1519">
        <v>15.288666330309299</v>
      </c>
      <c r="I1519">
        <v>2.4532521782036301</v>
      </c>
      <c r="J1519">
        <v>-6.5412986201560201</v>
      </c>
      <c r="K1519">
        <v>141.246256377843</v>
      </c>
      <c r="L1519">
        <v>120.051399931774</v>
      </c>
      <c r="M1519">
        <v>47.393986132645303</v>
      </c>
      <c r="N1519">
        <v>1.0542947991815499</v>
      </c>
      <c r="O1519">
        <v>11.8464592984778</v>
      </c>
      <c r="P1519">
        <v>133.53941267387901</v>
      </c>
      <c r="Q1519">
        <v>0.1045797650053</v>
      </c>
    </row>
    <row r="1520" spans="1:17" hidden="1" x14ac:dyDescent="0.3">
      <c r="A1520" t="s">
        <v>3195</v>
      </c>
      <c r="B1520" t="s">
        <v>3196</v>
      </c>
      <c r="C1520" t="str">
        <f>IFERROR(VLOOKUP(Table1[[#This Row],[Ticker]],[1]!Table1[[Symbol]:[Industry]],2,FALSE),"-")</f>
        <v>-</v>
      </c>
      <c r="E1520">
        <v>876.81718723999995</v>
      </c>
      <c r="F1520">
        <v>333.1</v>
      </c>
      <c r="G1520">
        <v>47.767936001054402</v>
      </c>
      <c r="H1520">
        <v>21.9796627288687</v>
      </c>
      <c r="I1520">
        <v>5.5471834424073796</v>
      </c>
      <c r="J1520">
        <v>10.469795318403801</v>
      </c>
      <c r="K1520">
        <v>279.60843004906002</v>
      </c>
      <c r="L1520">
        <v>251.82469042052401</v>
      </c>
      <c r="M1520">
        <v>76.457834078369501</v>
      </c>
      <c r="N1520">
        <v>0.94152190520476897</v>
      </c>
      <c r="O1520">
        <v>6.9498649054337802</v>
      </c>
      <c r="P1520">
        <v>87.7677564825253</v>
      </c>
    </row>
    <row r="1521" spans="1:17" hidden="1" x14ac:dyDescent="0.3">
      <c r="A1521" t="s">
        <v>3197</v>
      </c>
      <c r="B1521" t="s">
        <v>3198</v>
      </c>
      <c r="C1521" t="str">
        <f>IFERROR(VLOOKUP(Table1[[#This Row],[Ticker]],[1]!Table1[[Symbol]:[Industry]],2,FALSE),"-")</f>
        <v>-</v>
      </c>
      <c r="D1521" t="s">
        <v>65</v>
      </c>
      <c r="E1521">
        <v>875.46580298999902</v>
      </c>
      <c r="F1521">
        <v>337.05</v>
      </c>
      <c r="G1521">
        <v>-33.211261674732</v>
      </c>
      <c r="H1521">
        <v>-7.5158554784141796</v>
      </c>
      <c r="I1521">
        <v>-26.886946064984699</v>
      </c>
      <c r="J1521">
        <v>-2.4654946745841899</v>
      </c>
      <c r="K1521">
        <v>333.83723283212299</v>
      </c>
      <c r="L1521">
        <v>346.325399692433</v>
      </c>
      <c r="M1521">
        <v>37.537796277140401</v>
      </c>
      <c r="N1521">
        <v>0.61078896932260696</v>
      </c>
      <c r="O1521">
        <v>52.751817237798498</v>
      </c>
      <c r="P1521">
        <v>23.190789473684202</v>
      </c>
      <c r="Q1521">
        <v>5.6703246712921998E-2</v>
      </c>
    </row>
    <row r="1522" spans="1:17" hidden="1" x14ac:dyDescent="0.3">
      <c r="A1522" t="s">
        <v>3199</v>
      </c>
      <c r="B1522" t="s">
        <v>3200</v>
      </c>
      <c r="C1522" t="str">
        <f>IFERROR(VLOOKUP(Table1[[#This Row],[Ticker]],[1]!Table1[[Symbol]:[Industry]],2,FALSE),"-")</f>
        <v>-</v>
      </c>
      <c r="D1522" t="s">
        <v>713</v>
      </c>
      <c r="E1522">
        <v>875.43042120999996</v>
      </c>
      <c r="F1522">
        <v>269.39999999999998</v>
      </c>
      <c r="G1522">
        <v>1.0540059277383</v>
      </c>
      <c r="H1522">
        <v>-0.271411416412561</v>
      </c>
      <c r="I1522">
        <v>1.1356254593769399</v>
      </c>
      <c r="J1522">
        <v>-0.45581116746663303</v>
      </c>
      <c r="K1522">
        <v>256.16739962529999</v>
      </c>
      <c r="L1522">
        <v>238.79506998333599</v>
      </c>
      <c r="M1522">
        <v>62.3816521735951</v>
      </c>
      <c r="N1522">
        <v>0.63368920633950498</v>
      </c>
      <c r="O1522">
        <v>1.26206384558278</v>
      </c>
      <c r="P1522">
        <v>30.5865244789141</v>
      </c>
      <c r="Q1522">
        <v>1.7242551089885001E-2</v>
      </c>
    </row>
    <row r="1523" spans="1:17" hidden="1" x14ac:dyDescent="0.3">
      <c r="A1523" t="s">
        <v>3201</v>
      </c>
      <c r="B1523" t="s">
        <v>3202</v>
      </c>
      <c r="C1523" t="str">
        <f>IFERROR(VLOOKUP(Table1[[#This Row],[Ticker]],[1]!Table1[[Symbol]:[Industry]],2,FALSE),"-")</f>
        <v>-</v>
      </c>
      <c r="D1523" t="s">
        <v>629</v>
      </c>
      <c r="E1523">
        <v>875.31157622600006</v>
      </c>
      <c r="F1523">
        <v>45.49</v>
      </c>
      <c r="G1523">
        <v>203.549977034894</v>
      </c>
      <c r="H1523">
        <v>22.4460108734777</v>
      </c>
      <c r="I1523">
        <v>109.658007643608</v>
      </c>
      <c r="J1523">
        <v>-8.8856990118463095</v>
      </c>
      <c r="K1523">
        <v>34.6885526564446</v>
      </c>
      <c r="L1523">
        <v>24.061995167881701</v>
      </c>
      <c r="M1523">
        <v>60.716925638693901</v>
      </c>
      <c r="N1523">
        <v>1.25421699229412</v>
      </c>
      <c r="O1523">
        <v>13.4315234117388</v>
      </c>
      <c r="P1523">
        <v>263.92</v>
      </c>
      <c r="Q1523">
        <v>7.7074951763347999E-2</v>
      </c>
    </row>
    <row r="1524" spans="1:17" hidden="1" x14ac:dyDescent="0.3">
      <c r="A1524" t="s">
        <v>3203</v>
      </c>
      <c r="B1524" t="s">
        <v>3204</v>
      </c>
      <c r="C1524" t="str">
        <f>IFERROR(VLOOKUP(Table1[[#This Row],[Ticker]],[1]!Table1[[Symbol]:[Industry]],2,FALSE),"-")</f>
        <v>-</v>
      </c>
      <c r="D1524" t="s">
        <v>542</v>
      </c>
      <c r="E1524">
        <v>875.28480000000002</v>
      </c>
      <c r="F1524">
        <v>80.37</v>
      </c>
      <c r="G1524">
        <v>17.3156282070874</v>
      </c>
      <c r="H1524">
        <v>3.20129307592281</v>
      </c>
      <c r="I1524">
        <v>-31.363804957005701</v>
      </c>
      <c r="J1524">
        <v>-5.7707298216382599</v>
      </c>
      <c r="K1524">
        <v>77.510279502676397</v>
      </c>
      <c r="L1524">
        <v>80.218417079350601</v>
      </c>
      <c r="M1524">
        <v>53.987184049432301</v>
      </c>
      <c r="N1524">
        <v>1.9428625271169699</v>
      </c>
      <c r="O1524">
        <v>47.380863506283397</v>
      </c>
      <c r="P1524">
        <v>57.588235294117602</v>
      </c>
      <c r="Q1524">
        <v>-5.9579177360690001E-3</v>
      </c>
    </row>
    <row r="1525" spans="1:17" hidden="1" x14ac:dyDescent="0.3">
      <c r="A1525" t="s">
        <v>3205</v>
      </c>
      <c r="B1525" t="s">
        <v>3206</v>
      </c>
      <c r="C1525" t="str">
        <f>IFERROR(VLOOKUP(Table1[[#This Row],[Ticker]],[1]!Table1[[Symbol]:[Industry]],2,FALSE),"-")</f>
        <v>-</v>
      </c>
      <c r="D1525" t="s">
        <v>1535</v>
      </c>
      <c r="E1525">
        <v>874.37708581200002</v>
      </c>
      <c r="F1525">
        <v>246.18</v>
      </c>
      <c r="G1525">
        <v>-5.3770548014604103</v>
      </c>
      <c r="H1525">
        <v>1.2631792123852099</v>
      </c>
      <c r="I1525">
        <v>-32.881208042666302</v>
      </c>
      <c r="J1525">
        <v>5.0335335981434204</v>
      </c>
      <c r="K1525">
        <v>235.71830798458299</v>
      </c>
      <c r="L1525">
        <v>241.23327475130901</v>
      </c>
      <c r="M1525">
        <v>75.512898445156296</v>
      </c>
      <c r="N1525">
        <v>1.31090347314688</v>
      </c>
      <c r="O1525">
        <v>36.079291575270098</v>
      </c>
      <c r="P1525">
        <v>31.6118684843624</v>
      </c>
      <c r="Q1525">
        <v>4.0542895288542997E-2</v>
      </c>
    </row>
    <row r="1526" spans="1:17" hidden="1" x14ac:dyDescent="0.3">
      <c r="A1526" t="s">
        <v>3207</v>
      </c>
      <c r="B1526" t="s">
        <v>3208</v>
      </c>
      <c r="C1526" t="str">
        <f>IFERROR(VLOOKUP(Table1[[#This Row],[Ticker]],[1]!Table1[[Symbol]:[Industry]],2,FALSE),"-")</f>
        <v>-</v>
      </c>
      <c r="D1526" t="s">
        <v>100</v>
      </c>
      <c r="E1526">
        <v>874.37131385999999</v>
      </c>
      <c r="F1526">
        <v>141.52000000000001</v>
      </c>
      <c r="G1526">
        <v>27.214658646371099</v>
      </c>
      <c r="H1526">
        <v>17.5156435905382</v>
      </c>
      <c r="I1526">
        <v>-0.79143296762635096</v>
      </c>
      <c r="J1526">
        <v>4.2405949064912702</v>
      </c>
      <c r="K1526">
        <v>118.705412105897</v>
      </c>
      <c r="L1526">
        <v>114.46064182834201</v>
      </c>
      <c r="M1526">
        <v>71.743107065400594</v>
      </c>
      <c r="N1526">
        <v>2.3964583998556699</v>
      </c>
      <c r="O1526">
        <v>2.4236856981345101</v>
      </c>
      <c r="P1526">
        <v>69.282296650717697</v>
      </c>
      <c r="Q1526">
        <v>3.0563600372589001E-2</v>
      </c>
    </row>
    <row r="1527" spans="1:17" hidden="1" x14ac:dyDescent="0.3">
      <c r="A1527" t="s">
        <v>3209</v>
      </c>
      <c r="B1527" t="s">
        <v>3210</v>
      </c>
      <c r="C1527" t="str">
        <f>IFERROR(VLOOKUP(Table1[[#This Row],[Ticker]],[1]!Table1[[Symbol]:[Industry]],2,FALSE),"-")</f>
        <v>-</v>
      </c>
      <c r="D1527" t="s">
        <v>484</v>
      </c>
      <c r="E1527">
        <v>874.28484000000003</v>
      </c>
      <c r="F1527">
        <v>27.19</v>
      </c>
      <c r="G1527">
        <v>70.096739624822106</v>
      </c>
      <c r="H1527">
        <v>-16.2578474183229</v>
      </c>
      <c r="I1527">
        <v>20.828995775703099</v>
      </c>
      <c r="J1527">
        <v>-3.7548884138524499</v>
      </c>
      <c r="K1527">
        <v>27.8516560007008</v>
      </c>
      <c r="L1527">
        <v>23.336709146265999</v>
      </c>
      <c r="M1527">
        <v>30.121131357997701</v>
      </c>
      <c r="N1527">
        <v>0.72554489900809804</v>
      </c>
      <c r="O1527">
        <v>24.494299374770101</v>
      </c>
      <c r="P1527">
        <v>112.421875</v>
      </c>
      <c r="Q1527">
        <v>0.163673429533325</v>
      </c>
    </row>
    <row r="1528" spans="1:17" hidden="1" x14ac:dyDescent="0.3">
      <c r="A1528" t="s">
        <v>3211</v>
      </c>
      <c r="B1528" t="s">
        <v>3212</v>
      </c>
      <c r="C1528" t="str">
        <f>IFERROR(VLOOKUP(Table1[[#This Row],[Ticker]],[1]!Table1[[Symbol]:[Industry]],2,FALSE),"-")</f>
        <v>-</v>
      </c>
      <c r="E1528">
        <v>873.07731679999995</v>
      </c>
      <c r="F1528">
        <v>31.99</v>
      </c>
      <c r="G1528">
        <v>-53.236243143828098</v>
      </c>
      <c r="H1528">
        <v>-1.7973136927678799</v>
      </c>
      <c r="I1528">
        <v>-46.069783052148601</v>
      </c>
      <c r="J1528">
        <v>-2.4516668234581802</v>
      </c>
      <c r="K1528">
        <v>32.045767568701997</v>
      </c>
      <c r="L1528">
        <v>37.729158692615101</v>
      </c>
      <c r="M1528">
        <v>48.606855390286697</v>
      </c>
      <c r="N1528">
        <v>0.80456554203928898</v>
      </c>
      <c r="O1528">
        <v>84.432635198499497</v>
      </c>
      <c r="P1528">
        <v>22.661042944785201</v>
      </c>
      <c r="Q1528">
        <v>9.2179180862314997E-2</v>
      </c>
    </row>
    <row r="1529" spans="1:17" hidden="1" x14ac:dyDescent="0.3">
      <c r="A1529" t="s">
        <v>3213</v>
      </c>
      <c r="B1529" t="s">
        <v>3214</v>
      </c>
      <c r="C1529" t="str">
        <f>IFERROR(VLOOKUP(Table1[[#This Row],[Ticker]],[1]!Table1[[Symbol]:[Industry]],2,FALSE),"-")</f>
        <v>-</v>
      </c>
      <c r="D1529" t="s">
        <v>542</v>
      </c>
      <c r="E1529">
        <v>869.90250927999898</v>
      </c>
      <c r="F1529">
        <v>640.65</v>
      </c>
      <c r="G1529">
        <v>26.320425357593798</v>
      </c>
      <c r="H1529">
        <v>21.252233043544301</v>
      </c>
      <c r="I1529">
        <v>-7.4396264513521002</v>
      </c>
      <c r="J1529">
        <v>-1.74153716632484</v>
      </c>
      <c r="K1529">
        <v>586.05619482688405</v>
      </c>
      <c r="L1529">
        <v>510.74893238182</v>
      </c>
      <c r="M1529">
        <v>56.203547900053302</v>
      </c>
      <c r="N1529">
        <v>2.4071992325024398</v>
      </c>
      <c r="O1529">
        <v>16.0071802076016</v>
      </c>
      <c r="P1529">
        <v>94.195210669899893</v>
      </c>
      <c r="Q1529">
        <v>9.8473931649009999E-2</v>
      </c>
    </row>
    <row r="1530" spans="1:17" hidden="1" x14ac:dyDescent="0.3">
      <c r="A1530" t="s">
        <v>3215</v>
      </c>
      <c r="B1530" t="s">
        <v>3216</v>
      </c>
      <c r="C1530" t="str">
        <f>IFERROR(VLOOKUP(Table1[[#This Row],[Ticker]],[1]!Table1[[Symbol]:[Industry]],2,FALSE),"-")</f>
        <v>-</v>
      </c>
      <c r="D1530" t="s">
        <v>189</v>
      </c>
      <c r="E1530">
        <v>867.23568</v>
      </c>
      <c r="F1530">
        <v>604.9</v>
      </c>
      <c r="G1530">
        <v>52.6503086712667</v>
      </c>
      <c r="H1530">
        <v>32.742620733063802</v>
      </c>
      <c r="I1530">
        <v>21.644939758861899</v>
      </c>
      <c r="J1530">
        <v>8.9479149147369892</v>
      </c>
      <c r="K1530">
        <v>467.93250379049601</v>
      </c>
      <c r="L1530">
        <v>427.65900698612103</v>
      </c>
      <c r="M1530">
        <v>85.404290918379502</v>
      </c>
      <c r="N1530">
        <v>3.6563457346777799</v>
      </c>
      <c r="O1530">
        <v>4.1494461894528101</v>
      </c>
      <c r="P1530">
        <v>77.911764705882305</v>
      </c>
      <c r="Q1530">
        <v>3.1512614280262002E-2</v>
      </c>
    </row>
    <row r="1531" spans="1:17" hidden="1" x14ac:dyDescent="0.3">
      <c r="A1531" t="s">
        <v>3217</v>
      </c>
      <c r="B1531" t="s">
        <v>3218</v>
      </c>
      <c r="C1531" t="str">
        <f>IFERROR(VLOOKUP(Table1[[#This Row],[Ticker]],[1]!Table1[[Symbol]:[Industry]],2,FALSE),"-")</f>
        <v>-</v>
      </c>
      <c r="E1531">
        <v>866.44815074999997</v>
      </c>
      <c r="F1531">
        <v>2191.5500000000002</v>
      </c>
      <c r="G1531">
        <v>76.982206623422996</v>
      </c>
      <c r="H1531">
        <v>-15.558196771366999</v>
      </c>
      <c r="I1531">
        <v>94.604620711720699</v>
      </c>
      <c r="J1531">
        <v>-5.8759048682118502</v>
      </c>
      <c r="K1531">
        <v>2258.4585806226401</v>
      </c>
      <c r="L1531">
        <v>1773.69422907596</v>
      </c>
      <c r="M1531">
        <v>40.412492205852097</v>
      </c>
      <c r="N1531">
        <v>0.51814206000122598</v>
      </c>
      <c r="O1531">
        <v>27.763455088863999</v>
      </c>
      <c r="P1531">
        <v>123.399592252803</v>
      </c>
      <c r="Q1531">
        <v>0.26810376774838302</v>
      </c>
    </row>
    <row r="1532" spans="1:17" hidden="1" x14ac:dyDescent="0.3">
      <c r="A1532" t="s">
        <v>3219</v>
      </c>
      <c r="B1532" t="s">
        <v>3220</v>
      </c>
      <c r="C1532" t="str">
        <f>IFERROR(VLOOKUP(Table1[[#This Row],[Ticker]],[1]!Table1[[Symbol]:[Industry]],2,FALSE),"-")</f>
        <v>-</v>
      </c>
      <c r="D1532" t="s">
        <v>242</v>
      </c>
      <c r="E1532">
        <v>864.89577956200003</v>
      </c>
      <c r="F1532">
        <v>99.14</v>
      </c>
      <c r="G1532">
        <v>-4.7110460484797096</v>
      </c>
      <c r="H1532">
        <v>8.5214641664248791</v>
      </c>
      <c r="I1532">
        <v>-15.270863014447301</v>
      </c>
      <c r="J1532">
        <v>-6.4014404390530899</v>
      </c>
      <c r="K1532">
        <v>90.744902902522995</v>
      </c>
      <c r="L1532">
        <v>89.992161002180893</v>
      </c>
      <c r="M1532">
        <v>54.130849815152402</v>
      </c>
      <c r="N1532">
        <v>1.81492570480894</v>
      </c>
      <c r="O1532">
        <v>14.9889045793826</v>
      </c>
      <c r="P1532">
        <v>31.1375661375661</v>
      </c>
      <c r="Q1532">
        <v>-6.0453600235053001E-2</v>
      </c>
    </row>
    <row r="1533" spans="1:17" hidden="1" x14ac:dyDescent="0.3">
      <c r="A1533" t="s">
        <v>3221</v>
      </c>
      <c r="B1533" t="s">
        <v>3222</v>
      </c>
      <c r="C1533" t="str">
        <f>IFERROR(VLOOKUP(Table1[[#This Row],[Ticker]],[1]!Table1[[Symbol]:[Industry]],2,FALSE),"-")</f>
        <v>-</v>
      </c>
      <c r="D1533" t="s">
        <v>934</v>
      </c>
      <c r="E1533">
        <v>860.7</v>
      </c>
      <c r="F1533">
        <v>214.39</v>
      </c>
      <c r="G1533">
        <v>-1.8475761325055899</v>
      </c>
      <c r="H1533">
        <v>39.3775916434886</v>
      </c>
      <c r="I1533">
        <v>0.16172368799311801</v>
      </c>
      <c r="J1533">
        <v>14.5269717245548</v>
      </c>
      <c r="K1533">
        <v>167.08784693594299</v>
      </c>
      <c r="L1533">
        <v>176.968294732538</v>
      </c>
      <c r="M1533">
        <v>52.946503234223698</v>
      </c>
      <c r="N1533">
        <v>1.8814285987324499</v>
      </c>
      <c r="O1533">
        <v>7.4676990531274896</v>
      </c>
      <c r="P1533">
        <v>89.725663716814097</v>
      </c>
    </row>
    <row r="1534" spans="1:17" hidden="1" x14ac:dyDescent="0.3">
      <c r="A1534" t="s">
        <v>3223</v>
      </c>
      <c r="B1534" t="s">
        <v>3224</v>
      </c>
      <c r="C1534" t="str">
        <f>IFERROR(VLOOKUP(Table1[[#This Row],[Ticker]],[1]!Table1[[Symbol]:[Industry]],2,FALSE),"-")</f>
        <v>-</v>
      </c>
      <c r="D1534" t="s">
        <v>624</v>
      </c>
      <c r="E1534">
        <v>855.37057449600002</v>
      </c>
      <c r="F1534">
        <v>83.37</v>
      </c>
      <c r="G1534">
        <v>-34.2138810713721</v>
      </c>
      <c r="H1534">
        <v>-2.6466260936464998</v>
      </c>
      <c r="I1534">
        <v>-20.181350445996301</v>
      </c>
      <c r="J1534">
        <v>-2.6923148398018699</v>
      </c>
      <c r="K1534">
        <v>81.543061725600595</v>
      </c>
      <c r="L1534">
        <v>86.459518267538499</v>
      </c>
      <c r="M1534">
        <v>49.066669516990402</v>
      </c>
      <c r="N1534">
        <v>1.3394105243638801</v>
      </c>
      <c r="O1534">
        <v>37.099676142497202</v>
      </c>
      <c r="P1534">
        <v>17.257383966244699</v>
      </c>
    </row>
    <row r="1535" spans="1:17" hidden="1" x14ac:dyDescent="0.3">
      <c r="A1535" t="s">
        <v>3225</v>
      </c>
      <c r="B1535" t="s">
        <v>3226</v>
      </c>
      <c r="C1535" t="str">
        <f>IFERROR(VLOOKUP(Table1[[#This Row],[Ticker]],[1]!Table1[[Symbol]:[Industry]],2,FALSE),"-")</f>
        <v>-</v>
      </c>
      <c r="D1535" t="s">
        <v>692</v>
      </c>
      <c r="E1535">
        <v>854.4439155</v>
      </c>
      <c r="F1535">
        <v>494.2</v>
      </c>
      <c r="G1535">
        <v>47.5241691895502</v>
      </c>
      <c r="H1535">
        <v>9.2628878370938406</v>
      </c>
      <c r="I1535">
        <v>-1.3068002448651099</v>
      </c>
      <c r="J1535">
        <v>2.5306058480198099</v>
      </c>
      <c r="K1535">
        <v>469.23611767082298</v>
      </c>
      <c r="L1535">
        <v>428.04299712521703</v>
      </c>
      <c r="M1535">
        <v>54.9644801320566</v>
      </c>
      <c r="N1535">
        <v>1.8172885082927701</v>
      </c>
      <c r="O1535">
        <v>10.886280857952199</v>
      </c>
      <c r="P1535">
        <v>83.717472118959094</v>
      </c>
      <c r="Q1535">
        <v>6.0742359841538002E-2</v>
      </c>
    </row>
    <row r="1536" spans="1:17" hidden="1" x14ac:dyDescent="0.3">
      <c r="A1536" t="s">
        <v>3227</v>
      </c>
      <c r="B1536" t="s">
        <v>3228</v>
      </c>
      <c r="C1536" t="str">
        <f>IFERROR(VLOOKUP(Table1[[#This Row],[Ticker]],[1]!Table1[[Symbol]:[Industry]],2,FALSE),"-")</f>
        <v>-</v>
      </c>
      <c r="D1536" t="s">
        <v>487</v>
      </c>
      <c r="E1536">
        <v>854.20290371600004</v>
      </c>
      <c r="F1536">
        <v>144.58000000000001</v>
      </c>
      <c r="G1536">
        <v>-10.3685131229996</v>
      </c>
      <c r="H1536">
        <v>2.4375381867441899</v>
      </c>
      <c r="I1536">
        <v>-36.956065878034998</v>
      </c>
      <c r="J1536">
        <v>2.11568229832934</v>
      </c>
      <c r="K1536">
        <v>136.377783407469</v>
      </c>
      <c r="L1536">
        <v>143.71671238001201</v>
      </c>
      <c r="M1536">
        <v>59.956261419716597</v>
      </c>
      <c r="N1536">
        <v>2.23513521414251</v>
      </c>
      <c r="O1536">
        <v>40.060865956563802</v>
      </c>
      <c r="P1536">
        <v>28.6871384067646</v>
      </c>
      <c r="Q1536">
        <v>-0.12553383572951601</v>
      </c>
    </row>
    <row r="1537" spans="1:17" hidden="1" x14ac:dyDescent="0.3">
      <c r="A1537" t="s">
        <v>3229</v>
      </c>
      <c r="B1537" t="s">
        <v>3230</v>
      </c>
      <c r="C1537" t="str">
        <f>IFERROR(VLOOKUP(Table1[[#This Row],[Ticker]],[1]!Table1[[Symbol]:[Industry]],2,FALSE),"-")</f>
        <v>-</v>
      </c>
      <c r="D1537" t="s">
        <v>130</v>
      </c>
      <c r="E1537">
        <v>852.48109084999999</v>
      </c>
      <c r="F1537">
        <v>328.9</v>
      </c>
      <c r="G1537">
        <v>219.06277872446799</v>
      </c>
      <c r="H1537">
        <v>38.287691521781198</v>
      </c>
      <c r="I1537">
        <v>230.88549864000601</v>
      </c>
      <c r="J1537">
        <v>-1.7324470499960101</v>
      </c>
      <c r="K1537">
        <v>270.28646037565602</v>
      </c>
      <c r="M1537">
        <v>57.214468173039997</v>
      </c>
      <c r="N1537">
        <v>1.0220209351848999</v>
      </c>
      <c r="O1537">
        <v>19.7628458498023</v>
      </c>
      <c r="P1537">
        <v>265.24153248195398</v>
      </c>
    </row>
    <row r="1538" spans="1:17" hidden="1" x14ac:dyDescent="0.3">
      <c r="A1538" t="s">
        <v>3231</v>
      </c>
      <c r="B1538" t="s">
        <v>3232</v>
      </c>
      <c r="C1538" t="str">
        <f>IFERROR(VLOOKUP(Table1[[#This Row],[Ticker]],[1]!Table1[[Symbol]:[Industry]],2,FALSE),"-")</f>
        <v>-</v>
      </c>
      <c r="D1538" t="s">
        <v>239</v>
      </c>
      <c r="E1538">
        <v>851.82749999999999</v>
      </c>
      <c r="F1538">
        <v>1900</v>
      </c>
      <c r="G1538">
        <v>176.567173209011</v>
      </c>
      <c r="H1538">
        <v>-6.9315541257224904</v>
      </c>
      <c r="I1538">
        <v>24.7918687776152</v>
      </c>
      <c r="J1538">
        <v>-3.6366847179735098</v>
      </c>
      <c r="K1538">
        <v>1847.13944662211</v>
      </c>
      <c r="L1538">
        <v>1454.73770536235</v>
      </c>
      <c r="M1538">
        <v>54.8192261827663</v>
      </c>
      <c r="N1538">
        <v>0.23478637205164499</v>
      </c>
      <c r="O1538">
        <v>10.5263157894736</v>
      </c>
      <c r="P1538">
        <v>203.98784048638001</v>
      </c>
      <c r="Q1538">
        <v>0.10203999195057301</v>
      </c>
    </row>
    <row r="1539" spans="1:17" hidden="1" x14ac:dyDescent="0.3">
      <c r="A1539" t="s">
        <v>3233</v>
      </c>
      <c r="B1539" t="s">
        <v>3234</v>
      </c>
      <c r="C1539" t="str">
        <f>IFERROR(VLOOKUP(Table1[[#This Row],[Ticker]],[1]!Table1[[Symbol]:[Industry]],2,FALSE),"-")</f>
        <v>-</v>
      </c>
      <c r="D1539" t="s">
        <v>629</v>
      </c>
      <c r="E1539">
        <v>851.73059999999998</v>
      </c>
      <c r="F1539">
        <v>107.34</v>
      </c>
      <c r="G1539">
        <v>114.546836113287</v>
      </c>
      <c r="H1539">
        <v>10.6889875189274</v>
      </c>
      <c r="I1539">
        <v>75.813186014516006</v>
      </c>
      <c r="J1539">
        <v>-10.0887990641644</v>
      </c>
      <c r="K1539">
        <v>89.563136833805103</v>
      </c>
      <c r="L1539">
        <v>68.668532309202902</v>
      </c>
      <c r="M1539">
        <v>51.750625429595701</v>
      </c>
      <c r="N1539">
        <v>1.42285089952939</v>
      </c>
      <c r="O1539">
        <v>5.2729644121483004</v>
      </c>
      <c r="P1539">
        <v>142.57627118644001</v>
      </c>
      <c r="Q1539">
        <v>8.1996587053031006E-2</v>
      </c>
    </row>
    <row r="1540" spans="1:17" hidden="1" x14ac:dyDescent="0.3">
      <c r="A1540" t="s">
        <v>3235</v>
      </c>
      <c r="B1540" t="s">
        <v>3236</v>
      </c>
      <c r="C1540" t="str">
        <f>IFERROR(VLOOKUP(Table1[[#This Row],[Ticker]],[1]!Table1[[Symbol]:[Industry]],2,FALSE),"-")</f>
        <v>-</v>
      </c>
      <c r="D1540" t="s">
        <v>21</v>
      </c>
      <c r="E1540">
        <v>840.07369226000003</v>
      </c>
      <c r="F1540">
        <v>328.95</v>
      </c>
      <c r="G1540">
        <v>119.686371290276</v>
      </c>
      <c r="H1540">
        <v>7.5511875003934996</v>
      </c>
      <c r="I1540">
        <v>28.030080581077101</v>
      </c>
      <c r="J1540">
        <v>3.8922441901472702</v>
      </c>
      <c r="K1540">
        <v>295.111456346713</v>
      </c>
      <c r="L1540">
        <v>243.455084762556</v>
      </c>
      <c r="M1540">
        <v>67.095159537295402</v>
      </c>
      <c r="N1540">
        <v>0.67734742638149903</v>
      </c>
      <c r="O1540">
        <v>6.9919440644474697</v>
      </c>
      <c r="P1540">
        <v>176.42857142857099</v>
      </c>
      <c r="Q1540">
        <v>0.10394893839394</v>
      </c>
    </row>
    <row r="1541" spans="1:17" hidden="1" x14ac:dyDescent="0.3">
      <c r="A1541" t="s">
        <v>3237</v>
      </c>
      <c r="B1541" t="s">
        <v>3238</v>
      </c>
      <c r="C1541" t="str">
        <f>IFERROR(VLOOKUP(Table1[[#This Row],[Ticker]],[1]!Table1[[Symbol]:[Industry]],2,FALSE),"-")</f>
        <v>-</v>
      </c>
      <c r="D1541" t="s">
        <v>624</v>
      </c>
      <c r="E1541">
        <v>838.34400000000005</v>
      </c>
      <c r="F1541">
        <v>1306.3</v>
      </c>
      <c r="G1541">
        <v>-3.3602557200784098</v>
      </c>
      <c r="H1541">
        <v>26.637837794168099</v>
      </c>
      <c r="I1541">
        <v>5.1262110210825096</v>
      </c>
      <c r="J1541">
        <v>4.78790214056664</v>
      </c>
      <c r="K1541">
        <v>1093.85320701514</v>
      </c>
      <c r="L1541">
        <v>1026.8136624507499</v>
      </c>
      <c r="M1541">
        <v>85.045987131867406</v>
      </c>
      <c r="N1541">
        <v>3.2431466085815299</v>
      </c>
      <c r="O1541">
        <v>6.2160300084207201</v>
      </c>
      <c r="P1541">
        <v>63.287499999999902</v>
      </c>
      <c r="Q1541">
        <v>3.3627109449859999E-2</v>
      </c>
    </row>
    <row r="1542" spans="1:17" hidden="1" x14ac:dyDescent="0.3">
      <c r="A1542" t="s">
        <v>3239</v>
      </c>
      <c r="B1542" t="s">
        <v>3240</v>
      </c>
      <c r="C1542" t="str">
        <f>IFERROR(VLOOKUP(Table1[[#This Row],[Ticker]],[1]!Table1[[Symbol]:[Industry]],2,FALSE),"-")</f>
        <v>-</v>
      </c>
      <c r="D1542" t="s">
        <v>46</v>
      </c>
      <c r="E1542">
        <v>836.77993651199995</v>
      </c>
      <c r="F1542">
        <v>79.25</v>
      </c>
      <c r="G1542">
        <v>262.17425408384298</v>
      </c>
      <c r="H1542">
        <v>72.711181902441595</v>
      </c>
      <c r="I1542">
        <v>56.368025697939103</v>
      </c>
      <c r="J1542">
        <v>19.2592156101664</v>
      </c>
      <c r="K1542">
        <v>56.8372204581948</v>
      </c>
      <c r="L1542">
        <v>46.561940774596302</v>
      </c>
      <c r="M1542">
        <v>80.820034585445995</v>
      </c>
      <c r="N1542">
        <v>2.7994985808830299</v>
      </c>
      <c r="O1542">
        <v>7.3690851735015803</v>
      </c>
      <c r="P1542">
        <v>298.24120603015001</v>
      </c>
      <c r="Q1542">
        <v>9.8070891119393003E-2</v>
      </c>
    </row>
    <row r="1543" spans="1:17" hidden="1" x14ac:dyDescent="0.3">
      <c r="A1543" t="s">
        <v>3241</v>
      </c>
      <c r="B1543" t="s">
        <v>3242</v>
      </c>
      <c r="C1543" t="str">
        <f>IFERROR(VLOOKUP(Table1[[#This Row],[Ticker]],[1]!Table1[[Symbol]:[Industry]],2,FALSE),"-")</f>
        <v>-</v>
      </c>
      <c r="D1543" t="s">
        <v>239</v>
      </c>
      <c r="E1543">
        <v>836.29</v>
      </c>
      <c r="F1543">
        <v>1607.25</v>
      </c>
      <c r="G1543">
        <v>4.0255194034643402</v>
      </c>
      <c r="H1543">
        <v>3.3801158163684502</v>
      </c>
      <c r="I1543">
        <v>24.186528142716899</v>
      </c>
      <c r="J1543">
        <v>-8.8134531580290307</v>
      </c>
      <c r="K1543">
        <v>1472.1966187302901</v>
      </c>
      <c r="L1543">
        <v>1279.64595804804</v>
      </c>
      <c r="M1543">
        <v>49.3680292135573</v>
      </c>
      <c r="N1543">
        <v>1.6198134636558601</v>
      </c>
      <c r="O1543">
        <v>15.9931560118214</v>
      </c>
      <c r="P1543">
        <v>71.705571283585201</v>
      </c>
      <c r="Q1543">
        <v>1.1941585065915E-2</v>
      </c>
    </row>
    <row r="1544" spans="1:17" hidden="1" x14ac:dyDescent="0.3">
      <c r="A1544" t="s">
        <v>3243</v>
      </c>
      <c r="B1544" t="s">
        <v>3244</v>
      </c>
      <c r="C1544" t="str">
        <f>IFERROR(VLOOKUP(Table1[[#This Row],[Ticker]],[1]!Table1[[Symbol]:[Industry]],2,FALSE),"-")</f>
        <v>-</v>
      </c>
      <c r="D1544" t="s">
        <v>629</v>
      </c>
      <c r="E1544">
        <v>835.2625875</v>
      </c>
      <c r="F1544">
        <v>1402.65</v>
      </c>
      <c r="G1544">
        <v>-12.304670242961601</v>
      </c>
      <c r="H1544">
        <v>-13.9469603501409</v>
      </c>
      <c r="I1544">
        <v>-17.917066500194998</v>
      </c>
      <c r="J1544">
        <v>-4.9725433424791099</v>
      </c>
      <c r="K1544">
        <v>1430.8839350330099</v>
      </c>
      <c r="L1544">
        <v>1352.9074898961401</v>
      </c>
      <c r="M1544">
        <v>30.802315829403501</v>
      </c>
      <c r="N1544">
        <v>0.69866457786412695</v>
      </c>
      <c r="O1544">
        <v>15.9733361850782</v>
      </c>
      <c r="P1544">
        <v>24.128318584070801</v>
      </c>
      <c r="Q1544">
        <v>-5.0786041892260998E-2</v>
      </c>
    </row>
    <row r="1545" spans="1:17" hidden="1" x14ac:dyDescent="0.3">
      <c r="A1545" t="s">
        <v>3245</v>
      </c>
      <c r="B1545" t="s">
        <v>3246</v>
      </c>
      <c r="C1545" t="str">
        <f>IFERROR(VLOOKUP(Table1[[#This Row],[Ticker]],[1]!Table1[[Symbol]:[Industry]],2,FALSE),"-")</f>
        <v>-</v>
      </c>
      <c r="D1545" t="s">
        <v>21</v>
      </c>
      <c r="E1545">
        <v>833.96282287999998</v>
      </c>
      <c r="F1545">
        <v>535.9</v>
      </c>
      <c r="G1545">
        <v>132.895796630728</v>
      </c>
      <c r="H1545">
        <v>5.0658692011217097</v>
      </c>
      <c r="I1545">
        <v>18.565424166702702</v>
      </c>
      <c r="J1545">
        <v>-7.5902379307802796</v>
      </c>
      <c r="K1545">
        <v>523.76998084815</v>
      </c>
      <c r="L1545">
        <v>453.67947740087101</v>
      </c>
      <c r="M1545">
        <v>42.176610064908502</v>
      </c>
      <c r="N1545">
        <v>1.07482765249393</v>
      </c>
      <c r="O1545">
        <v>30.434782608695599</v>
      </c>
      <c r="P1545">
        <v>194.046639231824</v>
      </c>
      <c r="Q1545">
        <v>9.7659148456281999E-2</v>
      </c>
    </row>
    <row r="1546" spans="1:17" hidden="1" x14ac:dyDescent="0.3">
      <c r="A1546" t="s">
        <v>3247</v>
      </c>
      <c r="B1546" t="s">
        <v>3248</v>
      </c>
      <c r="C1546" t="str">
        <f>IFERROR(VLOOKUP(Table1[[#This Row],[Ticker]],[1]!Table1[[Symbol]:[Industry]],2,FALSE),"-")</f>
        <v>-</v>
      </c>
      <c r="D1546" t="s">
        <v>247</v>
      </c>
      <c r="E1546">
        <v>830.58550202499998</v>
      </c>
      <c r="F1546">
        <v>441.35</v>
      </c>
      <c r="G1546">
        <v>147.484184507625</v>
      </c>
      <c r="H1546">
        <v>0.27431706064646899</v>
      </c>
      <c r="I1546">
        <v>38.517114850915704</v>
      </c>
      <c r="J1546">
        <v>-4.0798556482052</v>
      </c>
      <c r="K1546">
        <v>402.29549454827298</v>
      </c>
      <c r="L1546">
        <v>319.242484642904</v>
      </c>
      <c r="M1546">
        <v>55.657188863028999</v>
      </c>
      <c r="N1546">
        <v>0.43908657482556701</v>
      </c>
      <c r="O1546">
        <v>8.0661606434802202</v>
      </c>
      <c r="P1546">
        <v>198.209459459459</v>
      </c>
      <c r="Q1546">
        <v>0.13377468618559299</v>
      </c>
    </row>
    <row r="1547" spans="1:17" hidden="1" x14ac:dyDescent="0.3">
      <c r="A1547" t="s">
        <v>3249</v>
      </c>
      <c r="B1547" t="s">
        <v>3250</v>
      </c>
      <c r="C1547" t="str">
        <f>IFERROR(VLOOKUP(Table1[[#This Row],[Ticker]],[1]!Table1[[Symbol]:[Industry]],2,FALSE),"-")</f>
        <v>-</v>
      </c>
      <c r="D1547" t="s">
        <v>3251</v>
      </c>
      <c r="E1547">
        <v>830.08054902499998</v>
      </c>
      <c r="F1547">
        <v>337</v>
      </c>
      <c r="G1547">
        <v>201.19629147022599</v>
      </c>
      <c r="H1547">
        <v>20.500237751330499</v>
      </c>
      <c r="I1547">
        <v>119.643960891136</v>
      </c>
      <c r="J1547">
        <v>-12.4195790461479</v>
      </c>
      <c r="K1547">
        <v>254.071592496319</v>
      </c>
      <c r="M1547">
        <v>50.709926661911403</v>
      </c>
      <c r="N1547">
        <v>1.05419934874767</v>
      </c>
      <c r="O1547">
        <v>24.629080118694301</v>
      </c>
      <c r="P1547">
        <v>254.73684210526301</v>
      </c>
    </row>
    <row r="1548" spans="1:17" hidden="1" x14ac:dyDescent="0.3">
      <c r="A1548" t="s">
        <v>3252</v>
      </c>
      <c r="B1548" t="s">
        <v>3253</v>
      </c>
      <c r="C1548" t="str">
        <f>IFERROR(VLOOKUP(Table1[[#This Row],[Ticker]],[1]!Table1[[Symbol]:[Industry]],2,FALSE),"-")</f>
        <v>-</v>
      </c>
      <c r="D1548" t="s">
        <v>239</v>
      </c>
      <c r="E1548">
        <v>826.76313488000005</v>
      </c>
      <c r="F1548">
        <v>169.67</v>
      </c>
      <c r="G1548">
        <v>5.1202245091218899</v>
      </c>
      <c r="H1548">
        <v>33.742844196887098</v>
      </c>
      <c r="I1548">
        <v>32.369829598667501</v>
      </c>
      <c r="J1548">
        <v>4.0973218428410298</v>
      </c>
      <c r="K1548">
        <v>141.119903385057</v>
      </c>
      <c r="L1548">
        <v>127.452576012506</v>
      </c>
      <c r="M1548">
        <v>70.667368442200498</v>
      </c>
      <c r="N1548">
        <v>2.1179407743817098</v>
      </c>
      <c r="O1548">
        <v>3.78381564212884</v>
      </c>
      <c r="P1548">
        <v>58.422035480859002</v>
      </c>
    </row>
    <row r="1549" spans="1:17" hidden="1" x14ac:dyDescent="0.3">
      <c r="A1549" t="s">
        <v>3254</v>
      </c>
      <c r="B1549" t="s">
        <v>3255</v>
      </c>
      <c r="C1549" t="str">
        <f>IFERROR(VLOOKUP(Table1[[#This Row],[Ticker]],[1]!Table1[[Symbol]:[Industry]],2,FALSE),"-")</f>
        <v>-</v>
      </c>
      <c r="D1549" t="s">
        <v>247</v>
      </c>
      <c r="E1549">
        <v>826.04567543999997</v>
      </c>
      <c r="F1549">
        <v>1353.2</v>
      </c>
      <c r="G1549">
        <v>64.527312780174597</v>
      </c>
      <c r="H1549">
        <v>11.452460603383299</v>
      </c>
      <c r="I1549">
        <v>-2.3049485267168301</v>
      </c>
      <c r="J1549">
        <v>-7.1615474132173302</v>
      </c>
      <c r="K1549">
        <v>1237.41786130122</v>
      </c>
      <c r="L1549">
        <v>1126.8765898439999</v>
      </c>
      <c r="M1549">
        <v>60.5330550337492</v>
      </c>
      <c r="N1549">
        <v>2.1216988672338402</v>
      </c>
      <c r="O1549">
        <v>20.529116169080599</v>
      </c>
      <c r="P1549">
        <v>99.2930780559646</v>
      </c>
      <c r="Q1549">
        <v>5.9187789482940997E-2</v>
      </c>
    </row>
    <row r="1550" spans="1:17" hidden="1" x14ac:dyDescent="0.3">
      <c r="A1550" t="s">
        <v>3256</v>
      </c>
      <c r="B1550" t="s">
        <v>3257</v>
      </c>
      <c r="C1550" t="str">
        <f>IFERROR(VLOOKUP(Table1[[#This Row],[Ticker]],[1]!Table1[[Symbol]:[Industry]],2,FALSE),"-")</f>
        <v>-</v>
      </c>
      <c r="E1550">
        <v>820.809168</v>
      </c>
      <c r="F1550">
        <v>442.6</v>
      </c>
      <c r="G1550">
        <v>36.810453855231501</v>
      </c>
      <c r="H1550">
        <v>4.3284571408507304</v>
      </c>
      <c r="I1550">
        <v>8.0111974459170607</v>
      </c>
      <c r="J1550">
        <v>-5.9000687248257</v>
      </c>
      <c r="K1550">
        <v>389.61863296932398</v>
      </c>
      <c r="L1550">
        <v>341.43315205729999</v>
      </c>
      <c r="M1550">
        <v>58.111841186964497</v>
      </c>
      <c r="N1550">
        <v>1.9141238080512899</v>
      </c>
      <c r="O1550">
        <v>3.93131495707184</v>
      </c>
      <c r="P1550">
        <v>95.754091110128201</v>
      </c>
    </row>
    <row r="1551" spans="1:17" hidden="1" x14ac:dyDescent="0.3">
      <c r="A1551" t="s">
        <v>3258</v>
      </c>
      <c r="B1551" t="s">
        <v>3259</v>
      </c>
      <c r="C1551" t="str">
        <f>IFERROR(VLOOKUP(Table1[[#This Row],[Ticker]],[1]!Table1[[Symbol]:[Industry]],2,FALSE),"-")</f>
        <v>-</v>
      </c>
      <c r="D1551" t="s">
        <v>526</v>
      </c>
      <c r="E1551">
        <v>819.48787996600004</v>
      </c>
      <c r="F1551">
        <v>172.06</v>
      </c>
      <c r="G1551">
        <v>-51.6762650988627</v>
      </c>
      <c r="H1551">
        <v>-7.3401001977611502</v>
      </c>
      <c r="I1551">
        <v>-25.568862752599198</v>
      </c>
      <c r="J1551">
        <v>-4.1589929949481803</v>
      </c>
      <c r="K1551">
        <v>178.117022640697</v>
      </c>
      <c r="L1551">
        <v>194.298724877713</v>
      </c>
      <c r="M1551">
        <v>33.110447748865099</v>
      </c>
      <c r="N1551">
        <v>0.95885938487304101</v>
      </c>
      <c r="O1551">
        <v>66.860397535743303</v>
      </c>
      <c r="P1551">
        <v>12.604712041884801</v>
      </c>
      <c r="Q1551">
        <v>8.1222018396427995E-2</v>
      </c>
    </row>
    <row r="1552" spans="1:17" hidden="1" x14ac:dyDescent="0.3">
      <c r="A1552" t="s">
        <v>3260</v>
      </c>
      <c r="B1552" t="s">
        <v>3261</v>
      </c>
      <c r="C1552" t="str">
        <f>IFERROR(VLOOKUP(Table1[[#This Row],[Ticker]],[1]!Table1[[Symbol]:[Industry]],2,FALSE),"-")</f>
        <v>-</v>
      </c>
      <c r="D1552" t="s">
        <v>539</v>
      </c>
      <c r="E1552">
        <v>818.36564305000002</v>
      </c>
      <c r="F1552">
        <v>249.57</v>
      </c>
      <c r="G1552">
        <v>61.3404784683337</v>
      </c>
      <c r="H1552">
        <v>16.4755146522917</v>
      </c>
      <c r="I1552">
        <v>32.444680724055303</v>
      </c>
      <c r="J1552">
        <v>14.2985744318798</v>
      </c>
      <c r="K1552">
        <v>203.860902739306</v>
      </c>
      <c r="L1552">
        <v>178.292045955433</v>
      </c>
      <c r="M1552">
        <v>90.634733187956996</v>
      </c>
      <c r="N1552">
        <v>0.68972235961645201</v>
      </c>
      <c r="O1552">
        <v>1.37436390591818</v>
      </c>
      <c r="P1552">
        <v>95.587774294670794</v>
      </c>
      <c r="Q1552">
        <v>9.3376541930512993E-2</v>
      </c>
    </row>
    <row r="1553" spans="1:17" hidden="1" x14ac:dyDescent="0.3">
      <c r="A1553" t="s">
        <v>3262</v>
      </c>
      <c r="B1553" t="s">
        <v>3263</v>
      </c>
      <c r="C1553" t="str">
        <f>IFERROR(VLOOKUP(Table1[[#This Row],[Ticker]],[1]!Table1[[Symbol]:[Industry]],2,FALSE),"-")</f>
        <v>-</v>
      </c>
      <c r="D1553" t="s">
        <v>140</v>
      </c>
      <c r="E1553">
        <v>818.171397125</v>
      </c>
      <c r="F1553">
        <v>393</v>
      </c>
      <c r="G1553">
        <v>95.602388183332707</v>
      </c>
      <c r="H1553">
        <v>10.267999634681299</v>
      </c>
      <c r="I1553">
        <v>53.866279976153102</v>
      </c>
      <c r="J1553">
        <v>-1.16487792205065</v>
      </c>
      <c r="K1553">
        <v>348.392984426802</v>
      </c>
      <c r="L1553">
        <v>278.32957161176301</v>
      </c>
      <c r="M1553">
        <v>64.874212744771299</v>
      </c>
      <c r="N1553">
        <v>0.87784988304462996</v>
      </c>
      <c r="O1553">
        <v>6.47582697201016</v>
      </c>
      <c r="P1553">
        <v>142.14417744916801</v>
      </c>
      <c r="Q1553">
        <v>6.6433746196965002E-2</v>
      </c>
    </row>
    <row r="1554" spans="1:17" hidden="1" x14ac:dyDescent="0.3">
      <c r="A1554" t="s">
        <v>3264</v>
      </c>
      <c r="B1554" t="s">
        <v>3265</v>
      </c>
      <c r="C1554" t="str">
        <f>IFERROR(VLOOKUP(Table1[[#This Row],[Ticker]],[1]!Table1[[Symbol]:[Industry]],2,FALSE),"-")</f>
        <v>-</v>
      </c>
      <c r="D1554" t="s">
        <v>629</v>
      </c>
      <c r="E1554">
        <v>816.57136000000003</v>
      </c>
      <c r="F1554">
        <v>242.42</v>
      </c>
      <c r="G1554">
        <v>-10.7579969862703</v>
      </c>
      <c r="H1554">
        <v>14.6273470080598</v>
      </c>
      <c r="I1554">
        <v>-8.4565665442759208</v>
      </c>
      <c r="J1554">
        <v>6.2837051650551299</v>
      </c>
      <c r="K1554">
        <v>217.244682403029</v>
      </c>
      <c r="L1554">
        <v>215.455061176805</v>
      </c>
      <c r="M1554">
        <v>76.986681619699795</v>
      </c>
      <c r="N1554">
        <v>1.8199336379601201</v>
      </c>
      <c r="O1554">
        <v>12.0369606468113</v>
      </c>
      <c r="P1554">
        <v>36.9604519774011</v>
      </c>
      <c r="Q1554">
        <v>4.7319438845251E-2</v>
      </c>
    </row>
    <row r="1555" spans="1:17" hidden="1" x14ac:dyDescent="0.3">
      <c r="A1555" t="s">
        <v>3266</v>
      </c>
      <c r="B1555" t="s">
        <v>3267</v>
      </c>
      <c r="C1555" t="str">
        <f>IFERROR(VLOOKUP(Table1[[#This Row],[Ticker]],[1]!Table1[[Symbol]:[Industry]],2,FALSE),"-")</f>
        <v>-</v>
      </c>
      <c r="D1555" t="s">
        <v>934</v>
      </c>
      <c r="E1555">
        <v>816</v>
      </c>
      <c r="F1555">
        <v>2550</v>
      </c>
      <c r="G1555">
        <v>42.573626157584002</v>
      </c>
      <c r="H1555">
        <v>10.8068736132224</v>
      </c>
      <c r="I1555">
        <v>35.269210166575398</v>
      </c>
      <c r="J1555">
        <v>2.8400185754919498</v>
      </c>
      <c r="K1555">
        <v>2276.3532952554701</v>
      </c>
      <c r="L1555">
        <v>1949.48225325863</v>
      </c>
      <c r="M1555">
        <v>67.026491419776903</v>
      </c>
      <c r="N1555">
        <v>0.67313994674862099</v>
      </c>
      <c r="O1555">
        <v>3.0588235294117498</v>
      </c>
      <c r="P1555">
        <v>74.777244688142503</v>
      </c>
      <c r="Q1555">
        <v>-5.3955975621783003E-2</v>
      </c>
    </row>
    <row r="1556" spans="1:17" hidden="1" x14ac:dyDescent="0.3">
      <c r="A1556" t="s">
        <v>3268</v>
      </c>
      <c r="B1556" t="s">
        <v>3269</v>
      </c>
      <c r="C1556" t="str">
        <f>IFERROR(VLOOKUP(Table1[[#This Row],[Ticker]],[1]!Table1[[Symbol]:[Industry]],2,FALSE),"-")</f>
        <v>-</v>
      </c>
      <c r="D1556" t="s">
        <v>130</v>
      </c>
      <c r="E1556">
        <v>815.09946334699998</v>
      </c>
      <c r="F1556">
        <v>237.88</v>
      </c>
      <c r="G1556">
        <v>-31.544233311114802</v>
      </c>
      <c r="H1556">
        <v>-1.86855155684555</v>
      </c>
      <c r="I1556">
        <v>-18.9353630379977</v>
      </c>
      <c r="J1556">
        <v>1.72921925576406</v>
      </c>
      <c r="M1556">
        <v>35.931022323683898</v>
      </c>
      <c r="O1556">
        <v>14.763746426769799</v>
      </c>
      <c r="P1556">
        <v>1.32470077096731</v>
      </c>
    </row>
    <row r="1557" spans="1:17" hidden="1" x14ac:dyDescent="0.3">
      <c r="A1557" t="s">
        <v>3270</v>
      </c>
      <c r="B1557" t="s">
        <v>3271</v>
      </c>
      <c r="C1557" t="str">
        <f>IFERROR(VLOOKUP(Table1[[#This Row],[Ticker]],[1]!Table1[[Symbol]:[Industry]],2,FALSE),"-")</f>
        <v>-</v>
      </c>
      <c r="D1557" t="s">
        <v>109</v>
      </c>
      <c r="E1557">
        <v>815.06354504000001</v>
      </c>
      <c r="F1557">
        <v>629.95000000000005</v>
      </c>
      <c r="G1557">
        <v>105.278210098394</v>
      </c>
      <c r="H1557">
        <v>-0.89991618387081496</v>
      </c>
      <c r="I1557">
        <v>75.060407616795899</v>
      </c>
      <c r="J1557">
        <v>-4.7536006404032802</v>
      </c>
      <c r="K1557">
        <v>619.83874992793403</v>
      </c>
      <c r="L1557">
        <v>481.20462468013801</v>
      </c>
      <c r="M1557">
        <v>39.2203080854067</v>
      </c>
      <c r="N1557">
        <v>0.354045882090115</v>
      </c>
      <c r="O1557">
        <v>26.398920549249901</v>
      </c>
      <c r="P1557">
        <v>158.29507461364301</v>
      </c>
      <c r="Q1557">
        <v>0.14002618177109599</v>
      </c>
    </row>
    <row r="1558" spans="1:17" hidden="1" x14ac:dyDescent="0.3">
      <c r="A1558" t="s">
        <v>3272</v>
      </c>
      <c r="B1558" t="s">
        <v>3273</v>
      </c>
      <c r="C1558" t="str">
        <f>IFERROR(VLOOKUP(Table1[[#This Row],[Ticker]],[1]!Table1[[Symbol]:[Industry]],2,FALSE),"-")</f>
        <v>-</v>
      </c>
      <c r="D1558" t="s">
        <v>239</v>
      </c>
      <c r="E1558">
        <v>808.26727410000001</v>
      </c>
      <c r="F1558">
        <v>411.45</v>
      </c>
      <c r="G1558">
        <v>71.601509834628303</v>
      </c>
      <c r="H1558">
        <v>21.7485690778378</v>
      </c>
      <c r="I1558">
        <v>84.575459472824704</v>
      </c>
      <c r="J1558">
        <v>-4.9916140775692597</v>
      </c>
      <c r="K1558">
        <v>373.710576483789</v>
      </c>
      <c r="M1558">
        <v>50.6739317576126</v>
      </c>
      <c r="N1558">
        <v>1.2488671764372701</v>
      </c>
      <c r="O1558">
        <v>19.0910195649532</v>
      </c>
      <c r="P1558">
        <v>110.99999999999901</v>
      </c>
    </row>
    <row r="1559" spans="1:17" hidden="1" x14ac:dyDescent="0.3">
      <c r="A1559" t="s">
        <v>3274</v>
      </c>
      <c r="B1559" t="s">
        <v>3275</v>
      </c>
      <c r="C1559" t="str">
        <f>IFERROR(VLOOKUP(Table1[[#This Row],[Ticker]],[1]!Table1[[Symbol]:[Industry]],2,FALSE),"-")</f>
        <v>-</v>
      </c>
      <c r="D1559" t="s">
        <v>239</v>
      </c>
      <c r="E1559">
        <v>807.56897819999995</v>
      </c>
      <c r="F1559">
        <v>431</v>
      </c>
      <c r="G1559">
        <v>104.48368789752899</v>
      </c>
      <c r="H1559">
        <v>4.3106151098211098</v>
      </c>
      <c r="I1559">
        <v>-1.01948485176128</v>
      </c>
      <c r="J1559">
        <v>4.4726716367164503</v>
      </c>
      <c r="K1559">
        <v>420.47164540714198</v>
      </c>
      <c r="L1559">
        <v>350.56503248586199</v>
      </c>
      <c r="M1559">
        <v>59.259154432204198</v>
      </c>
      <c r="N1559">
        <v>0.79079232296456503</v>
      </c>
      <c r="O1559">
        <v>10.382830626450099</v>
      </c>
      <c r="P1559">
        <v>146.145059965733</v>
      </c>
      <c r="Q1559">
        <v>0.17269656526929</v>
      </c>
    </row>
    <row r="1560" spans="1:17" hidden="1" x14ac:dyDescent="0.3">
      <c r="A1560" t="s">
        <v>3276</v>
      </c>
      <c r="B1560" t="s">
        <v>3277</v>
      </c>
      <c r="C1560" t="str">
        <f>IFERROR(VLOOKUP(Table1[[#This Row],[Ticker]],[1]!Table1[[Symbol]:[Industry]],2,FALSE),"-")</f>
        <v>-</v>
      </c>
      <c r="D1560" t="s">
        <v>46</v>
      </c>
      <c r="E1560">
        <v>805.3749497</v>
      </c>
      <c r="F1560">
        <v>282.14999999999998</v>
      </c>
      <c r="G1560">
        <v>-10.858651354588799</v>
      </c>
      <c r="H1560">
        <v>5.2113567179397604</v>
      </c>
      <c r="I1560">
        <v>-9.9616077423886598</v>
      </c>
      <c r="J1560">
        <v>6.4551009720869397</v>
      </c>
      <c r="K1560">
        <v>249.38523367681299</v>
      </c>
      <c r="L1560">
        <v>248.73982588546301</v>
      </c>
      <c r="M1560">
        <v>76.799116300082503</v>
      </c>
      <c r="N1560">
        <v>0.93673504529049001</v>
      </c>
      <c r="O1560">
        <v>41.2546517809675</v>
      </c>
      <c r="P1560">
        <v>56.749999999999901</v>
      </c>
      <c r="Q1560">
        <v>8.3999365947828003E-2</v>
      </c>
    </row>
    <row r="1561" spans="1:17" hidden="1" x14ac:dyDescent="0.3">
      <c r="A1561" t="s">
        <v>3278</v>
      </c>
      <c r="B1561" t="s">
        <v>3279</v>
      </c>
      <c r="C1561" t="str">
        <f>IFERROR(VLOOKUP(Table1[[#This Row],[Ticker]],[1]!Table1[[Symbol]:[Industry]],2,FALSE),"-")</f>
        <v>-</v>
      </c>
      <c r="E1561">
        <v>802.36800000000005</v>
      </c>
      <c r="F1561">
        <v>18.91</v>
      </c>
      <c r="G1561">
        <v>-74.525363953437306</v>
      </c>
      <c r="H1561">
        <v>-6.4341432039383202</v>
      </c>
      <c r="I1561">
        <v>-41.2666396543353</v>
      </c>
      <c r="J1561">
        <v>4.8917192557640501</v>
      </c>
      <c r="K1561">
        <v>20.009263067156599</v>
      </c>
      <c r="L1561">
        <v>23.663070824208599</v>
      </c>
      <c r="M1561">
        <v>59.828439955190198</v>
      </c>
      <c r="N1561">
        <v>2.74088039215202</v>
      </c>
      <c r="O1561">
        <v>137.519830777366</v>
      </c>
      <c r="P1561">
        <v>29.299145299145302</v>
      </c>
      <c r="Q1561">
        <v>0.19795348560161399</v>
      </c>
    </row>
    <row r="1562" spans="1:17" hidden="1" x14ac:dyDescent="0.3">
      <c r="A1562" t="s">
        <v>3280</v>
      </c>
      <c r="B1562" t="s">
        <v>3281</v>
      </c>
      <c r="C1562" t="str">
        <f>IFERROR(VLOOKUP(Table1[[#This Row],[Ticker]],[1]!Table1[[Symbol]:[Industry]],2,FALSE),"-")</f>
        <v>-</v>
      </c>
      <c r="D1562" t="s">
        <v>403</v>
      </c>
      <c r="E1562">
        <v>799.88553539999998</v>
      </c>
      <c r="F1562">
        <v>105.65</v>
      </c>
      <c r="G1562">
        <v>-20.656138073019498</v>
      </c>
      <c r="H1562">
        <v>-17.040750077892199</v>
      </c>
      <c r="I1562">
        <v>-32.529129161400597</v>
      </c>
      <c r="J1562">
        <v>-5.1631827050202297</v>
      </c>
      <c r="K1562">
        <v>112.95164558659</v>
      </c>
      <c r="L1562">
        <v>120.634548586222</v>
      </c>
      <c r="M1562">
        <v>40.186530219401298</v>
      </c>
      <c r="N1562">
        <v>0.72151575745345797</v>
      </c>
      <c r="O1562">
        <v>55.892096545196303</v>
      </c>
      <c r="P1562">
        <v>8.9175257731958801</v>
      </c>
      <c r="Q1562">
        <v>-4.3929108938649999E-2</v>
      </c>
    </row>
    <row r="1563" spans="1:17" hidden="1" x14ac:dyDescent="0.3">
      <c r="A1563" t="s">
        <v>3282</v>
      </c>
      <c r="B1563" t="s">
        <v>3283</v>
      </c>
      <c r="C1563" t="str">
        <f>IFERROR(VLOOKUP(Table1[[#This Row],[Ticker]],[1]!Table1[[Symbol]:[Industry]],2,FALSE),"-")</f>
        <v>-</v>
      </c>
      <c r="D1563" t="s">
        <v>346</v>
      </c>
      <c r="E1563">
        <v>799.19100800000001</v>
      </c>
      <c r="F1563">
        <v>80.58</v>
      </c>
      <c r="G1563">
        <v>-2.36464461651458</v>
      </c>
      <c r="H1563">
        <v>18.791522836752801</v>
      </c>
      <c r="I1563">
        <v>-5.5328573311442497</v>
      </c>
      <c r="J1563">
        <v>12.5862627009913</v>
      </c>
      <c r="K1563">
        <v>72.104493469613899</v>
      </c>
      <c r="L1563">
        <v>71.717014130888899</v>
      </c>
      <c r="M1563">
        <v>75.700674462388207</v>
      </c>
      <c r="N1563">
        <v>1.82969645016293</v>
      </c>
      <c r="O1563">
        <v>19.446512782328099</v>
      </c>
      <c r="P1563">
        <v>35.885328836424897</v>
      </c>
      <c r="Q1563">
        <v>1.5726002324676001E-2</v>
      </c>
    </row>
    <row r="1564" spans="1:17" hidden="1" x14ac:dyDescent="0.3">
      <c r="A1564" t="s">
        <v>3284</v>
      </c>
      <c r="B1564" t="s">
        <v>3285</v>
      </c>
      <c r="C1564" t="str">
        <f>IFERROR(VLOOKUP(Table1[[#This Row],[Ticker]],[1]!Table1[[Symbol]:[Industry]],2,FALSE),"-")</f>
        <v>-</v>
      </c>
      <c r="D1564" t="s">
        <v>189</v>
      </c>
      <c r="E1564">
        <v>796.71780396999998</v>
      </c>
      <c r="F1564">
        <v>1038.4000000000001</v>
      </c>
      <c r="G1564">
        <v>-6.3153823531212598</v>
      </c>
      <c r="H1564">
        <v>2.3019872511932502</v>
      </c>
      <c r="I1564">
        <v>6.5962056288137196</v>
      </c>
      <c r="J1564">
        <v>-0.31133597337811902</v>
      </c>
      <c r="K1564">
        <v>934.49754630435996</v>
      </c>
      <c r="L1564">
        <v>852.749522442586</v>
      </c>
      <c r="M1564">
        <v>76.026263400818706</v>
      </c>
      <c r="N1564">
        <v>0.532595932055968</v>
      </c>
      <c r="O1564">
        <v>5.3014252696456099</v>
      </c>
      <c r="P1564">
        <v>61.505560307955498</v>
      </c>
      <c r="Q1564">
        <v>-4.8596877940611002E-2</v>
      </c>
    </row>
    <row r="1565" spans="1:17" hidden="1" x14ac:dyDescent="0.3">
      <c r="A1565" t="s">
        <v>3286</v>
      </c>
      <c r="B1565" t="s">
        <v>3287</v>
      </c>
      <c r="C1565" t="str">
        <f>IFERROR(VLOOKUP(Table1[[#This Row],[Ticker]],[1]!Table1[[Symbol]:[Industry]],2,FALSE),"-")</f>
        <v>-</v>
      </c>
      <c r="D1565" t="s">
        <v>629</v>
      </c>
      <c r="E1565">
        <v>795.59362478699995</v>
      </c>
      <c r="F1565">
        <v>317.92</v>
      </c>
      <c r="G1565">
        <v>4.6059475765583402</v>
      </c>
      <c r="H1565">
        <v>61.648909424202301</v>
      </c>
      <c r="I1565">
        <v>28.438157161609301</v>
      </c>
      <c r="J1565">
        <v>6.99387680719407</v>
      </c>
      <c r="K1565">
        <v>234.25224857326401</v>
      </c>
      <c r="L1565">
        <v>223.021312974963</v>
      </c>
      <c r="M1565">
        <v>77.536511896526306</v>
      </c>
      <c r="N1565">
        <v>3.68023289654937</v>
      </c>
      <c r="O1565">
        <v>5.3378208354302803</v>
      </c>
      <c r="P1565">
        <v>90.029886431560001</v>
      </c>
      <c r="Q1565">
        <v>3.1448495075309002E-2</v>
      </c>
    </row>
    <row r="1566" spans="1:17" hidden="1" x14ac:dyDescent="0.3">
      <c r="A1566" t="s">
        <v>3288</v>
      </c>
      <c r="B1566" t="s">
        <v>3289</v>
      </c>
      <c r="C1566" t="str">
        <f>IFERROR(VLOOKUP(Table1[[#This Row],[Ticker]],[1]!Table1[[Symbol]:[Industry]],2,FALSE),"-")</f>
        <v>-</v>
      </c>
      <c r="D1566" t="s">
        <v>388</v>
      </c>
      <c r="E1566">
        <v>791.45144302999995</v>
      </c>
      <c r="F1566">
        <v>323.60000000000002</v>
      </c>
      <c r="G1566">
        <v>54.885877670584499</v>
      </c>
      <c r="H1566">
        <v>21.484012382939</v>
      </c>
      <c r="I1566">
        <v>3.2674062987311403E-2</v>
      </c>
      <c r="J1566">
        <v>-3.6606252843125402E-2</v>
      </c>
      <c r="K1566">
        <v>275.963602927583</v>
      </c>
      <c r="L1566">
        <v>250.71307642920399</v>
      </c>
      <c r="M1566">
        <v>74.003513701178207</v>
      </c>
      <c r="N1566">
        <v>2.28028578712054</v>
      </c>
      <c r="O1566">
        <v>3.4610630407911001</v>
      </c>
      <c r="P1566">
        <v>96.359223300970797</v>
      </c>
      <c r="Q1566">
        <v>9.9942972794754004E-2</v>
      </c>
    </row>
    <row r="1567" spans="1:17" hidden="1" x14ac:dyDescent="0.3">
      <c r="A1567" t="s">
        <v>3290</v>
      </c>
      <c r="B1567" t="s">
        <v>3291</v>
      </c>
      <c r="C1567" t="str">
        <f>IFERROR(VLOOKUP(Table1[[#This Row],[Ticker]],[1]!Table1[[Symbol]:[Industry]],2,FALSE),"-")</f>
        <v>-</v>
      </c>
      <c r="D1567" t="s">
        <v>542</v>
      </c>
      <c r="E1567">
        <v>789.53548224999997</v>
      </c>
      <c r="F1567">
        <v>229.02</v>
      </c>
      <c r="G1567">
        <v>119.814782205204</v>
      </c>
      <c r="H1567">
        <v>20.6161800102977</v>
      </c>
      <c r="I1567">
        <v>17.386989647368601</v>
      </c>
      <c r="J1567">
        <v>0.18171215424252099</v>
      </c>
      <c r="K1567">
        <v>192.39262226495001</v>
      </c>
      <c r="L1567">
        <v>162.361070069162</v>
      </c>
      <c r="M1567">
        <v>64.928054402334496</v>
      </c>
      <c r="N1567">
        <v>1.2435805546231899</v>
      </c>
      <c r="O1567">
        <v>3.0477687538206202</v>
      </c>
      <c r="P1567">
        <v>150.29508196721301</v>
      </c>
      <c r="Q1567">
        <v>0.115600788026834</v>
      </c>
    </row>
    <row r="1568" spans="1:17" hidden="1" x14ac:dyDescent="0.3">
      <c r="A1568" t="s">
        <v>3292</v>
      </c>
      <c r="B1568" t="s">
        <v>3293</v>
      </c>
      <c r="C1568" t="str">
        <f>IFERROR(VLOOKUP(Table1[[#This Row],[Ticker]],[1]!Table1[[Symbol]:[Industry]],2,FALSE),"-")</f>
        <v>-</v>
      </c>
      <c r="D1568" t="s">
        <v>448</v>
      </c>
      <c r="E1568">
        <v>789.39769867500002</v>
      </c>
      <c r="F1568">
        <v>634.45000000000005</v>
      </c>
      <c r="G1568">
        <v>65.283775863263003</v>
      </c>
      <c r="H1568">
        <v>107.476145679041</v>
      </c>
      <c r="I1568">
        <v>72.043998562985394</v>
      </c>
      <c r="J1568">
        <v>30.360258948674801</v>
      </c>
      <c r="K1568">
        <v>406.72995787125802</v>
      </c>
      <c r="L1568">
        <v>358.24969931017398</v>
      </c>
      <c r="M1568">
        <v>87.604288550758895</v>
      </c>
      <c r="N1568">
        <v>0.58258702659622796</v>
      </c>
      <c r="O1568">
        <v>0</v>
      </c>
      <c r="P1568">
        <v>137.48830245180599</v>
      </c>
      <c r="Q1568">
        <v>-3.1541961566999999E-3</v>
      </c>
    </row>
    <row r="1569" spans="1:17" hidden="1" x14ac:dyDescent="0.3">
      <c r="A1569" t="s">
        <v>3294</v>
      </c>
      <c r="B1569" t="s">
        <v>3295</v>
      </c>
      <c r="C1569" t="str">
        <f>IFERROR(VLOOKUP(Table1[[#This Row],[Ticker]],[1]!Table1[[Symbol]:[Industry]],2,FALSE),"-")</f>
        <v>-</v>
      </c>
      <c r="D1569" t="s">
        <v>1407</v>
      </c>
      <c r="E1569">
        <v>782.4949398</v>
      </c>
      <c r="F1569">
        <v>790</v>
      </c>
      <c r="G1569">
        <v>615.12980749244196</v>
      </c>
      <c r="H1569">
        <v>38.276557138806602</v>
      </c>
      <c r="I1569">
        <v>46.586839905257698</v>
      </c>
      <c r="J1569">
        <v>18.4553556194004</v>
      </c>
      <c r="K1569">
        <v>591.572724355079</v>
      </c>
      <c r="L1569">
        <v>392.12168126844603</v>
      </c>
      <c r="M1569">
        <v>84.387374150300502</v>
      </c>
      <c r="N1569">
        <v>1.85018450184501</v>
      </c>
      <c r="O1569">
        <v>0.37974683544304</v>
      </c>
      <c r="P1569">
        <v>641.43594556546202</v>
      </c>
    </row>
    <row r="1570" spans="1:17" hidden="1" x14ac:dyDescent="0.3">
      <c r="A1570" t="s">
        <v>3296</v>
      </c>
      <c r="B1570" t="s">
        <v>3297</v>
      </c>
      <c r="C1570" t="str">
        <f>IFERROR(VLOOKUP(Table1[[#This Row],[Ticker]],[1]!Table1[[Symbol]:[Industry]],2,FALSE),"-")</f>
        <v>-</v>
      </c>
      <c r="D1570" t="s">
        <v>168</v>
      </c>
      <c r="E1570">
        <v>782.24099854500002</v>
      </c>
      <c r="F1570">
        <v>313.75</v>
      </c>
      <c r="G1570">
        <v>-22.5797386029964</v>
      </c>
      <c r="H1570">
        <v>-5.89616722456375</v>
      </c>
      <c r="I1570">
        <v>-16.0453667293968</v>
      </c>
      <c r="J1570">
        <v>-4.2564563781258498</v>
      </c>
      <c r="K1570">
        <v>316.47918268735401</v>
      </c>
      <c r="L1570">
        <v>312.887409027437</v>
      </c>
      <c r="M1570">
        <v>45.287915078338102</v>
      </c>
      <c r="N1570">
        <v>0.49935724322167002</v>
      </c>
      <c r="O1570">
        <v>21.115537848605499</v>
      </c>
      <c r="P1570">
        <v>27.9306829765545</v>
      </c>
      <c r="Q1570">
        <v>-1.0028917522677001E-2</v>
      </c>
    </row>
    <row r="1571" spans="1:17" hidden="1" x14ac:dyDescent="0.3">
      <c r="A1571" t="s">
        <v>3298</v>
      </c>
      <c r="B1571" t="s">
        <v>3299</v>
      </c>
      <c r="C1571" t="str">
        <f>IFERROR(VLOOKUP(Table1[[#This Row],[Ticker]],[1]!Table1[[Symbol]:[Industry]],2,FALSE),"-")</f>
        <v>-</v>
      </c>
      <c r="D1571" t="s">
        <v>1451</v>
      </c>
      <c r="E1571">
        <v>781.23868560000005</v>
      </c>
      <c r="F1571">
        <v>663.35</v>
      </c>
      <c r="G1571">
        <v>16.950529673443999</v>
      </c>
      <c r="H1571">
        <v>10.090864094458199</v>
      </c>
      <c r="I1571">
        <v>-8.3385195522653905</v>
      </c>
      <c r="J1571">
        <v>6.8550476065363597</v>
      </c>
      <c r="K1571">
        <v>586.61266854572705</v>
      </c>
      <c r="L1571">
        <v>571.374770463917</v>
      </c>
      <c r="M1571">
        <v>80.928211472473507</v>
      </c>
      <c r="N1571">
        <v>1.0364389199535899</v>
      </c>
      <c r="O1571">
        <v>17.283485339564301</v>
      </c>
      <c r="P1571">
        <v>45.280332895313101</v>
      </c>
      <c r="Q1571">
        <v>-2.1806290844275E-2</v>
      </c>
    </row>
    <row r="1572" spans="1:17" hidden="1" x14ac:dyDescent="0.3">
      <c r="A1572" t="s">
        <v>3300</v>
      </c>
      <c r="B1572" t="s">
        <v>3301</v>
      </c>
      <c r="C1572" t="str">
        <f>IFERROR(VLOOKUP(Table1[[#This Row],[Ticker]],[1]!Table1[[Symbol]:[Industry]],2,FALSE),"-")</f>
        <v>-</v>
      </c>
      <c r="D1572" t="s">
        <v>542</v>
      </c>
      <c r="E1572">
        <v>776.79486455999995</v>
      </c>
      <c r="F1572">
        <v>246.26</v>
      </c>
      <c r="G1572">
        <v>2.7976727022760701</v>
      </c>
      <c r="H1572">
        <v>34.2432878165028</v>
      </c>
      <c r="I1572">
        <v>1.3139940605213201</v>
      </c>
      <c r="J1572">
        <v>14.863325652990801</v>
      </c>
      <c r="K1572">
        <v>200.16098143703999</v>
      </c>
      <c r="L1572">
        <v>193.239632527775</v>
      </c>
      <c r="M1572">
        <v>81.564615651777899</v>
      </c>
      <c r="N1572">
        <v>1.8291296607565899</v>
      </c>
      <c r="O1572">
        <v>1.5187200519775901</v>
      </c>
      <c r="P1572">
        <v>58.723815662262297</v>
      </c>
      <c r="Q1572">
        <v>1.6632810062596998E-2</v>
      </c>
    </row>
    <row r="1573" spans="1:17" hidden="1" x14ac:dyDescent="0.3">
      <c r="A1573" t="s">
        <v>3302</v>
      </c>
      <c r="B1573" t="s">
        <v>3303</v>
      </c>
      <c r="C1573" t="str">
        <f>IFERROR(VLOOKUP(Table1[[#This Row],[Ticker]],[1]!Table1[[Symbol]:[Industry]],2,FALSE),"-")</f>
        <v>-</v>
      </c>
      <c r="D1573" t="s">
        <v>542</v>
      </c>
      <c r="E1573">
        <v>772.91690189999997</v>
      </c>
      <c r="F1573">
        <v>1025.7</v>
      </c>
      <c r="G1573">
        <v>4.0573596392325797</v>
      </c>
      <c r="H1573">
        <v>11.3097863805393</v>
      </c>
      <c r="I1573">
        <v>-10.726276365598901</v>
      </c>
      <c r="J1573">
        <v>-5.3993528512186701</v>
      </c>
      <c r="K1573">
        <v>928.517097448767</v>
      </c>
      <c r="L1573">
        <v>849.59028313705699</v>
      </c>
      <c r="M1573">
        <v>68.375300391755303</v>
      </c>
      <c r="N1573">
        <v>1.6393227965534301</v>
      </c>
      <c r="O1573">
        <v>8.5112606025153408</v>
      </c>
      <c r="P1573">
        <v>52.181008902077103</v>
      </c>
      <c r="Q1573">
        <v>0.106836808100845</v>
      </c>
    </row>
    <row r="1574" spans="1:17" hidden="1" x14ac:dyDescent="0.3">
      <c r="A1574" t="s">
        <v>3304</v>
      </c>
      <c r="B1574" t="s">
        <v>3305</v>
      </c>
      <c r="C1574" t="str">
        <f>IFERROR(VLOOKUP(Table1[[#This Row],[Ticker]],[1]!Table1[[Symbol]:[Industry]],2,FALSE),"-")</f>
        <v>-</v>
      </c>
      <c r="D1574" t="s">
        <v>65</v>
      </c>
      <c r="E1574">
        <v>772.79704193999999</v>
      </c>
      <c r="F1574">
        <v>134.62</v>
      </c>
      <c r="G1574">
        <v>34.695650835746001</v>
      </c>
      <c r="H1574">
        <v>8.1346152825774301</v>
      </c>
      <c r="I1574">
        <v>12.7755399024133</v>
      </c>
      <c r="J1574">
        <v>-5.3193551850133396</v>
      </c>
      <c r="K1574">
        <v>118.45706413832499</v>
      </c>
      <c r="L1574">
        <v>105.93520275885299</v>
      </c>
      <c r="M1574">
        <v>59.561978705900202</v>
      </c>
      <c r="N1574">
        <v>1.5441016269655601</v>
      </c>
      <c r="O1574">
        <v>3.2536027336205602</v>
      </c>
      <c r="P1574">
        <v>64.471594379963307</v>
      </c>
      <c r="Q1574">
        <v>5.8698301629569998E-3</v>
      </c>
    </row>
    <row r="1575" spans="1:17" hidden="1" x14ac:dyDescent="0.3">
      <c r="A1575" t="s">
        <v>3306</v>
      </c>
      <c r="B1575" t="s">
        <v>3307</v>
      </c>
      <c r="C1575" t="str">
        <f>IFERROR(VLOOKUP(Table1[[#This Row],[Ticker]],[1]!Table1[[Symbol]:[Industry]],2,FALSE),"-")</f>
        <v>-</v>
      </c>
      <c r="D1575" t="s">
        <v>46</v>
      </c>
      <c r="E1575">
        <v>771.43499999999995</v>
      </c>
      <c r="F1575">
        <v>50.06</v>
      </c>
      <c r="G1575">
        <v>189.69386192697999</v>
      </c>
      <c r="H1575">
        <v>29.383916080694899</v>
      </c>
      <c r="I1575">
        <v>44.585792637731998</v>
      </c>
      <c r="J1575">
        <v>-11.565938401893501</v>
      </c>
      <c r="K1575">
        <v>44.520288790997697</v>
      </c>
      <c r="L1575">
        <v>33.649609933363898</v>
      </c>
      <c r="M1575">
        <v>44.804932069304002</v>
      </c>
      <c r="N1575">
        <v>1.1162625676173401</v>
      </c>
      <c r="O1575">
        <v>21.853775469436599</v>
      </c>
      <c r="Q1575">
        <v>0.10057568742267201</v>
      </c>
    </row>
    <row r="1576" spans="1:17" hidden="1" x14ac:dyDescent="0.3">
      <c r="A1576" t="s">
        <v>3308</v>
      </c>
      <c r="B1576" t="s">
        <v>3309</v>
      </c>
      <c r="C1576" t="str">
        <f>IFERROR(VLOOKUP(Table1[[#This Row],[Ticker]],[1]!Table1[[Symbol]:[Industry]],2,FALSE),"-")</f>
        <v>-</v>
      </c>
      <c r="D1576" t="s">
        <v>1407</v>
      </c>
      <c r="E1576">
        <v>769.99310249999996</v>
      </c>
      <c r="F1576">
        <v>140.94999999999999</v>
      </c>
      <c r="G1576">
        <v>54.913498848483798</v>
      </c>
      <c r="H1576">
        <v>0.72435866177395702</v>
      </c>
      <c r="I1576">
        <v>-14.1065636548161</v>
      </c>
      <c r="J1576">
        <v>-2.0723513569046599</v>
      </c>
      <c r="K1576">
        <v>143.696575369404</v>
      </c>
      <c r="L1576">
        <v>136.39873097754301</v>
      </c>
      <c r="M1576">
        <v>52.923503487777097</v>
      </c>
      <c r="N1576">
        <v>1.58295728150151</v>
      </c>
      <c r="O1576">
        <v>34.0191557289819</v>
      </c>
      <c r="P1576">
        <v>87.6830892143808</v>
      </c>
      <c r="Q1576">
        <v>0.122417588259625</v>
      </c>
    </row>
    <row r="1577" spans="1:17" hidden="1" x14ac:dyDescent="0.3">
      <c r="A1577" t="s">
        <v>3310</v>
      </c>
      <c r="B1577" t="s">
        <v>3311</v>
      </c>
      <c r="C1577" t="str">
        <f>IFERROR(VLOOKUP(Table1[[#This Row],[Ticker]],[1]!Table1[[Symbol]:[Industry]],2,FALSE),"-")</f>
        <v>-</v>
      </c>
      <c r="D1577" t="s">
        <v>86</v>
      </c>
      <c r="E1577">
        <v>769.33264092299999</v>
      </c>
      <c r="F1577">
        <v>82.11</v>
      </c>
      <c r="G1577">
        <v>6.7732784585849402</v>
      </c>
      <c r="H1577">
        <v>-5.6632419335764297</v>
      </c>
      <c r="I1577">
        <v>-33.146641559823102</v>
      </c>
      <c r="J1577">
        <v>-7.3288572376615697</v>
      </c>
      <c r="K1577">
        <v>90.755462385964407</v>
      </c>
      <c r="L1577">
        <v>90.930511764852298</v>
      </c>
      <c r="M1577">
        <v>35.157391450558301</v>
      </c>
      <c r="N1577">
        <v>1.3604025031148499</v>
      </c>
      <c r="O1577">
        <v>69.650468883205406</v>
      </c>
      <c r="P1577">
        <v>41.813471502590602</v>
      </c>
      <c r="Q1577">
        <v>-1.8900347701866001E-2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21</v>
      </c>
      <c r="E1578">
        <v>768.67689189499902</v>
      </c>
      <c r="F1578">
        <v>76.16</v>
      </c>
      <c r="G1578">
        <v>129.99894667274299</v>
      </c>
      <c r="H1578">
        <v>12.7457042508259</v>
      </c>
      <c r="I1578">
        <v>0.936378706962255</v>
      </c>
      <c r="J1578">
        <v>7.4475244992097496</v>
      </c>
      <c r="K1578">
        <v>64.049721844106301</v>
      </c>
      <c r="L1578">
        <v>53.717758408385002</v>
      </c>
      <c r="M1578">
        <v>72.0604671614267</v>
      </c>
      <c r="N1578">
        <v>1.5907391957841801</v>
      </c>
      <c r="O1578">
        <v>10.4910714285714</v>
      </c>
      <c r="P1578">
        <v>164.904347826086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542</v>
      </c>
      <c r="E1579">
        <v>767.17739603999996</v>
      </c>
      <c r="F1579">
        <v>174.13</v>
      </c>
      <c r="G1579">
        <v>-16.768838734020498</v>
      </c>
      <c r="H1579">
        <v>3.80762666801383</v>
      </c>
      <c r="I1579">
        <v>-7.1229783097850499</v>
      </c>
      <c r="J1579">
        <v>0.95606034103538395</v>
      </c>
      <c r="K1579">
        <v>167.71742246030499</v>
      </c>
      <c r="L1579">
        <v>164.08145708366601</v>
      </c>
      <c r="M1579">
        <v>65.715704009467501</v>
      </c>
      <c r="N1579">
        <v>0.897859391271423</v>
      </c>
      <c r="O1579">
        <v>17.641991615459698</v>
      </c>
      <c r="P1579">
        <v>24.378571428571401</v>
      </c>
      <c r="Q1579">
        <v>-9.0538590662303006E-2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189</v>
      </c>
      <c r="E1580">
        <v>766.17888000000005</v>
      </c>
      <c r="F1580">
        <v>137.94999999999999</v>
      </c>
      <c r="G1580">
        <v>-30.185900393886399</v>
      </c>
      <c r="H1580">
        <v>5.4186796259501397</v>
      </c>
      <c r="I1580">
        <v>-14.301319805964599</v>
      </c>
      <c r="J1580">
        <v>-3.381761525855</v>
      </c>
      <c r="K1580">
        <v>130.362258170236</v>
      </c>
      <c r="L1580">
        <v>129.95810037219599</v>
      </c>
      <c r="M1580">
        <v>52.560710322983603</v>
      </c>
      <c r="N1580">
        <v>2.1539285865585298</v>
      </c>
      <c r="O1580">
        <v>20.623414280536402</v>
      </c>
      <c r="P1580">
        <v>27.613320999074901</v>
      </c>
      <c r="Q1580">
        <v>4.2121648196285999E-2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542</v>
      </c>
      <c r="E1581">
        <v>765.511886</v>
      </c>
      <c r="F1581">
        <v>287.25</v>
      </c>
      <c r="G1581">
        <v>19.685208325555099</v>
      </c>
      <c r="H1581">
        <v>10.7157347645876</v>
      </c>
      <c r="I1581">
        <v>-26.641378113410699</v>
      </c>
      <c r="J1581">
        <v>6.3369103928470896</v>
      </c>
      <c r="K1581">
        <v>269.20017896209498</v>
      </c>
      <c r="L1581">
        <v>262.06010996275199</v>
      </c>
      <c r="M1581">
        <v>75.389730275769594</v>
      </c>
      <c r="N1581">
        <v>1.8013905947498801</v>
      </c>
      <c r="O1581">
        <v>24.630113141862498</v>
      </c>
      <c r="P1581">
        <v>58.2208757917928</v>
      </c>
      <c r="Q1581">
        <v>-2.1278540550007E-2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542</v>
      </c>
      <c r="E1582">
        <v>765.02427091999903</v>
      </c>
      <c r="F1582">
        <v>418.5</v>
      </c>
      <c r="G1582">
        <v>-41.144716339645498</v>
      </c>
      <c r="H1582">
        <v>8.5609956480108398</v>
      </c>
      <c r="I1582">
        <v>-23.322509974773698</v>
      </c>
      <c r="J1582">
        <v>-0.72360419924135999</v>
      </c>
      <c r="K1582">
        <v>389.95407121350399</v>
      </c>
      <c r="L1582">
        <v>403.99891625392797</v>
      </c>
      <c r="M1582">
        <v>58.278370837157702</v>
      </c>
      <c r="N1582">
        <v>1.07315465268803</v>
      </c>
      <c r="O1582">
        <v>24.731182795698899</v>
      </c>
      <c r="P1582">
        <v>34.393063583815</v>
      </c>
      <c r="Q1582">
        <v>8.4369203456895997E-2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629</v>
      </c>
      <c r="E1583">
        <v>764.70477000000005</v>
      </c>
      <c r="F1583">
        <v>895.5</v>
      </c>
      <c r="G1583">
        <v>12.080510049372601</v>
      </c>
      <c r="H1583">
        <v>38.299959372116099</v>
      </c>
      <c r="I1583">
        <v>20.434336324307399</v>
      </c>
      <c r="J1583">
        <v>16.911295259372501</v>
      </c>
      <c r="K1583">
        <v>677.99865186376803</v>
      </c>
      <c r="L1583">
        <v>653.907269933885</v>
      </c>
      <c r="M1583">
        <v>87.485697417467605</v>
      </c>
      <c r="N1583">
        <v>2.1198443252557002</v>
      </c>
      <c r="O1583">
        <v>4.0759352317141202</v>
      </c>
      <c r="P1583">
        <v>82.568807339449506</v>
      </c>
      <c r="Q1583">
        <v>-6.298809368161E-2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304</v>
      </c>
      <c r="E1584">
        <v>762.37895054499995</v>
      </c>
      <c r="F1584">
        <v>120.71</v>
      </c>
      <c r="G1584">
        <v>4903.2771952603098</v>
      </c>
      <c r="H1584">
        <v>16.684827331707702</v>
      </c>
      <c r="I1584">
        <v>177.18526042197499</v>
      </c>
      <c r="J1584">
        <v>-1.2416140775692599</v>
      </c>
      <c r="K1584">
        <v>49.611468804184902</v>
      </c>
      <c r="L1584">
        <v>17.6619252901646</v>
      </c>
      <c r="M1584">
        <v>99.819446836674302</v>
      </c>
      <c r="N1584">
        <v>0.32599592366129299</v>
      </c>
      <c r="O1584">
        <v>0</v>
      </c>
      <c r="P1584">
        <v>5935.5</v>
      </c>
      <c r="Q1584">
        <v>0.11712645172102799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214</v>
      </c>
      <c r="E1585">
        <v>759.88869629999999</v>
      </c>
      <c r="F1585">
        <v>30.05</v>
      </c>
      <c r="G1585">
        <v>59.761973382088698</v>
      </c>
      <c r="H1585">
        <v>-13.389233832777</v>
      </c>
      <c r="I1585">
        <v>-56.889664017092102</v>
      </c>
      <c r="J1585">
        <v>-4.9936013589683101</v>
      </c>
      <c r="K1585">
        <v>32.5875427046144</v>
      </c>
      <c r="L1585">
        <v>31.859014947591401</v>
      </c>
      <c r="M1585">
        <v>19.551152728059801</v>
      </c>
      <c r="N1585">
        <v>0.78284254118234098</v>
      </c>
      <c r="O1585">
        <v>140.865224625623</v>
      </c>
      <c r="P1585">
        <v>123.08834446919001</v>
      </c>
      <c r="Q1585">
        <v>0.14145542624912999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65</v>
      </c>
      <c r="E1586">
        <v>757.65429130999996</v>
      </c>
      <c r="F1586">
        <v>1324.7</v>
      </c>
      <c r="G1586">
        <v>82.032429766176406</v>
      </c>
      <c r="H1586">
        <v>5.8174459842063602</v>
      </c>
      <c r="I1586">
        <v>8.5633717216065399</v>
      </c>
      <c r="J1586">
        <v>-4.6925231684783597</v>
      </c>
      <c r="K1586">
        <v>1241.79782306064</v>
      </c>
      <c r="L1586">
        <v>1096.42724540415</v>
      </c>
      <c r="M1586">
        <v>53.637620078412297</v>
      </c>
      <c r="N1586">
        <v>1.7340654179705799</v>
      </c>
      <c r="O1586">
        <v>21.378425303842299</v>
      </c>
      <c r="P1586">
        <v>111.107569721115</v>
      </c>
      <c r="Q1586">
        <v>8.9558443858613002E-2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D1587" t="s">
        <v>388</v>
      </c>
      <c r="E1587">
        <v>757.64467616499996</v>
      </c>
      <c r="F1587">
        <v>347.9</v>
      </c>
      <c r="G1587">
        <v>-28.814194679436799</v>
      </c>
      <c r="H1587">
        <v>-3.0397094218207101</v>
      </c>
      <c r="I1587">
        <v>9.1031450158190896</v>
      </c>
      <c r="J1587">
        <v>-0.18728694328898501</v>
      </c>
      <c r="K1587">
        <v>319.65605314094603</v>
      </c>
      <c r="L1587">
        <v>304.66495710391598</v>
      </c>
      <c r="M1587">
        <v>60.072619899255997</v>
      </c>
      <c r="N1587">
        <v>0.77985437709066996</v>
      </c>
      <c r="O1587">
        <v>45.343489508479401</v>
      </c>
      <c r="P1587">
        <v>51.129452649869599</v>
      </c>
      <c r="Q1587">
        <v>4.8083727683454001E-2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297</v>
      </c>
      <c r="E1588">
        <v>757.57053269200003</v>
      </c>
      <c r="F1588">
        <v>70.94</v>
      </c>
      <c r="G1588">
        <v>-36.451799884292498</v>
      </c>
      <c r="H1588">
        <v>-4.2470012512508299</v>
      </c>
      <c r="I1588">
        <v>-47.310783130030202</v>
      </c>
      <c r="J1588">
        <v>-2.86920028446582</v>
      </c>
      <c r="K1588">
        <v>73.909353813268396</v>
      </c>
      <c r="L1588">
        <v>85.0096051464011</v>
      </c>
      <c r="M1588">
        <v>40.183582121660102</v>
      </c>
      <c r="N1588">
        <v>1.0320987221167399</v>
      </c>
      <c r="O1588">
        <v>80.998026501268598</v>
      </c>
      <c r="P1588">
        <v>19.126784214945399</v>
      </c>
      <c r="Q1588">
        <v>-6.2720938810019E-2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171</v>
      </c>
      <c r="E1589">
        <v>757.12488046499902</v>
      </c>
      <c r="F1589">
        <v>294.75</v>
      </c>
      <c r="G1589">
        <v>20.988451105337099</v>
      </c>
      <c r="H1589">
        <v>-0.26043752175783202</v>
      </c>
      <c r="I1589">
        <v>41.0275916123095</v>
      </c>
      <c r="J1589">
        <v>7.3574021366774103</v>
      </c>
      <c r="K1589">
        <v>276.93434159146801</v>
      </c>
      <c r="L1589">
        <v>248.997396865192</v>
      </c>
      <c r="M1589">
        <v>75.247065510773496</v>
      </c>
      <c r="N1589">
        <v>1.5428471954156999</v>
      </c>
      <c r="O1589">
        <v>5.1399491094147498</v>
      </c>
      <c r="P1589">
        <v>61.418400876232198</v>
      </c>
      <c r="Q1589">
        <v>5.8918930168674999E-2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346</v>
      </c>
      <c r="E1590">
        <v>751.767708771</v>
      </c>
      <c r="F1590">
        <v>12.43</v>
      </c>
      <c r="G1590">
        <v>0.326514988204891</v>
      </c>
      <c r="H1590">
        <v>1.2365644769097199</v>
      </c>
      <c r="I1590">
        <v>-23.5848960160506</v>
      </c>
      <c r="J1590">
        <v>-0.92238023878234798</v>
      </c>
      <c r="K1590">
        <v>11.7438841515036</v>
      </c>
      <c r="L1590">
        <v>11.0812295239531</v>
      </c>
      <c r="M1590">
        <v>52.990284947648703</v>
      </c>
      <c r="N1590">
        <v>1.17024771730234</v>
      </c>
      <c r="O1590">
        <v>27.514078841512401</v>
      </c>
      <c r="P1590">
        <v>57.341772151898702</v>
      </c>
      <c r="Q1590">
        <v>-2.2491922092875E-2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1474</v>
      </c>
      <c r="E1591">
        <v>750.953896515</v>
      </c>
      <c r="F1591">
        <v>99.81</v>
      </c>
      <c r="G1591">
        <v>34.548011806110097</v>
      </c>
      <c r="H1591">
        <v>0.245187124172733</v>
      </c>
      <c r="I1591">
        <v>-13.572068494793101</v>
      </c>
      <c r="J1591">
        <v>2.6922802750617798</v>
      </c>
      <c r="K1591">
        <v>101.51771757086</v>
      </c>
      <c r="L1591">
        <v>94.3411339975613</v>
      </c>
      <c r="M1591">
        <v>56.195750765116799</v>
      </c>
      <c r="N1591">
        <v>0.95603513730769596</v>
      </c>
      <c r="O1591">
        <v>28.193567778779599</v>
      </c>
      <c r="P1591">
        <v>67.185929648241199</v>
      </c>
      <c r="Q1591">
        <v>-1.3866788273114E-2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542</v>
      </c>
      <c r="E1592">
        <v>750.43796980000002</v>
      </c>
      <c r="F1592">
        <v>811.3</v>
      </c>
      <c r="G1592">
        <v>-19.661186932954401</v>
      </c>
      <c r="H1592">
        <v>-4.6515061023001003</v>
      </c>
      <c r="I1592">
        <v>-40.498002242166699</v>
      </c>
      <c r="J1592">
        <v>-2.4901206486564802</v>
      </c>
      <c r="K1592">
        <v>845.91207137407002</v>
      </c>
      <c r="L1592">
        <v>863.37253880680601</v>
      </c>
      <c r="M1592">
        <v>47.872511518556998</v>
      </c>
      <c r="N1592">
        <v>0.92382291047330001</v>
      </c>
      <c r="O1592">
        <v>45.938617034389203</v>
      </c>
      <c r="P1592">
        <v>16.348773841961801</v>
      </c>
      <c r="Q1592">
        <v>0.106704354833919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65</v>
      </c>
      <c r="E1593">
        <v>749.82814725000003</v>
      </c>
      <c r="F1593">
        <v>338.55</v>
      </c>
      <c r="G1593">
        <v>10.3204661233544</v>
      </c>
      <c r="H1593">
        <v>1.20490917318622</v>
      </c>
      <c r="I1593">
        <v>-29.335165732925098</v>
      </c>
      <c r="J1593">
        <v>7.2044381401092501</v>
      </c>
      <c r="K1593">
        <v>332.67807264188599</v>
      </c>
      <c r="L1593">
        <v>344.818347744959</v>
      </c>
      <c r="M1593">
        <v>75.266027823326993</v>
      </c>
      <c r="N1593">
        <v>2.0835274256723899</v>
      </c>
      <c r="O1593">
        <v>41.485748043125</v>
      </c>
      <c r="P1593">
        <v>43.483788938334399</v>
      </c>
      <c r="Q1593">
        <v>4.7299844554268E-2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171</v>
      </c>
      <c r="E1594">
        <v>748.48043289600002</v>
      </c>
      <c r="F1594">
        <v>139.30000000000001</v>
      </c>
      <c r="G1594">
        <v>-41.926885086477903</v>
      </c>
      <c r="H1594">
        <v>-5.9540687058273303</v>
      </c>
      <c r="I1594">
        <v>-16.3603819607542</v>
      </c>
      <c r="J1594">
        <v>-4.1735071827106003</v>
      </c>
      <c r="K1594">
        <v>142.14701802934999</v>
      </c>
      <c r="L1594">
        <v>135.963099478407</v>
      </c>
      <c r="M1594">
        <v>36.878581034058499</v>
      </c>
      <c r="N1594">
        <v>0.70558157564678403</v>
      </c>
      <c r="O1594">
        <v>33.435032304379</v>
      </c>
      <c r="P1594">
        <v>116.136539953452</v>
      </c>
      <c r="Q1594">
        <v>8.6251894731566997E-2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214</v>
      </c>
      <c r="E1595">
        <v>746.99509550000005</v>
      </c>
      <c r="F1595">
        <v>155.25</v>
      </c>
      <c r="G1595">
        <v>165.88953033624099</v>
      </c>
      <c r="H1595">
        <v>23.0460065545345</v>
      </c>
      <c r="I1595">
        <v>41.685285354492798</v>
      </c>
      <c r="J1595">
        <v>2.6941025508334802</v>
      </c>
      <c r="K1595">
        <v>127.83569863602401</v>
      </c>
      <c r="L1595">
        <v>104.12848367493601</v>
      </c>
      <c r="M1595">
        <v>70.414226450099605</v>
      </c>
      <c r="N1595">
        <v>2.06644084069903</v>
      </c>
      <c r="O1595">
        <v>13.3655394524959</v>
      </c>
      <c r="P1595">
        <v>196.845124282982</v>
      </c>
      <c r="Q1595">
        <v>9.2060939851887999E-2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62</v>
      </c>
      <c r="E1596">
        <v>742.74378239999999</v>
      </c>
      <c r="F1596">
        <v>832.3</v>
      </c>
      <c r="G1596">
        <v>48.432246188177501</v>
      </c>
      <c r="H1596">
        <v>2.0767441420791699</v>
      </c>
      <c r="I1596">
        <v>33.315683999323497</v>
      </c>
      <c r="J1596">
        <v>-2.0080811434375199</v>
      </c>
      <c r="K1596">
        <v>802.883224534806</v>
      </c>
      <c r="L1596">
        <v>676.09833092917495</v>
      </c>
      <c r="M1596">
        <v>50.603876244419403</v>
      </c>
      <c r="N1596">
        <v>0.50185279956503104</v>
      </c>
      <c r="O1596">
        <v>27.213745043854299</v>
      </c>
      <c r="P1596">
        <v>78.989247311827896</v>
      </c>
      <c r="Q1596">
        <v>5.0272582874520001E-2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621</v>
      </c>
      <c r="E1597">
        <v>741.18</v>
      </c>
      <c r="F1597">
        <v>246.22</v>
      </c>
      <c r="G1597">
        <v>18.623107209999201</v>
      </c>
      <c r="H1597">
        <v>-2.99676977826166</v>
      </c>
      <c r="I1597">
        <v>-22.492859897652899</v>
      </c>
      <c r="J1597">
        <v>-2.1639753223559199</v>
      </c>
      <c r="K1597">
        <v>248.19211280476401</v>
      </c>
      <c r="L1597">
        <v>253.47919831362799</v>
      </c>
      <c r="M1597">
        <v>48.908145886657302</v>
      </c>
      <c r="N1597">
        <v>0.72304803270832796</v>
      </c>
      <c r="O1597">
        <v>74.518723093168703</v>
      </c>
      <c r="P1597">
        <v>48.102255639097699</v>
      </c>
      <c r="Q1597">
        <v>7.1184765792159002E-2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403</v>
      </c>
      <c r="E1598">
        <v>741.10559271599902</v>
      </c>
      <c r="F1598">
        <v>57.1</v>
      </c>
      <c r="G1598">
        <v>-54.0276570603613</v>
      </c>
      <c r="H1598">
        <v>-4.1152469591444003</v>
      </c>
      <c r="I1598">
        <v>-21.634741831322199</v>
      </c>
      <c r="J1598">
        <v>1.24961399260617</v>
      </c>
      <c r="K1598">
        <v>59.5174173171267</v>
      </c>
      <c r="L1598">
        <v>63.638500735573302</v>
      </c>
      <c r="M1598">
        <v>52.841912097408198</v>
      </c>
      <c r="N1598">
        <v>0.514412682820654</v>
      </c>
      <c r="O1598">
        <v>71.628721541155798</v>
      </c>
      <c r="P1598">
        <v>22.532188841201702</v>
      </c>
      <c r="Q1598">
        <v>2.6690066747148002E-2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1151</v>
      </c>
      <c r="E1599">
        <v>738.52171323200002</v>
      </c>
      <c r="F1599">
        <v>71.400000000000006</v>
      </c>
      <c r="G1599">
        <v>36.881935321475801</v>
      </c>
      <c r="H1599">
        <v>-0.41790915087369401</v>
      </c>
      <c r="I1599">
        <v>-37.5360100908741</v>
      </c>
      <c r="J1599">
        <v>3.6163937067755301</v>
      </c>
      <c r="K1599">
        <v>71.780195417086404</v>
      </c>
      <c r="L1599">
        <v>75.326306948119907</v>
      </c>
      <c r="M1599">
        <v>63.835348962357003</v>
      </c>
      <c r="N1599">
        <v>1.42548862517397</v>
      </c>
      <c r="O1599">
        <v>101.26050420168001</v>
      </c>
      <c r="P1599">
        <v>67.802585193889499</v>
      </c>
      <c r="Q1599">
        <v>-1.895182589037E-3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3112</v>
      </c>
      <c r="E1600">
        <v>738.03234380000004</v>
      </c>
      <c r="F1600">
        <v>756.9</v>
      </c>
      <c r="G1600">
        <v>17.248067357016399</v>
      </c>
      <c r="H1600">
        <v>-2.2247147457676699</v>
      </c>
      <c r="I1600">
        <v>17.302951364969701</v>
      </c>
      <c r="J1600">
        <v>-2.2784875053869298</v>
      </c>
      <c r="K1600">
        <v>816.95483794024301</v>
      </c>
      <c r="L1600">
        <v>735.15089803894398</v>
      </c>
      <c r="M1600">
        <v>46.343141565351402</v>
      </c>
      <c r="N1600">
        <v>0.62678041582920296</v>
      </c>
      <c r="O1600">
        <v>33.306909763508997</v>
      </c>
      <c r="P1600">
        <v>53.7633316404266</v>
      </c>
      <c r="Q1600">
        <v>6.1789942673799003E-2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E1601">
        <v>736.53674999999998</v>
      </c>
      <c r="F1601">
        <v>69.83</v>
      </c>
      <c r="G1601">
        <v>992.76437474749298</v>
      </c>
      <c r="H1601">
        <v>24.714485679385501</v>
      </c>
      <c r="I1601">
        <v>83.040140024119395</v>
      </c>
      <c r="J1601">
        <v>15.4144672180801</v>
      </c>
      <c r="K1601">
        <v>57.154548056989398</v>
      </c>
      <c r="L1601">
        <v>40.597278040618903</v>
      </c>
      <c r="M1601">
        <v>88.740407272988605</v>
      </c>
      <c r="N1601">
        <v>2.3829650768916601</v>
      </c>
      <c r="O1601">
        <v>7.4036946870972198</v>
      </c>
      <c r="P1601">
        <v>1190.75785582255</v>
      </c>
      <c r="Q1601">
        <v>0.22160581530555301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336</v>
      </c>
      <c r="E1602">
        <v>736.19231400000001</v>
      </c>
      <c r="F1602">
        <v>94.16</v>
      </c>
      <c r="G1602">
        <v>95.5077606313384</v>
      </c>
      <c r="H1602">
        <v>3.6184408969964701</v>
      </c>
      <c r="I1602">
        <v>65.170181233423193</v>
      </c>
      <c r="J1602">
        <v>1.89465518262086</v>
      </c>
      <c r="K1602">
        <v>88.182280674475706</v>
      </c>
      <c r="L1602">
        <v>70.163992487957401</v>
      </c>
      <c r="M1602">
        <v>55.670387779271401</v>
      </c>
      <c r="N1602">
        <v>0.60632889627105802</v>
      </c>
      <c r="O1602">
        <v>13.1053525913338</v>
      </c>
      <c r="P1602">
        <v>143.937823834196</v>
      </c>
      <c r="Q1602">
        <v>0.110360481729084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1535</v>
      </c>
      <c r="E1603">
        <v>731.26518310500001</v>
      </c>
      <c r="F1603">
        <v>401.9</v>
      </c>
      <c r="G1603">
        <v>55.345238073769401</v>
      </c>
      <c r="H1603">
        <v>0.135804454297479</v>
      </c>
      <c r="I1603">
        <v>59.305268609850302</v>
      </c>
      <c r="J1603">
        <v>1.98129295889709</v>
      </c>
      <c r="K1603">
        <v>377.67372053234402</v>
      </c>
      <c r="L1603">
        <v>299.04985720669902</v>
      </c>
      <c r="M1603">
        <v>60.672397781581203</v>
      </c>
      <c r="N1603">
        <v>0.851393031414725</v>
      </c>
      <c r="O1603">
        <v>10.3632744463797</v>
      </c>
      <c r="P1603">
        <v>129.91990846681901</v>
      </c>
      <c r="Q1603">
        <v>8.4862618469937007E-2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130</v>
      </c>
      <c r="E1604">
        <v>726.356820492</v>
      </c>
      <c r="F1604">
        <v>218.43</v>
      </c>
      <c r="G1604">
        <v>206.412826131093</v>
      </c>
      <c r="H1604">
        <v>-9.9479201904950099</v>
      </c>
      <c r="I1604">
        <v>-18.4451336998101</v>
      </c>
      <c r="J1604">
        <v>-6.0129858469529598</v>
      </c>
      <c r="K1604">
        <v>233.356264631127</v>
      </c>
      <c r="L1604">
        <v>198.74122118466701</v>
      </c>
      <c r="M1604">
        <v>31.266790576017598</v>
      </c>
      <c r="N1604">
        <v>1.0382083751606299</v>
      </c>
      <c r="O1604">
        <v>43.936272490042498</v>
      </c>
      <c r="P1604">
        <v>252.306451612903</v>
      </c>
      <c r="Q1604">
        <v>0.14112162383868701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403</v>
      </c>
      <c r="E1605">
        <v>725.77032880000002</v>
      </c>
      <c r="F1605">
        <v>71.55</v>
      </c>
      <c r="G1605">
        <v>59.434121667240099</v>
      </c>
      <c r="H1605">
        <v>-1.9160126769794299</v>
      </c>
      <c r="I1605">
        <v>-8.9558208199435203</v>
      </c>
      <c r="J1605">
        <v>-5.4861195720747604</v>
      </c>
      <c r="K1605">
        <v>67.910496666746397</v>
      </c>
      <c r="L1605">
        <v>64.682811082871098</v>
      </c>
      <c r="M1605">
        <v>42.5038277169254</v>
      </c>
      <c r="N1605">
        <v>0.81263614140629103</v>
      </c>
      <c r="O1605">
        <v>17.8895877009084</v>
      </c>
      <c r="P1605">
        <v>90.292553191489304</v>
      </c>
      <c r="Q1605">
        <v>6.2266686609526001E-2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E1606">
        <v>724.92118500000004</v>
      </c>
      <c r="F1606">
        <v>619.04999999999995</v>
      </c>
      <c r="G1606">
        <v>-20.747266899006402</v>
      </c>
      <c r="H1606">
        <v>38.446498858338302</v>
      </c>
      <c r="I1606">
        <v>35.836486263971899</v>
      </c>
      <c r="J1606">
        <v>7.5782057422505602</v>
      </c>
      <c r="K1606">
        <v>473.390808650118</v>
      </c>
      <c r="L1606">
        <v>429.47995734036903</v>
      </c>
      <c r="M1606">
        <v>72.9657385969833</v>
      </c>
      <c r="N1606">
        <v>1.81325462838744</v>
      </c>
      <c r="O1606">
        <v>2.8188353121718799</v>
      </c>
      <c r="P1606">
        <v>86.460843373493901</v>
      </c>
      <c r="Q1606">
        <v>0.114473137195001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414</v>
      </c>
      <c r="E1607">
        <v>721.3125</v>
      </c>
      <c r="F1607">
        <v>227.84</v>
      </c>
      <c r="G1607">
        <v>-16.236443288112099</v>
      </c>
      <c r="H1607">
        <v>-10.434476914718701</v>
      </c>
      <c r="I1607">
        <v>-14.7641590166964</v>
      </c>
      <c r="J1607">
        <v>1.14028878337551</v>
      </c>
      <c r="K1607">
        <v>223.31003705633299</v>
      </c>
      <c r="L1607">
        <v>223.29536069923199</v>
      </c>
      <c r="M1607">
        <v>58.828683193581099</v>
      </c>
      <c r="N1607">
        <v>0.78936497101238401</v>
      </c>
      <c r="O1607">
        <v>25.438904494382001</v>
      </c>
      <c r="P1607">
        <v>20.998406797663201</v>
      </c>
      <c r="Q1607">
        <v>-9.6862027630045006E-2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297</v>
      </c>
      <c r="E1608">
        <v>721.24686149000001</v>
      </c>
      <c r="F1608">
        <v>268.77999999999997</v>
      </c>
      <c r="G1608">
        <v>516.68541801865695</v>
      </c>
      <c r="H1608">
        <v>48.466626038782799</v>
      </c>
      <c r="I1608">
        <v>306.30871710772101</v>
      </c>
      <c r="J1608">
        <v>8.7607384945762803</v>
      </c>
      <c r="K1608">
        <v>226.224193795926</v>
      </c>
      <c r="L1608">
        <v>158.75027930946999</v>
      </c>
      <c r="M1608">
        <v>70.968623392230896</v>
      </c>
      <c r="N1608">
        <v>1.5026044239590599</v>
      </c>
      <c r="O1608">
        <v>13.4757050375772</v>
      </c>
      <c r="P1608">
        <v>595.42043984476004</v>
      </c>
      <c r="Q1608">
        <v>0.16349543696247901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E1609">
        <v>719.88578430999996</v>
      </c>
      <c r="F1609">
        <v>722.6</v>
      </c>
      <c r="G1609">
        <v>287.408147641266</v>
      </c>
      <c r="H1609">
        <v>43.234681849102202</v>
      </c>
      <c r="I1609">
        <v>31.709963311463401</v>
      </c>
      <c r="J1609">
        <v>25.0590615981064</v>
      </c>
      <c r="K1609">
        <v>562.45927415928304</v>
      </c>
      <c r="L1609">
        <v>472.89802661628698</v>
      </c>
      <c r="M1609">
        <v>89.8765968037021</v>
      </c>
      <c r="N1609">
        <v>1.72391644002083</v>
      </c>
      <c r="O1609">
        <v>7.1132023249377196</v>
      </c>
      <c r="P1609">
        <v>384.96644295302002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629</v>
      </c>
      <c r="E1610">
        <v>718.34799999999996</v>
      </c>
      <c r="F1610">
        <v>470</v>
      </c>
      <c r="G1610">
        <v>312.94619837557798</v>
      </c>
      <c r="H1610">
        <v>52.403840268737099</v>
      </c>
      <c r="I1610">
        <v>288.37721327457803</v>
      </c>
      <c r="J1610">
        <v>2.8327880482057499</v>
      </c>
      <c r="K1610">
        <v>320.12159741848899</v>
      </c>
      <c r="L1610">
        <v>183.76204174891001</v>
      </c>
      <c r="M1610">
        <v>65.260718596966996</v>
      </c>
      <c r="N1610">
        <v>0.16318471337579599</v>
      </c>
      <c r="O1610">
        <v>10.6382978723404</v>
      </c>
      <c r="P1610">
        <v>452.941176470588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547</v>
      </c>
      <c r="E1611">
        <v>714.91319999999996</v>
      </c>
      <c r="F1611">
        <v>411.3</v>
      </c>
      <c r="G1611">
        <v>48.193335056590499</v>
      </c>
      <c r="H1611">
        <v>14.5714589976822</v>
      </c>
      <c r="I1611">
        <v>30.027867333737301</v>
      </c>
      <c r="J1611">
        <v>4.9735757958484497</v>
      </c>
      <c r="K1611">
        <v>359.577033182344</v>
      </c>
      <c r="L1611">
        <v>313.10626616604901</v>
      </c>
      <c r="M1611">
        <v>62.8939240872201</v>
      </c>
      <c r="N1611">
        <v>2.06146163253515</v>
      </c>
      <c r="O1611">
        <v>6.9778750303914396</v>
      </c>
      <c r="P1611">
        <v>82.840631251389198</v>
      </c>
      <c r="Q1611">
        <v>7.2013258571496E-2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297</v>
      </c>
      <c r="E1612">
        <v>712.94581187999995</v>
      </c>
      <c r="F1612">
        <v>417.65</v>
      </c>
      <c r="G1612">
        <v>5.6736375629418498</v>
      </c>
      <c r="H1612">
        <v>7.1374511192972898</v>
      </c>
      <c r="I1612">
        <v>-41.657227048174803</v>
      </c>
      <c r="J1612">
        <v>4.0684490490553102</v>
      </c>
      <c r="K1612">
        <v>444.36862655132398</v>
      </c>
      <c r="L1612">
        <v>495.37916271136601</v>
      </c>
      <c r="M1612">
        <v>56.451247182021199</v>
      </c>
      <c r="N1612">
        <v>1.8684058858552299</v>
      </c>
      <c r="O1612">
        <v>72.632587094457094</v>
      </c>
      <c r="P1612">
        <v>38.915682687510397</v>
      </c>
      <c r="Q1612">
        <v>0.14581009046205801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171</v>
      </c>
      <c r="E1613">
        <v>712.68376396799999</v>
      </c>
      <c r="F1613">
        <v>40.020000000000003</v>
      </c>
      <c r="G1613">
        <v>-7.4819100445160096</v>
      </c>
      <c r="H1613">
        <v>-15.913069100705201</v>
      </c>
      <c r="I1613">
        <v>-37.551086370820101</v>
      </c>
      <c r="J1613">
        <v>-6.7449697822672503</v>
      </c>
      <c r="K1613">
        <v>47.1279097693048</v>
      </c>
      <c r="L1613">
        <v>46.248990551208898</v>
      </c>
      <c r="M1613">
        <v>20.0842903556088</v>
      </c>
      <c r="N1613">
        <v>0.43581446734676399</v>
      </c>
      <c r="O1613">
        <v>56.671664167915999</v>
      </c>
      <c r="P1613">
        <v>25.023430178069301</v>
      </c>
      <c r="Q1613">
        <v>0.15317164287316701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130</v>
      </c>
      <c r="E1614">
        <v>707.20775749999996</v>
      </c>
      <c r="F1614">
        <v>452.85</v>
      </c>
      <c r="G1614">
        <v>-28.6940333120106</v>
      </c>
      <c r="H1614">
        <v>-6.71055383307597</v>
      </c>
      <c r="I1614">
        <v>-36.133074899194099</v>
      </c>
      <c r="J1614">
        <v>-1.3948037044431001</v>
      </c>
      <c r="K1614">
        <v>468.58382984783998</v>
      </c>
      <c r="L1614">
        <v>493.29514945904202</v>
      </c>
      <c r="M1614">
        <v>50.500734460776897</v>
      </c>
      <c r="N1614">
        <v>0.59937412802236301</v>
      </c>
      <c r="O1614">
        <v>50.480291487247399</v>
      </c>
      <c r="P1614">
        <v>8.8450907342867406</v>
      </c>
      <c r="Q1614">
        <v>8.7784956429443006E-2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E1615">
        <v>706.68357000000003</v>
      </c>
      <c r="F1615">
        <v>1128.8499999999999</v>
      </c>
      <c r="G1615">
        <v>276.85457621269398</v>
      </c>
      <c r="H1615">
        <v>64.166337570479101</v>
      </c>
      <c r="I1615">
        <v>15.782531912883501</v>
      </c>
      <c r="J1615">
        <v>-11.745401956357099</v>
      </c>
      <c r="K1615">
        <v>934.60400247032806</v>
      </c>
      <c r="L1615">
        <v>726.50191053932895</v>
      </c>
      <c r="M1615">
        <v>58.095909569868802</v>
      </c>
      <c r="N1615">
        <v>1.3447278659350399</v>
      </c>
      <c r="O1615">
        <v>17.110333525268999</v>
      </c>
      <c r="P1615">
        <v>353.35341365461801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189</v>
      </c>
      <c r="E1616">
        <v>705.94660839999995</v>
      </c>
      <c r="F1616">
        <v>200.3</v>
      </c>
      <c r="G1616">
        <v>271.35119764268399</v>
      </c>
      <c r="H1616">
        <v>8.3850501064646608</v>
      </c>
      <c r="I1616">
        <v>8.5418608502391802</v>
      </c>
      <c r="J1616">
        <v>-2.2200876587825702</v>
      </c>
      <c r="K1616">
        <v>192.79659621512201</v>
      </c>
      <c r="L1616">
        <v>158.555986036604</v>
      </c>
      <c r="M1616">
        <v>50.3643974590439</v>
      </c>
      <c r="N1616">
        <v>1.2738736888742901</v>
      </c>
      <c r="O1616">
        <v>9.8352471293060297</v>
      </c>
      <c r="Q1616">
        <v>0.13416691290673299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304</v>
      </c>
      <c r="E1617">
        <v>702.93600000000004</v>
      </c>
      <c r="F1617">
        <v>148.5</v>
      </c>
      <c r="G1617">
        <v>-16.3468637301836</v>
      </c>
      <c r="H1617">
        <v>-8.5573336081276103</v>
      </c>
      <c r="I1617">
        <v>-17.680014521779601</v>
      </c>
      <c r="J1617">
        <v>0.65797886679978501</v>
      </c>
      <c r="K1617">
        <v>146.768855790082</v>
      </c>
      <c r="L1617">
        <v>143.64401880404</v>
      </c>
      <c r="M1617">
        <v>55.2861641774997</v>
      </c>
      <c r="N1617">
        <v>0.84878564843626003</v>
      </c>
      <c r="O1617">
        <v>18.518518518518501</v>
      </c>
      <c r="P1617">
        <v>27.7419354838709</v>
      </c>
      <c r="Q1617">
        <v>0.10704240597381801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539</v>
      </c>
      <c r="E1618">
        <v>702.83399999999995</v>
      </c>
      <c r="F1618">
        <v>1087.55</v>
      </c>
      <c r="G1618">
        <v>83.382476599688403</v>
      </c>
      <c r="H1618">
        <v>-2.8374691813666102</v>
      </c>
      <c r="I1618">
        <v>29.409641201612001</v>
      </c>
      <c r="J1618">
        <v>-3.0851019566364601</v>
      </c>
      <c r="K1618">
        <v>1025.1747773710999</v>
      </c>
      <c r="L1618">
        <v>881.61219877168298</v>
      </c>
      <c r="M1618">
        <v>46.762698274271202</v>
      </c>
      <c r="N1618">
        <v>1.4000223332945301</v>
      </c>
      <c r="O1618">
        <v>8.5007585858121395</v>
      </c>
      <c r="P1618">
        <v>117.51</v>
      </c>
      <c r="Q1618">
        <v>7.0396566011261999E-2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75</v>
      </c>
      <c r="E1619">
        <v>702.35524439999995</v>
      </c>
      <c r="F1619">
        <v>108.4</v>
      </c>
      <c r="G1619">
        <v>-36.160607927489401</v>
      </c>
      <c r="H1619">
        <v>-4.9758105382007196</v>
      </c>
      <c r="I1619">
        <v>-10.7292542180697</v>
      </c>
      <c r="J1619">
        <v>3.1992004390262101E-3</v>
      </c>
      <c r="K1619">
        <v>110.66230449663701</v>
      </c>
      <c r="L1619">
        <v>112.14688994115301</v>
      </c>
      <c r="M1619">
        <v>58.005444084348703</v>
      </c>
      <c r="N1619">
        <v>1.38870417237639</v>
      </c>
      <c r="O1619">
        <v>29.428044280442801</v>
      </c>
      <c r="P1619">
        <v>23.251847640704899</v>
      </c>
      <c r="Q1619">
        <v>0.17637945668972499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100</v>
      </c>
      <c r="E1620">
        <v>700.56532349999998</v>
      </c>
      <c r="F1620">
        <v>345.4</v>
      </c>
      <c r="G1620">
        <v>991.49321467778896</v>
      </c>
      <c r="H1620">
        <v>-4.5109776652199303</v>
      </c>
      <c r="I1620">
        <v>66.563644898510105</v>
      </c>
      <c r="J1620">
        <v>-2.12643932458298</v>
      </c>
      <c r="K1620">
        <v>324.94324310875697</v>
      </c>
      <c r="L1620">
        <v>222.223677440562</v>
      </c>
      <c r="M1620">
        <v>41.929373659064701</v>
      </c>
      <c r="N1620">
        <v>0.53332072636871497</v>
      </c>
      <c r="O1620">
        <v>14.837869137232101</v>
      </c>
      <c r="P1620">
        <v>1017.7993527508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297</v>
      </c>
      <c r="E1621">
        <v>699.20721790000005</v>
      </c>
      <c r="F1621">
        <v>4.03</v>
      </c>
      <c r="G1621">
        <v>62.065954950236197</v>
      </c>
      <c r="H1621">
        <v>-3.0980913578405702</v>
      </c>
      <c r="I1621">
        <v>-24.760759863394501</v>
      </c>
      <c r="J1621">
        <v>-4.0919703721060801</v>
      </c>
      <c r="K1621">
        <v>4.0202542617666399</v>
      </c>
      <c r="L1621">
        <v>3.86432657393516</v>
      </c>
      <c r="M1621">
        <v>51.513175124043997</v>
      </c>
      <c r="N1621">
        <v>1.13110978110386</v>
      </c>
      <c r="O1621">
        <v>65.012406947890796</v>
      </c>
      <c r="P1621">
        <v>91.904761904761898</v>
      </c>
      <c r="Q1621">
        <v>6.5924605400476996E-2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65</v>
      </c>
      <c r="E1622">
        <v>697.00309475999995</v>
      </c>
      <c r="F1622">
        <v>31.02</v>
      </c>
      <c r="G1622">
        <v>17.9165997460059</v>
      </c>
      <c r="H1622">
        <v>-7.2263195635457196</v>
      </c>
      <c r="I1622">
        <v>-20.873172041380499</v>
      </c>
      <c r="J1622">
        <v>-3.1974500397143801</v>
      </c>
      <c r="K1622">
        <v>32.542223686907903</v>
      </c>
      <c r="L1622">
        <v>31.2638877223797</v>
      </c>
      <c r="M1622">
        <v>39.659929482644898</v>
      </c>
      <c r="N1622">
        <v>1.6337338348630299</v>
      </c>
      <c r="O1622">
        <v>47.324306898774999</v>
      </c>
      <c r="P1622">
        <v>50.582524271844598</v>
      </c>
      <c r="Q1622">
        <v>-3.5864567994950997E-2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388</v>
      </c>
      <c r="E1623">
        <v>696.56613734999996</v>
      </c>
      <c r="F1623">
        <v>461.45</v>
      </c>
      <c r="G1623">
        <v>124.82311362766001</v>
      </c>
      <c r="H1623">
        <v>11.8835066760861</v>
      </c>
      <c r="I1623">
        <v>102.854272094574</v>
      </c>
      <c r="J1623">
        <v>0.73733329085178001</v>
      </c>
      <c r="K1623">
        <v>426.03596073854698</v>
      </c>
      <c r="M1623">
        <v>55.924701519229899</v>
      </c>
      <c r="N1623">
        <v>0.872038710625478</v>
      </c>
      <c r="O1623">
        <v>10.6945497887095</v>
      </c>
      <c r="P1623">
        <v>192.79822335025301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D1624" t="s">
        <v>100</v>
      </c>
      <c r="E1624">
        <v>695.37400000000002</v>
      </c>
      <c r="F1624">
        <v>59.29</v>
      </c>
      <c r="G1624">
        <v>34.398468973050797</v>
      </c>
      <c r="H1624">
        <v>-7.4183235577272404</v>
      </c>
      <c r="I1624">
        <v>14.723967072736199</v>
      </c>
      <c r="J1624">
        <v>-9.1203072149774194</v>
      </c>
      <c r="K1624">
        <v>60.988438281452602</v>
      </c>
      <c r="L1624">
        <v>55.437832524720903</v>
      </c>
      <c r="M1624">
        <v>41.043009071179497</v>
      </c>
      <c r="N1624">
        <v>1.40183251658596</v>
      </c>
      <c r="O1624">
        <v>29.026817338505602</v>
      </c>
      <c r="P1624">
        <v>91.258064516128997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304</v>
      </c>
      <c r="E1625">
        <v>695.28850712999997</v>
      </c>
      <c r="F1625">
        <v>394.9</v>
      </c>
      <c r="G1625">
        <v>-14.415096910791901</v>
      </c>
      <c r="H1625">
        <v>23.192873174337201</v>
      </c>
      <c r="I1625">
        <v>32.899990791245997</v>
      </c>
      <c r="J1625">
        <v>12.8101100603617</v>
      </c>
      <c r="K1625">
        <v>332.99362913011299</v>
      </c>
      <c r="L1625">
        <v>315.82686289224398</v>
      </c>
      <c r="M1625">
        <v>71.992011586965205</v>
      </c>
      <c r="N1625">
        <v>2.3030306960249298</v>
      </c>
      <c r="O1625">
        <v>13.6825216584048</v>
      </c>
      <c r="P1625">
        <v>59.878542510121399</v>
      </c>
      <c r="Q1625">
        <v>4.3102304373261E-2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140</v>
      </c>
      <c r="E1626">
        <v>693.97580986499997</v>
      </c>
      <c r="F1626">
        <v>26.3</v>
      </c>
      <c r="G1626">
        <v>112.506647315108</v>
      </c>
      <c r="H1626">
        <v>-1.42456145207256</v>
      </c>
      <c r="I1626">
        <v>52.598410934261899</v>
      </c>
      <c r="J1626">
        <v>6.7843283626415003</v>
      </c>
      <c r="K1626">
        <v>27.313731711570199</v>
      </c>
      <c r="L1626">
        <v>23.535566629414198</v>
      </c>
      <c r="M1626">
        <v>56.546246585144999</v>
      </c>
      <c r="N1626">
        <v>1.31807227430636</v>
      </c>
      <c r="O1626">
        <v>65.209125475285106</v>
      </c>
      <c r="P1626">
        <v>181.28342245989299</v>
      </c>
      <c r="Q1626">
        <v>0.118164122036041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D1627" t="s">
        <v>806</v>
      </c>
      <c r="E1627">
        <v>691.73386485000003</v>
      </c>
      <c r="F1627">
        <v>300.10000000000002</v>
      </c>
      <c r="G1627">
        <v>20.2628484959669</v>
      </c>
      <c r="H1627">
        <v>9.1045256805212507</v>
      </c>
      <c r="I1627">
        <v>33.236798134163401</v>
      </c>
      <c r="J1627">
        <v>-1.0692002844658099</v>
      </c>
      <c r="K1627">
        <v>259.90683405622002</v>
      </c>
      <c r="M1627">
        <v>50.235956259337499</v>
      </c>
      <c r="N1627">
        <v>0.65642777011129005</v>
      </c>
      <c r="O1627">
        <v>6.4978340553148897</v>
      </c>
      <c r="P1627">
        <v>93.176697779208197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542</v>
      </c>
      <c r="E1628">
        <v>688.02664333600001</v>
      </c>
      <c r="F1628">
        <v>3.87</v>
      </c>
      <c r="G1628">
        <v>-3.4489952158767201</v>
      </c>
      <c r="H1628">
        <v>-2.73964735737048</v>
      </c>
      <c r="I1628">
        <v>-21.189331291965999</v>
      </c>
      <c r="J1628">
        <v>-2.2594257824038699</v>
      </c>
      <c r="K1628">
        <v>3.8802437797470399</v>
      </c>
      <c r="L1628">
        <v>3.8298111349324202</v>
      </c>
      <c r="M1628">
        <v>48.838630490871203</v>
      </c>
      <c r="N1628">
        <v>1.3280340218276701</v>
      </c>
      <c r="O1628">
        <v>45.994832041343599</v>
      </c>
      <c r="P1628">
        <v>38.214285714285701</v>
      </c>
      <c r="Q1628">
        <v>7.7042338784368003E-2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905</v>
      </c>
      <c r="E1629">
        <v>685.95869603999995</v>
      </c>
      <c r="F1629">
        <v>361.75</v>
      </c>
      <c r="G1629">
        <v>-37.583426699240697</v>
      </c>
      <c r="H1629">
        <v>13.045230494436399</v>
      </c>
      <c r="I1629">
        <v>-12.383395355431499</v>
      </c>
      <c r="J1629">
        <v>3.60445205698033</v>
      </c>
      <c r="K1629">
        <v>330.18257455755901</v>
      </c>
      <c r="L1629">
        <v>329.61219481498802</v>
      </c>
      <c r="M1629">
        <v>75.390849716399202</v>
      </c>
      <c r="N1629">
        <v>1.2539284007893201</v>
      </c>
      <c r="O1629">
        <v>19.6406357982031</v>
      </c>
      <c r="P1629">
        <v>51.995798319327697</v>
      </c>
      <c r="Q1629">
        <v>5.4035803406058999E-2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D1630" t="s">
        <v>21</v>
      </c>
      <c r="E1630">
        <v>684.16444936400001</v>
      </c>
      <c r="F1630">
        <v>39.369999999999997</v>
      </c>
      <c r="G1630">
        <v>-6.6091683760498903</v>
      </c>
      <c r="H1630">
        <v>3.4671531591244298</v>
      </c>
      <c r="I1630">
        <v>-41.489122741392499</v>
      </c>
      <c r="J1630">
        <v>8.8946257044470691</v>
      </c>
      <c r="K1630">
        <v>38.204342772329198</v>
      </c>
      <c r="L1630">
        <v>41.039667173132102</v>
      </c>
      <c r="M1630">
        <v>74.421318757100806</v>
      </c>
      <c r="N1630">
        <v>1.57437906621097</v>
      </c>
      <c r="O1630">
        <v>62.306324612649199</v>
      </c>
      <c r="P1630">
        <v>30.148760330578401</v>
      </c>
      <c r="Q1630">
        <v>2.8486239553534E-2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934</v>
      </c>
      <c r="E1631">
        <v>684.00927000000001</v>
      </c>
      <c r="F1631">
        <v>467.6</v>
      </c>
      <c r="G1631">
        <v>-15.2240618169321</v>
      </c>
      <c r="H1631">
        <v>2.78869003647422</v>
      </c>
      <c r="I1631">
        <v>-32.933288847477897</v>
      </c>
      <c r="J1631">
        <v>2.22985478769434</v>
      </c>
      <c r="K1631">
        <v>461.61504928926701</v>
      </c>
      <c r="L1631">
        <v>459.41130469333598</v>
      </c>
      <c r="M1631">
        <v>27.7449860613611</v>
      </c>
      <c r="N1631">
        <v>0.83726560495520297</v>
      </c>
      <c r="O1631">
        <v>27.865697177074399</v>
      </c>
      <c r="P1631">
        <v>21.139896373056999</v>
      </c>
      <c r="Q1631">
        <v>6.5553681229453001E-2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109</v>
      </c>
      <c r="E1632">
        <v>683.14499999999998</v>
      </c>
      <c r="F1632">
        <v>134</v>
      </c>
      <c r="G1632">
        <v>-29.885313778008701</v>
      </c>
      <c r="H1632">
        <v>-2.2350187469387599</v>
      </c>
      <c r="I1632">
        <v>-24.9125249574229</v>
      </c>
      <c r="J1632">
        <v>-1.9826292683806701</v>
      </c>
      <c r="K1632">
        <v>132.84051987764201</v>
      </c>
      <c r="L1632">
        <v>138.094334757946</v>
      </c>
      <c r="M1632">
        <v>49.527193035455298</v>
      </c>
      <c r="N1632">
        <v>0.88770374982070299</v>
      </c>
      <c r="O1632">
        <v>29.253731343283501</v>
      </c>
      <c r="P1632">
        <v>13.559322033898299</v>
      </c>
      <c r="Q1632">
        <v>-9.3471988649771007E-2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E1633">
        <v>682.31561839999995</v>
      </c>
      <c r="F1633">
        <v>740</v>
      </c>
      <c r="G1633">
        <v>109.437729400698</v>
      </c>
      <c r="H1633">
        <v>2.4175595542655501</v>
      </c>
      <c r="I1633">
        <v>60.234130317375701</v>
      </c>
      <c r="J1633">
        <v>0.37022802769389002</v>
      </c>
      <c r="K1633">
        <v>690.77689467912705</v>
      </c>
      <c r="L1633">
        <v>511.39298633172399</v>
      </c>
      <c r="M1633">
        <v>50.835815718609801</v>
      </c>
      <c r="N1633">
        <v>0.39822134387351699</v>
      </c>
      <c r="O1633">
        <v>21.6216216216216</v>
      </c>
      <c r="P1633">
        <v>167.051605918441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D1634" t="s">
        <v>414</v>
      </c>
      <c r="E1634">
        <v>681.42039999999997</v>
      </c>
      <c r="F1634">
        <v>250.2</v>
      </c>
      <c r="G1634">
        <v>-10.4341882185311</v>
      </c>
      <c r="H1634">
        <v>-0.88276709544097998</v>
      </c>
      <c r="I1634">
        <v>-47.368571245263396</v>
      </c>
      <c r="J1634">
        <v>-2.8198608925530899</v>
      </c>
      <c r="K1634">
        <v>261.983415966167</v>
      </c>
      <c r="L1634">
        <v>287.42419937559703</v>
      </c>
      <c r="M1634">
        <v>46.561550428969703</v>
      </c>
      <c r="N1634">
        <v>0.61872275999494997</v>
      </c>
      <c r="O1634">
        <v>123.98081534772101</v>
      </c>
      <c r="P1634">
        <v>16.3720930232558</v>
      </c>
      <c r="Q1634">
        <v>8.8139051379206995E-2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D1635" t="s">
        <v>86</v>
      </c>
      <c r="E1635">
        <v>680.34685500000001</v>
      </c>
      <c r="F1635">
        <v>616.75</v>
      </c>
      <c r="G1635">
        <v>52.416652758752001</v>
      </c>
      <c r="H1635">
        <v>-19.559664610458601</v>
      </c>
      <c r="I1635">
        <v>-33.338673519129202</v>
      </c>
      <c r="J1635">
        <v>-8.2493920248012298</v>
      </c>
      <c r="K1635">
        <v>671.98483229194903</v>
      </c>
      <c r="L1635">
        <v>645.35315791631899</v>
      </c>
      <c r="M1635">
        <v>38.417913658144798</v>
      </c>
      <c r="N1635">
        <v>1.8972290833955201</v>
      </c>
      <c r="O1635">
        <v>56.643696797730001</v>
      </c>
      <c r="P1635">
        <v>88.464476699770799</v>
      </c>
      <c r="Q1635">
        <v>0.22344903337126201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D1636" t="s">
        <v>610</v>
      </c>
      <c r="E1636">
        <v>679.05909772799998</v>
      </c>
      <c r="F1636">
        <v>278.43</v>
      </c>
      <c r="G1636">
        <v>20498.138306371398</v>
      </c>
      <c r="H1636">
        <v>43.680378271926998</v>
      </c>
      <c r="I1636">
        <v>8453.7447346420995</v>
      </c>
      <c r="J1636">
        <v>6.9916220740342299</v>
      </c>
      <c r="K1636">
        <v>183.37110667765401</v>
      </c>
      <c r="L1636">
        <v>80.196896700434095</v>
      </c>
      <c r="M1636">
        <v>99.899939696774297</v>
      </c>
      <c r="N1636">
        <v>1.31706503042283</v>
      </c>
      <c r="O1636">
        <v>0</v>
      </c>
      <c r="P1636">
        <v>22174.400000000001</v>
      </c>
      <c r="Q1636">
        <v>0.22007275363326101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D1637" t="s">
        <v>547</v>
      </c>
      <c r="E1637">
        <v>679.0207269</v>
      </c>
      <c r="F1637">
        <v>299</v>
      </c>
      <c r="G1637">
        <v>14.9851170462287</v>
      </c>
      <c r="H1637">
        <v>0.76018298882723701</v>
      </c>
      <c r="I1637">
        <v>-34.585809714781</v>
      </c>
      <c r="J1637">
        <v>0.63436299382207395</v>
      </c>
      <c r="K1637">
        <v>291.54386473526603</v>
      </c>
      <c r="L1637">
        <v>289.74529742869498</v>
      </c>
      <c r="M1637">
        <v>54.672613141785099</v>
      </c>
      <c r="N1637">
        <v>1.0079087675482299</v>
      </c>
      <c r="O1637">
        <v>45.050167224080198</v>
      </c>
      <c r="P1637">
        <v>53.846153846153797</v>
      </c>
      <c r="Q1637">
        <v>3.0995533818797001E-2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D1638" t="s">
        <v>336</v>
      </c>
      <c r="E1638">
        <v>678.82669920000001</v>
      </c>
      <c r="F1638">
        <v>182.81</v>
      </c>
      <c r="G1638">
        <v>-23.401550400630001</v>
      </c>
      <c r="H1638">
        <v>14.180286183668199</v>
      </c>
      <c r="I1638">
        <v>-16.299279729939901</v>
      </c>
      <c r="J1638">
        <v>6.9993384709672899</v>
      </c>
      <c r="K1638">
        <v>164.67860193638501</v>
      </c>
      <c r="L1638">
        <v>176.19898825480399</v>
      </c>
      <c r="M1638">
        <v>67.781684221835107</v>
      </c>
      <c r="N1638">
        <v>2.0983075083674199</v>
      </c>
      <c r="O1638">
        <v>30.928286198785599</v>
      </c>
      <c r="P1638">
        <v>36.019345238095198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D1639" t="s">
        <v>713</v>
      </c>
      <c r="E1639">
        <v>676.62342616799901</v>
      </c>
      <c r="F1639">
        <v>876.1</v>
      </c>
      <c r="G1639">
        <v>-2.32322943849559</v>
      </c>
      <c r="H1639">
        <v>2.7006371066437902</v>
      </c>
      <c r="I1639">
        <v>-2.0503065122543198</v>
      </c>
      <c r="J1639">
        <v>-0.66903610524958401</v>
      </c>
      <c r="K1639">
        <v>840.81394758561601</v>
      </c>
      <c r="L1639">
        <v>789.82343214051195</v>
      </c>
      <c r="M1639">
        <v>64.306050640641899</v>
      </c>
      <c r="N1639">
        <v>0.65783012377471795</v>
      </c>
      <c r="O1639">
        <v>1.4438990982764399</v>
      </c>
      <c r="P1639">
        <v>29.794515474303299</v>
      </c>
      <c r="Q1639">
        <v>2.0547319375944E-2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D1640" t="s">
        <v>140</v>
      </c>
      <c r="E1640">
        <v>674.35015232000001</v>
      </c>
      <c r="F1640">
        <v>46.78</v>
      </c>
      <c r="G1640">
        <v>218.54680310345</v>
      </c>
      <c r="H1640">
        <v>8.6600219900109199</v>
      </c>
      <c r="I1640">
        <v>142.29622686572301</v>
      </c>
      <c r="J1640">
        <v>0.54561996498393095</v>
      </c>
      <c r="K1640">
        <v>41.212364833857897</v>
      </c>
      <c r="L1640">
        <v>29.122999649684601</v>
      </c>
      <c r="M1640">
        <v>57.601678731602</v>
      </c>
      <c r="N1640">
        <v>2.9880566270878801</v>
      </c>
      <c r="O1640">
        <v>13.317657118426601</v>
      </c>
      <c r="P1640">
        <v>264.04669260700302</v>
      </c>
      <c r="Q1640">
        <v>3.6375766291917001E-2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934</v>
      </c>
      <c r="E1641">
        <v>673.97061359999998</v>
      </c>
      <c r="F1641">
        <v>266.14999999999998</v>
      </c>
      <c r="G1641">
        <v>96.413527198946895</v>
      </c>
      <c r="H1641">
        <v>97.867382027114303</v>
      </c>
      <c r="I1641">
        <v>72.786692684057897</v>
      </c>
      <c r="J1641">
        <v>29.727538217791398</v>
      </c>
      <c r="K1641">
        <v>170.093748393748</v>
      </c>
      <c r="L1641">
        <v>145.14215291457899</v>
      </c>
      <c r="M1641">
        <v>80.349167232544602</v>
      </c>
      <c r="N1641">
        <v>3.4007425798956699</v>
      </c>
      <c r="O1641">
        <v>11.5160623708435</v>
      </c>
      <c r="P1641">
        <v>137.63392857142799</v>
      </c>
      <c r="Q1641">
        <v>6.5467580132819003E-2</v>
      </c>
    </row>
    <row r="1642" spans="1:17" hidden="1" x14ac:dyDescent="0.3">
      <c r="A1642" t="s">
        <v>3440</v>
      </c>
      <c r="B1642" t="s">
        <v>3441</v>
      </c>
      <c r="C1642" t="str">
        <f>IFERROR(VLOOKUP(Table1[[#This Row],[Ticker]],[1]!Table1[[Symbol]:[Industry]],2,FALSE),"-")</f>
        <v>-</v>
      </c>
      <c r="D1642" t="s">
        <v>1407</v>
      </c>
      <c r="E1642">
        <v>672.08977597000001</v>
      </c>
      <c r="F1642">
        <v>1154.3499999999999</v>
      </c>
      <c r="G1642">
        <v>12.3472889068786</v>
      </c>
      <c r="H1642">
        <v>7.6254745475721197</v>
      </c>
      <c r="I1642">
        <v>-7.3166674723398204</v>
      </c>
      <c r="J1642">
        <v>9.6643265164901404</v>
      </c>
      <c r="K1642">
        <v>1036.2072307267099</v>
      </c>
      <c r="L1642">
        <v>990.07219322308299</v>
      </c>
      <c r="M1642">
        <v>83.658181465480098</v>
      </c>
      <c r="N1642">
        <v>1.30867400258766</v>
      </c>
      <c r="O1642">
        <v>8.0261619092996099</v>
      </c>
      <c r="P1642">
        <v>48.948387096774098</v>
      </c>
      <c r="Q1642">
        <v>-6.0335787873239998E-3</v>
      </c>
    </row>
    <row r="1643" spans="1:17" hidden="1" x14ac:dyDescent="0.3">
      <c r="A1643" t="s">
        <v>3442</v>
      </c>
      <c r="B1643" t="s">
        <v>3443</v>
      </c>
      <c r="C1643" t="str">
        <f>IFERROR(VLOOKUP(Table1[[#This Row],[Ticker]],[1]!Table1[[Symbol]:[Industry]],2,FALSE),"-")</f>
        <v>-</v>
      </c>
      <c r="D1643" t="s">
        <v>1200</v>
      </c>
      <c r="E1643">
        <v>671.57005849999996</v>
      </c>
      <c r="F1643">
        <v>2099.1999999999998</v>
      </c>
      <c r="G1643">
        <v>154.455968304328</v>
      </c>
      <c r="H1643">
        <v>84.910403065715897</v>
      </c>
      <c r="I1643">
        <v>92.119242932928202</v>
      </c>
      <c r="J1643">
        <v>59.4731847730054</v>
      </c>
      <c r="K1643">
        <v>1409.96981324182</v>
      </c>
      <c r="L1643">
        <v>1162.25041241696</v>
      </c>
      <c r="M1643">
        <v>95.264905355168295</v>
      </c>
      <c r="N1643">
        <v>2.2392800255043199</v>
      </c>
      <c r="O1643">
        <v>13.7576219512195</v>
      </c>
      <c r="P1643">
        <v>218.08470338661999</v>
      </c>
      <c r="Q1643">
        <v>0.103910023099565</v>
      </c>
    </row>
    <row r="1644" spans="1:17" hidden="1" x14ac:dyDescent="0.3">
      <c r="A1644" t="s">
        <v>3444</v>
      </c>
      <c r="B1644" t="s">
        <v>3445</v>
      </c>
      <c r="C1644" t="str">
        <f>IFERROR(VLOOKUP(Table1[[#This Row],[Ticker]],[1]!Table1[[Symbol]:[Industry]],2,FALSE),"-")</f>
        <v>-</v>
      </c>
      <c r="D1644" t="s">
        <v>629</v>
      </c>
      <c r="E1644">
        <v>670.86091987199995</v>
      </c>
      <c r="F1644">
        <v>46.09</v>
      </c>
      <c r="G1644">
        <v>103.544608195637</v>
      </c>
      <c r="H1644">
        <v>-7.2098484941226699</v>
      </c>
      <c r="I1644">
        <v>44.510277318601403</v>
      </c>
      <c r="J1644">
        <v>-3.7756454911818298</v>
      </c>
      <c r="K1644">
        <v>43.9408502967853</v>
      </c>
      <c r="L1644">
        <v>35.489531583010397</v>
      </c>
      <c r="M1644">
        <v>44.124040234576199</v>
      </c>
      <c r="N1644">
        <v>0.98581861750176003</v>
      </c>
      <c r="O1644">
        <v>24.842699067042702</v>
      </c>
      <c r="P1644">
        <v>149.13513513513499</v>
      </c>
      <c r="Q1644">
        <v>6.6379198205572004E-2</v>
      </c>
    </row>
    <row r="1645" spans="1:17" hidden="1" x14ac:dyDescent="0.3">
      <c r="A1645" t="s">
        <v>3446</v>
      </c>
      <c r="B1645" t="s">
        <v>3447</v>
      </c>
      <c r="C1645" t="str">
        <f>IFERROR(VLOOKUP(Table1[[#This Row],[Ticker]],[1]!Table1[[Symbol]:[Industry]],2,FALSE),"-")</f>
        <v>-</v>
      </c>
      <c r="D1645" t="s">
        <v>156</v>
      </c>
      <c r="E1645">
        <v>668.40653330999999</v>
      </c>
      <c r="F1645">
        <v>95.97</v>
      </c>
      <c r="G1645">
        <v>4.8601489429257496</v>
      </c>
      <c r="H1645">
        <v>-3.0307074202363999</v>
      </c>
      <c r="I1645">
        <v>22.5385052886312</v>
      </c>
      <c r="J1645">
        <v>11.063771691084799</v>
      </c>
      <c r="K1645">
        <v>85.081840956835094</v>
      </c>
      <c r="L1645">
        <v>78.1591310447658</v>
      </c>
      <c r="M1645">
        <v>79.2899233469672</v>
      </c>
      <c r="N1645">
        <v>1.49227370686865</v>
      </c>
      <c r="O1645">
        <v>10.9721788058768</v>
      </c>
      <c r="P1645">
        <v>67.292271934921501</v>
      </c>
      <c r="Q1645">
        <v>0.12090098646770001</v>
      </c>
    </row>
    <row r="1646" spans="1:17" hidden="1" x14ac:dyDescent="0.3">
      <c r="A1646" t="s">
        <v>3448</v>
      </c>
      <c r="B1646" t="s">
        <v>3449</v>
      </c>
      <c r="C1646" t="str">
        <f>IFERROR(VLOOKUP(Table1[[#This Row],[Ticker]],[1]!Table1[[Symbol]:[Industry]],2,FALSE),"-")</f>
        <v>-</v>
      </c>
      <c r="D1646" t="s">
        <v>239</v>
      </c>
      <c r="E1646">
        <v>665.28365792</v>
      </c>
      <c r="F1646">
        <v>3197.2</v>
      </c>
      <c r="G1646">
        <v>11.5595290675603</v>
      </c>
      <c r="H1646">
        <v>-11.1276201842965</v>
      </c>
      <c r="I1646">
        <v>13.9904988337045</v>
      </c>
      <c r="J1646">
        <v>-3.2016743871172602</v>
      </c>
      <c r="K1646">
        <v>3158.9837047204801</v>
      </c>
      <c r="L1646">
        <v>2768.0967524579701</v>
      </c>
      <c r="M1646">
        <v>44.2181567797371</v>
      </c>
      <c r="N1646">
        <v>0.269459057881763</v>
      </c>
      <c r="O1646">
        <v>36.7446515701238</v>
      </c>
      <c r="P1646">
        <v>54.007707129094399</v>
      </c>
      <c r="Q1646">
        <v>3.3038345145529999E-3</v>
      </c>
    </row>
    <row r="1647" spans="1:17" hidden="1" x14ac:dyDescent="0.3">
      <c r="A1647" t="s">
        <v>3450</v>
      </c>
      <c r="B1647" t="s">
        <v>3451</v>
      </c>
      <c r="C1647" t="str">
        <f>IFERROR(VLOOKUP(Table1[[#This Row],[Ticker]],[1]!Table1[[Symbol]:[Industry]],2,FALSE),"-")</f>
        <v>-</v>
      </c>
      <c r="D1647" t="s">
        <v>624</v>
      </c>
      <c r="E1647">
        <v>663.61173670000005</v>
      </c>
      <c r="F1647">
        <v>455.25</v>
      </c>
      <c r="G1647">
        <v>406.213725718126</v>
      </c>
      <c r="H1647">
        <v>7.9370574175134099</v>
      </c>
      <c r="I1647">
        <v>148.305742599659</v>
      </c>
      <c r="J1647">
        <v>9.0169053113848996</v>
      </c>
      <c r="K1647">
        <v>407.30719078050799</v>
      </c>
      <c r="L1647">
        <v>268.55687051725198</v>
      </c>
      <c r="M1647">
        <v>58.029945756881801</v>
      </c>
      <c r="N1647">
        <v>0.78256696537607295</v>
      </c>
      <c r="O1647">
        <v>11.5211422295442</v>
      </c>
      <c r="P1647">
        <v>473.00188797986101</v>
      </c>
      <c r="Q1647">
        <v>0.20486354285571501</v>
      </c>
    </row>
    <row r="1648" spans="1:17" hidden="1" x14ac:dyDescent="0.3">
      <c r="A1648" t="s">
        <v>3452</v>
      </c>
      <c r="B1648" t="s">
        <v>3453</v>
      </c>
      <c r="C1648" t="str">
        <f>IFERROR(VLOOKUP(Table1[[#This Row],[Ticker]],[1]!Table1[[Symbol]:[Industry]],2,FALSE),"-")</f>
        <v>-</v>
      </c>
      <c r="D1648" t="s">
        <v>547</v>
      </c>
      <c r="E1648">
        <v>663.31634750000001</v>
      </c>
      <c r="F1648">
        <v>361.75</v>
      </c>
      <c r="G1648">
        <v>41.669692742690302</v>
      </c>
      <c r="H1648">
        <v>6.6990766482826496</v>
      </c>
      <c r="I1648">
        <v>-13.580361604546001</v>
      </c>
      <c r="J1648">
        <v>2.389032005907</v>
      </c>
      <c r="K1648">
        <v>346.34587647963099</v>
      </c>
      <c r="L1648">
        <v>334.090516013078</v>
      </c>
      <c r="M1648">
        <v>58.982107138725901</v>
      </c>
      <c r="N1648">
        <v>1.0885123963465699</v>
      </c>
      <c r="O1648">
        <v>17.442985487214901</v>
      </c>
      <c r="P1648">
        <v>69.121084618980802</v>
      </c>
      <c r="Q1648">
        <v>2.60007668484E-3</v>
      </c>
    </row>
    <row r="1649" spans="1:17" hidden="1" x14ac:dyDescent="0.3">
      <c r="A1649" t="s">
        <v>3454</v>
      </c>
      <c r="B1649" t="s">
        <v>3455</v>
      </c>
      <c r="C1649" t="str">
        <f>IFERROR(VLOOKUP(Table1[[#This Row],[Ticker]],[1]!Table1[[Symbol]:[Industry]],2,FALSE),"-")</f>
        <v>-</v>
      </c>
      <c r="D1649" t="s">
        <v>156</v>
      </c>
      <c r="E1649">
        <v>658.25487840000005</v>
      </c>
      <c r="F1649">
        <v>52.96</v>
      </c>
      <c r="G1649">
        <v>1.9263074475615301</v>
      </c>
      <c r="H1649">
        <v>8.3239223907754596</v>
      </c>
      <c r="I1649">
        <v>-20.419907733068701</v>
      </c>
      <c r="J1649">
        <v>4.0799785717416004</v>
      </c>
      <c r="K1649">
        <v>50.547633761475502</v>
      </c>
      <c r="L1649">
        <v>48.492300626159199</v>
      </c>
      <c r="M1649">
        <v>66.789348809538197</v>
      </c>
      <c r="N1649">
        <v>1.8515361343819701</v>
      </c>
      <c r="O1649">
        <v>36.6125377643504</v>
      </c>
      <c r="P1649">
        <v>73.071895424836498</v>
      </c>
      <c r="Q1649">
        <v>4.1424810062001001E-2</v>
      </c>
    </row>
    <row r="1650" spans="1:17" hidden="1" x14ac:dyDescent="0.3">
      <c r="A1650" t="s">
        <v>3456</v>
      </c>
      <c r="B1650" t="s">
        <v>3457</v>
      </c>
      <c r="C1650" t="str">
        <f>IFERROR(VLOOKUP(Table1[[#This Row],[Ticker]],[1]!Table1[[Symbol]:[Industry]],2,FALSE),"-")</f>
        <v>-</v>
      </c>
      <c r="D1650" t="s">
        <v>629</v>
      </c>
      <c r="E1650">
        <v>658.06</v>
      </c>
      <c r="F1650">
        <v>126.68</v>
      </c>
      <c r="G1650">
        <v>9.3982004379606092</v>
      </c>
      <c r="H1650">
        <v>13.057019059886301</v>
      </c>
      <c r="I1650">
        <v>4.5645077029153098</v>
      </c>
      <c r="J1650">
        <v>-8.1216729443830999</v>
      </c>
      <c r="K1650">
        <v>119.23782526771799</v>
      </c>
      <c r="L1650">
        <v>106.774195541773</v>
      </c>
      <c r="M1650">
        <v>39.472851812029802</v>
      </c>
      <c r="N1650">
        <v>1.03774673457336</v>
      </c>
      <c r="O1650">
        <v>15.4089043258604</v>
      </c>
      <c r="P1650">
        <v>45.108820160366498</v>
      </c>
      <c r="Q1650">
        <v>7.9688393548523001E-2</v>
      </c>
    </row>
    <row r="1651" spans="1:17" hidden="1" x14ac:dyDescent="0.3">
      <c r="A1651" t="s">
        <v>3458</v>
      </c>
      <c r="B1651" t="s">
        <v>3459</v>
      </c>
      <c r="C1651" t="str">
        <f>IFERROR(VLOOKUP(Table1[[#This Row],[Ticker]],[1]!Table1[[Symbol]:[Industry]],2,FALSE),"-")</f>
        <v>-</v>
      </c>
      <c r="D1651" t="s">
        <v>56</v>
      </c>
      <c r="E1651">
        <v>657.48543224299999</v>
      </c>
      <c r="F1651">
        <v>31.59</v>
      </c>
      <c r="G1651">
        <v>90.866275720083806</v>
      </c>
      <c r="H1651">
        <v>-16.625499111903402</v>
      </c>
      <c r="I1651">
        <v>73.590888488253697</v>
      </c>
      <c r="J1651">
        <v>-8.2094322057062499</v>
      </c>
      <c r="K1651">
        <v>33.083312140097803</v>
      </c>
      <c r="L1651">
        <v>25.066198474299998</v>
      </c>
      <c r="M1651">
        <v>27.523389160574101</v>
      </c>
      <c r="N1651">
        <v>0.23555211673489901</v>
      </c>
      <c r="O1651">
        <v>53.846153846153797</v>
      </c>
      <c r="P1651">
        <v>149.72332015810201</v>
      </c>
      <c r="Q1651">
        <v>0.104846305135756</v>
      </c>
    </row>
    <row r="1652" spans="1:17" hidden="1" x14ac:dyDescent="0.3">
      <c r="A1652" t="s">
        <v>3460</v>
      </c>
      <c r="B1652" t="s">
        <v>3461</v>
      </c>
      <c r="C1652" t="str">
        <f>IFERROR(VLOOKUP(Table1[[#This Row],[Ticker]],[1]!Table1[[Symbol]:[Industry]],2,FALSE),"-")</f>
        <v>-</v>
      </c>
      <c r="D1652" t="s">
        <v>363</v>
      </c>
      <c r="E1652">
        <v>656.66745143999901</v>
      </c>
      <c r="F1652">
        <v>21.12</v>
      </c>
      <c r="G1652">
        <v>48.9635714705488</v>
      </c>
      <c r="H1652">
        <v>9.7804981507567792</v>
      </c>
      <c r="I1652">
        <v>-4.1849016131177503</v>
      </c>
      <c r="J1652">
        <v>2.6620003802620502</v>
      </c>
      <c r="K1652">
        <v>20.515096174483599</v>
      </c>
      <c r="L1652">
        <v>18.667328868477998</v>
      </c>
      <c r="M1652">
        <v>74.004170247603994</v>
      </c>
      <c r="N1652">
        <v>1.4536359100435701</v>
      </c>
      <c r="O1652">
        <v>36.126893939393902</v>
      </c>
      <c r="P1652">
        <v>116.615384615384</v>
      </c>
      <c r="Q1652">
        <v>7.6289352775404995E-2</v>
      </c>
    </row>
    <row r="1653" spans="1:17" hidden="1" x14ac:dyDescent="0.3">
      <c r="A1653" t="s">
        <v>3462</v>
      </c>
      <c r="B1653" t="s">
        <v>3463</v>
      </c>
      <c r="C1653" t="str">
        <f>IFERROR(VLOOKUP(Table1[[#This Row],[Ticker]],[1]!Table1[[Symbol]:[Industry]],2,FALSE),"-")</f>
        <v>-</v>
      </c>
      <c r="D1653" t="s">
        <v>333</v>
      </c>
      <c r="E1653">
        <v>656.42199065299997</v>
      </c>
      <c r="F1653">
        <v>132.66999999999999</v>
      </c>
      <c r="G1653">
        <v>96.464642783403505</v>
      </c>
      <c r="H1653">
        <v>27.144859324493599</v>
      </c>
      <c r="I1653">
        <v>33.0219207764288</v>
      </c>
      <c r="J1653">
        <v>-6.0836446065007497</v>
      </c>
      <c r="K1653">
        <v>113.881217624847</v>
      </c>
      <c r="L1653">
        <v>97.023045498829902</v>
      </c>
      <c r="M1653">
        <v>64.438273259707003</v>
      </c>
      <c r="N1653">
        <v>1.04501792947995</v>
      </c>
      <c r="O1653">
        <v>7.0324866209391796</v>
      </c>
      <c r="P1653">
        <v>127.75965665235999</v>
      </c>
      <c r="Q1653">
        <v>9.8683841651927007E-2</v>
      </c>
    </row>
    <row r="1654" spans="1:17" hidden="1" x14ac:dyDescent="0.3">
      <c r="A1654" t="s">
        <v>3464</v>
      </c>
      <c r="B1654" t="s">
        <v>3465</v>
      </c>
      <c r="C1654" t="str">
        <f>IFERROR(VLOOKUP(Table1[[#This Row],[Ticker]],[1]!Table1[[Symbol]:[Industry]],2,FALSE),"-")</f>
        <v>-</v>
      </c>
      <c r="D1654" t="s">
        <v>539</v>
      </c>
      <c r="E1654">
        <v>655.38912770000002</v>
      </c>
      <c r="F1654">
        <v>24.96</v>
      </c>
      <c r="G1654">
        <v>73.693861926980404</v>
      </c>
      <c r="H1654">
        <v>5.5259119134740899</v>
      </c>
      <c r="I1654">
        <v>5.8086230210240801</v>
      </c>
      <c r="J1654">
        <v>-1.6946618535165401</v>
      </c>
      <c r="K1654">
        <v>20.699844820333901</v>
      </c>
      <c r="L1654">
        <v>17.514360779686701</v>
      </c>
      <c r="M1654">
        <v>66.836175837481903</v>
      </c>
      <c r="N1654">
        <v>3.0624375642839201</v>
      </c>
      <c r="O1654">
        <v>5.7692307692307701</v>
      </c>
      <c r="P1654">
        <v>158.652849740932</v>
      </c>
      <c r="Q1654">
        <v>8.5078114863489998E-3</v>
      </c>
    </row>
    <row r="1655" spans="1:17" hidden="1" x14ac:dyDescent="0.3">
      <c r="A1655" t="s">
        <v>3466</v>
      </c>
      <c r="B1655" t="s">
        <v>3467</v>
      </c>
      <c r="C1655" t="str">
        <f>IFERROR(VLOOKUP(Table1[[#This Row],[Ticker]],[1]!Table1[[Symbol]:[Industry]],2,FALSE),"-")</f>
        <v>-</v>
      </c>
      <c r="E1655">
        <v>654.84058779999998</v>
      </c>
      <c r="F1655">
        <v>477.8</v>
      </c>
      <c r="G1655">
        <v>54.131928392237199</v>
      </c>
      <c r="H1655">
        <v>-14.8103819898888</v>
      </c>
      <c r="I1655">
        <v>-17.628633101823599</v>
      </c>
      <c r="J1655">
        <v>-4.8604577606527704</v>
      </c>
      <c r="K1655">
        <v>465.91737879639902</v>
      </c>
      <c r="L1655">
        <v>438.60772379236602</v>
      </c>
      <c r="M1655">
        <v>46.130347104322297</v>
      </c>
      <c r="N1655">
        <v>1.0760625228710301</v>
      </c>
      <c r="O1655">
        <v>19.715362076182402</v>
      </c>
      <c r="P1655">
        <v>87.225705329153598</v>
      </c>
    </row>
    <row r="1656" spans="1:17" hidden="1" x14ac:dyDescent="0.3">
      <c r="A1656" t="s">
        <v>3468</v>
      </c>
      <c r="B1656" t="s">
        <v>3469</v>
      </c>
      <c r="C1656" t="str">
        <f>IFERROR(VLOOKUP(Table1[[#This Row],[Ticker]],[1]!Table1[[Symbol]:[Industry]],2,FALSE),"-")</f>
        <v>-</v>
      </c>
      <c r="D1656" t="s">
        <v>934</v>
      </c>
      <c r="E1656">
        <v>654.61050024999997</v>
      </c>
      <c r="F1656">
        <v>342.5</v>
      </c>
      <c r="G1656">
        <v>47.094535327653801</v>
      </c>
      <c r="H1656">
        <v>60.338163792524398</v>
      </c>
      <c r="I1656">
        <v>51.410476307841499</v>
      </c>
      <c r="J1656">
        <v>8.0008101648549701</v>
      </c>
      <c r="M1656">
        <v>63.371513499768902</v>
      </c>
      <c r="O1656">
        <v>16.583941605839399</v>
      </c>
      <c r="P1656">
        <v>72.979797979797993</v>
      </c>
    </row>
    <row r="1657" spans="1:17" hidden="1" x14ac:dyDescent="0.3">
      <c r="A1657" t="s">
        <v>3470</v>
      </c>
      <c r="B1657" t="s">
        <v>3471</v>
      </c>
      <c r="C1657" t="str">
        <f>IFERROR(VLOOKUP(Table1[[#This Row],[Ticker]],[1]!Table1[[Symbol]:[Industry]],2,FALSE),"-")</f>
        <v>-</v>
      </c>
      <c r="D1657" t="s">
        <v>777</v>
      </c>
      <c r="E1657">
        <v>654.20887500000003</v>
      </c>
      <c r="F1657">
        <v>114.25</v>
      </c>
      <c r="G1657">
        <v>-14.585055534254201</v>
      </c>
      <c r="H1657">
        <v>-2.7106250866797899</v>
      </c>
      <c r="I1657">
        <v>16.085573232598598</v>
      </c>
      <c r="J1657">
        <v>-1.7453924151007401</v>
      </c>
      <c r="K1657">
        <v>119.59023712442099</v>
      </c>
      <c r="L1657">
        <v>109.095070449658</v>
      </c>
      <c r="M1657">
        <v>42.8924010203013</v>
      </c>
      <c r="N1657">
        <v>0.45577223239418901</v>
      </c>
      <c r="O1657">
        <v>32.560175054704501</v>
      </c>
      <c r="P1657">
        <v>42.830353794224202</v>
      </c>
      <c r="Q1657">
        <v>-2.3056080013381001E-2</v>
      </c>
    </row>
    <row r="1658" spans="1:17" hidden="1" x14ac:dyDescent="0.3">
      <c r="A1658" t="s">
        <v>3472</v>
      </c>
      <c r="B1658" t="s">
        <v>2450</v>
      </c>
      <c r="C1658" t="str">
        <f>IFERROR(VLOOKUP(Table1[[#This Row],[Ticker]],[1]!Table1[[Symbol]:[Industry]],2,FALSE),"-")</f>
        <v>-</v>
      </c>
      <c r="D1658" t="s">
        <v>263</v>
      </c>
      <c r="E1658">
        <v>651.86112000000003</v>
      </c>
      <c r="F1658">
        <v>1549.4</v>
      </c>
      <c r="G1658">
        <v>607.48500566365999</v>
      </c>
      <c r="H1658">
        <v>58.238421598480201</v>
      </c>
      <c r="I1658">
        <v>114.002563234166</v>
      </c>
      <c r="J1658">
        <v>-5.7232419258834</v>
      </c>
      <c r="K1658">
        <v>1304.59661385959</v>
      </c>
      <c r="L1658">
        <v>849.94911788029003</v>
      </c>
      <c r="M1658">
        <v>56.6593696661945</v>
      </c>
      <c r="N1658">
        <v>0.88934128934128898</v>
      </c>
      <c r="O1658">
        <v>21.856847812056198</v>
      </c>
      <c r="P1658">
        <v>674.7</v>
      </c>
    </row>
    <row r="1659" spans="1:17" hidden="1" x14ac:dyDescent="0.3">
      <c r="A1659" t="s">
        <v>3473</v>
      </c>
      <c r="B1659" t="s">
        <v>3474</v>
      </c>
      <c r="C1659" t="str">
        <f>IFERROR(VLOOKUP(Table1[[#This Row],[Ticker]],[1]!Table1[[Symbol]:[Industry]],2,FALSE),"-")</f>
        <v>-</v>
      </c>
      <c r="D1659" t="s">
        <v>1631</v>
      </c>
      <c r="E1659">
        <v>651.53970000000004</v>
      </c>
      <c r="F1659">
        <v>62</v>
      </c>
      <c r="G1659">
        <v>-2.5536430630395501</v>
      </c>
      <c r="H1659">
        <v>-2.7868397341854498</v>
      </c>
      <c r="I1659">
        <v>3.0997364478059302</v>
      </c>
      <c r="J1659">
        <v>0.56018772423253704</v>
      </c>
      <c r="K1659">
        <v>60.979564555911502</v>
      </c>
      <c r="L1659">
        <v>56.729678854726203</v>
      </c>
      <c r="M1659">
        <v>63.305866194264297</v>
      </c>
      <c r="N1659">
        <v>0.25757622282001702</v>
      </c>
      <c r="O1659">
        <v>4.1129032258064404</v>
      </c>
      <c r="P1659">
        <v>28.7642782969885</v>
      </c>
      <c r="Q1659">
        <v>-3.0371808196612001E-2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242</v>
      </c>
      <c r="E1660">
        <v>650.43221000000005</v>
      </c>
      <c r="F1660">
        <v>196.7</v>
      </c>
      <c r="G1660">
        <v>27.055796404359501</v>
      </c>
      <c r="H1660">
        <v>19.556098109698301</v>
      </c>
      <c r="I1660">
        <v>-21.651927423403901</v>
      </c>
      <c r="J1660">
        <v>14.2644264968551</v>
      </c>
      <c r="K1660">
        <v>176.753595624751</v>
      </c>
      <c r="L1660">
        <v>171.45670993318799</v>
      </c>
      <c r="M1660">
        <v>79.154326386418305</v>
      </c>
      <c r="N1660">
        <v>3.2681410637433399</v>
      </c>
      <c r="O1660">
        <v>20.9964412811388</v>
      </c>
      <c r="P1660">
        <v>60.048820179007301</v>
      </c>
      <c r="Q1660">
        <v>2.7461229774329E-2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D1661" t="s">
        <v>304</v>
      </c>
      <c r="E1661">
        <v>650.11997050000002</v>
      </c>
      <c r="F1661">
        <v>70.97</v>
      </c>
      <c r="G1661">
        <v>26.5880303935031</v>
      </c>
      <c r="H1661">
        <v>-6.4757485265425201</v>
      </c>
      <c r="I1661">
        <v>16.411870066090799</v>
      </c>
      <c r="J1661">
        <v>-2.62972400465843</v>
      </c>
      <c r="K1661">
        <v>72.956985632049197</v>
      </c>
      <c r="L1661">
        <v>67.202634800958506</v>
      </c>
      <c r="M1661">
        <v>43.9589323148627</v>
      </c>
      <c r="N1661">
        <v>0.64548083675508405</v>
      </c>
      <c r="O1661">
        <v>29.139072847682101</v>
      </c>
      <c r="P1661">
        <v>80.585241730279904</v>
      </c>
      <c r="Q1661">
        <v>5.8592296157290003E-2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D1662" t="s">
        <v>214</v>
      </c>
      <c r="E1662">
        <v>649.93831499999999</v>
      </c>
      <c r="F1662">
        <v>632</v>
      </c>
      <c r="G1662">
        <v>79.601768095529494</v>
      </c>
      <c r="H1662">
        <v>40.103143845453197</v>
      </c>
      <c r="I1662">
        <v>-2.3868711347266198</v>
      </c>
      <c r="J1662">
        <v>-1.14636086277326</v>
      </c>
      <c r="K1662">
        <v>562.28382625013603</v>
      </c>
      <c r="L1662">
        <v>497.24348968885403</v>
      </c>
      <c r="M1662">
        <v>46.531242865706197</v>
      </c>
      <c r="N1662">
        <v>1.3505826801916101</v>
      </c>
      <c r="O1662">
        <v>20.063291139240501</v>
      </c>
      <c r="P1662">
        <v>114.96598639455701</v>
      </c>
      <c r="Q1662">
        <v>0.236755841663532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E1663">
        <v>648.07050000000004</v>
      </c>
      <c r="F1663">
        <v>710.65</v>
      </c>
      <c r="G1663">
        <v>77.757848092133798</v>
      </c>
      <c r="H1663">
        <v>22.955743154793002</v>
      </c>
      <c r="I1663">
        <v>11.8593908834186</v>
      </c>
      <c r="J1663">
        <v>9.6097791112852207</v>
      </c>
      <c r="K1663">
        <v>642.24771968462005</v>
      </c>
      <c r="L1663">
        <v>594.43555408743498</v>
      </c>
      <c r="M1663">
        <v>73.028435137453897</v>
      </c>
      <c r="N1663">
        <v>1.21736297390341</v>
      </c>
      <c r="O1663">
        <v>22.282417505100899</v>
      </c>
      <c r="P1663">
        <v>105.390173410404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D1664" t="s">
        <v>140</v>
      </c>
      <c r="E1664">
        <v>643.76439228000004</v>
      </c>
      <c r="F1664">
        <v>347.3</v>
      </c>
      <c r="G1664">
        <v>127.16280489828399</v>
      </c>
      <c r="H1664">
        <v>-12.042429195696601</v>
      </c>
      <c r="I1664">
        <v>-19.783366886001598</v>
      </c>
      <c r="J1664">
        <v>-3.6150770458277699</v>
      </c>
      <c r="K1664">
        <v>356.20485608365698</v>
      </c>
      <c r="L1664">
        <v>305.08637200864098</v>
      </c>
      <c r="M1664">
        <v>38.592260403278402</v>
      </c>
      <c r="N1664">
        <v>0.74038203813233705</v>
      </c>
      <c r="O1664">
        <v>30.722718111143099</v>
      </c>
      <c r="P1664">
        <v>215.72727272727201</v>
      </c>
      <c r="Q1664">
        <v>0.22757412420675299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D1665" t="s">
        <v>414</v>
      </c>
      <c r="E1665">
        <v>642.92836863999901</v>
      </c>
      <c r="F1665">
        <v>122.82</v>
      </c>
      <c r="G1665">
        <v>80.123641960821303</v>
      </c>
      <c r="H1665">
        <v>16.000618876654102</v>
      </c>
      <c r="I1665">
        <v>-3.1797220671101698</v>
      </c>
      <c r="J1665">
        <v>16.256783505069599</v>
      </c>
      <c r="K1665">
        <v>108.83626398041601</v>
      </c>
      <c r="L1665">
        <v>96.696853569672299</v>
      </c>
      <c r="M1665">
        <v>81.023100023048102</v>
      </c>
      <c r="N1665">
        <v>2.2245002458010199</v>
      </c>
      <c r="O1665">
        <v>11.537208923628</v>
      </c>
      <c r="P1665">
        <v>120.70080862533599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D1666" t="s">
        <v>346</v>
      </c>
      <c r="E1666">
        <v>641.84126669</v>
      </c>
      <c r="F1666">
        <v>69.92</v>
      </c>
      <c r="G1666">
        <v>-5.0074367743182897</v>
      </c>
      <c r="H1666">
        <v>20.865833727592602</v>
      </c>
      <c r="I1666">
        <v>7.7414046387699003</v>
      </c>
      <c r="J1666">
        <v>7.8632061213595801</v>
      </c>
      <c r="K1666">
        <v>59.665177280237998</v>
      </c>
      <c r="M1666">
        <v>78.898678315986899</v>
      </c>
      <c r="N1666">
        <v>2.2063460493945799</v>
      </c>
      <c r="O1666">
        <v>10.411899313501101</v>
      </c>
      <c r="P1666">
        <v>55.377777777777702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D1667" t="s">
        <v>388</v>
      </c>
      <c r="E1667">
        <v>641.70797419999997</v>
      </c>
      <c r="F1667">
        <v>456.5</v>
      </c>
      <c r="G1667">
        <v>45.057584264790101</v>
      </c>
      <c r="H1667">
        <v>-14.6483876735554</v>
      </c>
      <c r="I1667">
        <v>-11.206908792765001</v>
      </c>
      <c r="J1667">
        <v>-6.7043907375290202</v>
      </c>
      <c r="K1667">
        <v>505.784251957702</v>
      </c>
      <c r="L1667">
        <v>442.87368874940802</v>
      </c>
      <c r="M1667">
        <v>33.245327481325297</v>
      </c>
      <c r="N1667">
        <v>0.64366072435918198</v>
      </c>
      <c r="O1667">
        <v>46.418400876232099</v>
      </c>
      <c r="P1667">
        <v>91.685912240184706</v>
      </c>
      <c r="Q1667">
        <v>0.22338902415949799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D1668" t="s">
        <v>156</v>
      </c>
      <c r="E1668">
        <v>640.98854304999998</v>
      </c>
      <c r="F1668">
        <v>100.12</v>
      </c>
      <c r="G1668">
        <v>-60.846837648044101</v>
      </c>
      <c r="H1668">
        <v>-9.9427127256305106</v>
      </c>
      <c r="I1668">
        <v>-37.883808630753798</v>
      </c>
      <c r="J1668">
        <v>-2.0428311161088102</v>
      </c>
      <c r="K1668">
        <v>102.84030463801901</v>
      </c>
      <c r="L1668">
        <v>115.79119933725801</v>
      </c>
      <c r="M1668">
        <v>41.597045930451799</v>
      </c>
      <c r="N1668">
        <v>0.99288835533548003</v>
      </c>
      <c r="O1668">
        <v>59.408709548541701</v>
      </c>
      <c r="P1668">
        <v>9.9012074643249193</v>
      </c>
      <c r="Q1668">
        <v>2.1251004912408999E-2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D1669" t="s">
        <v>2864</v>
      </c>
      <c r="E1669">
        <v>640.48350988499999</v>
      </c>
      <c r="F1669">
        <v>15.96</v>
      </c>
      <c r="G1669">
        <v>647.17871041182798</v>
      </c>
      <c r="H1669">
        <v>-89.194064693134493</v>
      </c>
      <c r="I1669">
        <v>-27.984594851935402</v>
      </c>
      <c r="J1669">
        <v>-2.6080737048984601</v>
      </c>
      <c r="K1669">
        <v>20.533971362772199</v>
      </c>
      <c r="L1669">
        <v>19.069341047079298</v>
      </c>
      <c r="M1669">
        <v>38.571117564076502</v>
      </c>
      <c r="N1669">
        <v>0.78199278118071103</v>
      </c>
      <c r="O1669">
        <v>551.00250626566401</v>
      </c>
      <c r="P1669">
        <v>39.3886462882096</v>
      </c>
      <c r="Q1669">
        <v>-7.8094174687099005E-2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D1670" t="s">
        <v>403</v>
      </c>
      <c r="E1670">
        <v>640.35287095000001</v>
      </c>
      <c r="F1670">
        <v>67.03</v>
      </c>
      <c r="G1670">
        <v>-25.810419280770802</v>
      </c>
      <c r="H1670">
        <v>-13.249836713804299</v>
      </c>
      <c r="I1670">
        <v>-36.542178124363701</v>
      </c>
      <c r="J1670">
        <v>-4.0574985541035602</v>
      </c>
      <c r="K1670">
        <v>70.555372843206598</v>
      </c>
      <c r="L1670">
        <v>70.971384700320797</v>
      </c>
      <c r="M1670">
        <v>41.723200787376101</v>
      </c>
      <c r="N1670">
        <v>0.89231703415130204</v>
      </c>
      <c r="O1670">
        <v>46.188273907205698</v>
      </c>
      <c r="P1670">
        <v>19.483065953654101</v>
      </c>
      <c r="Q1670">
        <v>-1.0305106893334999E-2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E1671">
        <v>638.51250586499998</v>
      </c>
      <c r="F1671">
        <v>47</v>
      </c>
      <c r="G1671">
        <v>355.415761482839</v>
      </c>
      <c r="H1671">
        <v>9.6375007545899507</v>
      </c>
      <c r="I1671">
        <v>0.37748898453167501</v>
      </c>
      <c r="J1671">
        <v>-5.1623818946000997</v>
      </c>
      <c r="K1671">
        <v>46.513571600533702</v>
      </c>
      <c r="L1671">
        <v>39.299940918991602</v>
      </c>
      <c r="M1671">
        <v>49.881738715538198</v>
      </c>
      <c r="N1671">
        <v>0.84692728371764103</v>
      </c>
      <c r="O1671">
        <v>21.063829787233999</v>
      </c>
      <c r="P1671">
        <v>381.72189955585901</v>
      </c>
      <c r="Q1671">
        <v>0.29752376011392601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189</v>
      </c>
      <c r="E1672">
        <v>638.40018999999995</v>
      </c>
      <c r="F1672">
        <v>159.81</v>
      </c>
      <c r="G1672">
        <v>-12.068365848813899</v>
      </c>
      <c r="H1672">
        <v>-4.4494477832606396</v>
      </c>
      <c r="I1672">
        <v>-5.5708937618629601</v>
      </c>
      <c r="J1672">
        <v>-2.7107498800383998</v>
      </c>
      <c r="K1672">
        <v>160.512041839457</v>
      </c>
      <c r="L1672">
        <v>155.60156661618299</v>
      </c>
      <c r="M1672">
        <v>51.095553787028997</v>
      </c>
      <c r="N1672">
        <v>0.77262249160663898</v>
      </c>
      <c r="O1672">
        <v>32.594956510856598</v>
      </c>
      <c r="P1672">
        <v>26.431962025316398</v>
      </c>
      <c r="Q1672">
        <v>-3.1881522826250001E-2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333</v>
      </c>
      <c r="E1673">
        <v>637.10599530000002</v>
      </c>
      <c r="F1673">
        <v>288.64999999999998</v>
      </c>
      <c r="G1673">
        <v>172.50338573650399</v>
      </c>
      <c r="H1673">
        <v>13.731482797296501</v>
      </c>
      <c r="I1673">
        <v>-16.809867752662999</v>
      </c>
      <c r="J1673">
        <v>-3.6017821991340901</v>
      </c>
      <c r="K1673">
        <v>271.59556526083901</v>
      </c>
      <c r="M1673">
        <v>56.087567295323304</v>
      </c>
      <c r="N1673">
        <v>1.3608186267240101</v>
      </c>
      <c r="O1673">
        <v>22.9863156071366</v>
      </c>
      <c r="P1673">
        <v>227.453204764605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46</v>
      </c>
      <c r="E1674">
        <v>634.560366735</v>
      </c>
      <c r="F1674">
        <v>261.75</v>
      </c>
      <c r="G1674">
        <v>215.18114177042401</v>
      </c>
      <c r="H1674">
        <v>46.747916697122697</v>
      </c>
      <c r="I1674">
        <v>-55.760429939277103</v>
      </c>
      <c r="J1674">
        <v>20.385744412996701</v>
      </c>
      <c r="K1674">
        <v>222.28775131881699</v>
      </c>
      <c r="M1674">
        <v>82.832978070479598</v>
      </c>
      <c r="N1674">
        <v>1.93877551020408</v>
      </c>
      <c r="O1674">
        <v>77.822349570200501</v>
      </c>
      <c r="P1674">
        <v>258.561643835616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130</v>
      </c>
      <c r="E1675">
        <v>633.89029000000005</v>
      </c>
      <c r="F1675">
        <v>550</v>
      </c>
      <c r="G1675">
        <v>-16.3061380730195</v>
      </c>
      <c r="H1675">
        <v>-13.1727182235122</v>
      </c>
      <c r="I1675">
        <v>10.2633171831543</v>
      </c>
      <c r="J1675">
        <v>6.6015231773326901</v>
      </c>
      <c r="K1675">
        <v>554.460803469133</v>
      </c>
      <c r="L1675">
        <v>522.49614703183295</v>
      </c>
      <c r="M1675">
        <v>60.720766881890903</v>
      </c>
      <c r="N1675">
        <v>4.5825242718446599</v>
      </c>
      <c r="O1675">
        <v>12.363636363636299</v>
      </c>
      <c r="P1675">
        <v>23.595505617977501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247</v>
      </c>
      <c r="E1676">
        <v>631.59253890799903</v>
      </c>
      <c r="F1676">
        <v>194.28</v>
      </c>
      <c r="G1676">
        <v>16.063634487508601</v>
      </c>
      <c r="H1676">
        <v>-9.3644044366995995</v>
      </c>
      <c r="I1676">
        <v>-52.799395164843403</v>
      </c>
      <c r="J1676">
        <v>-2.0689832466469702</v>
      </c>
      <c r="K1676">
        <v>210.97895499232399</v>
      </c>
      <c r="L1676">
        <v>218.19360043779301</v>
      </c>
      <c r="M1676">
        <v>41.463024658400101</v>
      </c>
      <c r="N1676">
        <v>0.85854959789135998</v>
      </c>
      <c r="O1676">
        <v>78.582458307597193</v>
      </c>
      <c r="P1676">
        <v>55.423999999999999</v>
      </c>
      <c r="Q1676">
        <v>3.2459722538233003E-2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D1677" t="s">
        <v>403</v>
      </c>
      <c r="E1677">
        <v>631.24835949999999</v>
      </c>
      <c r="F1677">
        <v>593.70000000000005</v>
      </c>
      <c r="G1677">
        <v>57.189457661797299</v>
      </c>
      <c r="H1677">
        <v>21.245271194477102</v>
      </c>
      <c r="I1677">
        <v>28.328513068397999</v>
      </c>
      <c r="J1677">
        <v>4.8675675058308396</v>
      </c>
      <c r="K1677">
        <v>523.25354803145501</v>
      </c>
      <c r="L1677">
        <v>456.31001558319298</v>
      </c>
      <c r="M1677">
        <v>65.958500949821698</v>
      </c>
      <c r="N1677">
        <v>2.0190558277083199</v>
      </c>
      <c r="O1677">
        <v>6.1057773286171404</v>
      </c>
      <c r="P1677">
        <v>97.177017602125503</v>
      </c>
      <c r="Q1677">
        <v>5.2290400607910001E-2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547</v>
      </c>
      <c r="E1678">
        <v>630.20066399999996</v>
      </c>
      <c r="F1678">
        <v>45.12</v>
      </c>
      <c r="G1678">
        <v>-33.897974807713403</v>
      </c>
      <c r="H1678">
        <v>-0.108103310022705</v>
      </c>
      <c r="I1678">
        <v>-33.332188434823102</v>
      </c>
      <c r="J1678">
        <v>1.55369701350377</v>
      </c>
      <c r="K1678">
        <v>45.1282282116426</v>
      </c>
      <c r="L1678">
        <v>46.555923024328798</v>
      </c>
      <c r="M1678">
        <v>52.296787953612501</v>
      </c>
      <c r="N1678">
        <v>2.3750600091715399</v>
      </c>
      <c r="O1678">
        <v>40.957446808510603</v>
      </c>
      <c r="P1678">
        <v>14.0834386852086</v>
      </c>
      <c r="Q1678">
        <v>0.13401891189437001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46</v>
      </c>
      <c r="E1679">
        <v>629.67900999999995</v>
      </c>
      <c r="F1679">
        <v>498.55</v>
      </c>
      <c r="G1679">
        <v>253.54148097459901</v>
      </c>
      <c r="H1679">
        <v>49.097160350714098</v>
      </c>
      <c r="I1679">
        <v>266.515430612795</v>
      </c>
      <c r="J1679">
        <v>-6.5285548819072696</v>
      </c>
      <c r="K1679">
        <v>346.95880913735903</v>
      </c>
      <c r="M1679">
        <v>57.374106820546999</v>
      </c>
      <c r="O1679">
        <v>22.334770835422699</v>
      </c>
      <c r="P1679">
        <v>305.325203252032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E1680">
        <v>627.25316399999997</v>
      </c>
      <c r="F1680">
        <v>40.200000000000003</v>
      </c>
      <c r="G1680">
        <v>968.76332528846206</v>
      </c>
      <c r="H1680">
        <v>22.378660222602999</v>
      </c>
      <c r="I1680">
        <v>162.482562851626</v>
      </c>
      <c r="J1680">
        <v>-4.2232654537160599</v>
      </c>
      <c r="K1680">
        <v>36.211253027627897</v>
      </c>
      <c r="L1680">
        <v>23.9905538786163</v>
      </c>
      <c r="M1680">
        <v>54.561818820856502</v>
      </c>
      <c r="N1680">
        <v>3.5083688175932801</v>
      </c>
      <c r="O1680">
        <v>20.771144278606901</v>
      </c>
      <c r="P1680">
        <v>995.06946336148201</v>
      </c>
      <c r="Q1680">
        <v>0.22438491016603801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1474</v>
      </c>
      <c r="E1681">
        <v>626.11612534899996</v>
      </c>
      <c r="F1681">
        <v>27</v>
      </c>
      <c r="G1681">
        <v>6.0468031034510004</v>
      </c>
      <c r="H1681">
        <v>0.246018836529181</v>
      </c>
      <c r="I1681">
        <v>-23.779949628853</v>
      </c>
      <c r="J1681">
        <v>-5.5202562274985398</v>
      </c>
      <c r="K1681">
        <v>27.0981379626114</v>
      </c>
      <c r="L1681">
        <v>26.658384480300501</v>
      </c>
      <c r="M1681">
        <v>45.034267986135397</v>
      </c>
      <c r="N1681">
        <v>1.09277197463003</v>
      </c>
      <c r="O1681">
        <v>36.6666666666666</v>
      </c>
      <c r="P1681">
        <v>36.363636363636303</v>
      </c>
      <c r="Q1681">
        <v>-1.2688635052441E-2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388</v>
      </c>
      <c r="E1682">
        <v>624.89285798499998</v>
      </c>
      <c r="F1682">
        <v>39.39</v>
      </c>
      <c r="G1682">
        <v>40.247773132054398</v>
      </c>
      <c r="H1682">
        <v>1.49412660100229</v>
      </c>
      <c r="I1682">
        <v>-14.9801285097295</v>
      </c>
      <c r="J1682">
        <v>2.0017694200954899</v>
      </c>
      <c r="K1682">
        <v>38.3912651196312</v>
      </c>
      <c r="L1682">
        <v>35.675870345618598</v>
      </c>
      <c r="M1682">
        <v>60.754361963491</v>
      </c>
      <c r="N1682">
        <v>0.32987529621658801</v>
      </c>
      <c r="O1682">
        <v>25.1586697131251</v>
      </c>
      <c r="P1682">
        <v>83.636363636363598</v>
      </c>
      <c r="Q1682">
        <v>1.8146027236078E-2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239</v>
      </c>
      <c r="E1683">
        <v>623.76167962500006</v>
      </c>
      <c r="F1683">
        <v>1596.05</v>
      </c>
      <c r="G1683">
        <v>249.058396263763</v>
      </c>
      <c r="H1683">
        <v>-1.32631299475405</v>
      </c>
      <c r="I1683">
        <v>17.1226728181908</v>
      </c>
      <c r="J1683">
        <v>0.21903488620279099</v>
      </c>
      <c r="K1683">
        <v>1460.8468293772501</v>
      </c>
      <c r="L1683">
        <v>1161.0693302540501</v>
      </c>
      <c r="M1683">
        <v>52.7481974021388</v>
      </c>
      <c r="N1683">
        <v>0.57103912951271896</v>
      </c>
      <c r="O1683">
        <v>4.5706588139469302</v>
      </c>
      <c r="P1683">
        <v>279.92144727445799</v>
      </c>
      <c r="Q1683">
        <v>0.171498267728631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214</v>
      </c>
      <c r="E1684">
        <v>622.1934</v>
      </c>
      <c r="F1684">
        <v>990.1</v>
      </c>
      <c r="G1684">
        <v>580.90814764126605</v>
      </c>
      <c r="H1684">
        <v>47.483692032897999</v>
      </c>
      <c r="I1684">
        <v>249.541185213701</v>
      </c>
      <c r="J1684">
        <v>0.83581259390864104</v>
      </c>
      <c r="K1684">
        <v>723.25721099920702</v>
      </c>
      <c r="L1684">
        <v>422.24789210589</v>
      </c>
      <c r="M1684">
        <v>71.007477808045394</v>
      </c>
      <c r="N1684">
        <v>0.91848131278467504</v>
      </c>
      <c r="O1684">
        <v>10.812039187960799</v>
      </c>
      <c r="P1684">
        <v>657.24665391969404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400</v>
      </c>
      <c r="E1685">
        <v>622.17190000000005</v>
      </c>
      <c r="F1685">
        <v>47.26</v>
      </c>
      <c r="G1685">
        <v>1.2140775604035901</v>
      </c>
      <c r="H1685">
        <v>7.8434249875482696</v>
      </c>
      <c r="I1685">
        <v>-6.8907469933817298</v>
      </c>
      <c r="J1685">
        <v>0.27026497210676398</v>
      </c>
      <c r="K1685">
        <v>43.778783762267103</v>
      </c>
      <c r="L1685">
        <v>42.010540093118401</v>
      </c>
      <c r="M1685">
        <v>78.353198356152305</v>
      </c>
      <c r="N1685">
        <v>1.5461518899889899</v>
      </c>
      <c r="O1685">
        <v>14.473127380448499</v>
      </c>
      <c r="P1685">
        <v>47.227414330217997</v>
      </c>
      <c r="Q1685">
        <v>4.3217659334677E-2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214</v>
      </c>
      <c r="E1686">
        <v>619.13499999999999</v>
      </c>
      <c r="F1686">
        <v>561.70000000000005</v>
      </c>
      <c r="G1686">
        <v>67.050144198925295</v>
      </c>
      <c r="H1686">
        <v>-4.3304563187503096</v>
      </c>
      <c r="I1686">
        <v>76.655973242836197</v>
      </c>
      <c r="J1686">
        <v>-5.0279388638940503</v>
      </c>
      <c r="K1686">
        <v>526.73755627954301</v>
      </c>
      <c r="L1686">
        <v>384.50028234662</v>
      </c>
      <c r="M1686">
        <v>44.452817108831603</v>
      </c>
      <c r="N1686">
        <v>0.27454189663402501</v>
      </c>
      <c r="O1686">
        <v>10.9043973651415</v>
      </c>
      <c r="P1686">
        <v>147.17271727172701</v>
      </c>
      <c r="Q1686">
        <v>0.23749887511859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542</v>
      </c>
      <c r="E1687">
        <v>615.44503401499901</v>
      </c>
      <c r="F1687">
        <v>738.65</v>
      </c>
      <c r="G1687">
        <v>-90.637965058171204</v>
      </c>
      <c r="H1687">
        <v>179.65041102818799</v>
      </c>
      <c r="I1687">
        <v>-10.147163639125701</v>
      </c>
      <c r="J1687">
        <v>0.70368356759673401</v>
      </c>
      <c r="K1687">
        <v>679.38029873743596</v>
      </c>
      <c r="L1687">
        <v>660.65508807588503</v>
      </c>
      <c r="M1687">
        <v>55.956128270746497</v>
      </c>
      <c r="N1687">
        <v>0.54856049245167404</v>
      </c>
      <c r="O1687">
        <v>9.6595139782034796</v>
      </c>
      <c r="P1687">
        <v>34.753260968712901</v>
      </c>
      <c r="Q1687">
        <v>-9.2565965260590993E-2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46</v>
      </c>
      <c r="E1688">
        <v>615.20640000000003</v>
      </c>
      <c r="F1688">
        <v>329.2</v>
      </c>
      <c r="G1688">
        <v>150.44880097700101</v>
      </c>
      <c r="H1688">
        <v>2.1000090492150401</v>
      </c>
      <c r="I1688">
        <v>163.422750615197</v>
      </c>
      <c r="J1688">
        <v>-3.6205905644295702</v>
      </c>
      <c r="K1688">
        <v>317.986008853236</v>
      </c>
      <c r="M1688">
        <v>42.662246683117999</v>
      </c>
      <c r="N1688">
        <v>1.2922742429468801</v>
      </c>
      <c r="O1688">
        <v>50.911300121506599</v>
      </c>
      <c r="P1688">
        <v>242.916666666666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629</v>
      </c>
      <c r="E1689">
        <v>615.20426785899997</v>
      </c>
      <c r="F1689">
        <v>139.26</v>
      </c>
      <c r="G1689">
        <v>-13.9090436420268</v>
      </c>
      <c r="H1689">
        <v>9.1638176718707296</v>
      </c>
      <c r="I1689">
        <v>-7.6319986815025</v>
      </c>
      <c r="J1689">
        <v>-0.61263881255160901</v>
      </c>
      <c r="K1689">
        <v>129.79738804020701</v>
      </c>
      <c r="L1689">
        <v>127.69603232599501</v>
      </c>
      <c r="M1689">
        <v>68.138363692747802</v>
      </c>
      <c r="N1689">
        <v>2.3589668608560199</v>
      </c>
      <c r="O1689">
        <v>16.257360333189698</v>
      </c>
      <c r="P1689">
        <v>31.875</v>
      </c>
      <c r="Q1689">
        <v>1.5348965298208001E-2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629</v>
      </c>
      <c r="E1690">
        <v>614.82000000000005</v>
      </c>
      <c r="F1690">
        <v>492.4</v>
      </c>
      <c r="G1690">
        <v>147.92293681684799</v>
      </c>
      <c r="H1690">
        <v>23.340384764302801</v>
      </c>
      <c r="I1690">
        <v>41.243231436468598</v>
      </c>
      <c r="J1690">
        <v>-1.6888673590471499</v>
      </c>
      <c r="K1690">
        <v>434.59366121649902</v>
      </c>
      <c r="L1690">
        <v>338.54873624423698</v>
      </c>
      <c r="M1690">
        <v>59.102601274937797</v>
      </c>
      <c r="N1690">
        <v>2.3710663342931002</v>
      </c>
      <c r="O1690">
        <v>13.4240454914703</v>
      </c>
      <c r="P1690">
        <v>231.69417312226301</v>
      </c>
      <c r="Q1690">
        <v>5.4731666872859998E-2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1730</v>
      </c>
      <c r="E1691">
        <v>614.73038399999996</v>
      </c>
      <c r="F1691">
        <v>435.4</v>
      </c>
      <c r="G1691">
        <v>-36.465459405525202</v>
      </c>
      <c r="H1691">
        <v>6.9512217634414597</v>
      </c>
      <c r="I1691">
        <v>-21.967169024477901</v>
      </c>
      <c r="J1691">
        <v>17.459684623729402</v>
      </c>
      <c r="K1691">
        <v>419.99570632407801</v>
      </c>
      <c r="L1691">
        <v>426.96483111690401</v>
      </c>
      <c r="M1691">
        <v>66.781151153804103</v>
      </c>
      <c r="N1691">
        <v>2.4551864870351099</v>
      </c>
      <c r="O1691">
        <v>36.299954065227297</v>
      </c>
      <c r="P1691">
        <v>38.596212000636598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189</v>
      </c>
      <c r="E1692">
        <v>614.51250000000005</v>
      </c>
      <c r="F1692">
        <v>231.95</v>
      </c>
      <c r="G1692">
        <v>53.013537226555201</v>
      </c>
      <c r="H1692">
        <v>39.666787949327201</v>
      </c>
      <c r="I1692">
        <v>44.725733200611202</v>
      </c>
      <c r="J1692">
        <v>-6.6557554917106803</v>
      </c>
      <c r="K1692">
        <v>186.02935382785199</v>
      </c>
      <c r="L1692">
        <v>155.95722882230501</v>
      </c>
      <c r="M1692">
        <v>63.419070587049802</v>
      </c>
      <c r="N1692">
        <v>3.0032318516988901</v>
      </c>
      <c r="O1692">
        <v>13.6882948911403</v>
      </c>
      <c r="P1692">
        <v>88.577235772357696</v>
      </c>
      <c r="Q1692">
        <v>7.0337016925143006E-2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E1693">
        <v>613.49065987500001</v>
      </c>
      <c r="F1693">
        <v>540</v>
      </c>
      <c r="G1693">
        <v>67.156007826814701</v>
      </c>
      <c r="H1693">
        <v>-10.0440112246984</v>
      </c>
      <c r="I1693">
        <v>34.047724228932204</v>
      </c>
      <c r="J1693">
        <v>2.1949454797552699</v>
      </c>
      <c r="K1693">
        <v>515.86566803590495</v>
      </c>
      <c r="L1693">
        <v>398.27421890538102</v>
      </c>
      <c r="M1693">
        <v>54.989208528582303</v>
      </c>
      <c r="N1693">
        <v>0.49057239057238999</v>
      </c>
      <c r="O1693">
        <v>14.259259259259199</v>
      </c>
      <c r="P1693">
        <v>191.419320021586</v>
      </c>
      <c r="Q1693">
        <v>0.20192583560789701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297</v>
      </c>
      <c r="E1694">
        <v>607.97313996000003</v>
      </c>
      <c r="F1694">
        <v>546.6</v>
      </c>
      <c r="G1694">
        <v>-24.495424262169799</v>
      </c>
      <c r="H1694">
        <v>-13.212266246111</v>
      </c>
      <c r="I1694">
        <v>-10.491063392184699</v>
      </c>
      <c r="J1694">
        <v>-2.95070498666017</v>
      </c>
      <c r="K1694">
        <v>552.63380426419201</v>
      </c>
      <c r="L1694">
        <v>523.65990977460694</v>
      </c>
      <c r="M1694">
        <v>37.624493220067102</v>
      </c>
      <c r="N1694">
        <v>1.0418155008318899</v>
      </c>
      <c r="O1694">
        <v>55.723972664721401</v>
      </c>
      <c r="P1694">
        <v>33.479853479853404</v>
      </c>
      <c r="Q1694">
        <v>0.12702961930371701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304</v>
      </c>
      <c r="E1695">
        <v>607.88881279999998</v>
      </c>
      <c r="F1695">
        <v>439.9</v>
      </c>
      <c r="G1695">
        <v>-17.0006342837289</v>
      </c>
      <c r="H1695">
        <v>-1.65948718059471</v>
      </c>
      <c r="I1695">
        <v>-21.590791145980599</v>
      </c>
      <c r="J1695">
        <v>-2.5182098222501099</v>
      </c>
      <c r="K1695">
        <v>445.95038938001898</v>
      </c>
      <c r="L1695">
        <v>446.94314487517403</v>
      </c>
      <c r="M1695">
        <v>59.013206608632998</v>
      </c>
      <c r="N1695">
        <v>1.82770217360842</v>
      </c>
      <c r="O1695">
        <v>23.6644691975449</v>
      </c>
      <c r="P1695">
        <v>12.190767661310799</v>
      </c>
      <c r="Q1695">
        <v>-3.9695162691604002E-2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65</v>
      </c>
      <c r="E1696">
        <v>607.12215000000003</v>
      </c>
      <c r="F1696">
        <v>476.95</v>
      </c>
      <c r="G1696">
        <v>-60.700778586867202</v>
      </c>
      <c r="H1696">
        <v>-8.3259942888650897</v>
      </c>
      <c r="I1696">
        <v>-29.399060410186099</v>
      </c>
      <c r="J1696">
        <v>2.6417754579468902</v>
      </c>
      <c r="K1696">
        <v>482.50144528487198</v>
      </c>
      <c r="L1696">
        <v>538.80596189532196</v>
      </c>
      <c r="M1696">
        <v>48.116042416847101</v>
      </c>
      <c r="N1696">
        <v>1.3860914067975501</v>
      </c>
      <c r="O1696">
        <v>77.167417968340501</v>
      </c>
      <c r="P1696">
        <v>34.182022788015097</v>
      </c>
      <c r="Q1696">
        <v>-9.5752975054660006E-3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21</v>
      </c>
      <c r="E1697">
        <v>606.82123799999999</v>
      </c>
      <c r="F1697">
        <v>608</v>
      </c>
      <c r="G1697">
        <v>73.365454702021395</v>
      </c>
      <c r="H1697">
        <v>16.3641734562365</v>
      </c>
      <c r="I1697">
        <v>86.339404340217797</v>
      </c>
      <c r="J1697">
        <v>2.0771476317714201</v>
      </c>
      <c r="K1697">
        <v>517.95992793937296</v>
      </c>
      <c r="M1697">
        <v>59.5920782265638</v>
      </c>
      <c r="N1697">
        <v>0.50180661945367799</v>
      </c>
      <c r="O1697">
        <v>25</v>
      </c>
      <c r="P1697">
        <v>132.86097280735299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65</v>
      </c>
      <c r="E1698">
        <v>604.881035</v>
      </c>
      <c r="F1698">
        <v>301.25</v>
      </c>
      <c r="G1698">
        <v>-30.401376168257599</v>
      </c>
      <c r="H1698">
        <v>-0.312112162906165</v>
      </c>
      <c r="I1698">
        <v>-19.848868031409602</v>
      </c>
      <c r="J1698">
        <v>1.4191002081450099</v>
      </c>
      <c r="K1698">
        <v>282.67077248803503</v>
      </c>
      <c r="M1698">
        <v>55.776801962494098</v>
      </c>
      <c r="N1698">
        <v>1.0947630595791999</v>
      </c>
      <c r="O1698">
        <v>20.8298755186721</v>
      </c>
      <c r="P1698">
        <v>34.486607142857103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120</v>
      </c>
      <c r="E1699">
        <v>602.70000000000005</v>
      </c>
      <c r="F1699">
        <v>555.29999999999995</v>
      </c>
      <c r="G1699">
        <v>18.040105753338601</v>
      </c>
      <c r="H1699">
        <v>4.6990766482826496</v>
      </c>
      <c r="I1699">
        <v>46.030704376197001</v>
      </c>
      <c r="J1699">
        <v>1.1860068539178701</v>
      </c>
      <c r="K1699">
        <v>518.23655575666999</v>
      </c>
      <c r="L1699">
        <v>451.03705416025599</v>
      </c>
      <c r="M1699">
        <v>57.0309291361012</v>
      </c>
      <c r="N1699">
        <v>0.37242863666217402</v>
      </c>
      <c r="O1699">
        <v>12.866918782640001</v>
      </c>
      <c r="P1699">
        <v>74.485467399842804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330</v>
      </c>
      <c r="E1700">
        <v>601.78716674999998</v>
      </c>
      <c r="F1700">
        <v>562.95000000000005</v>
      </c>
      <c r="G1700">
        <v>13.7311753598162</v>
      </c>
      <c r="H1700">
        <v>19.587220614408199</v>
      </c>
      <c r="I1700">
        <v>-46.110264737885998</v>
      </c>
      <c r="J1700">
        <v>19.8386225031694</v>
      </c>
      <c r="K1700">
        <v>503.00744557159101</v>
      </c>
      <c r="L1700">
        <v>529.93747433509702</v>
      </c>
      <c r="M1700">
        <v>75.801235104257202</v>
      </c>
      <c r="N1700">
        <v>1.1036067617044401</v>
      </c>
      <c r="O1700">
        <v>52.011723954169902</v>
      </c>
      <c r="P1700">
        <v>51.943319838056603</v>
      </c>
      <c r="Q1700">
        <v>0.27057866415680798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716</v>
      </c>
      <c r="E1701">
        <v>601.51544983999997</v>
      </c>
      <c r="F1701">
        <v>407.45</v>
      </c>
      <c r="G1701">
        <v>-48.511388669678297</v>
      </c>
      <c r="H1701">
        <v>9.6467262209322104</v>
      </c>
      <c r="I1701">
        <v>-11.9638590406199</v>
      </c>
      <c r="J1701">
        <v>0.75046709045843696</v>
      </c>
      <c r="K1701">
        <v>383.14112038532602</v>
      </c>
      <c r="L1701">
        <v>399.858785044299</v>
      </c>
      <c r="M1701">
        <v>57.751041128325298</v>
      </c>
      <c r="N1701">
        <v>1.6276595298579</v>
      </c>
      <c r="O1701">
        <v>35.722174499938603</v>
      </c>
      <c r="P1701">
        <v>34.917218543046303</v>
      </c>
      <c r="Q1701">
        <v>6.4992581076349998E-3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140</v>
      </c>
      <c r="E1702">
        <v>600.70062259999997</v>
      </c>
      <c r="F1702">
        <v>44.33</v>
      </c>
      <c r="G1702">
        <v>21.854397044037199</v>
      </c>
      <c r="H1702">
        <v>-5.6154381052564899</v>
      </c>
      <c r="I1702">
        <v>1.8106687080339601</v>
      </c>
      <c r="J1702">
        <v>-2.7817680929708102</v>
      </c>
      <c r="K1702">
        <v>44.896509454426401</v>
      </c>
      <c r="L1702">
        <v>41.241402817771899</v>
      </c>
      <c r="M1702">
        <v>45.420302408148402</v>
      </c>
      <c r="N1702">
        <v>0.63885388356525896</v>
      </c>
      <c r="O1702">
        <v>33.092713737875002</v>
      </c>
      <c r="P1702">
        <v>70.172744721689</v>
      </c>
      <c r="Q1702">
        <v>7.7303973918784005E-2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713</v>
      </c>
      <c r="E1703">
        <v>599.22049201000004</v>
      </c>
      <c r="F1703">
        <v>78.47</v>
      </c>
      <c r="G1703">
        <v>43.321244942578303</v>
      </c>
      <c r="H1703">
        <v>1.69559007937867</v>
      </c>
      <c r="I1703">
        <v>24.093380742059399</v>
      </c>
      <c r="J1703">
        <v>1.05798316811086</v>
      </c>
      <c r="K1703">
        <v>72.877789596631203</v>
      </c>
      <c r="L1703">
        <v>62.452706658985498</v>
      </c>
      <c r="M1703">
        <v>47.3837917882664</v>
      </c>
      <c r="N1703">
        <v>1.05748827783821</v>
      </c>
      <c r="O1703">
        <v>1.5674780170765901</v>
      </c>
      <c r="P1703">
        <v>74.960981047937494</v>
      </c>
      <c r="Q1703">
        <v>1.14306047313E-3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65</v>
      </c>
      <c r="E1704">
        <v>598.30650000000003</v>
      </c>
      <c r="F1704">
        <v>137.56</v>
      </c>
      <c r="G1704">
        <v>-44.211241027361503</v>
      </c>
      <c r="H1704">
        <v>-11.9369425747019</v>
      </c>
      <c r="I1704">
        <v>-31.911649813929401</v>
      </c>
      <c r="J1704">
        <v>-5.2834259242591699</v>
      </c>
      <c r="K1704">
        <v>145.88448066172</v>
      </c>
      <c r="M1704">
        <v>33.739498910303197</v>
      </c>
      <c r="N1704">
        <v>0.774560588785983</v>
      </c>
      <c r="O1704">
        <v>56.259086943878998</v>
      </c>
      <c r="P1704">
        <v>6.3882443928847401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46</v>
      </c>
      <c r="E1705">
        <v>597.55020000000002</v>
      </c>
      <c r="F1705">
        <v>168.5</v>
      </c>
      <c r="G1705">
        <v>80.113070551260705</v>
      </c>
      <c r="H1705">
        <v>-17.163328552150698</v>
      </c>
      <c r="I1705">
        <v>-10.7446694089479</v>
      </c>
      <c r="J1705">
        <v>-3.6240024973521399</v>
      </c>
      <c r="K1705">
        <v>169.10686233194301</v>
      </c>
      <c r="L1705">
        <v>140.45627784284</v>
      </c>
      <c r="M1705">
        <v>9.6614484662785696</v>
      </c>
      <c r="N1705">
        <v>0.95332005768042205</v>
      </c>
      <c r="O1705">
        <v>29.436201780415399</v>
      </c>
      <c r="P1705">
        <v>118.831168831168</v>
      </c>
      <c r="Q1705">
        <v>9.0231237283272994E-2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189</v>
      </c>
      <c r="E1706">
        <v>595.53576120000002</v>
      </c>
      <c r="F1706">
        <v>766.55</v>
      </c>
      <c r="G1706">
        <v>-5.5931859894901201</v>
      </c>
      <c r="H1706">
        <v>-1.87035303188851</v>
      </c>
      <c r="I1706">
        <v>-12.2495918825592</v>
      </c>
      <c r="J1706">
        <v>1.0670674632677399</v>
      </c>
      <c r="K1706">
        <v>693.254666678474</v>
      </c>
      <c r="L1706">
        <v>542.79544946107296</v>
      </c>
      <c r="M1706">
        <v>72.794479082948499</v>
      </c>
      <c r="N1706">
        <v>1</v>
      </c>
      <c r="Q1706">
        <v>-5.0546889445763001E-2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242</v>
      </c>
      <c r="E1707">
        <v>594.76875210000003</v>
      </c>
      <c r="F1707">
        <v>670.2</v>
      </c>
      <c r="G1707">
        <v>-13.784062553719201</v>
      </c>
      <c r="H1707">
        <v>23.966329970471001</v>
      </c>
      <c r="I1707">
        <v>11.8569401726298</v>
      </c>
      <c r="J1707">
        <v>17.482303199626301</v>
      </c>
      <c r="K1707">
        <v>548.50962646459902</v>
      </c>
      <c r="L1707">
        <v>531.54597397874295</v>
      </c>
      <c r="M1707">
        <v>67.714912680402307</v>
      </c>
      <c r="N1707">
        <v>3.22815578861647</v>
      </c>
      <c r="O1707">
        <v>3.4616532378394398</v>
      </c>
      <c r="P1707">
        <v>50.235373234700702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242</v>
      </c>
      <c r="E1708">
        <v>592.43498499999998</v>
      </c>
      <c r="F1708">
        <v>144.15</v>
      </c>
      <c r="G1708">
        <v>-12.326789383583501</v>
      </c>
      <c r="H1708">
        <v>6.3244082132693702</v>
      </c>
      <c r="I1708">
        <v>5.2609830995248297</v>
      </c>
      <c r="J1708">
        <v>2.33268311118574</v>
      </c>
      <c r="K1708">
        <v>122.889897321728</v>
      </c>
      <c r="L1708">
        <v>123.818285159141</v>
      </c>
      <c r="M1708">
        <v>72.780630525888597</v>
      </c>
      <c r="N1708">
        <v>2.02190191125543</v>
      </c>
      <c r="O1708">
        <v>6.0700659035726598</v>
      </c>
      <c r="P1708">
        <v>44.15</v>
      </c>
      <c r="Q1708">
        <v>2.9571244640773001E-2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125</v>
      </c>
      <c r="E1709">
        <v>591.33783600000004</v>
      </c>
      <c r="F1709">
        <v>369.55</v>
      </c>
      <c r="G1709">
        <v>5.6114246509947501</v>
      </c>
      <c r="H1709">
        <v>13.0738191726096</v>
      </c>
      <c r="I1709">
        <v>94.221869414095593</v>
      </c>
      <c r="J1709">
        <v>12.1015811887029</v>
      </c>
      <c r="K1709">
        <v>295.26714455277101</v>
      </c>
      <c r="L1709">
        <v>233.038701631614</v>
      </c>
      <c r="M1709">
        <v>73.012073745057407</v>
      </c>
      <c r="N1709">
        <v>1.2805837987850801</v>
      </c>
      <c r="O1709">
        <v>8.4291706129075692</v>
      </c>
      <c r="P1709">
        <v>181.026615969581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130</v>
      </c>
      <c r="E1710">
        <v>590.93975</v>
      </c>
      <c r="F1710">
        <v>2965</v>
      </c>
      <c r="G1710">
        <v>155.23020527788</v>
      </c>
      <c r="H1710">
        <v>17.287145722066001</v>
      </c>
      <c r="I1710">
        <v>-18.210198091389401</v>
      </c>
      <c r="J1710">
        <v>11.667819884694801</v>
      </c>
      <c r="K1710">
        <v>2651.8985806068099</v>
      </c>
      <c r="L1710">
        <v>2569.2172662861799</v>
      </c>
      <c r="M1710">
        <v>76.940036309453205</v>
      </c>
      <c r="N1710">
        <v>0.90416442535547203</v>
      </c>
      <c r="O1710">
        <v>34.8701517706576</v>
      </c>
      <c r="P1710">
        <v>190.67202588108401</v>
      </c>
      <c r="Q1710">
        <v>0.124648611766531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542</v>
      </c>
      <c r="E1711">
        <v>588.24681599999997</v>
      </c>
      <c r="F1711">
        <v>158.99</v>
      </c>
      <c r="G1711">
        <v>-26.6952919771119</v>
      </c>
      <c r="H1711">
        <v>-46.120866371660298</v>
      </c>
      <c r="I1711">
        <v>-13.539318738614201</v>
      </c>
      <c r="J1711">
        <v>-0.70258179904812101</v>
      </c>
      <c r="M1711">
        <v>54.800565475656299</v>
      </c>
      <c r="O1711">
        <v>9.3402100761054108</v>
      </c>
      <c r="P1711">
        <v>10.5786618444846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46</v>
      </c>
      <c r="E1712">
        <v>584.45854999999995</v>
      </c>
      <c r="F1712">
        <v>569.45000000000005</v>
      </c>
      <c r="G1712">
        <v>886.049417482536</v>
      </c>
      <c r="H1712">
        <v>14.316124893549199</v>
      </c>
      <c r="I1712">
        <v>-13.6560112949666</v>
      </c>
      <c r="J1712">
        <v>-3.1907666199421398</v>
      </c>
      <c r="K1712">
        <v>548.54979350317797</v>
      </c>
      <c r="L1712">
        <v>453.49853670909698</v>
      </c>
      <c r="M1712">
        <v>55.848428550963902</v>
      </c>
      <c r="N1712">
        <v>0.99113115681163</v>
      </c>
      <c r="O1712">
        <v>30.652383879181599</v>
      </c>
      <c r="P1712">
        <v>1027.6237623762299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629</v>
      </c>
      <c r="E1713">
        <v>584.37343001599902</v>
      </c>
      <c r="F1713">
        <v>116.61</v>
      </c>
      <c r="G1713">
        <v>24.743730693384599</v>
      </c>
      <c r="H1713">
        <v>17.651044714244701</v>
      </c>
      <c r="I1713">
        <v>28.013266110631299</v>
      </c>
      <c r="J1713">
        <v>2.1605403209944498</v>
      </c>
      <c r="K1713">
        <v>97.744437840572303</v>
      </c>
      <c r="L1713">
        <v>86.125751155735401</v>
      </c>
      <c r="M1713">
        <v>69.266079743712993</v>
      </c>
      <c r="N1713">
        <v>2.6848491883626999</v>
      </c>
      <c r="O1713">
        <v>5.9085841694537402</v>
      </c>
      <c r="P1713">
        <v>84.6555819477434</v>
      </c>
      <c r="Q1713">
        <v>2.245596757048E-2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D1714" t="s">
        <v>239</v>
      </c>
      <c r="E1714">
        <v>583.34388011999999</v>
      </c>
      <c r="F1714">
        <v>524</v>
      </c>
      <c r="G1714">
        <v>168.158599212734</v>
      </c>
      <c r="H1714">
        <v>-13.552428368439699</v>
      </c>
      <c r="I1714">
        <v>73.443787327073096</v>
      </c>
      <c r="J1714">
        <v>-4.9473561432452904</v>
      </c>
      <c r="K1714">
        <v>554.66892551084095</v>
      </c>
      <c r="L1714">
        <v>423.35146392750499</v>
      </c>
      <c r="M1714">
        <v>20.163935629311599</v>
      </c>
      <c r="N1714">
        <v>0.43990352997492299</v>
      </c>
      <c r="O1714">
        <v>27.671755725190799</v>
      </c>
      <c r="P1714">
        <v>205.361305361305</v>
      </c>
      <c r="Q1714">
        <v>0.108108094394684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629</v>
      </c>
      <c r="E1715">
        <v>580.85000131200002</v>
      </c>
      <c r="F1715">
        <v>169.63</v>
      </c>
      <c r="G1715">
        <v>-26.5590792494901</v>
      </c>
      <c r="H1715">
        <v>10.0032547037297</v>
      </c>
      <c r="I1715">
        <v>-9.2966165243662697</v>
      </c>
      <c r="J1715">
        <v>6.6012739356505099</v>
      </c>
      <c r="K1715">
        <v>152.35391338766701</v>
      </c>
      <c r="L1715">
        <v>150.26257808201399</v>
      </c>
      <c r="M1715">
        <v>70.725397891374996</v>
      </c>
      <c r="N1715">
        <v>2.4276721335753102</v>
      </c>
      <c r="O1715">
        <v>6.1133054294641296</v>
      </c>
      <c r="P1715">
        <v>27.4934235249906</v>
      </c>
      <c r="Q1715">
        <v>4.6253022951299003E-2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80</v>
      </c>
      <c r="E1716">
        <v>580.50408616799996</v>
      </c>
      <c r="F1716">
        <v>199.49</v>
      </c>
      <c r="G1716">
        <v>-16.264872598466599</v>
      </c>
      <c r="H1716">
        <v>5.7695536573071502</v>
      </c>
      <c r="I1716">
        <v>-19.188724536757999</v>
      </c>
      <c r="J1716">
        <v>-6.5095566613013203</v>
      </c>
      <c r="K1716">
        <v>191.45160797685</v>
      </c>
      <c r="L1716">
        <v>194.491612368506</v>
      </c>
      <c r="M1716">
        <v>45.692850643995101</v>
      </c>
      <c r="N1716">
        <v>1.75865199116781</v>
      </c>
      <c r="O1716">
        <v>16.2714923053787</v>
      </c>
      <c r="P1716">
        <v>29.287103046014199</v>
      </c>
      <c r="Q1716">
        <v>-0.11056094987331599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E1717">
        <v>579.24013000000002</v>
      </c>
      <c r="F1717">
        <v>1058.25</v>
      </c>
      <c r="G1717">
        <v>-10.555522814611001</v>
      </c>
      <c r="H1717">
        <v>10.911404659060199</v>
      </c>
      <c r="I1717">
        <v>2.4184268235853499</v>
      </c>
      <c r="J1717">
        <v>14.509175471669799</v>
      </c>
      <c r="O1717">
        <v>0</v>
      </c>
      <c r="P1717">
        <v>21.533161068044699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E1718">
        <v>578.63710428000002</v>
      </c>
      <c r="F1718">
        <v>197.85</v>
      </c>
      <c r="G1718">
        <v>19.816461631559399</v>
      </c>
      <c r="H1718">
        <v>21.595946340105002</v>
      </c>
      <c r="I1718">
        <v>3.4279177912022001</v>
      </c>
      <c r="J1718">
        <v>21.3271932618802</v>
      </c>
      <c r="K1718">
        <v>170.47568840258199</v>
      </c>
      <c r="L1718">
        <v>165.78456387430299</v>
      </c>
      <c r="M1718">
        <v>78.372274955094198</v>
      </c>
      <c r="N1718">
        <v>2.72177219355877</v>
      </c>
      <c r="O1718">
        <v>10.7151882739449</v>
      </c>
      <c r="P1718">
        <v>48.7593984962406</v>
      </c>
      <c r="Q1718">
        <v>-6.0637375239457003E-2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629</v>
      </c>
      <c r="E1719">
        <v>578.43924575999995</v>
      </c>
      <c r="F1719">
        <v>64.7</v>
      </c>
      <c r="G1719">
        <v>104.765290498409</v>
      </c>
      <c r="H1719">
        <v>4.7769833962661297</v>
      </c>
      <c r="I1719">
        <v>40.532258651978204</v>
      </c>
      <c r="J1719">
        <v>-7.11277073935549</v>
      </c>
      <c r="K1719">
        <v>63.522336601660797</v>
      </c>
      <c r="L1719">
        <v>53.1953369826292</v>
      </c>
      <c r="M1719">
        <v>43.857797695744701</v>
      </c>
      <c r="N1719">
        <v>0.46593966117741697</v>
      </c>
      <c r="O1719">
        <v>17.4343122102009</v>
      </c>
      <c r="P1719">
        <v>142.685671417854</v>
      </c>
      <c r="Q1719">
        <v>0.113816162141448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E1720">
        <v>577.88958500000001</v>
      </c>
      <c r="F1720">
        <v>1056.5999999999999</v>
      </c>
      <c r="G1720">
        <v>-34.3210178493906</v>
      </c>
      <c r="H1720">
        <v>4.4595281532993596</v>
      </c>
      <c r="I1720">
        <v>-13.8406630110943</v>
      </c>
      <c r="J1720">
        <v>-9.4105638492587609</v>
      </c>
      <c r="K1720">
        <v>960.20768731021303</v>
      </c>
      <c r="L1720">
        <v>993.470727315619</v>
      </c>
      <c r="M1720">
        <v>48.057596559704997</v>
      </c>
      <c r="N1720">
        <v>1.5599300366442099</v>
      </c>
      <c r="O1720">
        <v>74.314353172050204</v>
      </c>
      <c r="P1720">
        <v>31.910112359550499</v>
      </c>
      <c r="Q1720">
        <v>-8.1091585697958005E-2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304</v>
      </c>
      <c r="E1721">
        <v>577.44389999999999</v>
      </c>
      <c r="F1721">
        <v>113.7</v>
      </c>
      <c r="G1721">
        <v>69.842658425886299</v>
      </c>
      <c r="H1721">
        <v>-10.679721024632601</v>
      </c>
      <c r="I1721">
        <v>-10.7842741168975</v>
      </c>
      <c r="J1721">
        <v>-6.2839869589252002</v>
      </c>
      <c r="K1721">
        <v>117.674801092823</v>
      </c>
      <c r="L1721">
        <v>109.21908503290101</v>
      </c>
      <c r="M1721">
        <v>30.295547247743102</v>
      </c>
      <c r="N1721">
        <v>0.66539516323359904</v>
      </c>
      <c r="O1721">
        <v>53.737906772207502</v>
      </c>
      <c r="P1721">
        <v>103.03571428571399</v>
      </c>
      <c r="Q1721">
        <v>0.117058043461772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542</v>
      </c>
      <c r="E1722">
        <v>576.00920893900002</v>
      </c>
      <c r="F1722">
        <v>136.12</v>
      </c>
      <c r="G1722">
        <v>-1.2533130845032701</v>
      </c>
      <c r="H1722">
        <v>11.361584699948899</v>
      </c>
      <c r="I1722">
        <v>-10.600112963125</v>
      </c>
      <c r="J1722">
        <v>-0.98303928100678795</v>
      </c>
      <c r="K1722">
        <v>122.224126540139</v>
      </c>
      <c r="L1722">
        <v>123.438540967195</v>
      </c>
      <c r="M1722">
        <v>67.807742151720007</v>
      </c>
      <c r="N1722">
        <v>1.1157120634748099</v>
      </c>
      <c r="O1722">
        <v>15.3394064061122</v>
      </c>
      <c r="P1722">
        <v>36.119999999999997</v>
      </c>
      <c r="Q1722">
        <v>-2.9686375010193999E-2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304</v>
      </c>
      <c r="E1723">
        <v>572.74768715499999</v>
      </c>
      <c r="F1723">
        <v>212.25</v>
      </c>
      <c r="G1723">
        <v>-38.754270853102497</v>
      </c>
      <c r="H1723">
        <v>-10.001497182595999</v>
      </c>
      <c r="I1723">
        <v>-31.947985980835401</v>
      </c>
      <c r="J1723">
        <v>-8.4302292372923802</v>
      </c>
      <c r="K1723">
        <v>242.27563943613501</v>
      </c>
      <c r="L1723">
        <v>247.19974032558301</v>
      </c>
      <c r="M1723">
        <v>27.328022094873699</v>
      </c>
      <c r="N1723">
        <v>0.62354325012621603</v>
      </c>
      <c r="O1723">
        <v>75.265017667844504</v>
      </c>
      <c r="P1723">
        <v>13.685056239957101</v>
      </c>
      <c r="Q1723">
        <v>0.13353133553761201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297</v>
      </c>
      <c r="E1724">
        <v>572.28833935</v>
      </c>
      <c r="F1724">
        <v>431</v>
      </c>
      <c r="G1724">
        <v>103.808254052545</v>
      </c>
      <c r="H1724">
        <v>20.0062941221667</v>
      </c>
      <c r="I1724">
        <v>45.036358322479799</v>
      </c>
      <c r="J1724">
        <v>14.197883639325701</v>
      </c>
      <c r="K1724">
        <v>335.11523579420998</v>
      </c>
      <c r="L1724">
        <v>279.42610781889101</v>
      </c>
      <c r="M1724">
        <v>78.162684398719705</v>
      </c>
      <c r="N1724">
        <v>2.2737437258056201</v>
      </c>
      <c r="O1724">
        <v>2.7842227378190199</v>
      </c>
      <c r="P1724">
        <v>186.855241264559</v>
      </c>
      <c r="Q1724">
        <v>0.12492582124663899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D1725" t="s">
        <v>140</v>
      </c>
      <c r="E1725">
        <v>571.82805738000002</v>
      </c>
      <c r="F1725">
        <v>12.95</v>
      </c>
      <c r="G1725">
        <v>39.719502952621397</v>
      </c>
      <c r="H1725">
        <v>-8.5050740397390001</v>
      </c>
      <c r="I1725">
        <v>2.2928115651768199</v>
      </c>
      <c r="J1725">
        <v>1.5752873308814399</v>
      </c>
      <c r="K1725">
        <v>13.311764030329501</v>
      </c>
      <c r="L1725">
        <v>12.5246478580932</v>
      </c>
      <c r="M1725">
        <v>51.172320581171299</v>
      </c>
      <c r="N1725">
        <v>1.2223072706116</v>
      </c>
      <c r="O1725">
        <v>33.204633204633197</v>
      </c>
      <c r="P1725">
        <v>82.394366197183103</v>
      </c>
      <c r="Q1725">
        <v>-5.5588532593990004E-3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239</v>
      </c>
      <c r="E1726">
        <v>570.93277499999999</v>
      </c>
      <c r="F1726">
        <v>1446.75</v>
      </c>
      <c r="G1726">
        <v>37.390399605188101</v>
      </c>
      <c r="H1726">
        <v>-0.87191233064857698</v>
      </c>
      <c r="I1726">
        <v>-3.5511056105260099</v>
      </c>
      <c r="J1726">
        <v>-1.85166776229352</v>
      </c>
      <c r="K1726">
        <v>1398.55540840859</v>
      </c>
      <c r="L1726">
        <v>1303.8082699219599</v>
      </c>
      <c r="M1726">
        <v>58.247942719259001</v>
      </c>
      <c r="N1726">
        <v>1.1688537467950999</v>
      </c>
      <c r="O1726">
        <v>14.805598755831999</v>
      </c>
      <c r="P1726">
        <v>71.2130177514792</v>
      </c>
      <c r="Q1726">
        <v>7.6772595966610999E-2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65</v>
      </c>
      <c r="E1727">
        <v>570.86965925000004</v>
      </c>
      <c r="F1727">
        <v>184.65</v>
      </c>
      <c r="G1727">
        <v>91.8043678658738</v>
      </c>
      <c r="H1727">
        <v>-10.5129600197125</v>
      </c>
      <c r="I1727">
        <v>15.956266841583799</v>
      </c>
      <c r="J1727">
        <v>3.4449874175428601</v>
      </c>
      <c r="K1727">
        <v>174.70432413249401</v>
      </c>
      <c r="L1727">
        <v>144.75598631825801</v>
      </c>
      <c r="M1727">
        <v>55.4018484025422</v>
      </c>
      <c r="N1727">
        <v>0.48335191674997702</v>
      </c>
      <c r="O1727">
        <v>18.424909567471801</v>
      </c>
      <c r="P1727">
        <v>125.593662587412</v>
      </c>
      <c r="Q1727">
        <v>0.12208125256178699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239</v>
      </c>
      <c r="E1728">
        <v>569.58029999999997</v>
      </c>
      <c r="F1728">
        <v>392.45</v>
      </c>
      <c r="G1728">
        <v>63.919425836754797</v>
      </c>
      <c r="H1728">
        <v>15.184435267629601</v>
      </c>
      <c r="I1728">
        <v>1.20159239109248</v>
      </c>
      <c r="J1728">
        <v>11.0894434673659</v>
      </c>
      <c r="K1728">
        <v>353.40918913586</v>
      </c>
      <c r="L1728">
        <v>314.975089058381</v>
      </c>
      <c r="M1728">
        <v>73.046308721241502</v>
      </c>
      <c r="N1728">
        <v>2.6600945355096099</v>
      </c>
      <c r="O1728">
        <v>11.326283603006701</v>
      </c>
      <c r="P1728">
        <v>112.135135135135</v>
      </c>
      <c r="Q1728">
        <v>6.6568447515954005E-2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E1729">
        <v>566.74530000000004</v>
      </c>
      <c r="F1729">
        <v>130.94999999999999</v>
      </c>
      <c r="G1729">
        <v>-8.5982729044802699</v>
      </c>
      <c r="H1729">
        <v>0.80122751916841195</v>
      </c>
      <c r="I1729">
        <v>-10.9875225497118</v>
      </c>
      <c r="J1729">
        <v>-6.5845743663779297</v>
      </c>
      <c r="K1729">
        <v>121.521051652851</v>
      </c>
      <c r="L1729">
        <v>114.847420342532</v>
      </c>
      <c r="M1729">
        <v>57.041469372701897</v>
      </c>
      <c r="N1729">
        <v>1.7242710742713201</v>
      </c>
      <c r="O1729">
        <v>21.420389461626499</v>
      </c>
      <c r="P1729">
        <v>57.202881152460897</v>
      </c>
      <c r="Q1729">
        <v>0.119468357520166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D1730" t="s">
        <v>484</v>
      </c>
      <c r="E1730">
        <v>565.60096457500003</v>
      </c>
      <c r="F1730">
        <v>470</v>
      </c>
      <c r="G1730">
        <v>103.76667746096101</v>
      </c>
      <c r="H1730">
        <v>9.2346891838951795</v>
      </c>
      <c r="I1730">
        <v>29.329824010160799</v>
      </c>
      <c r="J1730">
        <v>-2.9437417371437302</v>
      </c>
      <c r="K1730">
        <v>435.68890887732698</v>
      </c>
      <c r="L1730">
        <v>355.04768976192997</v>
      </c>
      <c r="M1730">
        <v>50.199806962111403</v>
      </c>
      <c r="N1730">
        <v>1.1287710027181399</v>
      </c>
      <c r="O1730">
        <v>8.2978723404255295</v>
      </c>
      <c r="P1730">
        <v>154.05405405405401</v>
      </c>
      <c r="Q1730">
        <v>5.5199534554049003E-2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D1731" t="s">
        <v>214</v>
      </c>
      <c r="E1731">
        <v>563.93263999999999</v>
      </c>
      <c r="F1731">
        <v>307.10000000000002</v>
      </c>
      <c r="G1731">
        <v>74.020019787384797</v>
      </c>
      <c r="H1731">
        <v>31.184920665376598</v>
      </c>
      <c r="I1731">
        <v>15.9730747230715</v>
      </c>
      <c r="J1731">
        <v>-0.79289612885132499</v>
      </c>
      <c r="K1731">
        <v>262.293468460371</v>
      </c>
      <c r="M1731">
        <v>59.794319067164402</v>
      </c>
      <c r="N1731">
        <v>1.8892514251425101</v>
      </c>
      <c r="O1731">
        <v>20.156300879192401</v>
      </c>
      <c r="P1731">
        <v>110.34246575342399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46</v>
      </c>
      <c r="E1732">
        <v>563.63900000000001</v>
      </c>
      <c r="F1732">
        <v>271.25</v>
      </c>
      <c r="G1732">
        <v>218.13830637142399</v>
      </c>
      <c r="H1732">
        <v>44.180788020483902</v>
      </c>
      <c r="I1732">
        <v>231.11225600962101</v>
      </c>
      <c r="J1732">
        <v>18.457459996504799</v>
      </c>
      <c r="M1732">
        <v>76.922677281200905</v>
      </c>
      <c r="O1732">
        <v>7.3732718894015101E-2</v>
      </c>
      <c r="P1732">
        <v>261.666666666666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65</v>
      </c>
      <c r="E1733">
        <v>563.52445776000002</v>
      </c>
      <c r="F1733">
        <v>345.1</v>
      </c>
      <c r="G1733">
        <v>56.238162376596897</v>
      </c>
      <c r="H1733">
        <v>1.3483603558217101</v>
      </c>
      <c r="I1733">
        <v>-27.078751793983301</v>
      </c>
      <c r="J1733">
        <v>2.8258315665662099</v>
      </c>
      <c r="K1733">
        <v>341.966968882169</v>
      </c>
      <c r="L1733">
        <v>329.01240681887401</v>
      </c>
      <c r="M1733">
        <v>63.135758260200802</v>
      </c>
      <c r="N1733">
        <v>1.8295464476647001</v>
      </c>
      <c r="O1733">
        <v>36.192407997681798</v>
      </c>
      <c r="Q1733">
        <v>6.3752266483126999E-2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120</v>
      </c>
      <c r="E1734">
        <v>563.40769999999998</v>
      </c>
      <c r="F1734">
        <v>319.7</v>
      </c>
      <c r="G1734">
        <v>-19.181158930686799</v>
      </c>
      <c r="H1734">
        <v>6.6200369140704902</v>
      </c>
      <c r="I1734">
        <v>-12.209303728196501</v>
      </c>
      <c r="J1734">
        <v>-5.7192260178677703</v>
      </c>
      <c r="K1734">
        <v>331.06748787932702</v>
      </c>
      <c r="L1734">
        <v>323.604577469373</v>
      </c>
      <c r="M1734">
        <v>42.526807003628299</v>
      </c>
      <c r="N1734">
        <v>0.95594713656387598</v>
      </c>
      <c r="O1734">
        <v>33.562715045354999</v>
      </c>
      <c r="P1734">
        <v>27.041525928869401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189</v>
      </c>
      <c r="E1735">
        <v>561.16945599999997</v>
      </c>
      <c r="F1735">
        <v>485.25</v>
      </c>
      <c r="G1735">
        <v>26.590348156799902</v>
      </c>
      <c r="H1735">
        <v>-23.292345329155701</v>
      </c>
      <c r="I1735">
        <v>-30.041766189714998</v>
      </c>
      <c r="J1735">
        <v>-13.9133987425299</v>
      </c>
      <c r="K1735">
        <v>525.77281700864103</v>
      </c>
      <c r="L1735">
        <v>472.90094586099201</v>
      </c>
      <c r="M1735">
        <v>13.59161777916</v>
      </c>
      <c r="N1735">
        <v>1.9688363463899501</v>
      </c>
      <c r="O1735">
        <v>32.065945388974697</v>
      </c>
      <c r="P1735">
        <v>79.988872403560805</v>
      </c>
      <c r="Q1735">
        <v>0.15046139491441901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247</v>
      </c>
      <c r="E1736">
        <v>559.20495000000005</v>
      </c>
      <c r="F1736">
        <v>451.05</v>
      </c>
      <c r="G1736">
        <v>174.59446232724699</v>
      </c>
      <c r="H1736">
        <v>56.029366280013903</v>
      </c>
      <c r="I1736">
        <v>16.1682422283981</v>
      </c>
      <c r="J1736">
        <v>6.0109136967410501</v>
      </c>
      <c r="K1736">
        <v>316.038364609442</v>
      </c>
      <c r="L1736">
        <v>269.70974279829198</v>
      </c>
      <c r="M1736">
        <v>84.581186609759897</v>
      </c>
      <c r="N1736">
        <v>3.3644563023295899</v>
      </c>
      <c r="O1736">
        <v>0</v>
      </c>
      <c r="P1736">
        <v>231.654411764705</v>
      </c>
      <c r="Q1736">
        <v>0.106822667317801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49</v>
      </c>
      <c r="E1737">
        <v>559.01279212199995</v>
      </c>
      <c r="F1737">
        <v>48.65</v>
      </c>
      <c r="G1737">
        <v>-39.173651684634798</v>
      </c>
      <c r="H1737">
        <v>-17.8939303447243</v>
      </c>
      <c r="I1737">
        <v>-53.638936901080797</v>
      </c>
      <c r="J1737">
        <v>-8.0070654326092292</v>
      </c>
      <c r="K1737">
        <v>55.929563050213098</v>
      </c>
      <c r="L1737">
        <v>63.426462457314301</v>
      </c>
      <c r="M1737">
        <v>38.827861497452503</v>
      </c>
      <c r="N1737">
        <v>2.0786564580532501</v>
      </c>
      <c r="O1737">
        <v>79.033915724563201</v>
      </c>
      <c r="P1737">
        <v>21.473158551810201</v>
      </c>
      <c r="Q1737">
        <v>-6.1448317536222E-2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629</v>
      </c>
      <c r="E1738">
        <v>556.71366907200002</v>
      </c>
      <c r="F1738">
        <v>21.41</v>
      </c>
      <c r="G1738">
        <v>-17.294028449055201</v>
      </c>
      <c r="H1738">
        <v>2.5479974685968101E-2</v>
      </c>
      <c r="I1738">
        <v>-46.530316359940102</v>
      </c>
      <c r="J1738">
        <v>-2.4453177812729701</v>
      </c>
      <c r="K1738">
        <v>21.835835975436598</v>
      </c>
      <c r="L1738">
        <v>23.267033608548299</v>
      </c>
      <c r="M1738">
        <v>43.319240790544697</v>
      </c>
      <c r="N1738">
        <v>0.64535293815529704</v>
      </c>
      <c r="O1738">
        <v>65.343297524521205</v>
      </c>
      <c r="P1738">
        <v>12.388451443569499</v>
      </c>
      <c r="Q1738">
        <v>4.5886048101253997E-2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333</v>
      </c>
      <c r="E1739">
        <v>554.95967069099902</v>
      </c>
      <c r="F1739">
        <v>89.13</v>
      </c>
      <c r="G1739">
        <v>-3.7064131761832799</v>
      </c>
      <c r="H1739">
        <v>1.8547327568799299</v>
      </c>
      <c r="I1739">
        <v>-27.174624394223802</v>
      </c>
      <c r="J1739">
        <v>-0.92081761739228396</v>
      </c>
      <c r="K1739">
        <v>87.803916850242103</v>
      </c>
      <c r="L1739">
        <v>91.601553522760298</v>
      </c>
      <c r="M1739">
        <v>58.7109445649902</v>
      </c>
      <c r="N1739">
        <v>1.8462933114065301</v>
      </c>
      <c r="O1739">
        <v>50.790979468192504</v>
      </c>
      <c r="P1739">
        <v>23.7057598889659</v>
      </c>
      <c r="Q1739">
        <v>2.1485362151406999E-2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130</v>
      </c>
      <c r="E1740">
        <v>551.46587999999997</v>
      </c>
      <c r="F1740">
        <v>20.239999999999998</v>
      </c>
      <c r="G1740">
        <v>253.38136192697999</v>
      </c>
      <c r="H1740">
        <v>-0.24342529421929099</v>
      </c>
      <c r="I1740">
        <v>46.667811565176798</v>
      </c>
      <c r="J1740">
        <v>8.3351054991503197</v>
      </c>
      <c r="K1740">
        <v>20.011293685197899</v>
      </c>
      <c r="L1740">
        <v>15.5865617860211</v>
      </c>
      <c r="M1740">
        <v>59.717678013427602</v>
      </c>
      <c r="N1740">
        <v>1.0288404562170099</v>
      </c>
      <c r="O1740">
        <v>21.047430830039499</v>
      </c>
      <c r="P1740">
        <v>304.8</v>
      </c>
      <c r="Q1740">
        <v>0.158519789598283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716</v>
      </c>
      <c r="E1741">
        <v>551.373761715</v>
      </c>
      <c r="F1741">
        <v>76.83</v>
      </c>
      <c r="G1741">
        <v>299.344831456066</v>
      </c>
      <c r="H1741">
        <v>1.7300595542655599</v>
      </c>
      <c r="I1741">
        <v>111.316934372194</v>
      </c>
      <c r="J1741">
        <v>-3.99193093435</v>
      </c>
      <c r="K1741">
        <v>74.573177799496904</v>
      </c>
      <c r="L1741">
        <v>55.051567655292502</v>
      </c>
      <c r="M1741">
        <v>42.075313547702997</v>
      </c>
      <c r="N1741">
        <v>1.1547081008583999</v>
      </c>
      <c r="O1741">
        <v>15.7100091110243</v>
      </c>
      <c r="P1741">
        <v>351.941176470588</v>
      </c>
      <c r="Q1741">
        <v>8.8613869726858002E-2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403</v>
      </c>
      <c r="E1742">
        <v>548.17483875000005</v>
      </c>
      <c r="F1742">
        <v>2275.4</v>
      </c>
      <c r="G1742">
        <v>25.894530823301402</v>
      </c>
      <c r="H1742">
        <v>21.5016005521503</v>
      </c>
      <c r="I1742">
        <v>8.1066758444104199</v>
      </c>
      <c r="J1742">
        <v>-14.4550756160308</v>
      </c>
      <c r="K1742">
        <v>1990.3659792854401</v>
      </c>
      <c r="L1742">
        <v>1846.8995263363099</v>
      </c>
      <c r="M1742">
        <v>50.4113838421965</v>
      </c>
      <c r="N1742">
        <v>3.27685878983121</v>
      </c>
      <c r="O1742">
        <v>22.132372330139699</v>
      </c>
      <c r="P1742">
        <v>56.492434662998598</v>
      </c>
      <c r="Q1742">
        <v>-3.9553000319690002E-2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692</v>
      </c>
      <c r="E1743">
        <v>547.67825219999997</v>
      </c>
      <c r="F1743">
        <v>21.11</v>
      </c>
      <c r="G1743">
        <v>0.32036795107678201</v>
      </c>
      <c r="H1743">
        <v>-1.69168513230962</v>
      </c>
      <c r="I1743">
        <v>-10.856460279483301</v>
      </c>
      <c r="J1743">
        <v>2.6608249468209801</v>
      </c>
      <c r="K1743">
        <v>21.125803293527699</v>
      </c>
      <c r="L1743">
        <v>20.361857712857098</v>
      </c>
      <c r="M1743">
        <v>50.406508422373498</v>
      </c>
      <c r="N1743">
        <v>1.7689829251556699</v>
      </c>
      <c r="O1743">
        <v>35.0071056371388</v>
      </c>
      <c r="P1743">
        <v>37.524429967426698</v>
      </c>
      <c r="Q1743">
        <v>4.7645634557067003E-2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143</v>
      </c>
      <c r="E1744">
        <v>547.17578603999902</v>
      </c>
      <c r="F1744">
        <v>64.599999999999994</v>
      </c>
      <c r="G1744">
        <v>-53.011590959170597</v>
      </c>
      <c r="H1744">
        <v>-16.355016073400101</v>
      </c>
      <c r="I1744">
        <v>-39.923097525732203</v>
      </c>
      <c r="J1744">
        <v>-4.7375139480915003</v>
      </c>
      <c r="K1744">
        <v>73.917926368824396</v>
      </c>
      <c r="L1744">
        <v>77.188734441036203</v>
      </c>
      <c r="M1744">
        <v>37.625146745292298</v>
      </c>
      <c r="N1744">
        <v>3.4981820805424402</v>
      </c>
      <c r="O1744">
        <v>71.671826625386998</v>
      </c>
      <c r="P1744">
        <v>0.93749999999999101</v>
      </c>
      <c r="Q1744">
        <v>6.4114997369127999E-2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239</v>
      </c>
      <c r="E1745">
        <v>547.08592608999902</v>
      </c>
      <c r="F1745">
        <v>1653.5</v>
      </c>
      <c r="G1745">
        <v>1.6291785736591899</v>
      </c>
      <c r="H1745">
        <v>4.5658438679910498</v>
      </c>
      <c r="I1745">
        <v>6.9223570197222699</v>
      </c>
      <c r="J1745">
        <v>-3.3527251886803699</v>
      </c>
      <c r="K1745">
        <v>1545.4427314203199</v>
      </c>
      <c r="L1745">
        <v>1480.0433469868999</v>
      </c>
      <c r="M1745">
        <v>70.169718220060304</v>
      </c>
      <c r="N1745">
        <v>1.5425292529252901</v>
      </c>
      <c r="O1745">
        <v>17.024493498639199</v>
      </c>
      <c r="P1745">
        <v>32.385908726981597</v>
      </c>
      <c r="Q1745">
        <v>0.19341567712705701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D1746" t="s">
        <v>21</v>
      </c>
      <c r="E1746">
        <v>546.48848048000002</v>
      </c>
      <c r="F1746">
        <v>16.59</v>
      </c>
      <c r="G1746">
        <v>-4.2046887976572602</v>
      </c>
      <c r="H1746">
        <v>-7.87676806774898</v>
      </c>
      <c r="I1746">
        <v>-40.409111511746197</v>
      </c>
      <c r="J1746">
        <v>-4.1655906857564</v>
      </c>
      <c r="K1746">
        <v>17.396134797890898</v>
      </c>
      <c r="L1746">
        <v>17.7328535458504</v>
      </c>
      <c r="M1746">
        <v>29.821423471140601</v>
      </c>
      <c r="N1746">
        <v>0.89723312396891297</v>
      </c>
      <c r="O1746">
        <v>59.132007233273001</v>
      </c>
      <c r="P1746">
        <v>22.435424354243501</v>
      </c>
      <c r="Q1746">
        <v>-5.1974033252029997E-3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46</v>
      </c>
      <c r="E1747">
        <v>543.84355620600002</v>
      </c>
      <c r="F1747">
        <v>165.5</v>
      </c>
      <c r="G1747">
        <v>149.21253412614999</v>
      </c>
      <c r="H1747">
        <v>12.172860007780301</v>
      </c>
      <c r="I1747">
        <v>14.565802291606399</v>
      </c>
      <c r="J1747">
        <v>-0.29795210573827802</v>
      </c>
      <c r="K1747">
        <v>128.94886063799899</v>
      </c>
      <c r="L1747">
        <v>110.39022730959201</v>
      </c>
      <c r="M1747">
        <v>60.970968873669896</v>
      </c>
      <c r="N1747">
        <v>3.0896284722158498</v>
      </c>
      <c r="O1747">
        <v>2.3564954682779402</v>
      </c>
      <c r="P1747">
        <v>192.40282685512301</v>
      </c>
      <c r="Q1747">
        <v>7.0138829991751001E-2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D1748" t="s">
        <v>247</v>
      </c>
      <c r="E1748">
        <v>543.83177332499997</v>
      </c>
      <c r="F1748">
        <v>320.5</v>
      </c>
      <c r="G1748">
        <v>-14.502285183352299</v>
      </c>
      <c r="H1748">
        <v>10.8123245115305</v>
      </c>
      <c r="I1748">
        <v>-10.5913645848472</v>
      </c>
      <c r="J1748">
        <v>-1.8841106356234201</v>
      </c>
      <c r="K1748">
        <v>301.62195202432298</v>
      </c>
      <c r="L1748">
        <v>299.40808585993801</v>
      </c>
      <c r="M1748">
        <v>64.321417588488103</v>
      </c>
      <c r="N1748">
        <v>2.2581501661747398</v>
      </c>
      <c r="O1748">
        <v>11.950078003120099</v>
      </c>
      <c r="P1748">
        <v>21.6318785578747</v>
      </c>
      <c r="Q1748">
        <v>3.1294717277728999E-2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109</v>
      </c>
      <c r="E1749">
        <v>541.229015</v>
      </c>
      <c r="F1749">
        <v>1810.65</v>
      </c>
      <c r="G1749">
        <v>51.470003311369197</v>
      </c>
      <c r="H1749">
        <v>15.8276013455261</v>
      </c>
      <c r="I1749">
        <v>32.8943409413125</v>
      </c>
      <c r="J1749">
        <v>7.7385331176808902</v>
      </c>
      <c r="K1749">
        <v>1641.09606714402</v>
      </c>
      <c r="L1749">
        <v>1443.6030447138801</v>
      </c>
      <c r="M1749">
        <v>71.006971375855102</v>
      </c>
      <c r="N1749">
        <v>1.30332842460736</v>
      </c>
      <c r="O1749">
        <v>18.686659486924501</v>
      </c>
      <c r="P1749">
        <v>89.180858844425799</v>
      </c>
      <c r="Q1749">
        <v>8.7610447077871995E-2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21</v>
      </c>
      <c r="E1750">
        <v>540.707269817</v>
      </c>
      <c r="F1750">
        <v>175.61</v>
      </c>
      <c r="G1750">
        <v>6.5807329069274401</v>
      </c>
      <c r="H1750">
        <v>6.9806112470772597</v>
      </c>
      <c r="I1750">
        <v>-26.0074743622224</v>
      </c>
      <c r="J1750">
        <v>-6.5876631238907901</v>
      </c>
      <c r="K1750">
        <v>162.97648040576999</v>
      </c>
      <c r="L1750">
        <v>158.769699801408</v>
      </c>
      <c r="M1750">
        <v>52.680235259482203</v>
      </c>
      <c r="N1750">
        <v>2.0619059739818502</v>
      </c>
      <c r="O1750">
        <v>22.6581629747736</v>
      </c>
      <c r="P1750">
        <v>47.447523089840402</v>
      </c>
      <c r="Q1750">
        <v>-2.5369889418592001E-2</v>
      </c>
    </row>
    <row r="1751" spans="1:17" hidden="1" x14ac:dyDescent="0.3">
      <c r="A1751" t="s">
        <v>3657</v>
      </c>
      <c r="B1751" t="s">
        <v>3658</v>
      </c>
      <c r="C1751" t="str">
        <f>IFERROR(VLOOKUP(Table1[[#This Row],[Ticker]],[1]!Table1[[Symbol]:[Industry]],2,FALSE),"-")</f>
        <v>-</v>
      </c>
      <c r="E1751">
        <v>540.38380111999902</v>
      </c>
      <c r="F1751">
        <v>40.11</v>
      </c>
      <c r="G1751">
        <v>-27.8525298255969</v>
      </c>
      <c r="H1751">
        <v>-10.4155930686175</v>
      </c>
      <c r="I1751">
        <v>-25.061941955949901</v>
      </c>
      <c r="J1751">
        <v>-3.7368156130779</v>
      </c>
      <c r="K1751">
        <v>41.205346477118802</v>
      </c>
      <c r="L1751">
        <v>41.811104050497597</v>
      </c>
      <c r="M1751">
        <v>36.367658609005197</v>
      </c>
      <c r="N1751">
        <v>0.65772861427082496</v>
      </c>
      <c r="O1751">
        <v>29.8429319371727</v>
      </c>
      <c r="P1751">
        <v>21.545454545454501</v>
      </c>
      <c r="Q1751">
        <v>3.1092911661719999E-3</v>
      </c>
    </row>
    <row r="1752" spans="1:17" hidden="1" x14ac:dyDescent="0.3">
      <c r="A1752" t="s">
        <v>3659</v>
      </c>
      <c r="B1752" t="s">
        <v>3660</v>
      </c>
      <c r="C1752" t="str">
        <f>IFERROR(VLOOKUP(Table1[[#This Row],[Ticker]],[1]!Table1[[Symbol]:[Industry]],2,FALSE),"-")</f>
        <v>-</v>
      </c>
      <c r="D1752" t="s">
        <v>1840</v>
      </c>
      <c r="E1752">
        <v>540.03200000000004</v>
      </c>
      <c r="F1752">
        <v>182.72</v>
      </c>
      <c r="G1752">
        <v>24.4125477586025</v>
      </c>
      <c r="H1752">
        <v>-10.404309004850001</v>
      </c>
      <c r="I1752">
        <v>-23.477258511046401</v>
      </c>
      <c r="J1752">
        <v>-2.2433819031438</v>
      </c>
      <c r="K1752">
        <v>174.93921805469699</v>
      </c>
      <c r="L1752">
        <v>169.99480193738401</v>
      </c>
      <c r="M1752">
        <v>43.890854330363403</v>
      </c>
      <c r="N1752">
        <v>1.6525548108183501</v>
      </c>
      <c r="O1752">
        <v>29.706654991243401</v>
      </c>
      <c r="P1752">
        <v>58.6111111111111</v>
      </c>
      <c r="Q1752">
        <v>9.4344169017839999E-2</v>
      </c>
    </row>
    <row r="1753" spans="1:17" hidden="1" x14ac:dyDescent="0.3">
      <c r="A1753" t="s">
        <v>3661</v>
      </c>
      <c r="B1753" t="s">
        <v>3662</v>
      </c>
      <c r="C1753" t="str">
        <f>IFERROR(VLOOKUP(Table1[[#This Row],[Ticker]],[1]!Table1[[Symbol]:[Industry]],2,FALSE),"-")</f>
        <v>-</v>
      </c>
      <c r="D1753" t="s">
        <v>621</v>
      </c>
      <c r="E1753">
        <v>539.30384200000003</v>
      </c>
      <c r="F1753">
        <v>692.9</v>
      </c>
      <c r="G1753">
        <v>301.01424428899003</v>
      </c>
      <c r="H1753">
        <v>6.9304356773651801</v>
      </c>
      <c r="I1753">
        <v>114.370736310493</v>
      </c>
      <c r="J1753">
        <v>6.9699111386241901</v>
      </c>
      <c r="K1753">
        <v>592.05816998877503</v>
      </c>
      <c r="L1753">
        <v>438.20182452267301</v>
      </c>
      <c r="M1753">
        <v>82.225032338003103</v>
      </c>
      <c r="N1753">
        <v>0.85804316627764199</v>
      </c>
      <c r="O1753">
        <v>2.0493577716842202</v>
      </c>
      <c r="P1753">
        <v>338.54430379746799</v>
      </c>
      <c r="Q1753">
        <v>0.174736744926558</v>
      </c>
    </row>
    <row r="1754" spans="1:17" hidden="1" x14ac:dyDescent="0.3">
      <c r="A1754" t="s">
        <v>3663</v>
      </c>
      <c r="B1754" t="s">
        <v>3664</v>
      </c>
      <c r="C1754" t="str">
        <f>IFERROR(VLOOKUP(Table1[[#This Row],[Ticker]],[1]!Table1[[Symbol]:[Industry]],2,FALSE),"-")</f>
        <v>-</v>
      </c>
      <c r="D1754" t="s">
        <v>189</v>
      </c>
      <c r="E1754">
        <v>537.84751585599997</v>
      </c>
      <c r="F1754">
        <v>138.55000000000001</v>
      </c>
      <c r="G1754">
        <v>70.993861926980401</v>
      </c>
      <c r="H1754">
        <v>8.2618031475105802</v>
      </c>
      <c r="I1754">
        <v>-11.5320414840516</v>
      </c>
      <c r="J1754">
        <v>1.46671925576405</v>
      </c>
      <c r="K1754">
        <v>124.97714608687301</v>
      </c>
      <c r="L1754">
        <v>118.095916231567</v>
      </c>
      <c r="M1754">
        <v>72.927299669656094</v>
      </c>
      <c r="N1754">
        <v>3.00412234723865</v>
      </c>
      <c r="O1754">
        <v>19.307109346806101</v>
      </c>
      <c r="P1754">
        <v>103.00366300366299</v>
      </c>
      <c r="Q1754">
        <v>9.0000824894622994E-2</v>
      </c>
    </row>
    <row r="1755" spans="1:17" hidden="1" x14ac:dyDescent="0.3">
      <c r="A1755" t="s">
        <v>3665</v>
      </c>
      <c r="B1755" t="s">
        <v>3666</v>
      </c>
      <c r="C1755" t="str">
        <f>IFERROR(VLOOKUP(Table1[[#This Row],[Ticker]],[1]!Table1[[Symbol]:[Industry]],2,FALSE),"-")</f>
        <v>-</v>
      </c>
      <c r="D1755" t="s">
        <v>280</v>
      </c>
      <c r="E1755">
        <v>535.93925586499995</v>
      </c>
      <c r="F1755">
        <v>583.25</v>
      </c>
      <c r="G1755">
        <v>-23.8467617005997</v>
      </c>
      <c r="H1755">
        <v>20.949336666378201</v>
      </c>
      <c r="I1755">
        <v>1.61656994121151</v>
      </c>
      <c r="J1755">
        <v>14.426029710968001</v>
      </c>
      <c r="K1755">
        <v>475.397041343615</v>
      </c>
      <c r="L1755">
        <v>476.74500791187899</v>
      </c>
      <c r="M1755">
        <v>72.105611179273893</v>
      </c>
      <c r="N1755">
        <v>4.4355748067942704</v>
      </c>
      <c r="O1755">
        <v>12.078868409772801</v>
      </c>
      <c r="P1755">
        <v>50.322164948453597</v>
      </c>
      <c r="Q1755">
        <v>-2.6545189733720002E-2</v>
      </c>
    </row>
    <row r="1756" spans="1:17" hidden="1" x14ac:dyDescent="0.3">
      <c r="A1756" t="s">
        <v>3667</v>
      </c>
      <c r="B1756" t="s">
        <v>3668</v>
      </c>
      <c r="C1756" t="str">
        <f>IFERROR(VLOOKUP(Table1[[#This Row],[Ticker]],[1]!Table1[[Symbol]:[Industry]],2,FALSE),"-")</f>
        <v>-</v>
      </c>
      <c r="D1756" t="s">
        <v>65</v>
      </c>
      <c r="E1756">
        <v>533.59638911399998</v>
      </c>
      <c r="F1756">
        <v>109.53</v>
      </c>
      <c r="G1756">
        <v>-19.436278372971199</v>
      </c>
      <c r="H1756">
        <v>0.90607667799415204</v>
      </c>
      <c r="I1756">
        <v>-17.797953807697098</v>
      </c>
      <c r="J1756">
        <v>0.15653407057888499</v>
      </c>
      <c r="K1756">
        <v>107.658266253235</v>
      </c>
      <c r="L1756">
        <v>107.747574847499</v>
      </c>
      <c r="M1756">
        <v>52.428715122150798</v>
      </c>
      <c r="N1756">
        <v>0.81351717797691103</v>
      </c>
      <c r="O1756">
        <v>39.413859216652902</v>
      </c>
      <c r="P1756">
        <v>22.3798882681564</v>
      </c>
    </row>
    <row r="1757" spans="1:17" hidden="1" x14ac:dyDescent="0.3">
      <c r="A1757" t="s">
        <v>3669</v>
      </c>
      <c r="B1757" t="s">
        <v>3670</v>
      </c>
      <c r="C1757" t="str">
        <f>IFERROR(VLOOKUP(Table1[[#This Row],[Ticker]],[1]!Table1[[Symbol]:[Industry]],2,FALSE),"-")</f>
        <v>-</v>
      </c>
      <c r="D1757" t="s">
        <v>46</v>
      </c>
      <c r="E1757">
        <v>532.89890479999997</v>
      </c>
      <c r="F1757">
        <v>29.61</v>
      </c>
      <c r="G1757">
        <v>149.97293169442199</v>
      </c>
      <c r="H1757">
        <v>12.368162279632401</v>
      </c>
      <c r="I1757">
        <v>16.821657719022902</v>
      </c>
      <c r="J1757">
        <v>10.4850046274666</v>
      </c>
      <c r="K1757">
        <v>28.788350506687301</v>
      </c>
      <c r="L1757">
        <v>25.0387081728604</v>
      </c>
      <c r="M1757">
        <v>67.096899572914097</v>
      </c>
      <c r="N1757">
        <v>0.54638876876286302</v>
      </c>
      <c r="O1757">
        <v>36.102668017561598</v>
      </c>
      <c r="P1757">
        <v>196.1</v>
      </c>
      <c r="Q1757">
        <v>-6.2227711046817999E-2</v>
      </c>
    </row>
    <row r="1758" spans="1:17" hidden="1" x14ac:dyDescent="0.3">
      <c r="A1758" t="s">
        <v>3671</v>
      </c>
      <c r="B1758" t="s">
        <v>3672</v>
      </c>
      <c r="C1758" t="str">
        <f>IFERROR(VLOOKUP(Table1[[#This Row],[Ticker]],[1]!Table1[[Symbol]:[Industry]],2,FALSE),"-")</f>
        <v>-</v>
      </c>
      <c r="E1758">
        <v>532.74</v>
      </c>
      <c r="F1758">
        <v>133.35</v>
      </c>
      <c r="G1758">
        <v>208.777632869716</v>
      </c>
      <c r="H1758">
        <v>-25.902661399858101</v>
      </c>
      <c r="I1758">
        <v>40.8474855159225</v>
      </c>
      <c r="J1758">
        <v>-13.649437097768001</v>
      </c>
      <c r="K1758">
        <v>186.52125053334299</v>
      </c>
      <c r="L1758">
        <v>148.15189665519901</v>
      </c>
      <c r="M1758">
        <v>28.1309268786611</v>
      </c>
      <c r="N1758">
        <v>1.1090243588344799</v>
      </c>
      <c r="O1758">
        <v>209.93625796775399</v>
      </c>
      <c r="P1758">
        <v>257.41088180112502</v>
      </c>
      <c r="Q1758">
        <v>0.21195348581490001</v>
      </c>
    </row>
    <row r="1759" spans="1:17" hidden="1" x14ac:dyDescent="0.3">
      <c r="A1759" t="s">
        <v>3673</v>
      </c>
      <c r="B1759" t="s">
        <v>3674</v>
      </c>
      <c r="C1759" t="str">
        <f>IFERROR(VLOOKUP(Table1[[#This Row],[Ticker]],[1]!Table1[[Symbol]:[Industry]],2,FALSE),"-")</f>
        <v>-</v>
      </c>
      <c r="D1759" t="s">
        <v>542</v>
      </c>
      <c r="E1759">
        <v>529.83742689999997</v>
      </c>
      <c r="F1759">
        <v>447.35</v>
      </c>
      <c r="G1759">
        <v>72.388840913930096</v>
      </c>
      <c r="H1759">
        <v>12.156971174370801</v>
      </c>
      <c r="I1759">
        <v>30.695499910315199</v>
      </c>
      <c r="J1759">
        <v>-9.2346547080062695</v>
      </c>
      <c r="K1759">
        <v>401.68204193672801</v>
      </c>
      <c r="L1759">
        <v>335.077119205288</v>
      </c>
      <c r="M1759">
        <v>54.459581461222001</v>
      </c>
      <c r="N1759">
        <v>1.44700897153457</v>
      </c>
      <c r="O1759">
        <v>10.8751536827987</v>
      </c>
      <c r="P1759">
        <v>104.87749026791801</v>
      </c>
      <c r="Q1759">
        <v>-2.3972776140689998E-3</v>
      </c>
    </row>
    <row r="1760" spans="1:17" hidden="1" x14ac:dyDescent="0.3">
      <c r="A1760" t="s">
        <v>3675</v>
      </c>
      <c r="B1760" t="s">
        <v>3676</v>
      </c>
      <c r="C1760" t="str">
        <f>IFERROR(VLOOKUP(Table1[[#This Row],[Ticker]],[1]!Table1[[Symbol]:[Industry]],2,FALSE),"-")</f>
        <v>-</v>
      </c>
      <c r="D1760" t="s">
        <v>629</v>
      </c>
      <c r="E1760">
        <v>529.48466189999999</v>
      </c>
      <c r="F1760">
        <v>278.35000000000002</v>
      </c>
      <c r="G1760">
        <v>182.11491455855901</v>
      </c>
      <c r="H1760">
        <v>39.9864857565872</v>
      </c>
      <c r="I1760">
        <v>159.02593289590001</v>
      </c>
      <c r="J1760">
        <v>-8.4607375835453507</v>
      </c>
      <c r="K1760">
        <v>236.755244536497</v>
      </c>
      <c r="L1760">
        <v>167.84611997357999</v>
      </c>
      <c r="M1760">
        <v>60.351225117888497</v>
      </c>
      <c r="N1760">
        <v>2.1731039803930399</v>
      </c>
      <c r="O1760">
        <v>13.7057661217891</v>
      </c>
      <c r="P1760">
        <v>230.975029726516</v>
      </c>
      <c r="Q1760">
        <v>0.226516091591911</v>
      </c>
    </row>
    <row r="1761" spans="1:17" hidden="1" x14ac:dyDescent="0.3">
      <c r="A1761" t="s">
        <v>3677</v>
      </c>
      <c r="B1761" t="s">
        <v>3678</v>
      </c>
      <c r="C1761" t="str">
        <f>IFERROR(VLOOKUP(Table1[[#This Row],[Ticker]],[1]!Table1[[Symbol]:[Industry]],2,FALSE),"-")</f>
        <v>-</v>
      </c>
      <c r="D1761" t="s">
        <v>3679</v>
      </c>
      <c r="E1761">
        <v>527.16</v>
      </c>
      <c r="F1761">
        <v>131.93</v>
      </c>
      <c r="G1761">
        <v>-0.78232854921005601</v>
      </c>
      <c r="H1761">
        <v>-1.0677313468717999</v>
      </c>
      <c r="I1761">
        <v>-23.339009717224201</v>
      </c>
      <c r="J1761">
        <v>-5.39434135029654</v>
      </c>
      <c r="K1761">
        <v>135.643213056397</v>
      </c>
      <c r="M1761">
        <v>44.2556567038148</v>
      </c>
      <c r="N1761">
        <v>0.47822257385844202</v>
      </c>
      <c r="O1761">
        <v>93.549609641476493</v>
      </c>
      <c r="P1761">
        <v>37.4270833333333</v>
      </c>
    </row>
    <row r="1762" spans="1:17" hidden="1" x14ac:dyDescent="0.3">
      <c r="A1762" t="s">
        <v>3680</v>
      </c>
      <c r="B1762" t="s">
        <v>3681</v>
      </c>
      <c r="C1762" t="str">
        <f>IFERROR(VLOOKUP(Table1[[#This Row],[Ticker]],[1]!Table1[[Symbol]:[Industry]],2,FALSE),"-")</f>
        <v>-</v>
      </c>
      <c r="D1762" t="s">
        <v>65</v>
      </c>
      <c r="E1762">
        <v>526.18740736200004</v>
      </c>
      <c r="F1762">
        <v>161.75</v>
      </c>
      <c r="G1762">
        <v>176.88036614441199</v>
      </c>
      <c r="H1762">
        <v>4.5851980175500904</v>
      </c>
      <c r="I1762">
        <v>8.2843529185602804</v>
      </c>
      <c r="J1762">
        <v>1.59998592243073</v>
      </c>
      <c r="K1762">
        <v>154.25571360231999</v>
      </c>
      <c r="L1762">
        <v>130.203794972677</v>
      </c>
      <c r="M1762">
        <v>54.1418314375126</v>
      </c>
      <c r="N1762">
        <v>1.4576741708832699</v>
      </c>
      <c r="O1762">
        <v>10.8809891808346</v>
      </c>
      <c r="P1762">
        <v>247.103004291845</v>
      </c>
      <c r="Q1762">
        <v>5.3416011564658999E-2</v>
      </c>
    </row>
    <row r="1763" spans="1:17" hidden="1" x14ac:dyDescent="0.3">
      <c r="A1763" t="s">
        <v>3682</v>
      </c>
      <c r="B1763" t="s">
        <v>3683</v>
      </c>
      <c r="C1763" t="str">
        <f>IFERROR(VLOOKUP(Table1[[#This Row],[Ticker]],[1]!Table1[[Symbol]:[Industry]],2,FALSE),"-")</f>
        <v>-</v>
      </c>
      <c r="D1763" t="s">
        <v>610</v>
      </c>
      <c r="E1763">
        <v>525.207301247999</v>
      </c>
      <c r="F1763">
        <v>106.22</v>
      </c>
      <c r="G1763">
        <v>106.122745953238</v>
      </c>
      <c r="H1763">
        <v>-22.9203565500979</v>
      </c>
      <c r="I1763">
        <v>49.3324363737526</v>
      </c>
      <c r="J1763">
        <v>-1.0732972458860901</v>
      </c>
      <c r="K1763">
        <v>104.902485978057</v>
      </c>
      <c r="L1763">
        <v>79.604720545869199</v>
      </c>
      <c r="M1763">
        <v>44.326297261288801</v>
      </c>
      <c r="N1763">
        <v>1.3695492048481299</v>
      </c>
      <c r="O1763">
        <v>32.084353229146998</v>
      </c>
      <c r="P1763">
        <v>149.050410316529</v>
      </c>
      <c r="Q1763">
        <v>5.2811337092951001E-2</v>
      </c>
    </row>
    <row r="1764" spans="1:17" hidden="1" x14ac:dyDescent="0.3">
      <c r="A1764" t="s">
        <v>3684</v>
      </c>
      <c r="B1764" t="s">
        <v>3685</v>
      </c>
      <c r="C1764" t="str">
        <f>IFERROR(VLOOKUP(Table1[[#This Row],[Ticker]],[1]!Table1[[Symbol]:[Industry]],2,FALSE),"-")</f>
        <v>-</v>
      </c>
      <c r="D1764" t="s">
        <v>239</v>
      </c>
      <c r="E1764">
        <v>524.20770900000002</v>
      </c>
      <c r="F1764">
        <v>82.11</v>
      </c>
      <c r="G1764">
        <v>-10.739635609965299</v>
      </c>
      <c r="H1764">
        <v>-2.0940432752720599</v>
      </c>
      <c r="I1764">
        <v>-20.500079898927101</v>
      </c>
      <c r="J1764">
        <v>-1.77077823872382</v>
      </c>
      <c r="K1764">
        <v>83.324184529931799</v>
      </c>
      <c r="L1764">
        <v>83.540619749271499</v>
      </c>
      <c r="M1764">
        <v>48.033526270401197</v>
      </c>
      <c r="N1764">
        <v>0.69952757254892395</v>
      </c>
      <c r="O1764">
        <v>51.930337352332202</v>
      </c>
      <c r="P1764">
        <v>18.143884892086302</v>
      </c>
      <c r="Q1764">
        <v>1.0955879737637999E-2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21</v>
      </c>
      <c r="E1765">
        <v>524.14877317000003</v>
      </c>
      <c r="F1765">
        <v>355</v>
      </c>
      <c r="G1765">
        <v>36.837244279921499</v>
      </c>
      <c r="H1765">
        <v>1.7417224072394</v>
      </c>
      <c r="I1765">
        <v>19.576834403065199</v>
      </c>
      <c r="J1765">
        <v>0.17843704427111801</v>
      </c>
      <c r="K1765">
        <v>346.74414051693299</v>
      </c>
      <c r="L1765">
        <v>302.06551625821101</v>
      </c>
      <c r="M1765">
        <v>47.1872534896617</v>
      </c>
      <c r="N1765">
        <v>0.70794815812700296</v>
      </c>
      <c r="O1765">
        <v>19.7183098591549</v>
      </c>
      <c r="P1765">
        <v>90.195553174390497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1151</v>
      </c>
      <c r="E1766">
        <v>523.410648799</v>
      </c>
      <c r="F1766">
        <v>135.28</v>
      </c>
      <c r="G1766">
        <v>41.743551367974199</v>
      </c>
      <c r="H1766">
        <v>4.7178941532853296</v>
      </c>
      <c r="I1766">
        <v>-7.6033881222010598</v>
      </c>
      <c r="J1766">
        <v>-1.8135035122785299</v>
      </c>
      <c r="K1766">
        <v>130.90792097764501</v>
      </c>
      <c r="L1766">
        <v>125.04958525294801</v>
      </c>
      <c r="M1766">
        <v>63.885480828790598</v>
      </c>
      <c r="N1766">
        <v>1.5660215716196699</v>
      </c>
      <c r="O1766">
        <v>28.511235955056101</v>
      </c>
      <c r="P1766">
        <v>72.441045251752698</v>
      </c>
      <c r="Q1766">
        <v>1.3477840498669999E-3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75</v>
      </c>
      <c r="E1767">
        <v>523.22264117999998</v>
      </c>
      <c r="F1767">
        <v>168.4</v>
      </c>
      <c r="G1767">
        <v>39.116258783561896</v>
      </c>
      <c r="H1767">
        <v>35.472739959761</v>
      </c>
      <c r="I1767">
        <v>-7.42023874928858</v>
      </c>
      <c r="J1767">
        <v>23.408225950870101</v>
      </c>
      <c r="K1767">
        <v>138.43225889618401</v>
      </c>
      <c r="L1767">
        <v>132.09121485473801</v>
      </c>
      <c r="M1767">
        <v>76.900067949394796</v>
      </c>
      <c r="N1767">
        <v>4.0321498575592596</v>
      </c>
      <c r="O1767">
        <v>15.7363420427553</v>
      </c>
      <c r="P1767">
        <v>66.567754698318495</v>
      </c>
      <c r="Q1767">
        <v>3.8697532440247998E-2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21</v>
      </c>
      <c r="E1768">
        <v>523.05629999999996</v>
      </c>
      <c r="F1768">
        <v>76.099999999999994</v>
      </c>
      <c r="G1768">
        <v>15.784412250334899</v>
      </c>
      <c r="H1768">
        <v>-11.089384890178801</v>
      </c>
      <c r="I1768">
        <v>19.942767782339601</v>
      </c>
      <c r="J1768">
        <v>-2.7039178783834401E-2</v>
      </c>
      <c r="K1768">
        <v>75.453002393514097</v>
      </c>
      <c r="L1768">
        <v>65.954166333039296</v>
      </c>
      <c r="M1768">
        <v>52.732912877096901</v>
      </c>
      <c r="N1768">
        <v>2.0615317158725501</v>
      </c>
      <c r="O1768">
        <v>18.856767411300901</v>
      </c>
      <c r="P1768">
        <v>105.39811066126801</v>
      </c>
      <c r="Q1768">
        <v>0.21771339678867399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242</v>
      </c>
      <c r="E1769">
        <v>523.05416855999999</v>
      </c>
      <c r="F1769">
        <v>98.68</v>
      </c>
      <c r="G1769">
        <v>-42.572578463346197</v>
      </c>
      <c r="H1769">
        <v>-3.9627284171921402</v>
      </c>
      <c r="I1769">
        <v>-5.9312306638174999</v>
      </c>
      <c r="J1769">
        <v>-3.7624151651816E-3</v>
      </c>
      <c r="K1769">
        <v>98.607211500179304</v>
      </c>
      <c r="L1769">
        <v>101.33154450727901</v>
      </c>
      <c r="M1769">
        <v>57.2694133116619</v>
      </c>
      <c r="N1769">
        <v>0.74833009969716702</v>
      </c>
      <c r="O1769">
        <v>34.221726793676403</v>
      </c>
      <c r="P1769">
        <v>28.1724899337576</v>
      </c>
      <c r="Q1769">
        <v>0.171181474180986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1535</v>
      </c>
      <c r="E1770">
        <v>519.82186348100004</v>
      </c>
      <c r="F1770">
        <v>98.22</v>
      </c>
      <c r="G1770">
        <v>16.9979554942318</v>
      </c>
      <c r="H1770">
        <v>17.592187356797499</v>
      </c>
      <c r="I1770">
        <v>-18.479460284171299</v>
      </c>
      <c r="J1770">
        <v>12.5690368100047</v>
      </c>
      <c r="K1770">
        <v>84.507706170864495</v>
      </c>
      <c r="L1770">
        <v>83.6563206441039</v>
      </c>
      <c r="M1770">
        <v>83.355817035527494</v>
      </c>
      <c r="N1770">
        <v>2.0177092113670998</v>
      </c>
      <c r="O1770">
        <v>16.065974343310899</v>
      </c>
      <c r="P1770">
        <v>53.949843260188103</v>
      </c>
      <c r="Q1770">
        <v>7.8478543770253997E-2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21</v>
      </c>
      <c r="E1771">
        <v>518.97223843500001</v>
      </c>
      <c r="F1771">
        <v>70.25</v>
      </c>
      <c r="G1771">
        <v>97.757861926980297</v>
      </c>
      <c r="H1771">
        <v>-2.5567445877654</v>
      </c>
      <c r="I1771">
        <v>-11.5205942319246</v>
      </c>
      <c r="J1771">
        <v>-4.0259353905371898E-3</v>
      </c>
      <c r="K1771">
        <v>69.706715758285895</v>
      </c>
      <c r="L1771">
        <v>64.469289077531997</v>
      </c>
      <c r="M1771">
        <v>55.385896331847299</v>
      </c>
      <c r="N1771">
        <v>1.38324505463465</v>
      </c>
      <c r="O1771">
        <v>52.669039145907398</v>
      </c>
      <c r="P1771">
        <v>143.923611111111</v>
      </c>
      <c r="Q1771">
        <v>0.12085717282606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49</v>
      </c>
      <c r="E1772">
        <v>517.38750000000005</v>
      </c>
      <c r="F1772">
        <v>363.85</v>
      </c>
      <c r="G1772">
        <v>41.753908116356797</v>
      </c>
      <c r="H1772">
        <v>20.805750548192599</v>
      </c>
      <c r="I1772">
        <v>19.3145487142836</v>
      </c>
      <c r="J1772">
        <v>14.207575907703101</v>
      </c>
      <c r="K1772">
        <v>316.50822480953599</v>
      </c>
      <c r="L1772">
        <v>279.06553426457901</v>
      </c>
      <c r="M1772">
        <v>76.798572332425394</v>
      </c>
      <c r="N1772">
        <v>3.07134939460961</v>
      </c>
      <c r="O1772">
        <v>13.961797444001601</v>
      </c>
      <c r="P1772">
        <v>69.232558139534802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403</v>
      </c>
      <c r="E1773">
        <v>517.03579845000002</v>
      </c>
      <c r="F1773">
        <v>193.45</v>
      </c>
      <c r="G1773">
        <v>12.051004784123201</v>
      </c>
      <c r="H1773">
        <v>11.3470038283986</v>
      </c>
      <c r="I1773">
        <v>5.7506062712402297</v>
      </c>
      <c r="J1773">
        <v>2.3102984907367401</v>
      </c>
      <c r="K1773">
        <v>177.22207729939799</v>
      </c>
      <c r="L1773">
        <v>166.83658635835101</v>
      </c>
      <c r="M1773">
        <v>61.712370742205003</v>
      </c>
      <c r="N1773">
        <v>2.6726558548597299</v>
      </c>
      <c r="O1773">
        <v>5.9705350219695097</v>
      </c>
      <c r="P1773">
        <v>45.451127819548802</v>
      </c>
      <c r="Q1773">
        <v>-7.2606526091930001E-3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21</v>
      </c>
      <c r="E1774">
        <v>515.813396614</v>
      </c>
      <c r="F1774">
        <v>12.4</v>
      </c>
      <c r="G1774">
        <v>-80.628482395363903</v>
      </c>
      <c r="H1774">
        <v>8.3453876260699502</v>
      </c>
      <c r="I1774">
        <v>-65.045584073452403</v>
      </c>
      <c r="J1774">
        <v>0.34171925576406198</v>
      </c>
      <c r="K1774">
        <v>12.532163884162999</v>
      </c>
      <c r="L1774">
        <v>18.048126283589401</v>
      </c>
      <c r="M1774">
        <v>67.163820899665097</v>
      </c>
      <c r="N1774">
        <v>1.0796153202898999</v>
      </c>
      <c r="O1774">
        <v>136.129032258064</v>
      </c>
      <c r="P1774">
        <v>29.8429319371727</v>
      </c>
      <c r="Q1774">
        <v>0.14357723109454801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403</v>
      </c>
      <c r="E1775">
        <v>514.64330756999902</v>
      </c>
      <c r="F1775">
        <v>311.25</v>
      </c>
      <c r="G1775">
        <v>-46.252125727340498</v>
      </c>
      <c r="H1775">
        <v>1.21043717387803</v>
      </c>
      <c r="I1775">
        <v>-30.409582866686701</v>
      </c>
      <c r="J1775">
        <v>-1.0815628611800201</v>
      </c>
      <c r="K1775">
        <v>305.430608660193</v>
      </c>
      <c r="L1775">
        <v>325.86912146705902</v>
      </c>
      <c r="M1775">
        <v>54.264655208501502</v>
      </c>
      <c r="N1775">
        <v>1.2878429073273501</v>
      </c>
      <c r="O1775">
        <v>47.7911646586345</v>
      </c>
      <c r="P1775">
        <v>18.797709923664101</v>
      </c>
      <c r="Q1775">
        <v>-4.8235989031219999E-2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629</v>
      </c>
      <c r="E1776">
        <v>512.89098753999997</v>
      </c>
      <c r="F1776">
        <v>267.02999999999997</v>
      </c>
      <c r="G1776">
        <v>40.780476100208702</v>
      </c>
      <c r="H1776">
        <v>32.460615109821099</v>
      </c>
      <c r="I1776">
        <v>33.710763107026999</v>
      </c>
      <c r="J1776">
        <v>12.5586345755596</v>
      </c>
      <c r="K1776">
        <v>221.762859049887</v>
      </c>
      <c r="L1776">
        <v>196.42620100369601</v>
      </c>
      <c r="M1776">
        <v>78.466140715829297</v>
      </c>
      <c r="N1776">
        <v>2.4152718495884602</v>
      </c>
      <c r="O1776">
        <v>11.5230498445867</v>
      </c>
      <c r="P1776">
        <v>92.038834951456195</v>
      </c>
      <c r="Q1776">
        <v>5.3377315959537E-2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65</v>
      </c>
      <c r="E1777">
        <v>511.70220437</v>
      </c>
      <c r="F1777">
        <v>503.15</v>
      </c>
      <c r="G1777">
        <v>30.316430020365601</v>
      </c>
      <c r="H1777">
        <v>-16.776884890178799</v>
      </c>
      <c r="I1777">
        <v>-0.27747548122246701</v>
      </c>
      <c r="J1777">
        <v>-3.1608662653178801</v>
      </c>
      <c r="K1777">
        <v>510.55660277136701</v>
      </c>
      <c r="L1777">
        <v>457.29711893467601</v>
      </c>
      <c r="M1777">
        <v>35.921336739813199</v>
      </c>
      <c r="N1777">
        <v>0.92780116208603902</v>
      </c>
      <c r="O1777">
        <v>17.261254099175201</v>
      </c>
      <c r="P1777">
        <v>62.989957887917001</v>
      </c>
      <c r="Q1777">
        <v>8.6974187878156001E-2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542</v>
      </c>
      <c r="E1778">
        <v>510.64443516</v>
      </c>
      <c r="F1778">
        <v>402.35</v>
      </c>
      <c r="G1778">
        <v>-37.192073842676201</v>
      </c>
      <c r="H1778">
        <v>8.0795340287400297</v>
      </c>
      <c r="I1778">
        <v>-24.2181242044798</v>
      </c>
      <c r="J1778">
        <v>-0.32373968143399801</v>
      </c>
      <c r="M1778">
        <v>44.326328044377902</v>
      </c>
      <c r="O1778">
        <v>35.926432210761703</v>
      </c>
      <c r="P1778">
        <v>48.743068391866899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65</v>
      </c>
      <c r="E1779">
        <v>510.35160183999898</v>
      </c>
      <c r="F1779">
        <v>381.55</v>
      </c>
      <c r="G1779">
        <v>2.8358487267773298</v>
      </c>
      <c r="H1779">
        <v>10.385166008024701</v>
      </c>
      <c r="I1779">
        <v>-18.206284670175901</v>
      </c>
      <c r="J1779">
        <v>4.4283474820133897</v>
      </c>
      <c r="K1779">
        <v>344.08801399085797</v>
      </c>
      <c r="L1779">
        <v>323.64085913117498</v>
      </c>
      <c r="M1779">
        <v>68.433603979381004</v>
      </c>
      <c r="N1779">
        <v>0.94365468968843402</v>
      </c>
      <c r="O1779">
        <v>12.6982046913903</v>
      </c>
      <c r="P1779">
        <v>71.869369369369295</v>
      </c>
      <c r="Q1779">
        <v>-2.6057742656898E-2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120</v>
      </c>
      <c r="E1780">
        <v>508.32921479999999</v>
      </c>
      <c r="F1780">
        <v>228</v>
      </c>
      <c r="G1780">
        <v>-44.877566644448102</v>
      </c>
      <c r="H1780">
        <v>-3.5060515568455499</v>
      </c>
      <c r="I1780">
        <v>-25.639880742515398</v>
      </c>
      <c r="J1780">
        <v>2.8679749635266201</v>
      </c>
      <c r="K1780">
        <v>239.97000405115199</v>
      </c>
      <c r="L1780">
        <v>255.33996666637</v>
      </c>
      <c r="M1780">
        <v>53.008674847637401</v>
      </c>
      <c r="N1780">
        <v>0.98566978193146404</v>
      </c>
      <c r="O1780">
        <v>35.855263157894697</v>
      </c>
      <c r="P1780">
        <v>6.0465116279069697</v>
      </c>
      <c r="Q1780">
        <v>0.172699666953817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130</v>
      </c>
      <c r="E1781">
        <v>507.840113508</v>
      </c>
      <c r="F1781">
        <v>52.24</v>
      </c>
      <c r="G1781">
        <v>76.560624793743202</v>
      </c>
      <c r="H1781">
        <v>12.858289528425701</v>
      </c>
      <c r="I1781">
        <v>47.902379466411404</v>
      </c>
      <c r="J1781">
        <v>-13.6810604443512</v>
      </c>
      <c r="K1781">
        <v>46.363340795686497</v>
      </c>
      <c r="L1781">
        <v>38.719712942785698</v>
      </c>
      <c r="M1781">
        <v>44.415863385785997</v>
      </c>
      <c r="N1781">
        <v>1.83422354702438</v>
      </c>
      <c r="O1781">
        <v>11.0260336906584</v>
      </c>
      <c r="P1781">
        <v>126.61316560026</v>
      </c>
      <c r="Q1781">
        <v>0.14099671144800199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986</v>
      </c>
      <c r="E1782">
        <v>506.1508632</v>
      </c>
      <c r="F1782">
        <v>46.86</v>
      </c>
      <c r="G1782">
        <v>65.377431906696401</v>
      </c>
      <c r="H1782">
        <v>5.38283733204333</v>
      </c>
      <c r="I1782">
        <v>13.316460213825399</v>
      </c>
      <c r="J1782">
        <v>-2.9156228881419501</v>
      </c>
      <c r="K1782">
        <v>41.281838214767497</v>
      </c>
      <c r="L1782">
        <v>37.387652552677601</v>
      </c>
      <c r="M1782">
        <v>53.5671812338649</v>
      </c>
      <c r="N1782">
        <v>1.20227300119636</v>
      </c>
      <c r="O1782">
        <v>15.343576611182201</v>
      </c>
      <c r="P1782">
        <v>93.237113402061794</v>
      </c>
      <c r="Q1782">
        <v>4.2497427394795E-2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1407</v>
      </c>
      <c r="E1783">
        <v>505.88922336000002</v>
      </c>
      <c r="F1783">
        <v>247.05</v>
      </c>
      <c r="G1783">
        <v>-20.864396715785201</v>
      </c>
      <c r="H1783">
        <v>-3.5397897484784799</v>
      </c>
      <c r="I1783">
        <v>-20.630499879476002</v>
      </c>
      <c r="J1783">
        <v>-1.63968740267575</v>
      </c>
      <c r="K1783">
        <v>252.44165508934</v>
      </c>
      <c r="L1783">
        <v>256.168137178466</v>
      </c>
      <c r="M1783">
        <v>46.1363127379134</v>
      </c>
      <c r="N1783">
        <v>1.20878827087274</v>
      </c>
      <c r="O1783">
        <v>27.2212102813195</v>
      </c>
      <c r="P1783">
        <v>9.3141592920354004</v>
      </c>
      <c r="Q1783">
        <v>0.10201564385405799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21</v>
      </c>
      <c r="E1784">
        <v>505.62438698599999</v>
      </c>
      <c r="F1784">
        <v>143.88999999999999</v>
      </c>
      <c r="G1784">
        <v>14.8316745802417</v>
      </c>
      <c r="H1784">
        <v>15.711724754239899</v>
      </c>
      <c r="I1784">
        <v>-28.416284038246001</v>
      </c>
      <c r="J1784">
        <v>-4.4734021570394598</v>
      </c>
      <c r="K1784">
        <v>132.41081847681701</v>
      </c>
      <c r="L1784">
        <v>124.119096831679</v>
      </c>
      <c r="M1784">
        <v>62.461374285359199</v>
      </c>
      <c r="N1784">
        <v>2.72483021072137</v>
      </c>
      <c r="O1784">
        <v>20.717214538883798</v>
      </c>
      <c r="P1784">
        <v>82.485732403297305</v>
      </c>
      <c r="Q1784">
        <v>0.175067072088611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E1785">
        <v>505.44315343199997</v>
      </c>
      <c r="F1785">
        <v>26.05</v>
      </c>
      <c r="G1785">
        <v>74.621218959437897</v>
      </c>
      <c r="H1785">
        <v>-9.9335155657048997</v>
      </c>
      <c r="I1785">
        <v>7.8869832729478899</v>
      </c>
      <c r="J1785">
        <v>-4.0025823075238796</v>
      </c>
      <c r="K1785">
        <v>26.416294981952799</v>
      </c>
      <c r="L1785">
        <v>24.123717456101499</v>
      </c>
      <c r="M1785">
        <v>43.081555802663601</v>
      </c>
      <c r="N1785">
        <v>0.88181931913038103</v>
      </c>
      <c r="O1785">
        <v>23.800383877159302</v>
      </c>
      <c r="P1785">
        <v>117.083333333333</v>
      </c>
      <c r="Q1785">
        <v>0.16411080502601699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130</v>
      </c>
      <c r="E1786">
        <v>505.30194</v>
      </c>
      <c r="F1786">
        <v>96.2</v>
      </c>
      <c r="G1786">
        <v>80.746108755619304</v>
      </c>
      <c r="H1786">
        <v>1.4250397718718799</v>
      </c>
      <c r="I1786">
        <v>-6.0858116232289703</v>
      </c>
      <c r="J1786">
        <v>3.3446487672116798</v>
      </c>
      <c r="K1786">
        <v>94.283325627434607</v>
      </c>
      <c r="L1786">
        <v>87.474355909158902</v>
      </c>
      <c r="M1786">
        <v>70.583673229120606</v>
      </c>
      <c r="N1786">
        <v>1.3642309802879</v>
      </c>
      <c r="O1786">
        <v>31.4968814968815</v>
      </c>
      <c r="P1786">
        <v>561.89624329159199</v>
      </c>
      <c r="Q1786">
        <v>0.128149864527597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1025</v>
      </c>
      <c r="E1787">
        <v>504.45555000000002</v>
      </c>
      <c r="F1787">
        <v>63.09</v>
      </c>
      <c r="G1787">
        <v>79.533992432689999</v>
      </c>
      <c r="H1787">
        <v>12.409395597625901</v>
      </c>
      <c r="I1787">
        <v>-15.061160397439901</v>
      </c>
      <c r="J1787">
        <v>20.275069441136399</v>
      </c>
      <c r="K1787">
        <v>54.676021036381002</v>
      </c>
      <c r="L1787">
        <v>54.456999676107202</v>
      </c>
      <c r="M1787">
        <v>83.512596591483202</v>
      </c>
      <c r="N1787">
        <v>1.7014138004399</v>
      </c>
      <c r="O1787">
        <v>56.126168964970603</v>
      </c>
      <c r="P1787">
        <v>112.424242424242</v>
      </c>
      <c r="Q1787">
        <v>4.3679438823698999E-2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171</v>
      </c>
      <c r="E1788">
        <v>503.10750000000002</v>
      </c>
      <c r="F1788">
        <v>204</v>
      </c>
      <c r="G1788">
        <v>51.471639704758097</v>
      </c>
      <c r="H1788">
        <v>7.9948397087515897</v>
      </c>
      <c r="I1788">
        <v>-5.3956804983152402</v>
      </c>
      <c r="J1788">
        <v>4.3904259724933103</v>
      </c>
      <c r="K1788">
        <v>193.15971281293699</v>
      </c>
      <c r="L1788">
        <v>174.448870854315</v>
      </c>
      <c r="M1788">
        <v>54.664021863347699</v>
      </c>
      <c r="N1788">
        <v>1.8570611778158901</v>
      </c>
      <c r="O1788">
        <v>12.7450980392156</v>
      </c>
      <c r="P1788">
        <v>81.172291296625204</v>
      </c>
      <c r="Q1788">
        <v>0.10741270826792799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297</v>
      </c>
      <c r="E1789">
        <v>502.71172000000001</v>
      </c>
      <c r="F1789">
        <v>209.05</v>
      </c>
      <c r="G1789">
        <v>12.689872565278201</v>
      </c>
      <c r="H1789">
        <v>1.4361253139027399</v>
      </c>
      <c r="I1789">
        <v>25.663822203474599</v>
      </c>
      <c r="J1789">
        <v>0.26910716999409601</v>
      </c>
      <c r="K1789">
        <v>224.86094964680299</v>
      </c>
      <c r="M1789">
        <v>47.467384599596102</v>
      </c>
      <c r="N1789">
        <v>0.36035593037667701</v>
      </c>
      <c r="O1789">
        <v>51.160009567089197</v>
      </c>
      <c r="P1789">
        <v>53.487518355359697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542</v>
      </c>
      <c r="E1790">
        <v>501.542223989999</v>
      </c>
      <c r="F1790">
        <v>675.45</v>
      </c>
      <c r="G1790">
        <v>42.619709119677601</v>
      </c>
      <c r="H1790">
        <v>20.307031396889901</v>
      </c>
      <c r="I1790">
        <v>59.395084292449503</v>
      </c>
      <c r="J1790">
        <v>9.1026482175126997</v>
      </c>
      <c r="K1790">
        <v>597.25162721916899</v>
      </c>
      <c r="L1790">
        <v>515.46356904892696</v>
      </c>
      <c r="M1790">
        <v>76.804506959112601</v>
      </c>
      <c r="N1790">
        <v>1.0343699391604999</v>
      </c>
      <c r="O1790">
        <v>1.33984750906801</v>
      </c>
      <c r="P1790">
        <v>106.780958212153</v>
      </c>
      <c r="Q1790">
        <v>3.5529470247152001E-2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629</v>
      </c>
      <c r="E1791">
        <v>501.40480000000002</v>
      </c>
      <c r="F1791">
        <v>751.65</v>
      </c>
      <c r="G1791">
        <v>149.02353225664999</v>
      </c>
      <c r="H1791">
        <v>61.904801156332702</v>
      </c>
      <c r="I1791">
        <v>161.997481894847</v>
      </c>
      <c r="J1791">
        <v>3.8903507318148902</v>
      </c>
      <c r="K1791">
        <v>551.36556624954096</v>
      </c>
      <c r="M1791">
        <v>69.256981110259005</v>
      </c>
      <c r="N1791">
        <v>0.86764079407003503</v>
      </c>
      <c r="O1791">
        <v>9.6920109093328008</v>
      </c>
      <c r="P1791">
        <v>189.09615384615299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297</v>
      </c>
      <c r="E1792">
        <v>500.193783319999</v>
      </c>
      <c r="F1792">
        <v>336.4</v>
      </c>
      <c r="G1792">
        <v>110.595270377684</v>
      </c>
      <c r="H1792">
        <v>42.625250583161701</v>
      </c>
      <c r="I1792">
        <v>1.51929671369167</v>
      </c>
      <c r="J1792">
        <v>-5.8855769258664798</v>
      </c>
      <c r="K1792">
        <v>274.76682551059901</v>
      </c>
      <c r="L1792">
        <v>248.968808066252</v>
      </c>
      <c r="M1792">
        <v>70.729174115410302</v>
      </c>
      <c r="N1792">
        <v>3.8414998420311899</v>
      </c>
      <c r="O1792">
        <v>9.3489892984542209</v>
      </c>
      <c r="P1792">
        <v>152.93233082706701</v>
      </c>
      <c r="Q1792">
        <v>8.4591949370019001E-2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140</v>
      </c>
      <c r="E1793">
        <v>498.26983799999999</v>
      </c>
      <c r="F1793">
        <v>12.68</v>
      </c>
      <c r="G1793">
        <v>85.360528593647004</v>
      </c>
      <c r="H1793">
        <v>11.3222312714372</v>
      </c>
      <c r="I1793">
        <v>23.0118975866821</v>
      </c>
      <c r="J1793">
        <v>-2.4134890775692699</v>
      </c>
      <c r="K1793">
        <v>11.747929587448199</v>
      </c>
      <c r="L1793">
        <v>10.177530265411001</v>
      </c>
      <c r="M1793">
        <v>61.585134928593803</v>
      </c>
      <c r="N1793">
        <v>2.0742965662448598</v>
      </c>
      <c r="O1793">
        <v>14.3533123028391</v>
      </c>
      <c r="P1793">
        <v>158.775510204081</v>
      </c>
      <c r="Q1793">
        <v>5.7117665178975E-2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E1794">
        <v>498.02558399999998</v>
      </c>
      <c r="F1794">
        <v>231.85</v>
      </c>
      <c r="G1794">
        <v>28.653091976439001</v>
      </c>
      <c r="H1794">
        <v>50.1430712501719</v>
      </c>
      <c r="I1794">
        <v>41.627041614635402</v>
      </c>
      <c r="J1794">
        <v>20.2380338872272</v>
      </c>
      <c r="M1794">
        <v>100</v>
      </c>
      <c r="O1794">
        <v>0</v>
      </c>
      <c r="P1794">
        <v>62.701754385964897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239</v>
      </c>
      <c r="E1795">
        <v>496.82499999999999</v>
      </c>
      <c r="F1795">
        <v>140.94999999999999</v>
      </c>
      <c r="G1795">
        <v>-4.11270111274324</v>
      </c>
      <c r="H1795">
        <v>1.13299286271398</v>
      </c>
      <c r="I1795">
        <v>-22.337998634952299</v>
      </c>
      <c r="J1795">
        <v>-4.6441319407880499</v>
      </c>
      <c r="K1795">
        <v>141.16480157847101</v>
      </c>
      <c r="L1795">
        <v>135.640434065873</v>
      </c>
      <c r="M1795">
        <v>47.363866369849703</v>
      </c>
      <c r="N1795">
        <v>0.92024189217087105</v>
      </c>
      <c r="O1795">
        <v>20.397304008513601</v>
      </c>
      <c r="P1795">
        <v>37.445148707947297</v>
      </c>
      <c r="Q1795">
        <v>5.9998232677180997E-2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189</v>
      </c>
      <c r="E1796">
        <v>494.877776877999</v>
      </c>
      <c r="F1796">
        <v>40.619999999999997</v>
      </c>
      <c r="G1796">
        <v>24.1559691358528</v>
      </c>
      <c r="H1796">
        <v>-9.7681398539723894</v>
      </c>
      <c r="I1796">
        <v>-6.1554074321846501</v>
      </c>
      <c r="J1796">
        <v>-2.5031376098351399</v>
      </c>
      <c r="K1796">
        <v>39.886851924599597</v>
      </c>
      <c r="L1796">
        <v>37.692972946711301</v>
      </c>
      <c r="M1796">
        <v>48.975265990482001</v>
      </c>
      <c r="N1796">
        <v>0.807742636499863</v>
      </c>
      <c r="O1796">
        <v>22.476612506154598</v>
      </c>
      <c r="P1796">
        <v>60.871287128712801</v>
      </c>
      <c r="Q1796">
        <v>5.0788033802592003E-2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1535</v>
      </c>
      <c r="E1797">
        <v>494.07672725999998</v>
      </c>
      <c r="F1797">
        <v>305.8</v>
      </c>
      <c r="G1797">
        <v>-22.469126188469499</v>
      </c>
      <c r="H1797">
        <v>2.4270510959802798</v>
      </c>
      <c r="I1797">
        <v>-9.4951765502730794</v>
      </c>
      <c r="J1797">
        <v>-2.0416140775692599</v>
      </c>
      <c r="K1797">
        <v>300.04625340854301</v>
      </c>
      <c r="M1797">
        <v>48.444378817870202</v>
      </c>
      <c r="N1797">
        <v>0.69305935843653399</v>
      </c>
      <c r="O1797">
        <v>19.032047089601001</v>
      </c>
      <c r="P1797">
        <v>63.093333333333298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29</v>
      </c>
      <c r="E1798">
        <v>493.96572900000001</v>
      </c>
      <c r="F1798">
        <v>1.8</v>
      </c>
      <c r="G1798">
        <v>12.1554003885188</v>
      </c>
      <c r="H1798">
        <v>4.9167126707967297</v>
      </c>
      <c r="I1798">
        <v>-18.595346329560002</v>
      </c>
      <c r="J1798">
        <v>-1.2416140775692599</v>
      </c>
      <c r="K1798">
        <v>1.7411717895268899</v>
      </c>
      <c r="L1798">
        <v>1.73416002528478</v>
      </c>
      <c r="M1798">
        <v>23.5104084817429</v>
      </c>
      <c r="N1798">
        <v>0.85409710811690498</v>
      </c>
      <c r="O1798">
        <v>27.7777777777777</v>
      </c>
      <c r="P1798">
        <v>50</v>
      </c>
      <c r="Q1798">
        <v>-4.6059269614540002E-2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65</v>
      </c>
      <c r="E1799">
        <v>491.88659688000001</v>
      </c>
      <c r="F1799">
        <v>395.95</v>
      </c>
      <c r="G1799">
        <v>251.86960213710401</v>
      </c>
      <c r="H1799">
        <v>31.883023136576899</v>
      </c>
      <c r="I1799">
        <v>28.280830163173899</v>
      </c>
      <c r="J1799">
        <v>19.135299938920699</v>
      </c>
      <c r="K1799">
        <v>316.74954924676803</v>
      </c>
      <c r="L1799">
        <v>262.94410065859302</v>
      </c>
      <c r="M1799">
        <v>89.730311309085593</v>
      </c>
      <c r="N1799">
        <v>2.2403092307616901</v>
      </c>
      <c r="O1799">
        <v>5.3163278191690804</v>
      </c>
      <c r="P1799">
        <v>282.00675349734598</v>
      </c>
      <c r="Q1799">
        <v>0.148906987772844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333</v>
      </c>
      <c r="E1800">
        <v>491.69812585099999</v>
      </c>
      <c r="F1800">
        <v>21.28</v>
      </c>
      <c r="G1800">
        <v>-8.4114012309143202</v>
      </c>
      <c r="H1800">
        <v>-7.1788344314632901</v>
      </c>
      <c r="I1800">
        <v>18.841724608654999</v>
      </c>
      <c r="J1800">
        <v>3.2748316759898701</v>
      </c>
      <c r="K1800">
        <v>21.3631401316647</v>
      </c>
      <c r="L1800">
        <v>20.657883174850198</v>
      </c>
      <c r="M1800">
        <v>62.301266306955803</v>
      </c>
      <c r="N1800">
        <v>0.66581305183353601</v>
      </c>
      <c r="O1800">
        <v>43.092105263157798</v>
      </c>
      <c r="P1800">
        <v>37.290322580645103</v>
      </c>
      <c r="Q1800">
        <v>8.0257745484390002E-3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46</v>
      </c>
      <c r="E1801">
        <v>490.47670399999998</v>
      </c>
      <c r="F1801">
        <v>403.55</v>
      </c>
      <c r="G1801">
        <v>-21.009334420051498</v>
      </c>
      <c r="H1801">
        <v>18.003472252678201</v>
      </c>
      <c r="I1801">
        <v>-8.0353847818551305</v>
      </c>
      <c r="J1801">
        <v>-11.668697410902601</v>
      </c>
      <c r="M1801">
        <v>36.096295260582998</v>
      </c>
      <c r="O1801">
        <v>46.698054763969701</v>
      </c>
      <c r="P1801">
        <v>32.311475409836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1093</v>
      </c>
      <c r="E1802">
        <v>490.36237096000002</v>
      </c>
      <c r="F1802">
        <v>228.72</v>
      </c>
      <c r="G1802">
        <v>80.186197364311298</v>
      </c>
      <c r="H1802">
        <v>10.60744880483</v>
      </c>
      <c r="I1802">
        <v>34.229101887757402</v>
      </c>
      <c r="J1802">
        <v>9.7020325407538692</v>
      </c>
      <c r="K1802">
        <v>205.92235175845499</v>
      </c>
      <c r="L1802">
        <v>174.89018215863001</v>
      </c>
      <c r="M1802">
        <v>71.948605347021797</v>
      </c>
      <c r="N1802">
        <v>2.0969497006743101</v>
      </c>
      <c r="O1802">
        <v>11.0090940888422</v>
      </c>
      <c r="P1802">
        <v>133.38775510203999</v>
      </c>
      <c r="Q1802">
        <v>9.2421199311916002E-2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304</v>
      </c>
      <c r="E1803">
        <v>490.02287749999999</v>
      </c>
      <c r="F1803">
        <v>618.9</v>
      </c>
      <c r="G1803">
        <v>74.635420368538803</v>
      </c>
      <c r="H1803">
        <v>-4.0749594422091198</v>
      </c>
      <c r="I1803">
        <v>-24.6836172108741</v>
      </c>
      <c r="J1803">
        <v>1.3355761157200099</v>
      </c>
      <c r="K1803">
        <v>614.266535745277</v>
      </c>
      <c r="L1803">
        <v>545.35040352255601</v>
      </c>
      <c r="M1803">
        <v>52.880786191902402</v>
      </c>
      <c r="N1803">
        <v>0.60558121216356098</v>
      </c>
      <c r="O1803">
        <v>26.1916303118435</v>
      </c>
      <c r="P1803">
        <v>113.266712611991</v>
      </c>
      <c r="Q1803">
        <v>0.17745351892862701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189</v>
      </c>
      <c r="E1804">
        <v>488.74099999999999</v>
      </c>
      <c r="F1804">
        <v>168.6</v>
      </c>
      <c r="G1804">
        <v>-5.1343192376493398</v>
      </c>
      <c r="H1804">
        <v>-2.4380691007052002</v>
      </c>
      <c r="I1804">
        <v>-24.548618134665201</v>
      </c>
      <c r="J1804">
        <v>-2.7289558497211601</v>
      </c>
      <c r="K1804">
        <v>155.33224333615999</v>
      </c>
      <c r="L1804">
        <v>149.39473428423801</v>
      </c>
      <c r="M1804">
        <v>50.5161632584486</v>
      </c>
      <c r="N1804">
        <v>1.89510197778051</v>
      </c>
      <c r="O1804">
        <v>21.115065243179099</v>
      </c>
      <c r="P1804">
        <v>45.344827586206797</v>
      </c>
      <c r="Q1804">
        <v>4.5811433215041997E-2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189</v>
      </c>
      <c r="E1805">
        <v>488.49715200000003</v>
      </c>
      <c r="F1805">
        <v>215.15</v>
      </c>
      <c r="G1805">
        <v>-16.0576112987433</v>
      </c>
      <c r="H1805">
        <v>17.9513127842397</v>
      </c>
      <c r="I1805">
        <v>-3.08366166054698</v>
      </c>
      <c r="J1805">
        <v>-3.8246399078275801</v>
      </c>
      <c r="K1805">
        <v>196.10533473223401</v>
      </c>
      <c r="M1805">
        <v>50.096187673061102</v>
      </c>
      <c r="N1805">
        <v>0.87711777801101398</v>
      </c>
      <c r="O1805">
        <v>21.612828259353901</v>
      </c>
      <c r="P1805">
        <v>64.111365369946597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100</v>
      </c>
      <c r="E1806">
        <v>488.31391500000001</v>
      </c>
      <c r="F1806">
        <v>997</v>
      </c>
      <c r="G1806">
        <v>7.49242597448763</v>
      </c>
      <c r="H1806">
        <v>-1.95278695203455</v>
      </c>
      <c r="I1806">
        <v>8.4016332989985507</v>
      </c>
      <c r="J1806">
        <v>-1.04081086471786</v>
      </c>
      <c r="K1806">
        <v>950.79729464665695</v>
      </c>
      <c r="L1806">
        <v>833.89396348447804</v>
      </c>
      <c r="M1806">
        <v>57.068132670468103</v>
      </c>
      <c r="N1806">
        <v>3.7105614973262</v>
      </c>
      <c r="O1806">
        <v>2.8084252758274699</v>
      </c>
      <c r="P1806">
        <v>48.805970149253703</v>
      </c>
      <c r="Q1806">
        <v>0.14890881943877399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E1807">
        <v>488.02404374999998</v>
      </c>
      <c r="F1807">
        <v>453</v>
      </c>
      <c r="G1807">
        <v>182.69795469642099</v>
      </c>
      <c r="H1807">
        <v>36.007010094147098</v>
      </c>
      <c r="I1807">
        <v>86.359237617634307</v>
      </c>
      <c r="J1807">
        <v>-2.7109123231833001</v>
      </c>
      <c r="K1807">
        <v>356.278948938231</v>
      </c>
      <c r="L1807">
        <v>263.021403298292</v>
      </c>
      <c r="M1807">
        <v>76.776658239381405</v>
      </c>
      <c r="N1807">
        <v>0.809937289159397</v>
      </c>
      <c r="O1807">
        <v>3.3112582781456901</v>
      </c>
      <c r="P1807">
        <v>218.90179514255499</v>
      </c>
      <c r="Q1807">
        <v>0.351440735610968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934</v>
      </c>
      <c r="E1808">
        <v>487.79467199999999</v>
      </c>
      <c r="F1808">
        <v>253.77</v>
      </c>
      <c r="G1808">
        <v>-8.3832756194879696</v>
      </c>
      <c r="H1808">
        <v>27.538129292389399</v>
      </c>
      <c r="I1808">
        <v>6.8240615651768302</v>
      </c>
      <c r="J1808">
        <v>2.0293575579165402</v>
      </c>
      <c r="K1808">
        <v>211.97708588946401</v>
      </c>
      <c r="L1808">
        <v>201.86243735537099</v>
      </c>
      <c r="M1808">
        <v>79.451405857325994</v>
      </c>
      <c r="N1808">
        <v>3.6076313767843899</v>
      </c>
      <c r="O1808">
        <v>4.1533672222878897</v>
      </c>
      <c r="P1808">
        <v>51.821717020640101</v>
      </c>
      <c r="Q1808">
        <v>-7.5367652951309996E-2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346</v>
      </c>
      <c r="E1809">
        <v>487.51698149999999</v>
      </c>
      <c r="F1809">
        <v>599.25</v>
      </c>
      <c r="G1809">
        <v>105.80217914168</v>
      </c>
      <c r="H1809">
        <v>0.50882939553540396</v>
      </c>
      <c r="I1809">
        <v>6.09979960703033</v>
      </c>
      <c r="J1809">
        <v>-6.0576837774724401</v>
      </c>
      <c r="K1809">
        <v>559.11302365165795</v>
      </c>
      <c r="L1809">
        <v>481.313646208335</v>
      </c>
      <c r="M1809">
        <v>49.519278345427502</v>
      </c>
      <c r="N1809">
        <v>1.1103100954488101</v>
      </c>
      <c r="O1809">
        <v>7.6345431789737104</v>
      </c>
      <c r="P1809">
        <v>139.460539460539</v>
      </c>
      <c r="Q1809">
        <v>4.1635776874669003E-2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130</v>
      </c>
      <c r="E1810">
        <v>486.86072402500002</v>
      </c>
      <c r="F1810">
        <v>254.95</v>
      </c>
      <c r="G1810">
        <v>-69.185689893747806</v>
      </c>
      <c r="H1810">
        <v>-1.1439083150577201</v>
      </c>
      <c r="I1810">
        <v>-56.200535773758702</v>
      </c>
      <c r="J1810">
        <v>-2.77565051093455</v>
      </c>
      <c r="K1810">
        <v>265.26114195619101</v>
      </c>
      <c r="M1810">
        <v>47.0799778800491</v>
      </c>
      <c r="N1810">
        <v>0.47234126263744097</v>
      </c>
      <c r="O1810">
        <v>75.034320454991104</v>
      </c>
      <c r="P1810">
        <v>14.9977447000451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1215</v>
      </c>
      <c r="E1811">
        <v>485.31411359999998</v>
      </c>
      <c r="F1811">
        <v>290.55</v>
      </c>
      <c r="G1811">
        <v>741.00729476280105</v>
      </c>
      <c r="H1811">
        <v>24.664592648426598</v>
      </c>
      <c r="I1811">
        <v>126.79177850732501</v>
      </c>
      <c r="J1811">
        <v>16.0253350749731</v>
      </c>
      <c r="K1811">
        <v>228.63589081024799</v>
      </c>
      <c r="L1811">
        <v>162.672173570258</v>
      </c>
      <c r="M1811">
        <v>78.119807736678197</v>
      </c>
      <c r="N1811">
        <v>0.76010724367226901</v>
      </c>
      <c r="O1811">
        <v>9.4303906384443295</v>
      </c>
      <c r="P1811">
        <v>941.397849462365</v>
      </c>
      <c r="Q1811">
        <v>0.13709392447648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866</v>
      </c>
      <c r="E1812">
        <v>484.69560000000001</v>
      </c>
      <c r="F1812">
        <v>1553.25</v>
      </c>
      <c r="G1812">
        <v>-19.170671112059399</v>
      </c>
      <c r="H1812">
        <v>-2.8384479966501401</v>
      </c>
      <c r="I1812">
        <v>-12.007944330318701</v>
      </c>
      <c r="J1812">
        <v>6.0246514490150602</v>
      </c>
      <c r="K1812">
        <v>1457.9992484655099</v>
      </c>
      <c r="L1812">
        <v>1448.9246487452201</v>
      </c>
      <c r="M1812">
        <v>79.399308306084905</v>
      </c>
      <c r="N1812">
        <v>1.0252604615984899</v>
      </c>
      <c r="O1812">
        <v>15.886045388701101</v>
      </c>
      <c r="P1812">
        <v>20.3603254552499</v>
      </c>
      <c r="Q1812">
        <v>0.14877836364394001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629</v>
      </c>
      <c r="E1813">
        <v>482.98611346000001</v>
      </c>
      <c r="F1813">
        <v>61.09</v>
      </c>
      <c r="G1813">
        <v>-13.4898869188182</v>
      </c>
      <c r="H1813">
        <v>6.3539546102836502</v>
      </c>
      <c r="I1813">
        <v>-22.5595287022823</v>
      </c>
      <c r="J1813">
        <v>5.2054280761678902</v>
      </c>
      <c r="K1813">
        <v>56.618529407888097</v>
      </c>
      <c r="L1813">
        <v>57.257307644664699</v>
      </c>
      <c r="M1813">
        <v>67.080665059066803</v>
      </c>
      <c r="N1813">
        <v>1.9746305036174501</v>
      </c>
      <c r="O1813">
        <v>22.6059911605827</v>
      </c>
      <c r="P1813">
        <v>22.424849699398798</v>
      </c>
      <c r="Q1813">
        <v>-2.5847949446662001E-2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336</v>
      </c>
      <c r="E1814">
        <v>482.57384579499899</v>
      </c>
      <c r="F1814">
        <v>133.65</v>
      </c>
      <c r="G1814">
        <v>-24.7998089590955</v>
      </c>
      <c r="H1814">
        <v>-8.0179563187503096</v>
      </c>
      <c r="I1814">
        <v>15.177426949792199</v>
      </c>
      <c r="J1814">
        <v>-6.2853969146970998</v>
      </c>
      <c r="K1814">
        <v>137.171092256968</v>
      </c>
      <c r="L1814">
        <v>124.48080216819</v>
      </c>
      <c r="M1814">
        <v>50.006055856590201</v>
      </c>
      <c r="N1814">
        <v>0.38678708493839098</v>
      </c>
      <c r="O1814">
        <v>28.731762065095399</v>
      </c>
      <c r="P1814">
        <v>35</v>
      </c>
      <c r="Q1814">
        <v>0.15156097440695801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713</v>
      </c>
      <c r="E1815">
        <v>481.92970355999898</v>
      </c>
      <c r="F1815">
        <v>27.96</v>
      </c>
      <c r="G1815">
        <v>1.3573278620512801</v>
      </c>
      <c r="H1815">
        <v>-0.36844599301048497</v>
      </c>
      <c r="I1815">
        <v>0.79026054476866303</v>
      </c>
      <c r="J1815">
        <v>-0.196569032524225</v>
      </c>
      <c r="K1815">
        <v>26.607183364738699</v>
      </c>
      <c r="L1815">
        <v>24.7967979941054</v>
      </c>
      <c r="M1815">
        <v>56.344784633490001</v>
      </c>
      <c r="N1815">
        <v>1.31777315836263</v>
      </c>
      <c r="O1815">
        <v>7.3319027181688101</v>
      </c>
      <c r="P1815">
        <v>39.799999999999997</v>
      </c>
      <c r="Q1815">
        <v>3.3094991646369998E-3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1840</v>
      </c>
      <c r="E1816">
        <v>481.123176822</v>
      </c>
      <c r="F1816">
        <v>233.83</v>
      </c>
      <c r="G1816">
        <v>-10.1461778146986</v>
      </c>
      <c r="H1816">
        <v>-1.4538432471441201</v>
      </c>
      <c r="I1816">
        <v>-29.084305170546401</v>
      </c>
      <c r="J1816">
        <v>0.70289011688115599</v>
      </c>
      <c r="K1816">
        <v>238.92639276506799</v>
      </c>
      <c r="L1816">
        <v>248.68373132765899</v>
      </c>
      <c r="M1816">
        <v>59.887606520543699</v>
      </c>
      <c r="N1816">
        <v>0.80360027305852999</v>
      </c>
      <c r="O1816">
        <v>36.423897703459701</v>
      </c>
      <c r="P1816">
        <v>19.912820512820499</v>
      </c>
      <c r="Q1816">
        <v>-4.5474558663407001E-2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21</v>
      </c>
      <c r="E1817">
        <v>480.59228636300003</v>
      </c>
      <c r="F1817">
        <v>125.96</v>
      </c>
      <c r="G1817">
        <v>35.077590306224401</v>
      </c>
      <c r="H1817">
        <v>32.759899146066701</v>
      </c>
      <c r="I1817">
        <v>7.0884616607791102</v>
      </c>
      <c r="J1817">
        <v>9.3599505299300603</v>
      </c>
      <c r="K1817">
        <v>107.813043030076</v>
      </c>
      <c r="L1817">
        <v>86.592945175559805</v>
      </c>
      <c r="M1817">
        <v>84.109988238688103</v>
      </c>
      <c r="N1817">
        <v>0.77086248329225304</v>
      </c>
      <c r="O1817">
        <v>1.54017148301048</v>
      </c>
      <c r="P1817">
        <v>120.595446584938</v>
      </c>
      <c r="Q1817">
        <v>4.9082615173002997E-2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21</v>
      </c>
      <c r="E1818">
        <v>480.22632314999998</v>
      </c>
      <c r="F1818">
        <v>259.25</v>
      </c>
      <c r="G1818">
        <v>107.588311426525</v>
      </c>
      <c r="H1818">
        <v>-7.7697878205818096</v>
      </c>
      <c r="I1818">
        <v>-20.093562288446599</v>
      </c>
      <c r="J1818">
        <v>-0.481157803805008</v>
      </c>
      <c r="K1818">
        <v>259.83359851053399</v>
      </c>
      <c r="L1818">
        <v>237.46815429150101</v>
      </c>
      <c r="M1818">
        <v>45.537319071663703</v>
      </c>
      <c r="N1818">
        <v>1.07093475741016</v>
      </c>
      <c r="O1818">
        <v>29.373191899710701</v>
      </c>
      <c r="P1818">
        <v>144.57547169811301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49</v>
      </c>
      <c r="E1819">
        <v>479.88033001999997</v>
      </c>
      <c r="F1819">
        <v>112.05</v>
      </c>
      <c r="G1819">
        <v>-42.279141447597702</v>
      </c>
      <c r="H1819">
        <v>-16.2960778035647</v>
      </c>
      <c r="I1819">
        <v>-29.3051918094013</v>
      </c>
      <c r="J1819">
        <v>-3.44199675281713</v>
      </c>
      <c r="M1819">
        <v>25.976988069131501</v>
      </c>
      <c r="O1819">
        <v>19.589468987059298</v>
      </c>
      <c r="P1819">
        <v>7.3790129372304598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242</v>
      </c>
      <c r="E1820">
        <v>478.80589925999999</v>
      </c>
      <c r="F1820">
        <v>383.4</v>
      </c>
      <c r="G1820">
        <v>14.339496556474099</v>
      </c>
      <c r="H1820">
        <v>1.3429317650644299</v>
      </c>
      <c r="I1820">
        <v>-9.8504070583049597</v>
      </c>
      <c r="J1820">
        <v>4.5780580535782702</v>
      </c>
      <c r="K1820">
        <v>373.28367556876702</v>
      </c>
      <c r="L1820">
        <v>358.46597944462502</v>
      </c>
      <c r="M1820">
        <v>70.346463383829203</v>
      </c>
      <c r="N1820">
        <v>0.49911475065150901</v>
      </c>
      <c r="O1820">
        <v>27.4908711528429</v>
      </c>
      <c r="P1820">
        <v>50.648330058939003</v>
      </c>
      <c r="Q1820">
        <v>-2.0660651388976999E-2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542</v>
      </c>
      <c r="E1821">
        <v>478.68365054999998</v>
      </c>
      <c r="F1821">
        <v>531.79999999999995</v>
      </c>
      <c r="G1821">
        <v>-10.873101389711501</v>
      </c>
      <c r="H1821">
        <v>4.9500887940316298</v>
      </c>
      <c r="I1821">
        <v>-8.5440110949217001</v>
      </c>
      <c r="J1821">
        <v>-5.66752812503558</v>
      </c>
      <c r="K1821">
        <v>496.43675607633401</v>
      </c>
      <c r="L1821">
        <v>467.77990315784302</v>
      </c>
      <c r="M1821">
        <v>47.015500281135402</v>
      </c>
      <c r="N1821">
        <v>1.35305415577028</v>
      </c>
      <c r="O1821">
        <v>8.8755171116961407</v>
      </c>
      <c r="P1821">
        <v>29.549330085261801</v>
      </c>
      <c r="Q1821">
        <v>-3.5452471304633998E-2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239</v>
      </c>
      <c r="E1822">
        <v>478.30213112500002</v>
      </c>
      <c r="F1822">
        <v>973.75</v>
      </c>
      <c r="G1822">
        <v>98.267201410375193</v>
      </c>
      <c r="H1822">
        <v>3.0161829157748001</v>
      </c>
      <c r="I1822">
        <v>38.590738470551599</v>
      </c>
      <c r="J1822">
        <v>-0.90828074423593397</v>
      </c>
      <c r="K1822">
        <v>944.76962972736499</v>
      </c>
      <c r="L1822">
        <v>753.82416121023402</v>
      </c>
      <c r="M1822">
        <v>50.4606975678076</v>
      </c>
      <c r="N1822">
        <v>1.2948842455026499</v>
      </c>
      <c r="O1822">
        <v>17.1553273427471</v>
      </c>
      <c r="P1822">
        <v>166.67123100095799</v>
      </c>
      <c r="Q1822">
        <v>0.14043177720688499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986</v>
      </c>
      <c r="E1823">
        <v>476.94088932</v>
      </c>
      <c r="F1823">
        <v>58.2</v>
      </c>
      <c r="G1823">
        <v>18.055695879892401</v>
      </c>
      <c r="H1823">
        <v>-8.2309228351083696</v>
      </c>
      <c r="I1823">
        <v>-6.4451360932253801</v>
      </c>
      <c r="J1823">
        <v>-4.50321461556522</v>
      </c>
      <c r="K1823">
        <v>58.772502105584401</v>
      </c>
      <c r="L1823">
        <v>55.563494393267099</v>
      </c>
      <c r="M1823">
        <v>34.424561208303103</v>
      </c>
      <c r="N1823">
        <v>0.77688495980415195</v>
      </c>
      <c r="O1823">
        <v>23.1958762886598</v>
      </c>
      <c r="P1823">
        <v>45.5</v>
      </c>
      <c r="Q1823">
        <v>3.2115537297632002E-2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E1824">
        <v>472.91281086999999</v>
      </c>
      <c r="F1824">
        <v>248.2</v>
      </c>
      <c r="G1824">
        <v>238.089466322584</v>
      </c>
      <c r="H1824">
        <v>-22.003814420380198</v>
      </c>
      <c r="I1824">
        <v>-2.9720283636804501</v>
      </c>
      <c r="J1824">
        <v>4.7253316189321302</v>
      </c>
      <c r="K1824">
        <v>264.54823401339399</v>
      </c>
      <c r="L1824">
        <v>235.812889493939</v>
      </c>
      <c r="M1824">
        <v>54.284681529265903</v>
      </c>
      <c r="N1824">
        <v>1.4427713140029399</v>
      </c>
      <c r="O1824">
        <v>47.219983883964503</v>
      </c>
      <c r="P1824">
        <v>267.70370370370301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1474</v>
      </c>
      <c r="E1825">
        <v>472.76713749999999</v>
      </c>
      <c r="F1825">
        <v>464.45</v>
      </c>
      <c r="G1825">
        <v>118.65694209575599</v>
      </c>
      <c r="H1825">
        <v>36.573658588081898</v>
      </c>
      <c r="I1825">
        <v>300.80066934493499</v>
      </c>
      <c r="J1825">
        <v>6.9817964987824901</v>
      </c>
      <c r="K1825">
        <v>341.32484020904798</v>
      </c>
      <c r="L1825">
        <v>234.70975764480701</v>
      </c>
      <c r="M1825">
        <v>95.478196248892999</v>
      </c>
      <c r="N1825">
        <v>2.5896729397115399</v>
      </c>
      <c r="O1825">
        <v>0</v>
      </c>
      <c r="P1825">
        <v>388.89473684210498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242</v>
      </c>
      <c r="E1826">
        <v>472.29030488699999</v>
      </c>
      <c r="F1826">
        <v>84.09</v>
      </c>
      <c r="G1826">
        <v>-13.0985909032082</v>
      </c>
      <c r="H1826">
        <v>11.510882489500201</v>
      </c>
      <c r="I1826">
        <v>-12.721994608548901</v>
      </c>
      <c r="J1826">
        <v>5.9645943481513397</v>
      </c>
      <c r="K1826">
        <v>79.377131536617497</v>
      </c>
      <c r="L1826">
        <v>78.222721883340796</v>
      </c>
      <c r="M1826">
        <v>60.603371763392502</v>
      </c>
      <c r="N1826">
        <v>1.9279870381386599</v>
      </c>
      <c r="O1826">
        <v>16.185039838268501</v>
      </c>
      <c r="P1826">
        <v>27.409090909090899</v>
      </c>
      <c r="Q1826">
        <v>-5.3739374336866E-2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130</v>
      </c>
      <c r="E1827">
        <v>472.27200937499998</v>
      </c>
      <c r="F1827">
        <v>156.6</v>
      </c>
      <c r="G1827">
        <v>626.57847731159495</v>
      </c>
      <c r="H1827">
        <v>-9.7924915724766493</v>
      </c>
      <c r="I1827">
        <v>120.748529053966</v>
      </c>
      <c r="J1827">
        <v>-5.8592611363927896</v>
      </c>
      <c r="K1827">
        <v>162.31057608394201</v>
      </c>
      <c r="L1827">
        <v>112.493380665587</v>
      </c>
      <c r="M1827">
        <v>40.058418481403599</v>
      </c>
      <c r="N1827">
        <v>0.91478947520305098</v>
      </c>
      <c r="O1827">
        <v>35.855683269476302</v>
      </c>
      <c r="P1827">
        <v>769.99999999999898</v>
      </c>
      <c r="Q1827">
        <v>0.16508487821551601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214</v>
      </c>
      <c r="E1828">
        <v>470.88195000000002</v>
      </c>
      <c r="F1828">
        <v>139.55000000000001</v>
      </c>
      <c r="G1828">
        <v>61.513511994275099</v>
      </c>
      <c r="H1828">
        <v>12.184808658208199</v>
      </c>
      <c r="I1828">
        <v>-10.381247822502999</v>
      </c>
      <c r="J1828">
        <v>13.925052589097399</v>
      </c>
      <c r="K1828">
        <v>128.840233367819</v>
      </c>
      <c r="L1828">
        <v>118.504632103975</v>
      </c>
      <c r="M1828">
        <v>89.140955216333595</v>
      </c>
      <c r="N1828">
        <v>0.98865195178200904</v>
      </c>
      <c r="O1828">
        <v>13.7226800429953</v>
      </c>
      <c r="P1828">
        <v>98.647686832740206</v>
      </c>
      <c r="Q1828">
        <v>3.5717488399235997E-2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161</v>
      </c>
      <c r="E1829">
        <v>470.86115253499997</v>
      </c>
      <c r="F1829">
        <v>41.16</v>
      </c>
      <c r="G1829">
        <v>-36.9756845093046</v>
      </c>
      <c r="H1829">
        <v>-12.1515494697853</v>
      </c>
      <c r="I1829">
        <v>-40.803554073589702</v>
      </c>
      <c r="J1829">
        <v>-4.1462755908042004</v>
      </c>
      <c r="K1829">
        <v>44.571990522961698</v>
      </c>
      <c r="L1829">
        <v>51.135900480905299</v>
      </c>
      <c r="M1829">
        <v>16.363560177068699</v>
      </c>
      <c r="N1829">
        <v>0.986218776638766</v>
      </c>
      <c r="O1829">
        <v>82.215743440233197</v>
      </c>
      <c r="P1829">
        <v>15.1328671328671</v>
      </c>
      <c r="Q1829">
        <v>-6.2237974160384998E-2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E1830">
        <v>470.52267999999998</v>
      </c>
      <c r="F1830">
        <v>227.75</v>
      </c>
      <c r="G1830">
        <v>80.548700636657799</v>
      </c>
      <c r="H1830">
        <v>63.134694236696902</v>
      </c>
      <c r="I1830">
        <v>55.998666583764098</v>
      </c>
      <c r="J1830">
        <v>0.17930849244720201</v>
      </c>
      <c r="K1830">
        <v>176.75365886838199</v>
      </c>
      <c r="L1830">
        <v>150.54085255475599</v>
      </c>
      <c r="M1830">
        <v>72.454140933665101</v>
      </c>
      <c r="N1830">
        <v>3.2779154816408398</v>
      </c>
      <c r="O1830">
        <v>21.624588364434601</v>
      </c>
      <c r="P1830">
        <v>106.10859728506701</v>
      </c>
      <c r="Q1830">
        <v>0.122894249391878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21</v>
      </c>
      <c r="E1831">
        <v>469.04351061199998</v>
      </c>
      <c r="F1831">
        <v>240.18</v>
      </c>
      <c r="G1831">
        <v>179.10442844512099</v>
      </c>
      <c r="H1831">
        <v>10.330569946997199</v>
      </c>
      <c r="I1831">
        <v>67.730759171659997</v>
      </c>
      <c r="J1831">
        <v>10.1935285167269</v>
      </c>
      <c r="K1831">
        <v>203.10889345234199</v>
      </c>
      <c r="L1831">
        <v>154.65367584778701</v>
      </c>
      <c r="M1831">
        <v>83.921951190385798</v>
      </c>
      <c r="N1831">
        <v>0.46891183318017499</v>
      </c>
      <c r="O1831">
        <v>10.542093429927499</v>
      </c>
      <c r="P1831">
        <v>218.75248838752401</v>
      </c>
      <c r="Q1831">
        <v>5.1581721700511E-2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403</v>
      </c>
      <c r="E1832">
        <v>466.78057503000002</v>
      </c>
      <c r="F1832">
        <v>4.3</v>
      </c>
      <c r="G1832">
        <v>4.0129724482954101</v>
      </c>
      <c r="H1832">
        <v>-4.37209517055273</v>
      </c>
      <c r="I1832">
        <v>-11.8841444740188</v>
      </c>
      <c r="J1832">
        <v>-7.1497103576568</v>
      </c>
      <c r="K1832">
        <v>4.4305436448336604</v>
      </c>
      <c r="L1832">
        <v>4.3096138734479199</v>
      </c>
      <c r="M1832">
        <v>44.216881140456898</v>
      </c>
      <c r="N1832">
        <v>1.19383559421594</v>
      </c>
      <c r="O1832">
        <v>62.093023255813897</v>
      </c>
      <c r="P1832">
        <v>59.879249492999101</v>
      </c>
      <c r="Q1832">
        <v>6.4275463493490004E-2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403</v>
      </c>
      <c r="E1833">
        <v>464.75223774699998</v>
      </c>
      <c r="F1833">
        <v>24.62</v>
      </c>
      <c r="G1833">
        <v>-38.471674997743101</v>
      </c>
      <c r="H1833">
        <v>-14.190034240828201</v>
      </c>
      <c r="I1833">
        <v>-23.445368427521199</v>
      </c>
      <c r="J1833">
        <v>-4.9847188845038497</v>
      </c>
      <c r="K1833">
        <v>25.602461196261299</v>
      </c>
      <c r="L1833">
        <v>25.6084794806929</v>
      </c>
      <c r="M1833">
        <v>38.3010000823772</v>
      </c>
      <c r="N1833">
        <v>1.5898350971889399</v>
      </c>
      <c r="O1833">
        <v>48.090982940698602</v>
      </c>
      <c r="P1833">
        <v>10.255261979399901</v>
      </c>
      <c r="Q1833">
        <v>0.11541273424842501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629</v>
      </c>
      <c r="E1834">
        <v>464.22500000000002</v>
      </c>
      <c r="F1834">
        <v>120.65</v>
      </c>
      <c r="G1834">
        <v>-40.950637542421703</v>
      </c>
      <c r="H1834">
        <v>-1.1613234449170899</v>
      </c>
      <c r="I1834">
        <v>-15.042982732175499</v>
      </c>
      <c r="J1834">
        <v>2.1679672776314201</v>
      </c>
      <c r="K1834">
        <v>117.198593517018</v>
      </c>
      <c r="L1834">
        <v>120.99533585000999</v>
      </c>
      <c r="M1834">
        <v>61.8821149265342</v>
      </c>
      <c r="N1834">
        <v>3.19756093010843</v>
      </c>
      <c r="O1834">
        <v>28.1392457521757</v>
      </c>
      <c r="P1834">
        <v>19.160493827160401</v>
      </c>
      <c r="Q1834">
        <v>0.12986948229565701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242</v>
      </c>
      <c r="E1835">
        <v>464.17906260000001</v>
      </c>
      <c r="F1835">
        <v>27.95</v>
      </c>
      <c r="G1835">
        <v>24.8695424115535</v>
      </c>
      <c r="H1835">
        <v>25.8798726504243</v>
      </c>
      <c r="I1835">
        <v>39.30958120415</v>
      </c>
      <c r="J1835">
        <v>30.887841832374399</v>
      </c>
      <c r="K1835">
        <v>22.043126325479101</v>
      </c>
      <c r="L1835">
        <v>20.6202426822937</v>
      </c>
      <c r="M1835">
        <v>85.260065702725598</v>
      </c>
      <c r="N1835">
        <v>3.2205420601531398</v>
      </c>
      <c r="O1835">
        <v>6.0465116279069901</v>
      </c>
      <c r="P1835">
        <v>123.834373660312</v>
      </c>
      <c r="Q1835">
        <v>7.6416670314497004E-2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629</v>
      </c>
      <c r="E1836">
        <v>463.57654602999997</v>
      </c>
      <c r="F1836">
        <v>174.24</v>
      </c>
      <c r="G1836">
        <v>-30.988851420940801</v>
      </c>
      <c r="H1836">
        <v>-2.24690018292576</v>
      </c>
      <c r="I1836">
        <v>-19.855793585037699</v>
      </c>
      <c r="J1836">
        <v>-4.8804649667621502</v>
      </c>
      <c r="K1836">
        <v>174.552209527733</v>
      </c>
      <c r="L1836">
        <v>172.60136089299499</v>
      </c>
      <c r="M1836">
        <v>37.236209902280798</v>
      </c>
      <c r="N1836">
        <v>0.75417109714583697</v>
      </c>
      <c r="O1836">
        <v>31.6574839302111</v>
      </c>
      <c r="P1836">
        <v>28.495575221238902</v>
      </c>
      <c r="Q1836">
        <v>7.9344590971354004E-2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140</v>
      </c>
      <c r="E1837">
        <v>462.69965830199999</v>
      </c>
      <c r="F1837">
        <v>133.55000000000001</v>
      </c>
      <c r="G1837">
        <v>26.920589511218001</v>
      </c>
      <c r="H1837">
        <v>5.0483104223211104</v>
      </c>
      <c r="I1837">
        <v>-17.597421409733499</v>
      </c>
      <c r="J1837">
        <v>0.20842348817078199</v>
      </c>
      <c r="K1837">
        <v>128.85722175882901</v>
      </c>
      <c r="L1837">
        <v>124.16677065898</v>
      </c>
      <c r="M1837">
        <v>57.512218528649697</v>
      </c>
      <c r="N1837">
        <v>0.94707984715314697</v>
      </c>
      <c r="O1837">
        <v>38.450018719580598</v>
      </c>
      <c r="Q1837">
        <v>8.2791206896509997E-2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297</v>
      </c>
      <c r="E1838">
        <v>461.68132709999998</v>
      </c>
      <c r="F1838">
        <v>354.45</v>
      </c>
      <c r="G1838">
        <v>115.721857830019</v>
      </c>
      <c r="H1838">
        <v>21.108890971889998</v>
      </c>
      <c r="I1838">
        <v>20.220938920112701</v>
      </c>
      <c r="J1838">
        <v>-8.5268025532641492</v>
      </c>
      <c r="K1838">
        <v>339.10932002342099</v>
      </c>
      <c r="L1838">
        <v>283.87035519662601</v>
      </c>
      <c r="M1838">
        <v>50.5571275904666</v>
      </c>
      <c r="N1838">
        <v>0.82802245738577196</v>
      </c>
      <c r="O1838">
        <v>11.708280434475901</v>
      </c>
      <c r="P1838">
        <v>156.754798985874</v>
      </c>
      <c r="Q1838">
        <v>0.105667569497157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156</v>
      </c>
      <c r="E1839">
        <v>460.46811000000002</v>
      </c>
      <c r="F1839">
        <v>62.22</v>
      </c>
      <c r="G1839">
        <v>226.21510838590299</v>
      </c>
      <c r="H1839">
        <v>-14.6026984996463</v>
      </c>
      <c r="I1839">
        <v>94.414055304742703</v>
      </c>
      <c r="J1839">
        <v>-5.8993196105483099</v>
      </c>
      <c r="K1839">
        <v>58.688656841420602</v>
      </c>
      <c r="L1839">
        <v>42.118029291598397</v>
      </c>
      <c r="M1839">
        <v>44.762818505071699</v>
      </c>
      <c r="N1839">
        <v>0.30852012844596899</v>
      </c>
      <c r="O1839">
        <v>17.116682738669201</v>
      </c>
      <c r="P1839">
        <v>304.02597402597399</v>
      </c>
      <c r="Q1839">
        <v>0.11593877099818301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239</v>
      </c>
      <c r="E1840">
        <v>460.38590390000002</v>
      </c>
      <c r="F1840">
        <v>16.98</v>
      </c>
      <c r="G1840">
        <v>18.6832009461701</v>
      </c>
      <c r="H1840">
        <v>19.357952619609598</v>
      </c>
      <c r="I1840">
        <v>3.93300493534255</v>
      </c>
      <c r="J1840">
        <v>15.806356402135499</v>
      </c>
      <c r="K1840">
        <v>13.8373049101296</v>
      </c>
      <c r="L1840">
        <v>13.7905033560279</v>
      </c>
      <c r="M1840">
        <v>80.458171716543703</v>
      </c>
      <c r="N1840">
        <v>1.6742936471632099</v>
      </c>
      <c r="O1840">
        <v>26.619552414605401</v>
      </c>
      <c r="P1840">
        <v>75.051546391752495</v>
      </c>
      <c r="Q1840">
        <v>0.13751517348796599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692</v>
      </c>
      <c r="E1841">
        <v>458.0073415</v>
      </c>
      <c r="F1841">
        <v>320.55</v>
      </c>
      <c r="G1841">
        <v>46.651314289287903</v>
      </c>
      <c r="H1841">
        <v>36.439932807049203</v>
      </c>
      <c r="I1841">
        <v>6.2760205204007002</v>
      </c>
      <c r="J1841">
        <v>16.261489309556101</v>
      </c>
      <c r="K1841">
        <v>262.01473740235798</v>
      </c>
      <c r="L1841">
        <v>245.341781238967</v>
      </c>
      <c r="M1841">
        <v>77.155371608151299</v>
      </c>
      <c r="N1841">
        <v>2.7766781022651998</v>
      </c>
      <c r="O1841">
        <v>8.25144283263141</v>
      </c>
      <c r="P1841">
        <v>69.917837264775997</v>
      </c>
      <c r="Q1841">
        <v>7.8570555338826994E-2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D1842" t="s">
        <v>986</v>
      </c>
      <c r="E1842">
        <v>457.94112684799899</v>
      </c>
      <c r="F1842">
        <v>122.53</v>
      </c>
      <c r="G1842">
        <v>-0.82738743297863204</v>
      </c>
      <c r="H1842">
        <v>8.2935876649041997</v>
      </c>
      <c r="I1842">
        <v>13.971707669072901</v>
      </c>
      <c r="J1842">
        <v>-2.3231518891451</v>
      </c>
      <c r="K1842">
        <v>110.71332267790601</v>
      </c>
      <c r="L1842">
        <v>101.497634582713</v>
      </c>
      <c r="M1842">
        <v>41.183192806241799</v>
      </c>
      <c r="N1842">
        <v>1.4251802300321901</v>
      </c>
      <c r="O1842">
        <v>11.074838814984</v>
      </c>
      <c r="P1842">
        <v>46.918465227817698</v>
      </c>
      <c r="Q1842">
        <v>9.6551632769610006E-3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330</v>
      </c>
      <c r="E1843">
        <v>455.72578199999998</v>
      </c>
      <c r="F1843">
        <v>399.6</v>
      </c>
      <c r="G1843">
        <v>-24.2489952158767</v>
      </c>
      <c r="H1843">
        <v>-1.06605155684556</v>
      </c>
      <c r="I1843">
        <v>-11.846474149108801</v>
      </c>
      <c r="J1843">
        <v>0.79037333721835701</v>
      </c>
      <c r="O1843">
        <v>10.11011011011</v>
      </c>
      <c r="P1843">
        <v>14.187741105872201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986</v>
      </c>
      <c r="E1844">
        <v>455.67316190999998</v>
      </c>
      <c r="F1844">
        <v>527.15</v>
      </c>
      <c r="G1844">
        <v>12.378072453296101</v>
      </c>
      <c r="H1844">
        <v>14.761156748277401</v>
      </c>
      <c r="I1844">
        <v>12.5543787293559</v>
      </c>
      <c r="J1844">
        <v>8.2521875753232994</v>
      </c>
      <c r="K1844">
        <v>465.541443780527</v>
      </c>
      <c r="L1844">
        <v>432.14008653324203</v>
      </c>
      <c r="M1844">
        <v>72.078226402947607</v>
      </c>
      <c r="N1844">
        <v>1.63347640789075</v>
      </c>
      <c r="O1844">
        <v>4.2018400834676797</v>
      </c>
      <c r="P1844">
        <v>45.120440467997199</v>
      </c>
      <c r="Q1844">
        <v>4.3294475383347998E-2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E1845">
        <v>454.51584000000003</v>
      </c>
      <c r="F1845">
        <v>232</v>
      </c>
      <c r="G1845">
        <v>-0.90073266761418203</v>
      </c>
      <c r="H1845">
        <v>-6.5343001444161697</v>
      </c>
      <c r="I1845">
        <v>-10.083412288850701</v>
      </c>
      <c r="J1845">
        <v>-4.1298518339526904</v>
      </c>
      <c r="K1845">
        <v>244.51071205619601</v>
      </c>
      <c r="L1845">
        <v>224.57872488336301</v>
      </c>
      <c r="M1845">
        <v>42.293106676041297</v>
      </c>
      <c r="N1845">
        <v>1.5423934697050601</v>
      </c>
      <c r="O1845">
        <v>28.426724137931</v>
      </c>
      <c r="P1845">
        <v>45.226917057902902</v>
      </c>
      <c r="Q1845">
        <v>0.17779763251800301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D1846" t="s">
        <v>455</v>
      </c>
      <c r="E1846">
        <v>452.88749999999999</v>
      </c>
      <c r="F1846">
        <v>593.9</v>
      </c>
      <c r="G1846">
        <v>20.942650897294602</v>
      </c>
      <c r="H1846">
        <v>1.26674759971743</v>
      </c>
      <c r="I1846">
        <v>-32.726868130805798</v>
      </c>
      <c r="J1846">
        <v>-0.21266979113795101</v>
      </c>
      <c r="K1846">
        <v>594.28559218191697</v>
      </c>
      <c r="L1846">
        <v>592.53277749690301</v>
      </c>
      <c r="M1846">
        <v>68.611048347163106</v>
      </c>
      <c r="N1846">
        <v>0.95165455199255</v>
      </c>
      <c r="O1846">
        <v>44.435090082505397</v>
      </c>
      <c r="Q1846">
        <v>-5.8383737833890004E-3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304</v>
      </c>
      <c r="E1847">
        <v>452.79731594999998</v>
      </c>
      <c r="F1847">
        <v>26.39</v>
      </c>
      <c r="G1847">
        <v>248.02010306173199</v>
      </c>
      <c r="H1847">
        <v>49.049503998709902</v>
      </c>
      <c r="I1847">
        <v>54.7569835396991</v>
      </c>
      <c r="J1847">
        <v>39.2961839944753</v>
      </c>
      <c r="K1847">
        <v>18.7273777752368</v>
      </c>
      <c r="L1847">
        <v>14.670911043495501</v>
      </c>
      <c r="M1847">
        <v>77.408092938930395</v>
      </c>
      <c r="N1847">
        <v>3.5798800094732699</v>
      </c>
      <c r="O1847">
        <v>16.142478211443699</v>
      </c>
      <c r="P1847">
        <v>315.590551181102</v>
      </c>
      <c r="Q1847">
        <v>0.109535123330189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189</v>
      </c>
      <c r="E1848">
        <v>452.625</v>
      </c>
      <c r="F1848">
        <v>89.19</v>
      </c>
      <c r="G1848">
        <v>33.675924707249401</v>
      </c>
      <c r="H1848">
        <v>-6.1076015994902697</v>
      </c>
      <c r="I1848">
        <v>-13.4553687259765</v>
      </c>
      <c r="J1848">
        <v>-5.6984985645969299</v>
      </c>
      <c r="K1848">
        <v>91.287262923964406</v>
      </c>
      <c r="L1848">
        <v>86.102508948040494</v>
      </c>
      <c r="M1848">
        <v>35.366168058206497</v>
      </c>
      <c r="N1848">
        <v>1.15795134250923</v>
      </c>
      <c r="O1848">
        <v>41.159322794035198</v>
      </c>
      <c r="P1848">
        <v>82.020408163265301</v>
      </c>
      <c r="Q1848">
        <v>0.103369419815572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140</v>
      </c>
      <c r="E1849">
        <v>450.02590196699998</v>
      </c>
      <c r="F1849">
        <v>29.98</v>
      </c>
      <c r="G1849">
        <v>-9.8789536070001702</v>
      </c>
      <c r="H1849">
        <v>-7.8328059428104604</v>
      </c>
      <c r="I1849">
        <v>-30.054410657045398</v>
      </c>
      <c r="J1849">
        <v>-3.3657428528762701</v>
      </c>
      <c r="K1849">
        <v>31.304393347703002</v>
      </c>
      <c r="L1849">
        <v>32.009326383628</v>
      </c>
      <c r="M1849">
        <v>34.500461469089998</v>
      </c>
      <c r="N1849">
        <v>0.852491300676541</v>
      </c>
      <c r="O1849">
        <v>49.4329553035356</v>
      </c>
      <c r="P1849">
        <v>21.6227180527383</v>
      </c>
      <c r="Q1849">
        <v>-1.6702110218911999E-2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214</v>
      </c>
      <c r="E1850">
        <v>449.903567519999</v>
      </c>
      <c r="F1850">
        <v>191.8</v>
      </c>
      <c r="G1850">
        <v>116.018561863809</v>
      </c>
      <c r="H1850">
        <v>8.3258812162636797</v>
      </c>
      <c r="I1850">
        <v>-11.3109118390784</v>
      </c>
      <c r="J1850">
        <v>13.9565610008453</v>
      </c>
      <c r="K1850">
        <v>168.53778054182001</v>
      </c>
      <c r="L1850">
        <v>142.145676355712</v>
      </c>
      <c r="M1850">
        <v>70.048694745438198</v>
      </c>
      <c r="N1850">
        <v>1.1061411992262999</v>
      </c>
      <c r="O1850">
        <v>14.546402502606799</v>
      </c>
      <c r="P1850">
        <v>175.37688442211001</v>
      </c>
      <c r="Q1850">
        <v>0.13705760911502499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542</v>
      </c>
      <c r="E1851">
        <v>449.59875</v>
      </c>
      <c r="F1851">
        <v>424.65</v>
      </c>
      <c r="G1851">
        <v>9.5573605715346996</v>
      </c>
      <c r="H1851">
        <v>4.1498126406853002</v>
      </c>
      <c r="I1851">
        <v>-1.2429710664715901</v>
      </c>
      <c r="J1851">
        <v>-6.2623470149221703</v>
      </c>
      <c r="K1851">
        <v>407.92188920836202</v>
      </c>
      <c r="L1851">
        <v>368.99055802828099</v>
      </c>
      <c r="M1851">
        <v>38.831809293468801</v>
      </c>
      <c r="N1851">
        <v>0.57197102002341604</v>
      </c>
      <c r="O1851">
        <v>12.127634522547901</v>
      </c>
      <c r="P1851">
        <v>38.706516413522699</v>
      </c>
      <c r="Q1851">
        <v>1.3117111843296E-2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189</v>
      </c>
      <c r="E1852">
        <v>449.32441249999999</v>
      </c>
      <c r="F1852">
        <v>198.5</v>
      </c>
      <c r="G1852">
        <v>51.067420045880098</v>
      </c>
      <c r="H1852">
        <v>12.3571469017286</v>
      </c>
      <c r="I1852">
        <v>29.989111204165901</v>
      </c>
      <c r="J1852">
        <v>-6.2767428831898702</v>
      </c>
      <c r="K1852">
        <v>186.837167765213</v>
      </c>
      <c r="L1852">
        <v>161.32803011625199</v>
      </c>
      <c r="M1852">
        <v>53.690027710933798</v>
      </c>
      <c r="N1852">
        <v>2.1687616284656599</v>
      </c>
      <c r="O1852">
        <v>18.841309823677499</v>
      </c>
      <c r="P1852">
        <v>80.454545454545396</v>
      </c>
      <c r="Q1852">
        <v>9.5792091463451995E-2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247</v>
      </c>
      <c r="E1853">
        <v>449.2373862</v>
      </c>
      <c r="F1853">
        <v>209.2</v>
      </c>
      <c r="G1853">
        <v>65.532468070950998</v>
      </c>
      <c r="H1853">
        <v>16.648419987869801</v>
      </c>
      <c r="I1853">
        <v>-12.269386502455999</v>
      </c>
      <c r="J1853">
        <v>14.320128280762599</v>
      </c>
      <c r="K1853">
        <v>175.442548058705</v>
      </c>
      <c r="L1853">
        <v>173.097237433712</v>
      </c>
      <c r="M1853">
        <v>77.757738698123703</v>
      </c>
      <c r="N1853">
        <v>1.1504347303068101</v>
      </c>
      <c r="O1853">
        <v>33.843212237093702</v>
      </c>
      <c r="P1853">
        <v>113.46938775510201</v>
      </c>
      <c r="Q1853">
        <v>8.8412927937941005E-2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629</v>
      </c>
      <c r="E1854">
        <v>448.67250000000001</v>
      </c>
      <c r="F1854">
        <v>381.6</v>
      </c>
      <c r="G1854">
        <v>85.7527671784391</v>
      </c>
      <c r="H1854">
        <v>29.455652032369599</v>
      </c>
      <c r="I1854">
        <v>66.159815328111904</v>
      </c>
      <c r="J1854">
        <v>15.058207457231401</v>
      </c>
      <c r="K1854">
        <v>321.69406598848599</v>
      </c>
      <c r="L1854">
        <v>257.65447995929998</v>
      </c>
      <c r="M1854">
        <v>80.498222554850798</v>
      </c>
      <c r="N1854">
        <v>1.89554347325616</v>
      </c>
      <c r="O1854">
        <v>5.3459119496855196</v>
      </c>
      <c r="P1854">
        <v>161.01231190150401</v>
      </c>
      <c r="Q1854">
        <v>8.3874148027292997E-2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E1855">
        <v>447.33600000000001</v>
      </c>
      <c r="F1855">
        <v>517.75</v>
      </c>
      <c r="G1855">
        <v>424.96089770210801</v>
      </c>
      <c r="H1855">
        <v>16.4135425102894</v>
      </c>
      <c r="I1855">
        <v>71.710699342160297</v>
      </c>
      <c r="J1855">
        <v>2.7555738304351398</v>
      </c>
      <c r="K1855">
        <v>448.92331304124002</v>
      </c>
      <c r="L1855">
        <v>345.17965689635201</v>
      </c>
      <c r="M1855">
        <v>72.206798543861595</v>
      </c>
      <c r="N1855">
        <v>1.2621153880807201</v>
      </c>
      <c r="O1855">
        <v>4.07532592950266</v>
      </c>
      <c r="P1855">
        <v>529.86618004866102</v>
      </c>
      <c r="Q1855">
        <v>0.18131571520824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D1856" t="s">
        <v>189</v>
      </c>
      <c r="E1856">
        <v>446.74302392099997</v>
      </c>
      <c r="F1856">
        <v>27.55</v>
      </c>
      <c r="G1856">
        <v>33.752001461864097</v>
      </c>
      <c r="H1856">
        <v>0.65889689676268304</v>
      </c>
      <c r="I1856">
        <v>-33.707910978175697</v>
      </c>
      <c r="J1856">
        <v>-0.402198019175105</v>
      </c>
      <c r="K1856">
        <v>28.4227914912627</v>
      </c>
      <c r="L1856">
        <v>28.850244341203599</v>
      </c>
      <c r="M1856">
        <v>46.785187488491403</v>
      </c>
      <c r="N1856">
        <v>1.3836696309466201</v>
      </c>
      <c r="O1856">
        <v>94.192377495462793</v>
      </c>
      <c r="P1856">
        <v>70.588235294117595</v>
      </c>
      <c r="Q1856">
        <v>4.1989476631606001E-2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986</v>
      </c>
      <c r="E1857">
        <v>445.80273403599898</v>
      </c>
      <c r="F1857">
        <v>40.36</v>
      </c>
      <c r="G1857">
        <v>34.170999103918703</v>
      </c>
      <c r="H1857">
        <v>1.72311510982109</v>
      </c>
      <c r="I1857">
        <v>27.294989265525199</v>
      </c>
      <c r="J1857">
        <v>-6.4715281755985696</v>
      </c>
      <c r="K1857">
        <v>37.024736133352199</v>
      </c>
      <c r="L1857">
        <v>33.152424963933399</v>
      </c>
      <c r="M1857">
        <v>36.099526158061401</v>
      </c>
      <c r="N1857">
        <v>1.3420078445749899</v>
      </c>
      <c r="O1857">
        <v>15.832507433102</v>
      </c>
      <c r="P1857">
        <v>68.870292887029294</v>
      </c>
      <c r="Q1857">
        <v>5.8862286200663E-2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75</v>
      </c>
      <c r="E1858">
        <v>445.14818890999999</v>
      </c>
      <c r="F1858">
        <v>666.7</v>
      </c>
      <c r="G1858">
        <v>72.205102063946299</v>
      </c>
      <c r="H1858">
        <v>4.5038725529034203</v>
      </c>
      <c r="I1858">
        <v>-4.5098592093273604</v>
      </c>
      <c r="J1858">
        <v>3.0252529898990099</v>
      </c>
      <c r="K1858">
        <v>578.76922478466304</v>
      </c>
      <c r="L1858">
        <v>527.55136187403605</v>
      </c>
      <c r="M1858">
        <v>78.022753885548198</v>
      </c>
      <c r="N1858">
        <v>2.05864596808969</v>
      </c>
      <c r="O1858">
        <v>10.2444877756112</v>
      </c>
      <c r="P1858">
        <v>100.692354003612</v>
      </c>
      <c r="Q1858">
        <v>4.2429523723940002E-2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242</v>
      </c>
      <c r="E1859">
        <v>444.86989319499997</v>
      </c>
      <c r="F1859">
        <v>368.1</v>
      </c>
      <c r="G1859">
        <v>-0.42236500869815002</v>
      </c>
      <c r="H1859">
        <v>26.1041449381093</v>
      </c>
      <c r="I1859">
        <v>14.2145891119543</v>
      </c>
      <c r="J1859">
        <v>22.4333566631095</v>
      </c>
      <c r="K1859">
        <v>290.120460339575</v>
      </c>
      <c r="L1859">
        <v>293.94803055064</v>
      </c>
      <c r="M1859">
        <v>87.2389491455734</v>
      </c>
      <c r="N1859">
        <v>3.0481767489912799</v>
      </c>
      <c r="O1859">
        <v>13.746264602010299</v>
      </c>
      <c r="P1859">
        <v>56.638297872340402</v>
      </c>
      <c r="Q1859">
        <v>-3.9766859906007E-2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E1860">
        <v>444.10572351000002</v>
      </c>
      <c r="F1860">
        <v>258.89999999999998</v>
      </c>
      <c r="G1860">
        <v>438.56658919970698</v>
      </c>
      <c r="H1860">
        <v>23.0985308526149</v>
      </c>
      <c r="I1860">
        <v>74.958720656085902</v>
      </c>
      <c r="J1860">
        <v>2.6183859224307202</v>
      </c>
      <c r="K1860">
        <v>225.744181696129</v>
      </c>
      <c r="L1860">
        <v>179.83596937481499</v>
      </c>
      <c r="M1860">
        <v>66.643614644579998</v>
      </c>
      <c r="N1860">
        <v>1.28252585737615</v>
      </c>
      <c r="O1860">
        <v>21.282348397064499</v>
      </c>
      <c r="P1860">
        <v>464.87272727272699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46</v>
      </c>
      <c r="E1861">
        <v>443.11279999999999</v>
      </c>
      <c r="F1861">
        <v>385.1</v>
      </c>
      <c r="G1861">
        <v>34.554346471675402</v>
      </c>
      <c r="H1861">
        <v>71.710833450432403</v>
      </c>
      <c r="I1861">
        <v>64.872346502705696</v>
      </c>
      <c r="J1861">
        <v>14.1902203264278</v>
      </c>
      <c r="K1861">
        <v>284.28662220005299</v>
      </c>
      <c r="M1861">
        <v>94.629567417968701</v>
      </c>
      <c r="N1861">
        <v>1.61947385947385</v>
      </c>
      <c r="O1861">
        <v>10.231108802908301</v>
      </c>
      <c r="P1861">
        <v>124.67911318553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D1862" t="s">
        <v>1675</v>
      </c>
      <c r="E1862">
        <v>442.282046102999</v>
      </c>
      <c r="F1862">
        <v>157.49</v>
      </c>
      <c r="G1862">
        <v>17.915473648592101</v>
      </c>
      <c r="H1862">
        <v>11.579732756879899</v>
      </c>
      <c r="I1862">
        <v>3.4568364075943299</v>
      </c>
      <c r="J1862">
        <v>-5.7528015813386304</v>
      </c>
      <c r="K1862">
        <v>149.54867207165401</v>
      </c>
      <c r="L1862">
        <v>133.82977821778201</v>
      </c>
      <c r="M1862">
        <v>45.094730864904697</v>
      </c>
      <c r="N1862">
        <v>0.249951848523598</v>
      </c>
      <c r="O1862">
        <v>14.070734649819</v>
      </c>
      <c r="P1862">
        <v>50.6360593017695</v>
      </c>
      <c r="Q1862">
        <v>-4.5139027279127997E-2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D1863" t="s">
        <v>214</v>
      </c>
      <c r="E1863">
        <v>442.00508000000002</v>
      </c>
      <c r="F1863">
        <v>1420.65</v>
      </c>
      <c r="G1863">
        <v>468.11057496761998</v>
      </c>
      <c r="H1863">
        <v>41.956722609934403</v>
      </c>
      <c r="I1863">
        <v>268.68620459518598</v>
      </c>
      <c r="J1863">
        <v>6.9977247982896298</v>
      </c>
      <c r="K1863">
        <v>971.33982342596801</v>
      </c>
      <c r="L1863">
        <v>562.75566014165702</v>
      </c>
      <c r="M1863">
        <v>99.135334704948505</v>
      </c>
      <c r="N1863">
        <v>0.402954357892646</v>
      </c>
      <c r="O1863">
        <v>0</v>
      </c>
      <c r="P1863">
        <v>583.00480769230705</v>
      </c>
      <c r="Q1863">
        <v>0.236470886835146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D1864" t="s">
        <v>150</v>
      </c>
      <c r="E1864">
        <v>441.46509459999999</v>
      </c>
      <c r="F1864">
        <v>3266.75</v>
      </c>
      <c r="G1864">
        <v>-1.2295625312476299</v>
      </c>
      <c r="H1864">
        <v>13.2918892410952</v>
      </c>
      <c r="I1864">
        <v>17.366565290996501</v>
      </c>
      <c r="J1864">
        <v>4.6268980331573699</v>
      </c>
      <c r="K1864">
        <v>2591.03890676336</v>
      </c>
      <c r="L1864">
        <v>2417.2905419731501</v>
      </c>
      <c r="M1864">
        <v>78.679009961035803</v>
      </c>
      <c r="N1864">
        <v>2.4571543840774601</v>
      </c>
      <c r="O1864">
        <v>0.98721971378281603</v>
      </c>
      <c r="P1864">
        <v>67.689030337251694</v>
      </c>
      <c r="Q1864">
        <v>-5.5046907362465002E-2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403</v>
      </c>
      <c r="E1865">
        <v>440.37</v>
      </c>
      <c r="F1865">
        <v>635.6</v>
      </c>
      <c r="G1865">
        <v>335.94840738152499</v>
      </c>
      <c r="H1865">
        <v>-2.3801015025567298</v>
      </c>
      <c r="I1865">
        <v>17.990125614763599</v>
      </c>
      <c r="J1865">
        <v>-4.44955314980559</v>
      </c>
      <c r="K1865">
        <v>602.15652257478405</v>
      </c>
      <c r="L1865">
        <v>494.28704140189899</v>
      </c>
      <c r="M1865">
        <v>60.8055912471943</v>
      </c>
      <c r="N1865">
        <v>1.8140540861577401</v>
      </c>
      <c r="O1865">
        <v>3.1938325991189398</v>
      </c>
      <c r="P1865">
        <v>389.48787061994602</v>
      </c>
      <c r="Q1865">
        <v>0.160870568694233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D1866" t="s">
        <v>242</v>
      </c>
      <c r="E1866">
        <v>439.82400000000001</v>
      </c>
      <c r="F1866">
        <v>179.85</v>
      </c>
      <c r="G1866">
        <v>96.142841518817093</v>
      </c>
      <c r="H1866">
        <v>-2.10478500531993</v>
      </c>
      <c r="I1866">
        <v>-15.053499910233</v>
      </c>
      <c r="J1866">
        <v>-3.7279528753834801</v>
      </c>
      <c r="K1866">
        <v>178.74008583596901</v>
      </c>
      <c r="M1866">
        <v>46.390986234003996</v>
      </c>
      <c r="N1866">
        <v>0.93486067105369997</v>
      </c>
      <c r="O1866">
        <v>35.168195718654403</v>
      </c>
      <c r="P1866">
        <v>138.369781312127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40</v>
      </c>
      <c r="E1867">
        <v>439.56061199999999</v>
      </c>
      <c r="F1867">
        <v>11.58</v>
      </c>
      <c r="G1867">
        <v>-73.366303890316303</v>
      </c>
      <c r="H1867">
        <v>-7.2560515568455397</v>
      </c>
      <c r="I1867">
        <v>-69.161813355357097</v>
      </c>
      <c r="J1867">
        <v>-6.34696253786099</v>
      </c>
      <c r="K1867">
        <v>12.3199970313098</v>
      </c>
      <c r="L1867">
        <v>16.060681933287299</v>
      </c>
      <c r="M1867">
        <v>34.759604107620902</v>
      </c>
      <c r="N1867">
        <v>1.48086074495554</v>
      </c>
      <c r="O1867">
        <v>187.99654576856599</v>
      </c>
      <c r="P1867">
        <v>22.539682539682499</v>
      </c>
      <c r="Q1867">
        <v>0.19910694639522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21</v>
      </c>
      <c r="E1868">
        <v>438.84916459999999</v>
      </c>
      <c r="F1868">
        <v>425.95</v>
      </c>
      <c r="G1868">
        <v>-9.0130085122320303</v>
      </c>
      <c r="H1868">
        <v>1.84393803299412</v>
      </c>
      <c r="I1868">
        <v>-27.325121297013901</v>
      </c>
      <c r="J1868">
        <v>2.38658638353981</v>
      </c>
      <c r="K1868">
        <v>406.23634191623802</v>
      </c>
      <c r="L1868">
        <v>407.12668975736102</v>
      </c>
      <c r="M1868">
        <v>70.5857451356854</v>
      </c>
      <c r="N1868">
        <v>0.88617890291366797</v>
      </c>
      <c r="O1868">
        <v>33.818523300856903</v>
      </c>
      <c r="P1868">
        <v>27.663719466506802</v>
      </c>
      <c r="Q1868">
        <v>0.15559860655080801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905</v>
      </c>
      <c r="E1869">
        <v>438.49980599999998</v>
      </c>
      <c r="F1869">
        <v>130.94999999999999</v>
      </c>
      <c r="G1869">
        <v>58.651489045624402</v>
      </c>
      <c r="H1869">
        <v>27.7320436812496</v>
      </c>
      <c r="I1869">
        <v>-12.9873608486162</v>
      </c>
      <c r="J1869">
        <v>15.831556654138</v>
      </c>
      <c r="K1869">
        <v>104.210155669782</v>
      </c>
      <c r="M1869">
        <v>73.0484064040308</v>
      </c>
      <c r="N1869">
        <v>3.31958287518178</v>
      </c>
      <c r="O1869">
        <v>33.638793432607798</v>
      </c>
      <c r="P1869">
        <v>94.576523031203493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46</v>
      </c>
      <c r="E1870">
        <v>436.31806</v>
      </c>
      <c r="F1870">
        <v>227.05</v>
      </c>
      <c r="G1870">
        <v>20.338918653074401</v>
      </c>
      <c r="H1870">
        <v>23.276958600125798</v>
      </c>
      <c r="I1870">
        <v>-18.332188434823099</v>
      </c>
      <c r="J1870">
        <v>-0.69813581669970204</v>
      </c>
      <c r="K1870">
        <v>204.031798983996</v>
      </c>
      <c r="L1870">
        <v>190.85926108619</v>
      </c>
      <c r="M1870">
        <v>58.9912270770525</v>
      </c>
      <c r="N1870">
        <v>1.01608710394454</v>
      </c>
      <c r="O1870">
        <v>27.064523232768099</v>
      </c>
      <c r="P1870">
        <v>60.9712867777383</v>
      </c>
      <c r="Q1870">
        <v>0.14213950525163099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D1871" t="s">
        <v>479</v>
      </c>
      <c r="E1871">
        <v>435.20512000000002</v>
      </c>
      <c r="F1871">
        <v>177.3</v>
      </c>
      <c r="G1871">
        <v>-25.710393392168498</v>
      </c>
      <c r="H1871">
        <v>4.6050595542655604</v>
      </c>
      <c r="I1871">
        <v>-12.7364437539721</v>
      </c>
      <c r="J1871">
        <v>-1.6348725045355501</v>
      </c>
      <c r="K1871">
        <v>201.501747384217</v>
      </c>
      <c r="M1871">
        <v>44.361436944208997</v>
      </c>
      <c r="N1871">
        <v>0.42167727950142198</v>
      </c>
      <c r="O1871">
        <v>87.084038353073794</v>
      </c>
      <c r="P1871">
        <v>19.3537529451363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D1872" t="s">
        <v>130</v>
      </c>
      <c r="E1872">
        <v>434.9537085</v>
      </c>
      <c r="F1872">
        <v>239.25</v>
      </c>
      <c r="G1872">
        <v>48.265186261164899</v>
      </c>
      <c r="H1872">
        <v>-7.2899614964391901</v>
      </c>
      <c r="I1872">
        <v>0.84103991163351</v>
      </c>
      <c r="J1872">
        <v>-2.1411956675274202</v>
      </c>
      <c r="K1872">
        <v>242.89994409672599</v>
      </c>
      <c r="L1872">
        <v>216.13538761280199</v>
      </c>
      <c r="M1872">
        <v>48.4101185814975</v>
      </c>
      <c r="N1872">
        <v>0.48935714485160098</v>
      </c>
      <c r="O1872">
        <v>33.312434691744997</v>
      </c>
      <c r="P1872">
        <v>86.622464898595894</v>
      </c>
      <c r="Q1872">
        <v>0.105218326273295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D1873" t="s">
        <v>109</v>
      </c>
      <c r="E1873">
        <v>434.50650000000002</v>
      </c>
      <c r="F1873">
        <v>28691.35</v>
      </c>
      <c r="G1873">
        <v>129.86662978412301</v>
      </c>
      <c r="H1873">
        <v>51.334326561190501</v>
      </c>
      <c r="I1873">
        <v>63.534720700918299</v>
      </c>
      <c r="J1873">
        <v>-22.952154618109802</v>
      </c>
      <c r="K1873">
        <v>22512.415261708498</v>
      </c>
      <c r="L1873">
        <v>17945.1089695849</v>
      </c>
      <c r="M1873">
        <v>59.7828584539755</v>
      </c>
      <c r="N1873">
        <v>3.7636731051857999</v>
      </c>
      <c r="O1873">
        <v>35.232395826616703</v>
      </c>
      <c r="P1873">
        <v>192.43168591318101</v>
      </c>
      <c r="Q1873">
        <v>5.9152026629067003E-2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E1874">
        <v>434.40544972799898</v>
      </c>
      <c r="F1874">
        <v>92.49</v>
      </c>
      <c r="G1874">
        <v>-65.337120274733493</v>
      </c>
      <c r="H1874">
        <v>-4.6654718467006298</v>
      </c>
      <c r="I1874">
        <v>-49.058387183954501</v>
      </c>
      <c r="J1874">
        <v>-5.6399543265319299</v>
      </c>
      <c r="K1874">
        <v>97.660906983312799</v>
      </c>
      <c r="L1874">
        <v>120.629487394243</v>
      </c>
      <c r="M1874">
        <v>44.854688797719902</v>
      </c>
      <c r="N1874">
        <v>0.57725837393224999</v>
      </c>
      <c r="O1874">
        <v>91.372040220564401</v>
      </c>
      <c r="P1874">
        <v>15.612499999999899</v>
      </c>
      <c r="Q1874">
        <v>-2.9779552624562999E-2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D1875" t="s">
        <v>21</v>
      </c>
      <c r="E1875">
        <v>433.27844846400001</v>
      </c>
      <c r="F1875">
        <v>141.9</v>
      </c>
      <c r="G1875">
        <v>7.5320067447750096</v>
      </c>
      <c r="H1875">
        <v>10.089238385891701</v>
      </c>
      <c r="I1875">
        <v>-11.538788147879099</v>
      </c>
      <c r="J1875">
        <v>2.0941364663030999</v>
      </c>
      <c r="K1875">
        <v>126.917180112766</v>
      </c>
      <c r="L1875">
        <v>122.99881889415001</v>
      </c>
      <c r="M1875">
        <v>59.588426548083198</v>
      </c>
      <c r="N1875">
        <v>2.4546248584644901</v>
      </c>
      <c r="O1875">
        <v>18.393234672304398</v>
      </c>
      <c r="P1875">
        <v>54.071661237785001</v>
      </c>
      <c r="Q1875">
        <v>-1.4349057111071E-2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65</v>
      </c>
      <c r="E1876">
        <v>432.84382643999999</v>
      </c>
      <c r="F1876">
        <v>96.9</v>
      </c>
      <c r="G1876">
        <v>106.137640037924</v>
      </c>
      <c r="H1876">
        <v>1.3938230625346999</v>
      </c>
      <c r="I1876">
        <v>171.04051882856601</v>
      </c>
      <c r="J1876">
        <v>-8.9015860532815498</v>
      </c>
      <c r="K1876">
        <v>103.37012689907201</v>
      </c>
      <c r="L1876">
        <v>70.784226461613002</v>
      </c>
      <c r="M1876">
        <v>22.1603762782185</v>
      </c>
      <c r="N1876">
        <v>0.538964763557231</v>
      </c>
      <c r="O1876">
        <v>34.055727554179498</v>
      </c>
      <c r="P1876">
        <v>374.41860465116201</v>
      </c>
      <c r="Q1876">
        <v>0.214981952143492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E1877">
        <v>430.52099894999998</v>
      </c>
      <c r="F1877">
        <v>32.130000000000003</v>
      </c>
      <c r="G1877">
        <v>582.34884612692304</v>
      </c>
      <c r="H1877">
        <v>31.879365109821101</v>
      </c>
      <c r="I1877">
        <v>448.38109827846301</v>
      </c>
      <c r="J1877">
        <v>6.9314628455076503</v>
      </c>
      <c r="K1877">
        <v>23.871003206887401</v>
      </c>
      <c r="L1877">
        <v>13.898954259702</v>
      </c>
      <c r="M1877">
        <v>84.812406125213201</v>
      </c>
      <c r="N1877">
        <v>1.0662130353849399</v>
      </c>
      <c r="O1877">
        <v>0</v>
      </c>
      <c r="P1877">
        <v>1138.4669451361499</v>
      </c>
      <c r="Q1877">
        <v>0.16113317156503101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Row],[Ticker]],[1]!Table1[[Symbol]:[Industry]],2,FALSE),"-")</f>
        <v>-</v>
      </c>
      <c r="D1878" t="s">
        <v>692</v>
      </c>
      <c r="E1878">
        <v>428.365069705</v>
      </c>
      <c r="F1878">
        <v>142.13999999999999</v>
      </c>
      <c r="G1878">
        <v>-0.74076704828462403</v>
      </c>
      <c r="H1878">
        <v>9.7279842030522694</v>
      </c>
      <c r="I1878">
        <v>-5.6095662294423496</v>
      </c>
      <c r="J1878">
        <v>2.5775540960292802</v>
      </c>
      <c r="K1878">
        <v>132.92710704883399</v>
      </c>
      <c r="L1878">
        <v>129.356743751843</v>
      </c>
      <c r="M1878">
        <v>64.373035466196598</v>
      </c>
      <c r="N1878">
        <v>2.0895919763632098</v>
      </c>
      <c r="O1878">
        <v>15.519909947938601</v>
      </c>
      <c r="P1878">
        <v>32.161785216178501</v>
      </c>
      <c r="Q1878">
        <v>3.6836904623629999E-2</v>
      </c>
    </row>
    <row r="1879" spans="1:17" hidden="1" x14ac:dyDescent="0.3">
      <c r="A1879" t="s">
        <v>3914</v>
      </c>
      <c r="B1879" t="s">
        <v>3915</v>
      </c>
      <c r="C1879" t="str">
        <f>IFERROR(VLOOKUP(Table1[[#This Row],[Ticker]],[1]!Table1[[Symbol]:[Industry]],2,FALSE),"-")</f>
        <v>-</v>
      </c>
      <c r="D1879" t="s">
        <v>252</v>
      </c>
      <c r="E1879">
        <v>427.35599999999999</v>
      </c>
      <c r="F1879">
        <v>210.35</v>
      </c>
      <c r="G1879">
        <v>-10.887756728712301</v>
      </c>
      <c r="H1879">
        <v>10.1896848772629</v>
      </c>
      <c r="I1879">
        <v>-5.54330808637327</v>
      </c>
      <c r="J1879">
        <v>-1.8195035248054501</v>
      </c>
      <c r="K1879">
        <v>187.31677631653901</v>
      </c>
      <c r="L1879">
        <v>186.65769935601699</v>
      </c>
      <c r="M1879">
        <v>52.521796410569202</v>
      </c>
      <c r="N1879">
        <v>1.7541947379435501</v>
      </c>
      <c r="O1879">
        <v>6.9645828381269297</v>
      </c>
      <c r="P1879">
        <v>32.295597484276698</v>
      </c>
      <c r="Q1879">
        <v>-0.100277184647367</v>
      </c>
    </row>
    <row r="1880" spans="1:17" hidden="1" x14ac:dyDescent="0.3">
      <c r="A1880" t="s">
        <v>3916</v>
      </c>
      <c r="B1880" t="s">
        <v>3917</v>
      </c>
      <c r="C1880" t="str">
        <f>IFERROR(VLOOKUP(Table1[[#This Row],[Ticker]],[1]!Table1[[Symbol]:[Industry]],2,FALSE),"-")</f>
        <v>-</v>
      </c>
      <c r="D1880" t="s">
        <v>934</v>
      </c>
      <c r="E1880">
        <v>426.90708000000001</v>
      </c>
      <c r="F1880">
        <v>210</v>
      </c>
      <c r="G1880">
        <v>-11.0323628568812</v>
      </c>
      <c r="H1880">
        <v>-5.1204153351437496</v>
      </c>
      <c r="I1880">
        <v>-30.328235865653198</v>
      </c>
      <c r="J1880">
        <v>-0.34114014391997499</v>
      </c>
      <c r="K1880">
        <v>218.36485990377699</v>
      </c>
      <c r="L1880">
        <v>210.80773903915599</v>
      </c>
      <c r="M1880">
        <v>40.601468314768802</v>
      </c>
      <c r="N1880">
        <v>1.92615227909345</v>
      </c>
      <c r="O1880">
        <v>44.738095238095198</v>
      </c>
      <c r="P1880">
        <v>52.727272727272698</v>
      </c>
      <c r="Q1880">
        <v>0.12539712820002</v>
      </c>
    </row>
    <row r="1881" spans="1:17" hidden="1" x14ac:dyDescent="0.3">
      <c r="A1881" t="s">
        <v>3918</v>
      </c>
      <c r="B1881" t="s">
        <v>3919</v>
      </c>
      <c r="C1881" t="str">
        <f>IFERROR(VLOOKUP(Table1[[#This Row],[Ticker]],[1]!Table1[[Symbol]:[Industry]],2,FALSE),"-")</f>
        <v>-</v>
      </c>
      <c r="D1881" t="s">
        <v>156</v>
      </c>
      <c r="E1881">
        <v>426.369972369999</v>
      </c>
      <c r="F1881">
        <v>186.65</v>
      </c>
      <c r="G1881">
        <v>49.693861926980397</v>
      </c>
      <c r="H1881">
        <v>-3.7042497550437501</v>
      </c>
      <c r="I1881">
        <v>9.9098056226215299</v>
      </c>
      <c r="J1881">
        <v>-2.5081048427407699</v>
      </c>
      <c r="K1881">
        <v>180.17958522788899</v>
      </c>
      <c r="L1881">
        <v>160.474413417291</v>
      </c>
      <c r="M1881">
        <v>62.328620191132998</v>
      </c>
      <c r="N1881">
        <v>1.76961286761807</v>
      </c>
      <c r="O1881">
        <v>11.974283418162299</v>
      </c>
      <c r="P1881">
        <v>94.4270833333333</v>
      </c>
    </row>
    <row r="1882" spans="1:17" hidden="1" x14ac:dyDescent="0.3">
      <c r="A1882" t="s">
        <v>3920</v>
      </c>
      <c r="B1882" t="s">
        <v>3921</v>
      </c>
      <c r="C1882" t="str">
        <f>IFERROR(VLOOKUP(Table1[[#This Row],[Ticker]],[1]!Table1[[Symbol]:[Industry]],2,FALSE),"-")</f>
        <v>-</v>
      </c>
      <c r="D1882" t="s">
        <v>692</v>
      </c>
      <c r="E1882">
        <v>426.18599675000002</v>
      </c>
      <c r="F1882">
        <v>269.2</v>
      </c>
      <c r="G1882">
        <v>31.026042854666901</v>
      </c>
      <c r="H1882">
        <v>14.683486635318999</v>
      </c>
      <c r="I1882">
        <v>2.97802975485062</v>
      </c>
      <c r="J1882">
        <v>7.1115605256053396</v>
      </c>
      <c r="K1882">
        <v>247.177003148328</v>
      </c>
      <c r="L1882">
        <v>231.61653738389899</v>
      </c>
      <c r="M1882">
        <v>68.273752318977301</v>
      </c>
      <c r="N1882">
        <v>2.5804190931512099</v>
      </c>
      <c r="O1882">
        <v>6.9836552748885499</v>
      </c>
      <c r="P1882">
        <v>59.289940828402301</v>
      </c>
      <c r="Q1882">
        <v>3.7394258296129003E-2</v>
      </c>
    </row>
    <row r="1883" spans="1:17" hidden="1" x14ac:dyDescent="0.3">
      <c r="A1883" t="s">
        <v>3922</v>
      </c>
      <c r="B1883" t="s">
        <v>3923</v>
      </c>
      <c r="C1883" t="str">
        <f>IFERROR(VLOOKUP(Table1[[#This Row],[Ticker]],[1]!Table1[[Symbol]:[Industry]],2,FALSE),"-")</f>
        <v>-</v>
      </c>
      <c r="D1883" t="s">
        <v>21</v>
      </c>
      <c r="E1883">
        <v>426.04919999999998</v>
      </c>
      <c r="F1883">
        <v>327.5</v>
      </c>
      <c r="G1883">
        <v>-7.4313649332736702</v>
      </c>
      <c r="H1883">
        <v>80.383613497784495</v>
      </c>
      <c r="I1883">
        <v>5.5425847049227297</v>
      </c>
      <c r="J1883">
        <v>8.7105390324785699</v>
      </c>
      <c r="K1883">
        <v>239.57569348264701</v>
      </c>
      <c r="M1883">
        <v>79.366688360131505</v>
      </c>
      <c r="N1883">
        <v>1.3233962312556899</v>
      </c>
      <c r="O1883">
        <v>15.3587786259542</v>
      </c>
      <c r="P1883">
        <v>130.63380281690101</v>
      </c>
    </row>
    <row r="1884" spans="1:17" hidden="1" x14ac:dyDescent="0.3">
      <c r="A1884" t="s">
        <v>3924</v>
      </c>
      <c r="B1884" t="s">
        <v>3925</v>
      </c>
      <c r="C1884" t="str">
        <f>IFERROR(VLOOKUP(Table1[[#This Row],[Ticker]],[1]!Table1[[Symbol]:[Industry]],2,FALSE),"-")</f>
        <v>-</v>
      </c>
      <c r="D1884" t="s">
        <v>46</v>
      </c>
      <c r="E1884">
        <v>424.64463628200002</v>
      </c>
      <c r="F1884">
        <v>75.64</v>
      </c>
      <c r="G1884">
        <v>126.24811902213899</v>
      </c>
      <c r="H1884">
        <v>26.761232711468001</v>
      </c>
      <c r="I1884">
        <v>40.251567910354403</v>
      </c>
      <c r="J1884">
        <v>-7.00328483924004</v>
      </c>
      <c r="K1884">
        <v>64.825570173880095</v>
      </c>
      <c r="L1884">
        <v>51.041608835728503</v>
      </c>
      <c r="M1884">
        <v>53.979868283221499</v>
      </c>
      <c r="N1884">
        <v>1.35129389106067</v>
      </c>
      <c r="O1884">
        <v>17.001586462189302</v>
      </c>
      <c r="P1884">
        <v>160.827586206896</v>
      </c>
    </row>
    <row r="1885" spans="1:17" hidden="1" x14ac:dyDescent="0.3">
      <c r="A1885" t="s">
        <v>3926</v>
      </c>
      <c r="B1885" t="s">
        <v>3927</v>
      </c>
      <c r="C1885" t="str">
        <f>IFERROR(VLOOKUP(Table1[[#This Row],[Ticker]],[1]!Table1[[Symbol]:[Industry]],2,FALSE),"-")</f>
        <v>-</v>
      </c>
      <c r="D1885" t="s">
        <v>130</v>
      </c>
      <c r="E1885">
        <v>422.76960000000003</v>
      </c>
      <c r="F1885">
        <v>242.75</v>
      </c>
      <c r="G1885">
        <v>28.4595616400821</v>
      </c>
      <c r="H1885">
        <v>1.59539771851676</v>
      </c>
      <c r="I1885">
        <v>-1.85113217764751</v>
      </c>
      <c r="J1885">
        <v>-0.417890848574209</v>
      </c>
      <c r="K1885">
        <v>241.262650743215</v>
      </c>
      <c r="L1885">
        <v>218.194843260488</v>
      </c>
      <c r="M1885">
        <v>54.6003233741774</v>
      </c>
      <c r="N1885">
        <v>0.79076862631529898</v>
      </c>
      <c r="O1885">
        <v>16.9927909371781</v>
      </c>
      <c r="P1885">
        <v>76.931486880466494</v>
      </c>
      <c r="Q1885">
        <v>0.12725081233190699</v>
      </c>
    </row>
    <row r="1886" spans="1:17" hidden="1" x14ac:dyDescent="0.3">
      <c r="A1886" t="s">
        <v>3928</v>
      </c>
      <c r="B1886" t="s">
        <v>3929</v>
      </c>
      <c r="C1886" t="str">
        <f>IFERROR(VLOOKUP(Table1[[#This Row],[Ticker]],[1]!Table1[[Symbol]:[Industry]],2,FALSE),"-")</f>
        <v>-</v>
      </c>
      <c r="E1886">
        <v>420.83437500000002</v>
      </c>
      <c r="F1886">
        <v>710.75</v>
      </c>
      <c r="G1886">
        <v>356.37637466042599</v>
      </c>
      <c r="H1886">
        <v>84.565678400960294</v>
      </c>
      <c r="I1886">
        <v>124.37684166551099</v>
      </c>
      <c r="J1886">
        <v>6.4601062132246501</v>
      </c>
      <c r="K1886">
        <v>513.30347738081298</v>
      </c>
      <c r="M1886">
        <v>72.209434654854405</v>
      </c>
      <c r="N1886">
        <v>1.16229553989881</v>
      </c>
      <c r="O1886">
        <v>13.126978543791701</v>
      </c>
      <c r="P1886">
        <v>510.08583690987098</v>
      </c>
    </row>
    <row r="1887" spans="1:17" hidden="1" x14ac:dyDescent="0.3">
      <c r="A1887" t="s">
        <v>3930</v>
      </c>
      <c r="B1887" t="s">
        <v>3931</v>
      </c>
      <c r="C1887" t="str">
        <f>IFERROR(VLOOKUP(Table1[[#This Row],[Ticker]],[1]!Table1[[Symbol]:[Industry]],2,FALSE),"-")</f>
        <v>-</v>
      </c>
      <c r="D1887" t="s">
        <v>1151</v>
      </c>
      <c r="E1887">
        <v>419.967088698</v>
      </c>
      <c r="F1887">
        <v>152.07</v>
      </c>
      <c r="G1887">
        <v>-30.904632426846401</v>
      </c>
      <c r="H1887">
        <v>7.4496911689694301E-3</v>
      </c>
      <c r="I1887">
        <v>-20.323014122896499</v>
      </c>
      <c r="J1887">
        <v>2.12057637944705</v>
      </c>
      <c r="K1887">
        <v>152.169389387075</v>
      </c>
      <c r="L1887">
        <v>154.49607995819599</v>
      </c>
      <c r="M1887">
        <v>53.375612702829699</v>
      </c>
      <c r="N1887">
        <v>0.99487963852299</v>
      </c>
      <c r="O1887">
        <v>57.822055632274598</v>
      </c>
      <c r="P1887">
        <v>22.835218093699499</v>
      </c>
      <c r="Q1887">
        <v>-1.48714063038E-3</v>
      </c>
    </row>
    <row r="1888" spans="1:17" hidden="1" x14ac:dyDescent="0.3">
      <c r="A1888" t="s">
        <v>3932</v>
      </c>
      <c r="B1888" t="s">
        <v>3933</v>
      </c>
      <c r="C1888" t="str">
        <f>IFERROR(VLOOKUP(Table1[[#This Row],[Ticker]],[1]!Table1[[Symbol]:[Industry]],2,FALSE),"-")</f>
        <v>-</v>
      </c>
      <c r="D1888" t="s">
        <v>239</v>
      </c>
      <c r="E1888">
        <v>419.43833189999998</v>
      </c>
      <c r="F1888">
        <v>119.8</v>
      </c>
      <c r="G1888">
        <v>29.663136760986301</v>
      </c>
      <c r="H1888">
        <v>4.1178343611579997</v>
      </c>
      <c r="I1888">
        <v>-5.1996855013454297</v>
      </c>
      <c r="J1888">
        <v>-1.97243015552298</v>
      </c>
      <c r="K1888">
        <v>125.979005650674</v>
      </c>
      <c r="L1888">
        <v>112.982709632164</v>
      </c>
      <c r="M1888">
        <v>41.568338893950497</v>
      </c>
      <c r="N1888">
        <v>1.0044314222363</v>
      </c>
      <c r="O1888">
        <v>35.767946577629303</v>
      </c>
      <c r="P1888">
        <v>84.166026133743202</v>
      </c>
      <c r="Q1888">
        <v>0.13063968289299399</v>
      </c>
    </row>
    <row r="1889" spans="1:17" hidden="1" x14ac:dyDescent="0.3">
      <c r="A1889" t="s">
        <v>3934</v>
      </c>
      <c r="B1889" t="s">
        <v>3935</v>
      </c>
      <c r="C1889" t="str">
        <f>IFERROR(VLOOKUP(Table1[[#This Row],[Ticker]],[1]!Table1[[Symbol]:[Industry]],2,FALSE),"-")</f>
        <v>-</v>
      </c>
      <c r="E1889">
        <v>417.69482603199998</v>
      </c>
      <c r="F1889">
        <v>52.2</v>
      </c>
      <c r="G1889">
        <v>-31.172185093249201</v>
      </c>
      <c r="H1889">
        <v>-9.7873949296195395</v>
      </c>
      <c r="I1889">
        <v>-42.514117616752301</v>
      </c>
      <c r="J1889">
        <v>-4.8416140775692602</v>
      </c>
      <c r="K1889">
        <v>55.037720348997297</v>
      </c>
      <c r="L1889">
        <v>57.948881826384699</v>
      </c>
      <c r="M1889">
        <v>38.306294973617703</v>
      </c>
      <c r="N1889">
        <v>1.15437132210527</v>
      </c>
      <c r="O1889">
        <v>58.045977011494202</v>
      </c>
      <c r="P1889">
        <v>53.079178885630498</v>
      </c>
      <c r="Q1889">
        <v>6.4311365665244993E-2</v>
      </c>
    </row>
    <row r="1890" spans="1:17" hidden="1" x14ac:dyDescent="0.3">
      <c r="A1890" t="s">
        <v>3936</v>
      </c>
      <c r="B1890" t="s">
        <v>3937</v>
      </c>
      <c r="C1890" t="str">
        <f>IFERROR(VLOOKUP(Table1[[#This Row],[Ticker]],[1]!Table1[[Symbol]:[Industry]],2,FALSE),"-")</f>
        <v>-</v>
      </c>
      <c r="D1890" t="s">
        <v>629</v>
      </c>
      <c r="E1890">
        <v>417.64299749999998</v>
      </c>
      <c r="F1890">
        <v>6087.2</v>
      </c>
      <c r="G1890">
        <v>38.486693254727797</v>
      </c>
      <c r="H1890">
        <v>30.093199379483998</v>
      </c>
      <c r="I1890">
        <v>38.849713838955203</v>
      </c>
      <c r="J1890">
        <v>-7.72814265567236</v>
      </c>
      <c r="K1890">
        <v>5053.9508616005796</v>
      </c>
      <c r="L1890">
        <v>4452.5480987997998</v>
      </c>
      <c r="M1890">
        <v>69.027587411042703</v>
      </c>
      <c r="N1890">
        <v>3.1389201021808599</v>
      </c>
      <c r="O1890">
        <v>16.1428899986857</v>
      </c>
      <c r="P1890">
        <v>81.707462686567098</v>
      </c>
      <c r="Q1890">
        <v>4.7619189010320001E-2</v>
      </c>
    </row>
    <row r="1891" spans="1:17" hidden="1" x14ac:dyDescent="0.3">
      <c r="A1891" t="s">
        <v>3938</v>
      </c>
      <c r="B1891" t="s">
        <v>3939</v>
      </c>
      <c r="C1891" t="str">
        <f>IFERROR(VLOOKUP(Table1[[#This Row],[Ticker]],[1]!Table1[[Symbol]:[Industry]],2,FALSE),"-")</f>
        <v>-</v>
      </c>
      <c r="D1891" t="s">
        <v>3940</v>
      </c>
      <c r="E1891">
        <v>417.14180955</v>
      </c>
      <c r="F1891">
        <v>827</v>
      </c>
      <c r="G1891">
        <v>46.7607239129592</v>
      </c>
      <c r="H1891">
        <v>8.4776542159663606</v>
      </c>
      <c r="I1891">
        <v>53.7553961696823</v>
      </c>
      <c r="J1891">
        <v>-8.3034697476723505</v>
      </c>
      <c r="K1891">
        <v>750.81168318725099</v>
      </c>
      <c r="L1891">
        <v>601.38535208743394</v>
      </c>
      <c r="M1891">
        <v>43.6801186326595</v>
      </c>
      <c r="N1891">
        <v>0.725287058620391</v>
      </c>
      <c r="O1891">
        <v>7.0133010882708504</v>
      </c>
      <c r="P1891">
        <v>87.188773200543196</v>
      </c>
      <c r="Q1891">
        <v>0.19965734170128699</v>
      </c>
    </row>
    <row r="1892" spans="1:17" hidden="1" x14ac:dyDescent="0.3">
      <c r="A1892" t="s">
        <v>3941</v>
      </c>
      <c r="B1892" t="s">
        <v>3942</v>
      </c>
      <c r="C1892" t="str">
        <f>IFERROR(VLOOKUP(Table1[[#This Row],[Ticker]],[1]!Table1[[Symbol]:[Industry]],2,FALSE),"-")</f>
        <v>-</v>
      </c>
      <c r="D1892" t="s">
        <v>777</v>
      </c>
      <c r="E1892">
        <v>417.01087938000001</v>
      </c>
      <c r="F1892">
        <v>376</v>
      </c>
      <c r="G1892">
        <v>-34.307116786012003</v>
      </c>
      <c r="H1892">
        <v>8.5916827834476504</v>
      </c>
      <c r="I1892">
        <v>-21.231759775913101</v>
      </c>
      <c r="J1892">
        <v>-3.74893239244772</v>
      </c>
      <c r="K1892">
        <v>369.86193555866402</v>
      </c>
      <c r="L1892">
        <v>388.18301503469598</v>
      </c>
      <c r="M1892">
        <v>52.237662837645097</v>
      </c>
      <c r="N1892">
        <v>1.9635591341718901</v>
      </c>
      <c r="O1892">
        <v>28.643617021276601</v>
      </c>
      <c r="P1892">
        <v>21.2121212121212</v>
      </c>
      <c r="Q1892">
        <v>1.4196748668273E-2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Row],[Ticker]],[1]!Table1[[Symbol]:[Industry]],2,FALSE),"-")</f>
        <v>-</v>
      </c>
      <c r="D1893" t="s">
        <v>65</v>
      </c>
      <c r="E1893">
        <v>416.65523035199999</v>
      </c>
      <c r="F1893">
        <v>61.22</v>
      </c>
      <c r="G1893">
        <v>99.914941618497096</v>
      </c>
      <c r="H1893">
        <v>9.5996805697242795</v>
      </c>
      <c r="I1893">
        <v>32.812476162932803</v>
      </c>
      <c r="J1893">
        <v>11.9584692037132</v>
      </c>
      <c r="K1893">
        <v>48.536948939984697</v>
      </c>
      <c r="L1893">
        <v>45.195666079445203</v>
      </c>
      <c r="M1893">
        <v>67.481696582220394</v>
      </c>
      <c r="N1893">
        <v>2.59135024770343</v>
      </c>
      <c r="O1893">
        <v>14.3417183926821</v>
      </c>
      <c r="P1893">
        <v>135.00959692898201</v>
      </c>
      <c r="Q1893">
        <v>4.4937653317968E-2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D1894" t="s">
        <v>130</v>
      </c>
      <c r="E1894">
        <v>415.9075722</v>
      </c>
      <c r="F1894">
        <v>208.75</v>
      </c>
      <c r="G1894">
        <v>33.471894839341601</v>
      </c>
      <c r="H1894">
        <v>-7.0596136410198698</v>
      </c>
      <c r="I1894">
        <v>17.668752889306099</v>
      </c>
      <c r="J1894">
        <v>-4.78143708641882</v>
      </c>
      <c r="K1894">
        <v>216.028238073696</v>
      </c>
      <c r="L1894">
        <v>179.38246052295699</v>
      </c>
      <c r="M1894">
        <v>40.908653192433398</v>
      </c>
      <c r="N1894">
        <v>0.34481643790022498</v>
      </c>
      <c r="O1894">
        <v>24.502994011976</v>
      </c>
      <c r="P1894">
        <v>103.46003898635399</v>
      </c>
      <c r="Q1894">
        <v>7.5064234100889998E-2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E1895">
        <v>415.70289566100001</v>
      </c>
      <c r="F1895">
        <v>47.64</v>
      </c>
      <c r="G1895">
        <v>1007.9795762126899</v>
      </c>
      <c r="H1895">
        <v>-18.951862921813301</v>
      </c>
      <c r="I1895">
        <v>22.4329868287846</v>
      </c>
      <c r="J1895">
        <v>-2.2944587829752199</v>
      </c>
      <c r="K1895">
        <v>53.202331599430103</v>
      </c>
      <c r="L1895">
        <v>41.513901482492599</v>
      </c>
      <c r="M1895">
        <v>33.497218624699599</v>
      </c>
      <c r="N1895">
        <v>0.72892510776312902</v>
      </c>
      <c r="O1895">
        <v>41.7086481947942</v>
      </c>
      <c r="P1895">
        <v>1034.2857142857099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D1896" t="s">
        <v>539</v>
      </c>
      <c r="E1896">
        <v>414.537877769999</v>
      </c>
      <c r="F1896">
        <v>240.4</v>
      </c>
      <c r="G1896">
        <v>140.83465534847099</v>
      </c>
      <c r="H1896">
        <v>14.807079756285701</v>
      </c>
      <c r="I1896">
        <v>34.651806640584603</v>
      </c>
      <c r="J1896">
        <v>-8.2302281333211198</v>
      </c>
      <c r="K1896">
        <v>220.97870334759401</v>
      </c>
      <c r="L1896">
        <v>180.48398823616901</v>
      </c>
      <c r="M1896">
        <v>42.0145900825949</v>
      </c>
      <c r="N1896">
        <v>0.79917225109239498</v>
      </c>
      <c r="O1896">
        <v>20.049916805324401</v>
      </c>
      <c r="P1896">
        <v>175.624856684246</v>
      </c>
      <c r="Q1896">
        <v>0.103267141703972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D1897" t="s">
        <v>934</v>
      </c>
      <c r="E1897">
        <v>414.26393107199999</v>
      </c>
      <c r="F1897">
        <v>3.8</v>
      </c>
      <c r="G1897">
        <v>1.5511367968310801</v>
      </c>
      <c r="H1897">
        <v>6.7425360137759096</v>
      </c>
      <c r="I1897">
        <v>-53.134794429951803</v>
      </c>
      <c r="J1897">
        <v>-2.4916140775692601</v>
      </c>
      <c r="K1897">
        <v>3.9696947752731302</v>
      </c>
      <c r="L1897">
        <v>3.9189731332524</v>
      </c>
      <c r="M1897">
        <v>37.251059323095298</v>
      </c>
      <c r="N1897">
        <v>1.3831615346019499</v>
      </c>
      <c r="O1897">
        <v>99.085624814515299</v>
      </c>
      <c r="P1897">
        <v>45.9502854646408</v>
      </c>
      <c r="Q1897">
        <v>0.134249569007869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46</v>
      </c>
      <c r="E1898">
        <v>413.9822006</v>
      </c>
      <c r="F1898">
        <v>185.03</v>
      </c>
      <c r="G1898">
        <v>-46.469854887178798</v>
      </c>
      <c r="H1898">
        <v>1.9302464489536</v>
      </c>
      <c r="I1898">
        <v>-31.4605070188939</v>
      </c>
      <c r="J1898">
        <v>-0.14339028645591001</v>
      </c>
      <c r="K1898">
        <v>184.51683592170701</v>
      </c>
      <c r="M1898">
        <v>57.324485732705099</v>
      </c>
      <c r="N1898">
        <v>1.19092538400083</v>
      </c>
      <c r="O1898">
        <v>28.2494730584229</v>
      </c>
      <c r="P1898">
        <v>29.527476373818601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D1899" t="s">
        <v>539</v>
      </c>
      <c r="E1899">
        <v>413.91261032399899</v>
      </c>
      <c r="F1899">
        <v>167.05</v>
      </c>
      <c r="G1899">
        <v>99.437105170223603</v>
      </c>
      <c r="H1899">
        <v>-1.4441135771348701</v>
      </c>
      <c r="I1899">
        <v>2.0338336646243298</v>
      </c>
      <c r="J1899">
        <v>3.43963592243073</v>
      </c>
      <c r="K1899">
        <v>162.07648889276101</v>
      </c>
      <c r="L1899">
        <v>135.79170141137399</v>
      </c>
      <c r="M1899">
        <v>51.748716578558899</v>
      </c>
      <c r="N1899">
        <v>0.22320269885382901</v>
      </c>
      <c r="O1899">
        <v>18.4136486082011</v>
      </c>
      <c r="P1899">
        <v>129.62199312714699</v>
      </c>
      <c r="Q1899">
        <v>1.9982798958471E-2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75</v>
      </c>
      <c r="E1900">
        <v>411.30771099999998</v>
      </c>
      <c r="F1900">
        <v>119.75</v>
      </c>
      <c r="G1900">
        <v>232.54912114184401</v>
      </c>
      <c r="H1900">
        <v>-2.7504960012900002</v>
      </c>
      <c r="I1900">
        <v>182.05508339546699</v>
      </c>
      <c r="J1900">
        <v>-2.0191518745455102</v>
      </c>
      <c r="K1900">
        <v>108.391159303752</v>
      </c>
      <c r="L1900">
        <v>68.846482534747594</v>
      </c>
      <c r="M1900">
        <v>54.889803027869</v>
      </c>
      <c r="N1900">
        <v>0.57088389375732496</v>
      </c>
      <c r="O1900">
        <v>12.317327766179501</v>
      </c>
      <c r="P1900">
        <v>258.855259214863</v>
      </c>
      <c r="Q1900">
        <v>0.10843594825321699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239</v>
      </c>
      <c r="E1901">
        <v>411.26521500000001</v>
      </c>
      <c r="F1901">
        <v>366.5</v>
      </c>
      <c r="G1901">
        <v>-30.9255264920176</v>
      </c>
      <c r="H1901">
        <v>12.0437319929379</v>
      </c>
      <c r="I1901">
        <v>-17.951576853821201</v>
      </c>
      <c r="J1901">
        <v>-9.6385606424547596</v>
      </c>
      <c r="M1901">
        <v>39.829285517568302</v>
      </c>
      <c r="O1901">
        <v>27.639836289222298</v>
      </c>
      <c r="P1901">
        <v>26.379310344827498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1396</v>
      </c>
      <c r="E1902">
        <v>410.18476427500002</v>
      </c>
      <c r="F1902">
        <v>369.1</v>
      </c>
      <c r="G1902">
        <v>43.691564660727202</v>
      </c>
      <c r="H1902">
        <v>24.495086099582199</v>
      </c>
      <c r="I1902">
        <v>-10.7616729422568</v>
      </c>
      <c r="J1902">
        <v>8.0288588174710895</v>
      </c>
      <c r="K1902">
        <v>319.53112320564998</v>
      </c>
      <c r="L1902">
        <v>302.31613953765498</v>
      </c>
      <c r="M1902">
        <v>80.587014930338199</v>
      </c>
      <c r="N1902">
        <v>1.25348473120246</v>
      </c>
      <c r="O1902">
        <v>15.957735031156799</v>
      </c>
      <c r="P1902">
        <v>82.722772277227705</v>
      </c>
      <c r="Q1902">
        <v>0.14121211914099899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263</v>
      </c>
      <c r="E1903">
        <v>409.875</v>
      </c>
      <c r="F1903">
        <v>248.4</v>
      </c>
      <c r="G1903">
        <v>133.87303977878599</v>
      </c>
      <c r="H1903">
        <v>-0.76397068336114504</v>
      </c>
      <c r="I1903">
        <v>13.2275042991792</v>
      </c>
      <c r="J1903">
        <v>6.7623384916006897</v>
      </c>
      <c r="K1903">
        <v>213.52819065965201</v>
      </c>
      <c r="M1903">
        <v>67.148057369913403</v>
      </c>
      <c r="N1903">
        <v>1.1477686520388799</v>
      </c>
      <c r="O1903">
        <v>15.7583557641734</v>
      </c>
      <c r="P1903">
        <v>217.66062412139101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D1904" t="s">
        <v>716</v>
      </c>
      <c r="E1904">
        <v>409.42553156999998</v>
      </c>
      <c r="F1904">
        <v>91.09</v>
      </c>
      <c r="G1904">
        <v>-45.131238206530902</v>
      </c>
      <c r="H1904">
        <v>-9.9612096698574693</v>
      </c>
      <c r="I1904">
        <v>-38.576341081519899</v>
      </c>
      <c r="J1904">
        <v>-2.8014247488257098</v>
      </c>
      <c r="K1904">
        <v>95.755977817058394</v>
      </c>
      <c r="L1904">
        <v>106.525288862228</v>
      </c>
      <c r="M1904">
        <v>35.955975610508503</v>
      </c>
      <c r="N1904">
        <v>0.43273680857438201</v>
      </c>
      <c r="O1904">
        <v>66.867932813700705</v>
      </c>
      <c r="P1904">
        <v>10.815085158150801</v>
      </c>
      <c r="Q1904">
        <v>-5.5615131691311999E-2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D1905" t="s">
        <v>388</v>
      </c>
      <c r="E1905">
        <v>408.20422500000001</v>
      </c>
      <c r="F1905">
        <v>38.700000000000003</v>
      </c>
      <c r="G1905">
        <v>-28.611686590881199</v>
      </c>
      <c r="H1905">
        <v>-10.4384068950688</v>
      </c>
      <c r="I1905">
        <v>-67.178342280977006</v>
      </c>
      <c r="J1905">
        <v>1.7458492459836701</v>
      </c>
      <c r="K1905">
        <v>42.843258257195799</v>
      </c>
      <c r="L1905">
        <v>50.368697984868597</v>
      </c>
      <c r="M1905">
        <v>44.415557544298302</v>
      </c>
      <c r="N1905">
        <v>1.22565913379671</v>
      </c>
      <c r="O1905">
        <v>124.806201550387</v>
      </c>
      <c r="P1905">
        <v>12.5</v>
      </c>
      <c r="Q1905">
        <v>0.15255488381945501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75</v>
      </c>
      <c r="E1906">
        <v>408.012</v>
      </c>
      <c r="F1906">
        <v>300</v>
      </c>
      <c r="G1906">
        <v>-33.998445765327197</v>
      </c>
      <c r="H1906">
        <v>-5.8294839000798699</v>
      </c>
      <c r="I1906">
        <v>-13.332188434823101</v>
      </c>
      <c r="J1906">
        <v>-2.2317130874702502</v>
      </c>
      <c r="K1906">
        <v>236.47452214466199</v>
      </c>
      <c r="M1906" s="1">
        <v>1.5919334800000001E-7</v>
      </c>
      <c r="N1906">
        <v>1</v>
      </c>
      <c r="O1906">
        <v>8.3333333333333197</v>
      </c>
      <c r="P1906">
        <v>1.0101010101010099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D1907" t="s">
        <v>393</v>
      </c>
      <c r="E1907">
        <v>408.00344000000001</v>
      </c>
      <c r="F1907">
        <v>366.7</v>
      </c>
      <c r="G1907">
        <v>47.444158065336197</v>
      </c>
      <c r="H1907">
        <v>-10.1025427849157</v>
      </c>
      <c r="I1907">
        <v>3.33978102111063</v>
      </c>
      <c r="J1907">
        <v>-8.2183582636157695</v>
      </c>
      <c r="K1907">
        <v>388.49764073331301</v>
      </c>
      <c r="L1907">
        <v>375.95902967268898</v>
      </c>
      <c r="M1907">
        <v>52.198538440876398</v>
      </c>
      <c r="N1907">
        <v>1.3053316882366801</v>
      </c>
      <c r="O1907">
        <v>100.327242977911</v>
      </c>
      <c r="P1907">
        <v>96.938775510204096</v>
      </c>
      <c r="Q1907">
        <v>0.205247453283007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46</v>
      </c>
      <c r="E1908">
        <v>407.81024000000002</v>
      </c>
      <c r="F1908">
        <v>162.9</v>
      </c>
      <c r="G1908">
        <v>62.126481938547698</v>
      </c>
      <c r="H1908">
        <v>25.160615109821101</v>
      </c>
      <c r="I1908">
        <v>53.2322287430909</v>
      </c>
      <c r="J1908">
        <v>-1.80060201519797</v>
      </c>
      <c r="K1908">
        <v>148.56449021978801</v>
      </c>
      <c r="M1908">
        <v>53.8502410501426</v>
      </c>
      <c r="N1908">
        <v>0.72216540177844302</v>
      </c>
      <c r="O1908">
        <v>13.5666052793124</v>
      </c>
      <c r="P1908">
        <v>111.558441558441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21</v>
      </c>
      <c r="E1909">
        <v>406.06495999999999</v>
      </c>
      <c r="F1909">
        <v>32.89</v>
      </c>
      <c r="G1909">
        <v>56.989951312455297</v>
      </c>
      <c r="H1909">
        <v>13.355666055963701</v>
      </c>
      <c r="I1909">
        <v>-10.550938434823101</v>
      </c>
      <c r="J1909">
        <v>0.92887978842632102</v>
      </c>
      <c r="K1909">
        <v>28.3276613109851</v>
      </c>
      <c r="L1909">
        <v>25.844439042161</v>
      </c>
      <c r="M1909">
        <v>69.253621683294</v>
      </c>
      <c r="N1909">
        <v>2.3128513398483501</v>
      </c>
      <c r="O1909">
        <v>12.4961994527211</v>
      </c>
      <c r="P1909">
        <v>91.778425655976605</v>
      </c>
      <c r="Q1909">
        <v>-3.2567070517489998E-3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D1910" t="s">
        <v>1329</v>
      </c>
      <c r="E1910">
        <v>405.57958500000001</v>
      </c>
      <c r="F1910">
        <v>315</v>
      </c>
      <c r="G1910">
        <v>207.203655468536</v>
      </c>
      <c r="H1910">
        <v>-28.9773159246616</v>
      </c>
      <c r="I1910">
        <v>-22.146778100476599</v>
      </c>
      <c r="J1910">
        <v>5.2099988256565304</v>
      </c>
      <c r="K1910">
        <v>356.67259949546002</v>
      </c>
      <c r="L1910">
        <v>287.368078635769</v>
      </c>
      <c r="M1910">
        <v>46.358056505420002</v>
      </c>
      <c r="N1910">
        <v>1.70641402033307</v>
      </c>
      <c r="O1910">
        <v>44.412698412698397</v>
      </c>
      <c r="P1910">
        <v>324.24242424242402</v>
      </c>
      <c r="Q1910">
        <v>0.15614192661252399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247</v>
      </c>
      <c r="E1911">
        <v>403.84610364000002</v>
      </c>
      <c r="F1911">
        <v>13.01</v>
      </c>
      <c r="G1911">
        <v>31.390831623950099</v>
      </c>
      <c r="H1911">
        <v>3.2278420005773998</v>
      </c>
      <c r="I1911">
        <v>-5.8115272777983797</v>
      </c>
      <c r="J1911">
        <v>-3.37251209887825</v>
      </c>
      <c r="K1911">
        <v>11.900081596975101</v>
      </c>
      <c r="L1911">
        <v>10.527509925080301</v>
      </c>
      <c r="M1911">
        <v>57.675560567469297</v>
      </c>
      <c r="N1911">
        <v>1.2972960735761101</v>
      </c>
      <c r="O1911">
        <v>13.374327440430401</v>
      </c>
      <c r="P1911">
        <v>81.958041958041903</v>
      </c>
      <c r="Q1911">
        <v>5.5439473283759998E-2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E1912">
        <v>402.72918611399899</v>
      </c>
      <c r="F1912">
        <v>22.05</v>
      </c>
      <c r="G1912">
        <v>4.9438619269804098</v>
      </c>
      <c r="K1912">
        <v>22.064075533845699</v>
      </c>
      <c r="L1912">
        <v>20.559754299100199</v>
      </c>
      <c r="M1912">
        <v>35.6509857849477</v>
      </c>
      <c r="N1912">
        <v>1</v>
      </c>
      <c r="O1912">
        <v>18.367346938775501</v>
      </c>
      <c r="P1912">
        <v>55.281690140845001</v>
      </c>
      <c r="Q1912">
        <v>2.5042493907753999E-2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46</v>
      </c>
      <c r="E1913">
        <v>402.02203284000001</v>
      </c>
      <c r="F1913">
        <v>302.7</v>
      </c>
      <c r="G1913">
        <v>48.412476645595099</v>
      </c>
      <c r="H1913">
        <v>101.01028831243499</v>
      </c>
      <c r="I1913">
        <v>61.386426283791501</v>
      </c>
      <c r="J1913">
        <v>0.70044774473207605</v>
      </c>
      <c r="K1913">
        <v>213.270074075802</v>
      </c>
      <c r="M1913">
        <v>73.992766589909095</v>
      </c>
      <c r="N1913">
        <v>2.3622022829014901</v>
      </c>
      <c r="O1913">
        <v>8.6884704327717195</v>
      </c>
      <c r="P1913">
        <v>124.638218923933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65</v>
      </c>
      <c r="E1914">
        <v>398.69299000000001</v>
      </c>
      <c r="F1914">
        <v>115.14</v>
      </c>
      <c r="G1914">
        <v>-21.823379452329899</v>
      </c>
      <c r="H1914">
        <v>-2.25903594619359</v>
      </c>
      <c r="I1914">
        <v>-22.096055312794601</v>
      </c>
      <c r="J1914">
        <v>2.1935711076159099</v>
      </c>
      <c r="K1914">
        <v>111.099395154082</v>
      </c>
      <c r="L1914">
        <v>116.298518405553</v>
      </c>
      <c r="M1914">
        <v>76.534162468441593</v>
      </c>
      <c r="N1914">
        <v>1.4816489291880099</v>
      </c>
      <c r="O1914">
        <v>25.3256904637832</v>
      </c>
      <c r="P1914">
        <v>17.609805924412601</v>
      </c>
      <c r="Q1914">
        <v>4.9300999323174E-2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D1915" t="s">
        <v>65</v>
      </c>
      <c r="E1915">
        <v>398.34301463000003</v>
      </c>
      <c r="F1915">
        <v>829.65</v>
      </c>
      <c r="G1915">
        <v>-24.699094171781901</v>
      </c>
      <c r="H1915">
        <v>-0.68506390252456995</v>
      </c>
      <c r="I1915">
        <v>-16.709583182391999</v>
      </c>
      <c r="J1915">
        <v>-4.2703497097531704</v>
      </c>
      <c r="K1915">
        <v>852.61851111470901</v>
      </c>
      <c r="L1915">
        <v>860.16697697884604</v>
      </c>
      <c r="M1915">
        <v>39.846846274691998</v>
      </c>
      <c r="N1915">
        <v>0.40457197375650999</v>
      </c>
      <c r="O1915">
        <v>50.545410715361797</v>
      </c>
      <c r="P1915">
        <v>27.638461538461499</v>
      </c>
      <c r="Q1915">
        <v>6.2696750990756001E-2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242</v>
      </c>
      <c r="E1916">
        <v>396.52</v>
      </c>
      <c r="F1916">
        <v>345.75</v>
      </c>
      <c r="G1916">
        <v>-27.166353126783001</v>
      </c>
      <c r="H1916">
        <v>-5.1862056994274397</v>
      </c>
      <c r="I1916">
        <v>-19.6456960896125</v>
      </c>
      <c r="J1916">
        <v>-0.43763805067261402</v>
      </c>
      <c r="K1916">
        <v>349.509558783432</v>
      </c>
      <c r="L1916">
        <v>354.47665309680599</v>
      </c>
      <c r="M1916">
        <v>43.300588778876303</v>
      </c>
      <c r="N1916">
        <v>1.21591732622509</v>
      </c>
      <c r="O1916">
        <v>27.2451193058568</v>
      </c>
      <c r="P1916">
        <v>10.463258785942401</v>
      </c>
      <c r="Q1916">
        <v>9.3509708560546995E-2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D1917" t="s">
        <v>189</v>
      </c>
      <c r="E1917">
        <v>396.12470000000002</v>
      </c>
      <c r="F1917">
        <v>2.38</v>
      </c>
      <c r="G1917">
        <v>90.057498290616707</v>
      </c>
      <c r="H1917">
        <v>19.538724562557402</v>
      </c>
      <c r="I1917">
        <v>-1.0680374914269599</v>
      </c>
      <c r="J1917">
        <v>15.5808158289727</v>
      </c>
      <c r="K1917">
        <v>2.1640243546209099</v>
      </c>
      <c r="L1917">
        <v>1.9827125587451</v>
      </c>
      <c r="M1917">
        <v>63.946172408814199</v>
      </c>
      <c r="N1917">
        <v>1.9034086096384499</v>
      </c>
      <c r="O1917">
        <v>24.789915966386499</v>
      </c>
      <c r="P1917">
        <v>142.85714285714201</v>
      </c>
      <c r="Q1917">
        <v>-4.0482937236415002E-2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153</v>
      </c>
      <c r="E1918">
        <v>395.60307189000002</v>
      </c>
      <c r="F1918">
        <v>190.35</v>
      </c>
      <c r="G1918">
        <v>78.922972439109799</v>
      </c>
      <c r="H1918">
        <v>-19.999812697665501</v>
      </c>
      <c r="I1918">
        <v>100.30417520154</v>
      </c>
      <c r="J1918">
        <v>-3.9103257340109798</v>
      </c>
      <c r="K1918">
        <v>170.93158842147801</v>
      </c>
      <c r="L1918">
        <v>143.40282475417499</v>
      </c>
      <c r="M1918">
        <v>39.772571151733899</v>
      </c>
      <c r="N1918">
        <v>1.49419448181127</v>
      </c>
      <c r="O1918">
        <v>10.191752035723599</v>
      </c>
      <c r="P1918">
        <v>142.175572519084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D1919" t="s">
        <v>934</v>
      </c>
      <c r="E1919">
        <v>394.096718369999</v>
      </c>
      <c r="F1919">
        <v>236.31</v>
      </c>
      <c r="G1919">
        <v>49.138965784547104</v>
      </c>
      <c r="H1919">
        <v>18.951919457647101</v>
      </c>
      <c r="I1919">
        <v>23.223720262085202</v>
      </c>
      <c r="J1919">
        <v>1.42184746089226</v>
      </c>
      <c r="K1919">
        <v>192.71809821404401</v>
      </c>
      <c r="L1919">
        <v>172.33191528794401</v>
      </c>
      <c r="M1919">
        <v>59.251493800888497</v>
      </c>
      <c r="N1919">
        <v>2.63008838672337</v>
      </c>
      <c r="O1919">
        <v>8.4338369091447607</v>
      </c>
      <c r="P1919">
        <v>82.973286875725805</v>
      </c>
      <c r="Q1919">
        <v>-2.1975410819824001E-2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189</v>
      </c>
      <c r="E1920">
        <v>394.02057024999999</v>
      </c>
      <c r="F1920">
        <v>176.5</v>
      </c>
      <c r="G1920">
        <v>13.0543040904229</v>
      </c>
      <c r="H1920">
        <v>7.4056415515234404</v>
      </c>
      <c r="I1920">
        <v>8.4759551124507997</v>
      </c>
      <c r="J1920">
        <v>0.45243109696871903</v>
      </c>
      <c r="K1920">
        <v>168.97902775517201</v>
      </c>
      <c r="L1920">
        <v>155.908875262446</v>
      </c>
      <c r="M1920">
        <v>61.077010359696402</v>
      </c>
      <c r="N1920">
        <v>0.56907139361101799</v>
      </c>
      <c r="O1920">
        <v>10.764872521246399</v>
      </c>
      <c r="P1920">
        <v>40.023800079333597</v>
      </c>
      <c r="Q1920">
        <v>-1.8574663095141001E-2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455</v>
      </c>
      <c r="E1921">
        <v>393.86250000000001</v>
      </c>
      <c r="F1921">
        <v>529.75</v>
      </c>
      <c r="G1921">
        <v>82.560857000872005</v>
      </c>
      <c r="H1921">
        <v>-4.0428397846126698</v>
      </c>
      <c r="I1921">
        <v>9.9228138918403808</v>
      </c>
      <c r="J1921">
        <v>-1.76254607226523</v>
      </c>
      <c r="K1921">
        <v>512.37130772163698</v>
      </c>
      <c r="L1921">
        <v>444.635516758964</v>
      </c>
      <c r="M1921">
        <v>57.7371120816047</v>
      </c>
      <c r="N1921">
        <v>0.52661228200465804</v>
      </c>
      <c r="O1921">
        <v>16.092496460594599</v>
      </c>
      <c r="P1921">
        <v>116.224489795918</v>
      </c>
      <c r="Q1921">
        <v>4.7026493267280998E-2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80</v>
      </c>
      <c r="E1922">
        <v>392.862707</v>
      </c>
      <c r="F1922">
        <v>419.5</v>
      </c>
      <c r="G1922">
        <v>-15.312620411953301</v>
      </c>
      <c r="H1922">
        <v>5.1463312505820404</v>
      </c>
      <c r="I1922">
        <v>-10.8150818854585</v>
      </c>
      <c r="J1922">
        <v>-3.0045461119000501</v>
      </c>
      <c r="K1922">
        <v>400.743538749393</v>
      </c>
      <c r="L1922">
        <v>393.83348547820202</v>
      </c>
      <c r="M1922">
        <v>50.898629908195701</v>
      </c>
      <c r="N1922">
        <v>0.69867243282126901</v>
      </c>
      <c r="O1922">
        <v>15.399284862931999</v>
      </c>
      <c r="P1922">
        <v>29.0570681433625</v>
      </c>
      <c r="Q1922">
        <v>-5.4961303401006002E-2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D1923" t="s">
        <v>484</v>
      </c>
      <c r="E1923">
        <v>392.829044363999</v>
      </c>
      <c r="F1923">
        <v>47.17</v>
      </c>
      <c r="G1923">
        <v>-24.9742368914943</v>
      </c>
      <c r="H1923">
        <v>33.055657150992403</v>
      </c>
      <c r="I1923">
        <v>-19.2743619143844</v>
      </c>
      <c r="J1923">
        <v>17.6583859224307</v>
      </c>
      <c r="K1923">
        <v>38.410601866900699</v>
      </c>
      <c r="L1923">
        <v>41.134680108802897</v>
      </c>
      <c r="M1923">
        <v>79.342575057579893</v>
      </c>
      <c r="N1923">
        <v>2.8279080449783298</v>
      </c>
      <c r="O1923">
        <v>26.563493746024999</v>
      </c>
      <c r="P1923">
        <v>64.930069930069905</v>
      </c>
      <c r="Q1923">
        <v>6.6655066328286994E-2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400</v>
      </c>
      <c r="E1924">
        <v>392.392</v>
      </c>
      <c r="F1924">
        <v>75.290000000000006</v>
      </c>
      <c r="G1924">
        <v>52.317823967312499</v>
      </c>
      <c r="H1924">
        <v>-8.6368532446092594</v>
      </c>
      <c r="I1924">
        <v>16.032072733561701</v>
      </c>
      <c r="J1924">
        <v>-2.4376619194829399</v>
      </c>
      <c r="K1924">
        <v>70.913775172845902</v>
      </c>
      <c r="L1924">
        <v>59.883747542507898</v>
      </c>
      <c r="M1924">
        <v>61.275377120490603</v>
      </c>
      <c r="N1924">
        <v>0.198427877944408</v>
      </c>
      <c r="O1924">
        <v>14.889095497409899</v>
      </c>
      <c r="P1924">
        <v>97.094240837696304</v>
      </c>
      <c r="Q1924">
        <v>6.3981920660619002E-2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1675</v>
      </c>
      <c r="E1925">
        <v>392.18599999999998</v>
      </c>
      <c r="F1925">
        <v>157</v>
      </c>
      <c r="G1925">
        <v>257.55694261157601</v>
      </c>
      <c r="H1925">
        <v>23.323880415943499</v>
      </c>
      <c r="I1925">
        <v>33.465380522633502</v>
      </c>
      <c r="J1925">
        <v>2.5943647584095699</v>
      </c>
      <c r="K1925">
        <v>140.29766416300399</v>
      </c>
      <c r="L1925">
        <v>104.32441608976001</v>
      </c>
      <c r="M1925">
        <v>64.163953846463897</v>
      </c>
      <c r="N1925">
        <v>0.500741839762611</v>
      </c>
      <c r="O1925">
        <v>1.9108280254776999</v>
      </c>
      <c r="P1925">
        <v>302.56410256410197</v>
      </c>
      <c r="Q1925">
        <v>0.170929510592219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1407</v>
      </c>
      <c r="E1926">
        <v>392.06970389999998</v>
      </c>
      <c r="F1926">
        <v>239.3</v>
      </c>
      <c r="G1926">
        <v>-18.123497928354102</v>
      </c>
      <c r="H1926">
        <v>3.0590636288620101</v>
      </c>
      <c r="I1926">
        <v>-22.842492840192801</v>
      </c>
      <c r="J1926">
        <v>-1.0670178313885501</v>
      </c>
      <c r="K1926">
        <v>222.80777044480399</v>
      </c>
      <c r="L1926">
        <v>228.76326413216501</v>
      </c>
      <c r="M1926">
        <v>50.274846861251298</v>
      </c>
      <c r="N1926">
        <v>1.5914518353935601</v>
      </c>
      <c r="O1926">
        <v>29.126619306310001</v>
      </c>
      <c r="P1926">
        <v>33.018343524179997</v>
      </c>
      <c r="Q1926">
        <v>-2.5517428327600001E-2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D1927" t="s">
        <v>539</v>
      </c>
      <c r="E1927">
        <v>391.40541000000002</v>
      </c>
      <c r="F1927">
        <v>334.85</v>
      </c>
      <c r="G1927">
        <v>113.128970972386</v>
      </c>
      <c r="H1927">
        <v>17.1078398595936</v>
      </c>
      <c r="I1927">
        <v>61.068853231843399</v>
      </c>
      <c r="J1927">
        <v>6.3876824209851799</v>
      </c>
      <c r="K1927">
        <v>288.39966286710199</v>
      </c>
      <c r="L1927">
        <v>230.95356609270701</v>
      </c>
      <c r="M1927">
        <v>87.446281808442905</v>
      </c>
      <c r="N1927">
        <v>3.6765324506870698</v>
      </c>
      <c r="O1927">
        <v>1.5380020904882601</v>
      </c>
      <c r="P1927">
        <v>175.37006578947299</v>
      </c>
      <c r="Q1927">
        <v>0.162727617883305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D1928" t="s">
        <v>65</v>
      </c>
      <c r="E1928">
        <v>391.150779</v>
      </c>
      <c r="F1928">
        <v>885.85</v>
      </c>
      <c r="G1928">
        <v>-7.7660604602803804</v>
      </c>
      <c r="H1928">
        <v>-2.2583663716603701</v>
      </c>
      <c r="I1928">
        <v>8.0337521049768004</v>
      </c>
      <c r="J1928">
        <v>-1.4274353512896401</v>
      </c>
      <c r="K1928">
        <v>833.68061250648702</v>
      </c>
      <c r="L1928">
        <v>767.61093542440096</v>
      </c>
      <c r="M1928">
        <v>63.721192744048203</v>
      </c>
      <c r="N1928">
        <v>0.78153822450019905</v>
      </c>
      <c r="O1928">
        <v>4.4194841113055201</v>
      </c>
      <c r="P1928">
        <v>50.9371272789231</v>
      </c>
      <c r="Q1928">
        <v>3.9196709143518998E-2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D1929" t="s">
        <v>336</v>
      </c>
      <c r="E1929">
        <v>390.72800000000001</v>
      </c>
      <c r="F1929">
        <v>335</v>
      </c>
      <c r="G1929">
        <v>-62.617925145262902</v>
      </c>
      <c r="H1929">
        <v>3.2251312388533599</v>
      </c>
      <c r="I1929">
        <v>-46.465920969753299</v>
      </c>
      <c r="J1929">
        <v>-2.7122023128633801</v>
      </c>
      <c r="K1929">
        <v>379.36985485315898</v>
      </c>
      <c r="L1929">
        <v>435.11182763009703</v>
      </c>
      <c r="M1929">
        <v>43.2286353482965</v>
      </c>
      <c r="N1929">
        <v>0.62017666201766597</v>
      </c>
      <c r="O1929">
        <v>91.014925373134304</v>
      </c>
      <c r="P1929">
        <v>8.0645161290322491</v>
      </c>
      <c r="Q1929">
        <v>0.23225442304489499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D1930" t="s">
        <v>304</v>
      </c>
      <c r="E1930">
        <v>390.42418500000002</v>
      </c>
      <c r="F1930">
        <v>82.07</v>
      </c>
      <c r="G1930">
        <v>83.860315192025197</v>
      </c>
      <c r="H1930">
        <v>3.0695504960561402</v>
      </c>
      <c r="I1930">
        <v>5.0095563380679504</v>
      </c>
      <c r="J1930">
        <v>-6.6516959785959102</v>
      </c>
      <c r="K1930">
        <v>76.690744228018204</v>
      </c>
      <c r="L1930">
        <v>65.001335968511697</v>
      </c>
      <c r="M1930">
        <v>54.643737957025202</v>
      </c>
      <c r="N1930">
        <v>0.483812184472597</v>
      </c>
      <c r="O1930">
        <v>10.271719264042799</v>
      </c>
      <c r="P1930">
        <v>135.15759312320901</v>
      </c>
      <c r="Q1930">
        <v>8.9943191361451999E-2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D1931" t="s">
        <v>21</v>
      </c>
      <c r="E1931">
        <v>389.75001600000002</v>
      </c>
      <c r="F1931">
        <v>269.8</v>
      </c>
      <c r="G1931">
        <v>-15.6899848673576</v>
      </c>
      <c r="H1931">
        <v>2.9209689497889402</v>
      </c>
      <c r="I1931">
        <v>-14.612832415796399</v>
      </c>
      <c r="J1931">
        <v>10.1465820986568</v>
      </c>
      <c r="K1931">
        <v>259.252951528876</v>
      </c>
      <c r="L1931">
        <v>265.36695894330597</v>
      </c>
      <c r="M1931">
        <v>61.3712485215529</v>
      </c>
      <c r="N1931">
        <v>1.3163030588773099</v>
      </c>
      <c r="O1931">
        <v>51.111934766493697</v>
      </c>
      <c r="P1931">
        <v>29.090909090909101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239</v>
      </c>
      <c r="E1932">
        <v>388.86514484099899</v>
      </c>
      <c r="F1932">
        <v>61.76</v>
      </c>
      <c r="G1932">
        <v>18.9773246416357</v>
      </c>
      <c r="H1932">
        <v>4.2902447394507401</v>
      </c>
      <c r="I1932">
        <v>3.1301913502041598</v>
      </c>
      <c r="J1932">
        <v>-6.1625563170013304</v>
      </c>
      <c r="K1932">
        <v>59.551605481528597</v>
      </c>
      <c r="L1932">
        <v>56.1733137408837</v>
      </c>
      <c r="M1932">
        <v>48.601448214317898</v>
      </c>
      <c r="N1932">
        <v>1.2460702858717301</v>
      </c>
      <c r="O1932">
        <v>24.174222797927399</v>
      </c>
      <c r="P1932">
        <v>60.373928849649403</v>
      </c>
      <c r="Q1932">
        <v>0.10832527927992899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140</v>
      </c>
      <c r="E1933">
        <v>388.53390975000002</v>
      </c>
      <c r="F1933">
        <v>159.94999999999999</v>
      </c>
      <c r="G1933">
        <v>28.186894123039998</v>
      </c>
      <c r="H1933">
        <v>-8.0445130953070905</v>
      </c>
      <c r="I1933">
        <v>-29.588732937440898</v>
      </c>
      <c r="J1933">
        <v>-2.1478640775692601</v>
      </c>
      <c r="K1933">
        <v>163.63040259808901</v>
      </c>
      <c r="L1933">
        <v>164.478742828793</v>
      </c>
      <c r="M1933">
        <v>48.767992405602399</v>
      </c>
      <c r="N1933">
        <v>1.42686944777073</v>
      </c>
      <c r="O1933">
        <v>48.046264457642998</v>
      </c>
      <c r="P1933">
        <v>56.660137120470097</v>
      </c>
      <c r="Q1933">
        <v>0.13198739887675201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242</v>
      </c>
      <c r="E1934">
        <v>388.40423852999999</v>
      </c>
      <c r="F1934">
        <v>492.8</v>
      </c>
      <c r="G1934">
        <v>-2.20641508132984</v>
      </c>
      <c r="H1934">
        <v>-8.0265193931028698</v>
      </c>
      <c r="I1934">
        <v>-19.6528803842576</v>
      </c>
      <c r="J1934">
        <v>-2.34675147302924</v>
      </c>
      <c r="K1934">
        <v>503.30104303335497</v>
      </c>
      <c r="L1934">
        <v>480.63000643200201</v>
      </c>
      <c r="M1934">
        <v>41.3091938568923</v>
      </c>
      <c r="N1934">
        <v>0.55406826360430095</v>
      </c>
      <c r="O1934">
        <v>19.115259740259699</v>
      </c>
      <c r="P1934">
        <v>27.9667618800311</v>
      </c>
      <c r="Q1934">
        <v>5.8935415185024001E-2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336</v>
      </c>
      <c r="E1935">
        <v>388.258426544999</v>
      </c>
      <c r="F1935">
        <v>30.52</v>
      </c>
      <c r="G1935">
        <v>56.649836769747701</v>
      </c>
      <c r="H1935">
        <v>18.9478491523743</v>
      </c>
      <c r="I1935">
        <v>-6.6189017215364698</v>
      </c>
      <c r="J1935">
        <v>2.57708685033937</v>
      </c>
      <c r="K1935">
        <v>26.3233172527951</v>
      </c>
      <c r="L1935">
        <v>25.111790519545</v>
      </c>
      <c r="M1935">
        <v>75.845215609337501</v>
      </c>
      <c r="N1935">
        <v>2.02490547813689</v>
      </c>
      <c r="O1935">
        <v>16.153342070773199</v>
      </c>
      <c r="P1935">
        <v>99.477124183006495</v>
      </c>
      <c r="Q1935">
        <v>8.0219338668490001E-2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21</v>
      </c>
      <c r="E1936">
        <v>387.608</v>
      </c>
      <c r="F1936">
        <v>313.06</v>
      </c>
      <c r="G1936">
        <v>74.630960771652994</v>
      </c>
      <c r="H1936">
        <v>26.5086327309665</v>
      </c>
      <c r="I1936">
        <v>56.164292344819501</v>
      </c>
      <c r="J1936">
        <v>21.964997492678599</v>
      </c>
      <c r="K1936">
        <v>236.244881780632</v>
      </c>
      <c r="L1936">
        <v>205.64029625639799</v>
      </c>
      <c r="M1936">
        <v>85.118275010255203</v>
      </c>
      <c r="N1936">
        <v>1.44258350975155</v>
      </c>
      <c r="O1936">
        <v>0</v>
      </c>
      <c r="Q1936">
        <v>0.170414665667001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1840</v>
      </c>
      <c r="E1937">
        <v>387.25391810500003</v>
      </c>
      <c r="F1937">
        <v>68.55</v>
      </c>
      <c r="G1937">
        <v>41.708567809333303</v>
      </c>
      <c r="H1937">
        <v>-1.5160315967657101</v>
      </c>
      <c r="I1937">
        <v>7.2482864992137497</v>
      </c>
      <c r="J1937">
        <v>1.13156895417204</v>
      </c>
      <c r="K1937">
        <v>65.716947000195304</v>
      </c>
      <c r="L1937">
        <v>60.624802742399801</v>
      </c>
      <c r="M1937">
        <v>49.2780845618488</v>
      </c>
      <c r="N1937">
        <v>0.57687758253091703</v>
      </c>
      <c r="O1937">
        <v>36.177972283005097</v>
      </c>
      <c r="P1937">
        <v>75.994865211809994</v>
      </c>
      <c r="Q1937">
        <v>4.2299818219676003E-2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Row],[Ticker]],[1]!Table1[[Symbol]:[Industry]],2,FALSE),"-")</f>
        <v>-</v>
      </c>
      <c r="E1938">
        <v>387.25</v>
      </c>
      <c r="F1938">
        <v>390</v>
      </c>
      <c r="G1938">
        <v>18.084828235754902</v>
      </c>
      <c r="H1938">
        <v>-1.2966041415157801</v>
      </c>
      <c r="I1938">
        <v>-11.1309305731879</v>
      </c>
      <c r="J1938">
        <v>-5.6243301269519801</v>
      </c>
      <c r="K1938">
        <v>378.30538512298301</v>
      </c>
      <c r="L1938">
        <v>340.63817197182198</v>
      </c>
      <c r="M1938">
        <v>47.819861933120102</v>
      </c>
      <c r="N1938">
        <v>1.2464161953213</v>
      </c>
      <c r="O1938">
        <v>12.551282051282</v>
      </c>
      <c r="P1938">
        <v>57.894736842105203</v>
      </c>
      <c r="Q1938">
        <v>5.8896262228651998E-2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Row],[Ticker]],[1]!Table1[[Symbol]:[Industry]],2,FALSE),"-")</f>
        <v>-</v>
      </c>
      <c r="D1939" t="s">
        <v>49</v>
      </c>
      <c r="E1939">
        <v>386.73516000000001</v>
      </c>
      <c r="F1939">
        <v>63.42</v>
      </c>
      <c r="G1939">
        <v>181.40856352814399</v>
      </c>
      <c r="H1939">
        <v>71.327281776487695</v>
      </c>
      <c r="I1939">
        <v>52.601877499242697</v>
      </c>
      <c r="J1939">
        <v>18.305982529405199</v>
      </c>
      <c r="K1939">
        <v>46.557868749196103</v>
      </c>
      <c r="L1939">
        <v>40.0281112343852</v>
      </c>
      <c r="M1939">
        <v>91.568388470027301</v>
      </c>
      <c r="N1939">
        <v>1.6351482207127701</v>
      </c>
      <c r="O1939">
        <v>1.9236833806370199</v>
      </c>
      <c r="P1939">
        <v>225.06406970784201</v>
      </c>
      <c r="Q1939">
        <v>0.149241377485723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Row],[Ticker]],[1]!Table1[[Symbol]:[Industry]],2,FALSE),"-")</f>
        <v>-</v>
      </c>
      <c r="D1940" t="s">
        <v>346</v>
      </c>
      <c r="E1940">
        <v>386.61899847000001</v>
      </c>
      <c r="F1940">
        <v>297.5</v>
      </c>
      <c r="G1940">
        <v>50.711563697157402</v>
      </c>
      <c r="H1940">
        <v>19.5070955146895</v>
      </c>
      <c r="I1940">
        <v>31.5071494424893</v>
      </c>
      <c r="J1940">
        <v>13.1265336431462</v>
      </c>
      <c r="K1940">
        <v>257.63926748693802</v>
      </c>
      <c r="L1940">
        <v>235.15113503087699</v>
      </c>
      <c r="M1940">
        <v>78.713869633502895</v>
      </c>
      <c r="N1940">
        <v>1.84559064125011</v>
      </c>
      <c r="O1940">
        <v>15.1932773109243</v>
      </c>
      <c r="P1940">
        <v>88.231572287250799</v>
      </c>
      <c r="Q1940">
        <v>3.7154142938822E-2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Row],[Ticker]],[1]!Table1[[Symbol]:[Industry]],2,FALSE),"-")</f>
        <v>-</v>
      </c>
      <c r="D1941" t="s">
        <v>214</v>
      </c>
      <c r="E1941">
        <v>385.699725</v>
      </c>
      <c r="F1941">
        <v>120.73</v>
      </c>
      <c r="G1941">
        <v>94.592120405440497</v>
      </c>
      <c r="H1941">
        <v>3.3742596340580802</v>
      </c>
      <c r="I1941">
        <v>11.13172909095</v>
      </c>
      <c r="J1941">
        <v>8.9100672089804398</v>
      </c>
      <c r="K1941">
        <v>109.744718418136</v>
      </c>
      <c r="L1941">
        <v>94.815260004844504</v>
      </c>
      <c r="M1941">
        <v>71.576361646238695</v>
      </c>
      <c r="N1941">
        <v>2.4380178050689998</v>
      </c>
      <c r="O1941">
        <v>6.75888345895798</v>
      </c>
      <c r="P1941">
        <v>128.223062381852</v>
      </c>
      <c r="Q1941">
        <v>7.6950691371437993E-2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D1942" t="s">
        <v>526</v>
      </c>
      <c r="E1942">
        <v>384.20909999999998</v>
      </c>
      <c r="F1942">
        <v>1507.55</v>
      </c>
      <c r="G1942">
        <v>-14.770954466097701</v>
      </c>
      <c r="H1942">
        <v>-11.2675039528767</v>
      </c>
      <c r="I1942">
        <v>-37.828219286499703</v>
      </c>
      <c r="J1942">
        <v>-2.8301843643111901</v>
      </c>
      <c r="K1942">
        <v>1608.7372991112099</v>
      </c>
      <c r="L1942">
        <v>1680.9335809075201</v>
      </c>
      <c r="M1942">
        <v>32.368364338835299</v>
      </c>
      <c r="N1942">
        <v>1.22275014540002</v>
      </c>
      <c r="O1942">
        <v>75.9145633643991</v>
      </c>
      <c r="P1942">
        <v>17.273434461299001</v>
      </c>
      <c r="Q1942">
        <v>4.8755702683419999E-2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46</v>
      </c>
      <c r="E1943">
        <v>384.10939872</v>
      </c>
      <c r="F1943">
        <v>285.14999999999998</v>
      </c>
      <c r="G1943">
        <v>145.26529049840801</v>
      </c>
      <c r="H1943">
        <v>142.19765214685799</v>
      </c>
      <c r="I1943">
        <v>158.23924013660499</v>
      </c>
      <c r="J1943">
        <v>20.276604545912502</v>
      </c>
      <c r="M1943">
        <v>93.581002055998994</v>
      </c>
      <c r="O1943">
        <v>6.8034367876556203</v>
      </c>
      <c r="P1943">
        <v>187.449596774193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Row],[Ticker]],[1]!Table1[[Symbol]:[Industry]],2,FALSE),"-")</f>
        <v>-</v>
      </c>
      <c r="E1944">
        <v>382.84743750000001</v>
      </c>
      <c r="F1944">
        <v>286.60000000000002</v>
      </c>
      <c r="G1944">
        <v>-1.9947088819547401</v>
      </c>
      <c r="H1944">
        <v>6.1944496962872799</v>
      </c>
      <c r="I1944">
        <v>-42.294885175435297</v>
      </c>
      <c r="J1944">
        <v>6.9848424999316601</v>
      </c>
      <c r="K1944">
        <v>291.92895309627397</v>
      </c>
      <c r="L1944">
        <v>298.06514196116598</v>
      </c>
      <c r="M1944">
        <v>57.929160454324197</v>
      </c>
      <c r="N1944">
        <v>1.06067141916779</v>
      </c>
      <c r="O1944">
        <v>53.872993719469598</v>
      </c>
      <c r="P1944">
        <v>45.187436676798299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Row],[Ticker]],[1]!Table1[[Symbol]:[Industry]],2,FALSE),"-")</f>
        <v>-</v>
      </c>
      <c r="D1945" t="s">
        <v>484</v>
      </c>
      <c r="E1945">
        <v>382.575526805999</v>
      </c>
      <c r="F1945">
        <v>144.82</v>
      </c>
      <c r="G1945">
        <v>19.112188620207402</v>
      </c>
      <c r="H1945">
        <v>27.279107030826498</v>
      </c>
      <c r="I1945">
        <v>-6.3750244761821202</v>
      </c>
      <c r="J1945">
        <v>1.79675052618318</v>
      </c>
      <c r="K1945">
        <v>129.48760885846599</v>
      </c>
      <c r="L1945">
        <v>122.159384315908</v>
      </c>
      <c r="M1945">
        <v>51.647723749355798</v>
      </c>
      <c r="N1945">
        <v>3.1250696710135202</v>
      </c>
      <c r="O1945">
        <v>22.469272199972298</v>
      </c>
      <c r="P1945">
        <v>47.700152983171797</v>
      </c>
      <c r="Q1945">
        <v>-1.5331348118556999E-2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Row],[Ticker]],[1]!Table1[[Symbol]:[Industry]],2,FALSE),"-")</f>
        <v>-</v>
      </c>
      <c r="D1946" t="s">
        <v>414</v>
      </c>
      <c r="E1946">
        <v>382.219695</v>
      </c>
      <c r="F1946">
        <v>39.86</v>
      </c>
      <c r="G1946">
        <v>4.1684936782079003</v>
      </c>
      <c r="H1946">
        <v>-5.8139937642491697</v>
      </c>
      <c r="I1946">
        <v>-48.148214599990702</v>
      </c>
      <c r="J1946">
        <v>-2.2162229516395402</v>
      </c>
      <c r="K1946">
        <v>41.053205281560899</v>
      </c>
      <c r="L1946">
        <v>41.743086175114598</v>
      </c>
      <c r="M1946">
        <v>29.941418206362702</v>
      </c>
      <c r="N1946">
        <v>1.17696375572796</v>
      </c>
      <c r="O1946">
        <v>62.8198695434019</v>
      </c>
      <c r="P1946">
        <v>34.890016920473698</v>
      </c>
      <c r="Q1946">
        <v>1.5986721445878999E-2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Row],[Ticker]],[1]!Table1[[Symbol]:[Industry]],2,FALSE),"-")</f>
        <v>-</v>
      </c>
      <c r="D1947" t="s">
        <v>1151</v>
      </c>
      <c r="E1947">
        <v>382.14372700000001</v>
      </c>
      <c r="F1947">
        <v>163.9</v>
      </c>
      <c r="G1947">
        <v>407.74404113844901</v>
      </c>
      <c r="H1947">
        <v>54.446329395535301</v>
      </c>
      <c r="I1947">
        <v>44.567618886949397</v>
      </c>
      <c r="J1947">
        <v>19.392079894609999</v>
      </c>
      <c r="K1947">
        <v>107.84078572458699</v>
      </c>
      <c r="L1947">
        <v>79.414425872108197</v>
      </c>
      <c r="M1947">
        <v>99.548220944741502</v>
      </c>
      <c r="N1947">
        <v>2.7013971307806002</v>
      </c>
      <c r="O1947">
        <v>0</v>
      </c>
      <c r="P1947">
        <v>522.48385871629296</v>
      </c>
      <c r="Q1947">
        <v>0.32102683447978198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Row],[Ticker]],[1]!Table1[[Symbol]:[Industry]],2,FALSE),"-")</f>
        <v>-</v>
      </c>
      <c r="D1948" t="s">
        <v>130</v>
      </c>
      <c r="E1948">
        <v>381.99797745000001</v>
      </c>
      <c r="F1948">
        <v>56.97</v>
      </c>
      <c r="G1948">
        <v>-2.98726605566601</v>
      </c>
      <c r="H1948">
        <v>5.9225198717258696</v>
      </c>
      <c r="I1948">
        <v>-4.61081438902165</v>
      </c>
      <c r="J1948">
        <v>-2.6822920436709601</v>
      </c>
      <c r="K1948">
        <v>57.183405972881403</v>
      </c>
      <c r="L1948">
        <v>56.630480643429102</v>
      </c>
      <c r="M1948">
        <v>58.9245485780135</v>
      </c>
      <c r="N1948">
        <v>1.89511454213029</v>
      </c>
      <c r="O1948">
        <v>87.818149903457893</v>
      </c>
      <c r="P1948">
        <v>44.045512010113796</v>
      </c>
      <c r="Q1948">
        <v>4.6530794428098002E-2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Row],[Ticker]],[1]!Table1[[Symbol]:[Industry]],2,FALSE),"-")</f>
        <v>-</v>
      </c>
      <c r="D1949" t="s">
        <v>934</v>
      </c>
      <c r="E1949">
        <v>381.89359389999998</v>
      </c>
      <c r="F1949">
        <v>289.95</v>
      </c>
      <c r="G1949">
        <v>-0.13120334717103399</v>
      </c>
      <c r="H1949">
        <v>36.539925454648603</v>
      </c>
      <c r="I1949">
        <v>2.0478354410224102</v>
      </c>
      <c r="J1949">
        <v>12.6698762975051</v>
      </c>
      <c r="K1949">
        <v>233.45342984895399</v>
      </c>
      <c r="L1949">
        <v>237.14129944932799</v>
      </c>
      <c r="M1949">
        <v>93.017315257906603</v>
      </c>
      <c r="N1949">
        <v>1.52870256214154</v>
      </c>
      <c r="O1949">
        <v>17.606483876530401</v>
      </c>
      <c r="P1949">
        <v>54.228723404255298</v>
      </c>
      <c r="Q1949">
        <v>4.6306003215537003E-2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Row],[Ticker]],[1]!Table1[[Symbol]:[Industry]],2,FALSE),"-")</f>
        <v>-</v>
      </c>
      <c r="D1950" t="s">
        <v>239</v>
      </c>
      <c r="E1950">
        <v>381.38499999999999</v>
      </c>
      <c r="F1950">
        <v>240</v>
      </c>
      <c r="G1950">
        <v>13.676364114207001</v>
      </c>
      <c r="H1950">
        <v>-0.38556398066177699</v>
      </c>
      <c r="I1950">
        <v>-20.308932620869601</v>
      </c>
      <c r="J1950">
        <v>-3.9277900985345302</v>
      </c>
      <c r="K1950">
        <v>232.05644546039801</v>
      </c>
      <c r="L1950">
        <v>229.222068278976</v>
      </c>
      <c r="M1950">
        <v>52.059188412157397</v>
      </c>
      <c r="N1950">
        <v>1.0982620320855601</v>
      </c>
      <c r="O1950">
        <v>43.7291666666666</v>
      </c>
      <c r="P1950">
        <v>45.234493192133101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Row],[Ticker]],[1]!Table1[[Symbol]:[Industry]],2,FALSE),"-")</f>
        <v>-</v>
      </c>
      <c r="D1951" t="s">
        <v>239</v>
      </c>
      <c r="E1951">
        <v>380.46807028799998</v>
      </c>
      <c r="F1951">
        <v>86.65</v>
      </c>
      <c r="G1951">
        <v>-17.964492187732802</v>
      </c>
      <c r="H1951">
        <v>-4.0979576427275397</v>
      </c>
      <c r="I1951">
        <v>-32.085118580158301</v>
      </c>
      <c r="J1951">
        <v>-2.5580008229165299</v>
      </c>
      <c r="K1951">
        <v>88.978228411973802</v>
      </c>
      <c r="M1951">
        <v>38.477967027566102</v>
      </c>
      <c r="N1951">
        <v>0.84451020634419405</v>
      </c>
      <c r="O1951">
        <v>100.230813618003</v>
      </c>
      <c r="P1951">
        <v>15.6875834445927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Row],[Ticker]],[1]!Table1[[Symbol]:[Industry]],2,FALSE),"-")</f>
        <v>-</v>
      </c>
      <c r="D1952" t="s">
        <v>46</v>
      </c>
      <c r="E1952">
        <v>380.41889328000002</v>
      </c>
      <c r="F1952">
        <v>21.16</v>
      </c>
      <c r="G1952">
        <v>169.637917871036</v>
      </c>
      <c r="H1952">
        <v>-2.1586764172253199</v>
      </c>
      <c r="I1952">
        <v>26.337778561876402</v>
      </c>
      <c r="J1952">
        <v>0.41715369494256999</v>
      </c>
      <c r="K1952">
        <v>19.083596572154299</v>
      </c>
      <c r="L1952">
        <v>14.5702219514896</v>
      </c>
      <c r="M1952">
        <v>52.428414800978103</v>
      </c>
      <c r="N1952">
        <v>0.54284200166325802</v>
      </c>
      <c r="O1952">
        <v>16.115311909262701</v>
      </c>
      <c r="Q1952">
        <v>0.10506129239473699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Row],[Ticker]],[1]!Table1[[Symbol]:[Industry]],2,FALSE),"-")</f>
        <v>-</v>
      </c>
      <c r="D1953" t="s">
        <v>629</v>
      </c>
      <c r="E1953">
        <v>380.099445809999</v>
      </c>
      <c r="F1953">
        <v>166.4</v>
      </c>
      <c r="G1953">
        <v>-24.9663085967711</v>
      </c>
      <c r="H1953">
        <v>-5.7650343377751696</v>
      </c>
      <c r="I1953">
        <v>-30.318968180395601</v>
      </c>
      <c r="J1953">
        <v>-2.04878896546164</v>
      </c>
      <c r="K1953">
        <v>169.60129585943801</v>
      </c>
      <c r="L1953">
        <v>179.57339829603899</v>
      </c>
      <c r="M1953">
        <v>50.638877643024202</v>
      </c>
      <c r="N1953">
        <v>0.75383834501188396</v>
      </c>
      <c r="O1953">
        <v>49.819711538461497</v>
      </c>
      <c r="P1953">
        <v>10.9333333333333</v>
      </c>
      <c r="Q1953">
        <v>0.28445723860942601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Row],[Ticker]],[1]!Table1[[Symbol]:[Industry]],2,FALSE),"-")</f>
        <v>-</v>
      </c>
      <c r="D1954" t="s">
        <v>120</v>
      </c>
      <c r="E1954">
        <v>379.77139199999999</v>
      </c>
      <c r="F1954">
        <v>258.55</v>
      </c>
      <c r="G1954">
        <v>-16.4718135190688</v>
      </c>
      <c r="H1954">
        <v>-1.52060759760247</v>
      </c>
      <c r="I1954">
        <v>-39.089546654492899</v>
      </c>
      <c r="J1954">
        <v>20.091719255764001</v>
      </c>
      <c r="K1954">
        <v>212.516399508474</v>
      </c>
      <c r="L1954">
        <v>249.29883499300999</v>
      </c>
      <c r="M1954">
        <v>77.041742389640305</v>
      </c>
      <c r="N1954">
        <v>1.63117121119564</v>
      </c>
      <c r="O1954">
        <v>122.83890930187501</v>
      </c>
      <c r="P1954">
        <v>60.490378646803201</v>
      </c>
      <c r="Q1954">
        <v>0.138224215879832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Row],[Ticker]],[1]!Table1[[Symbol]:[Industry]],2,FALSE),"-")</f>
        <v>-</v>
      </c>
      <c r="D1955" t="s">
        <v>487</v>
      </c>
      <c r="E1955">
        <v>379.61013295999999</v>
      </c>
      <c r="F1955">
        <v>63.86</v>
      </c>
      <c r="G1955">
        <v>-7.7394837841224398</v>
      </c>
      <c r="H1955">
        <v>-4.1921356992403602</v>
      </c>
      <c r="I1955">
        <v>-20.808282320653301</v>
      </c>
      <c r="J1955">
        <v>3.6134095232399002</v>
      </c>
      <c r="K1955">
        <v>62.058874089851699</v>
      </c>
      <c r="L1955">
        <v>63.531483435364002</v>
      </c>
      <c r="M1955">
        <v>61.2452505418416</v>
      </c>
      <c r="N1955">
        <v>1.1074126148200201</v>
      </c>
      <c r="O1955">
        <v>26.8399624177889</v>
      </c>
      <c r="P1955">
        <v>22.807692307692299</v>
      </c>
      <c r="Q1955">
        <v>9.7684962795239992E-3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Row],[Ticker]],[1]!Table1[[Symbol]:[Industry]],2,FALSE),"-")</f>
        <v>-</v>
      </c>
      <c r="D1956" t="s">
        <v>239</v>
      </c>
      <c r="E1956">
        <v>379.57582880000001</v>
      </c>
      <c r="F1956">
        <v>1602.55</v>
      </c>
      <c r="G1956">
        <v>132.503616448944</v>
      </c>
      <c r="H1956">
        <v>-13.8365195606659</v>
      </c>
      <c r="I1956">
        <v>1.0253953236953901</v>
      </c>
      <c r="J1956">
        <v>-6.43564392831553</v>
      </c>
      <c r="K1956">
        <v>1719.96654377766</v>
      </c>
      <c r="L1956">
        <v>1532.6251708191801</v>
      </c>
      <c r="M1956">
        <v>37.152743248038902</v>
      </c>
      <c r="N1956">
        <v>0.67605435525247604</v>
      </c>
      <c r="O1956">
        <v>43.521262987114298</v>
      </c>
      <c r="P1956">
        <v>195.61888950378099</v>
      </c>
      <c r="Q1956">
        <v>0.17374358488915601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Row],[Ticker]],[1]!Table1[[Symbol]:[Industry]],2,FALSE),"-")</f>
        <v>-</v>
      </c>
      <c r="D1957" t="s">
        <v>624</v>
      </c>
      <c r="E1957">
        <v>379.54004231499999</v>
      </c>
      <c r="F1957">
        <v>376.9</v>
      </c>
      <c r="G1957">
        <v>142.04558852007401</v>
      </c>
      <c r="H1957">
        <v>2.36400494032958</v>
      </c>
      <c r="I1957">
        <v>31.573617024615402</v>
      </c>
      <c r="J1957">
        <v>9.3499407076927707E-2</v>
      </c>
      <c r="K1957">
        <v>347.487834114576</v>
      </c>
      <c r="L1957">
        <v>274.00823141643298</v>
      </c>
      <c r="M1957">
        <v>46.426620685570903</v>
      </c>
      <c r="N1957">
        <v>0.20895743375942599</v>
      </c>
      <c r="O1957">
        <v>9.8832581586627697</v>
      </c>
      <c r="P1957">
        <v>172.523499638467</v>
      </c>
      <c r="Q1957">
        <v>0.11566527164405301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Row],[Ticker]],[1]!Table1[[Symbol]:[Industry]],2,FALSE),"-")</f>
        <v>-</v>
      </c>
      <c r="D1958" t="s">
        <v>934</v>
      </c>
      <c r="E1958">
        <v>379.09356445999998</v>
      </c>
      <c r="F1958">
        <v>1208.1500000000001</v>
      </c>
      <c r="G1958">
        <v>-3.4892223466802501</v>
      </c>
      <c r="H1958">
        <v>28.591601025313999</v>
      </c>
      <c r="I1958">
        <v>29.517353391957698</v>
      </c>
      <c r="J1958">
        <v>5.53926960142081</v>
      </c>
      <c r="K1958">
        <v>959.64463292603398</v>
      </c>
      <c r="L1958">
        <v>897.89496890003204</v>
      </c>
      <c r="M1958">
        <v>67.597911180897796</v>
      </c>
      <c r="N1958">
        <v>3.09261123587771</v>
      </c>
      <c r="O1958">
        <v>14.803625377643501</v>
      </c>
      <c r="P1958">
        <v>61.086666666666602</v>
      </c>
      <c r="Q1958">
        <v>-7.3445660443833993E-2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Row],[Ticker]],[1]!Table1[[Symbol]:[Industry]],2,FALSE),"-")</f>
        <v>-</v>
      </c>
      <c r="D1959" t="s">
        <v>986</v>
      </c>
      <c r="E1959">
        <v>378.76469988999997</v>
      </c>
      <c r="F1959">
        <v>43.22</v>
      </c>
      <c r="G1959">
        <v>38.655693988049102</v>
      </c>
      <c r="H1959">
        <v>0.99609068822728897</v>
      </c>
      <c r="I1959">
        <v>23.874160771526</v>
      </c>
      <c r="J1959">
        <v>-7.1172427927041504</v>
      </c>
      <c r="K1959">
        <v>40.436673846885803</v>
      </c>
      <c r="L1959">
        <v>35.394620788440598</v>
      </c>
      <c r="M1959">
        <v>35.369593000092898</v>
      </c>
      <c r="N1959">
        <v>0.13259131584918801</v>
      </c>
      <c r="O1959">
        <v>16.6126793151318</v>
      </c>
      <c r="P1959">
        <v>69.158512720156494</v>
      </c>
      <c r="Q1959">
        <v>2.0736365734737999E-2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Row],[Ticker]],[1]!Table1[[Symbol]:[Industry]],2,FALSE),"-")</f>
        <v>-</v>
      </c>
      <c r="D1960" t="s">
        <v>239</v>
      </c>
      <c r="E1960">
        <v>378.70471520000001</v>
      </c>
      <c r="F1960">
        <v>690.6</v>
      </c>
      <c r="G1960">
        <v>120.170222319487</v>
      </c>
      <c r="H1960">
        <v>24.321062871015101</v>
      </c>
      <c r="I1960">
        <v>41.702046608391498</v>
      </c>
      <c r="J1960">
        <v>-4.41643925239444</v>
      </c>
      <c r="K1960">
        <v>606.14097901627201</v>
      </c>
      <c r="L1960">
        <v>473.33523719941002</v>
      </c>
      <c r="M1960">
        <v>53.865076922021103</v>
      </c>
      <c r="N1960">
        <v>0.45754552748300698</v>
      </c>
      <c r="O1960">
        <v>14.349840718216001</v>
      </c>
      <c r="P1960">
        <v>150.126765664614</v>
      </c>
      <c r="Q1960">
        <v>0.10184713995274899</v>
      </c>
    </row>
    <row r="1961" spans="1:17" hidden="1" x14ac:dyDescent="0.3">
      <c r="A1961" t="s">
        <v>4079</v>
      </c>
      <c r="B1961" t="s">
        <v>4080</v>
      </c>
      <c r="C1961" t="str">
        <f>IFERROR(VLOOKUP(Table1[[#This Row],[Ticker]],[1]!Table1[[Symbol]:[Industry]],2,FALSE),"-")</f>
        <v>-</v>
      </c>
      <c r="D1961" t="s">
        <v>986</v>
      </c>
      <c r="E1961">
        <v>378.54467629999999</v>
      </c>
      <c r="F1961">
        <v>25.19</v>
      </c>
      <c r="G1961">
        <v>-20.061412334622901</v>
      </c>
      <c r="H1961">
        <v>7.20606965527565</v>
      </c>
      <c r="I1961">
        <v>-7.0452686035995304</v>
      </c>
      <c r="J1961">
        <v>-4.0412986201560201</v>
      </c>
      <c r="K1961">
        <v>23.732882761944602</v>
      </c>
      <c r="L1961">
        <v>23.615224638870298</v>
      </c>
      <c r="M1961">
        <v>44.018924627409604</v>
      </c>
      <c r="N1961">
        <v>0.95317687922939898</v>
      </c>
      <c r="O1961">
        <v>20.682810639142499</v>
      </c>
      <c r="P1961">
        <v>38.406593406593402</v>
      </c>
      <c r="Q1961">
        <v>-4.0263759572745E-2</v>
      </c>
    </row>
    <row r="1962" spans="1:17" hidden="1" x14ac:dyDescent="0.3">
      <c r="A1962" t="s">
        <v>4081</v>
      </c>
      <c r="B1962" t="s">
        <v>4082</v>
      </c>
      <c r="C1962" t="str">
        <f>IFERROR(VLOOKUP(Table1[[#This Row],[Ticker]],[1]!Table1[[Symbol]:[Industry]],2,FALSE),"-")</f>
        <v>-</v>
      </c>
      <c r="D1962" t="s">
        <v>140</v>
      </c>
      <c r="E1962">
        <v>377.833387776</v>
      </c>
      <c r="F1962">
        <v>98.34</v>
      </c>
      <c r="G1962">
        <v>16.733861926980399</v>
      </c>
      <c r="H1962">
        <v>-6.5813394222131301</v>
      </c>
      <c r="I1962">
        <v>-31.789899877609201</v>
      </c>
      <c r="J1962">
        <v>-4.5910816477531897</v>
      </c>
      <c r="K1962">
        <v>104.468730120347</v>
      </c>
      <c r="L1962">
        <v>101.20267671096499</v>
      </c>
      <c r="M1962">
        <v>31.628188963247499</v>
      </c>
      <c r="N1962">
        <v>0.743410071014041</v>
      </c>
      <c r="O1962">
        <v>54.718324181411397</v>
      </c>
      <c r="P1962">
        <v>53.65625</v>
      </c>
      <c r="Q1962">
        <v>1.9361723157817999E-2</v>
      </c>
    </row>
    <row r="1963" spans="1:17" hidden="1" x14ac:dyDescent="0.3">
      <c r="A1963" t="s">
        <v>4083</v>
      </c>
      <c r="B1963" t="s">
        <v>4084</v>
      </c>
      <c r="C1963" t="str">
        <f>IFERROR(VLOOKUP(Table1[[#This Row],[Ticker]],[1]!Table1[[Symbol]:[Industry]],2,FALSE),"-")</f>
        <v>-</v>
      </c>
      <c r="D1963" t="s">
        <v>130</v>
      </c>
      <c r="E1963">
        <v>377.009773</v>
      </c>
      <c r="F1963">
        <v>142.65</v>
      </c>
      <c r="G1963">
        <v>-16.617556758140701</v>
      </c>
      <c r="H1963">
        <v>-9.5851476020432909</v>
      </c>
      <c r="I1963">
        <v>-5.1410621549596804</v>
      </c>
      <c r="J1963">
        <v>9.2680909809019302E-2</v>
      </c>
      <c r="K1963">
        <v>141.431253850616</v>
      </c>
      <c r="L1963">
        <v>132.66231446605801</v>
      </c>
      <c r="M1963">
        <v>66.885408003283004</v>
      </c>
      <c r="N1963">
        <v>0.64143507114498499</v>
      </c>
      <c r="O1963">
        <v>28.987031195233001</v>
      </c>
      <c r="P1963">
        <v>34.575471698113198</v>
      </c>
    </row>
    <row r="1964" spans="1:17" hidden="1" x14ac:dyDescent="0.3">
      <c r="A1964" t="s">
        <v>4085</v>
      </c>
      <c r="B1964" t="s">
        <v>4086</v>
      </c>
      <c r="C1964" t="str">
        <f>IFERROR(VLOOKUP(Table1[[#This Row],[Ticker]],[1]!Table1[[Symbol]:[Industry]],2,FALSE),"-")</f>
        <v>-</v>
      </c>
      <c r="D1964" t="s">
        <v>629</v>
      </c>
      <c r="E1964">
        <v>376.94479999999999</v>
      </c>
      <c r="F1964">
        <v>313.35000000000002</v>
      </c>
      <c r="G1964">
        <v>253.05221543787599</v>
      </c>
      <c r="H1964">
        <v>6.5628291319613199</v>
      </c>
      <c r="I1964">
        <v>85.620192517557697</v>
      </c>
      <c r="J1964">
        <v>17.616653638966099</v>
      </c>
      <c r="K1964">
        <v>274.595313762952</v>
      </c>
      <c r="M1964">
        <v>80.477755053013894</v>
      </c>
      <c r="N1964">
        <v>1.8305151318761099</v>
      </c>
      <c r="O1964">
        <v>5.6965055050263098</v>
      </c>
      <c r="P1964">
        <v>317.8</v>
      </c>
    </row>
    <row r="1965" spans="1:17" hidden="1" x14ac:dyDescent="0.3">
      <c r="A1965" t="s">
        <v>4087</v>
      </c>
      <c r="B1965" t="s">
        <v>4088</v>
      </c>
      <c r="C1965" t="str">
        <f>IFERROR(VLOOKUP(Table1[[#This Row],[Ticker]],[1]!Table1[[Symbol]:[Industry]],2,FALSE),"-")</f>
        <v>-</v>
      </c>
      <c r="E1965">
        <v>376.17925233699998</v>
      </c>
      <c r="F1965">
        <v>58.32</v>
      </c>
      <c r="G1965">
        <v>-75.452524439933498</v>
      </c>
      <c r="H1965">
        <v>-9.9377455459165898</v>
      </c>
      <c r="I1965">
        <v>-47.570757251532903</v>
      </c>
      <c r="J1965">
        <v>-1.4312692499830499</v>
      </c>
      <c r="K1965">
        <v>61.734630013506099</v>
      </c>
      <c r="L1965">
        <v>80.890975025969098</v>
      </c>
      <c r="M1965">
        <v>42.459407933651399</v>
      </c>
      <c r="N1965">
        <v>0.55217263315337395</v>
      </c>
      <c r="O1965">
        <v>219.39508099218099</v>
      </c>
      <c r="P1965">
        <v>15.6225218080888</v>
      </c>
      <c r="Q1965">
        <v>-0.17318904327743501</v>
      </c>
    </row>
    <row r="1966" spans="1:17" hidden="1" x14ac:dyDescent="0.3">
      <c r="A1966" t="s">
        <v>4089</v>
      </c>
      <c r="B1966" t="s">
        <v>4090</v>
      </c>
      <c r="C1966" t="str">
        <f>IFERROR(VLOOKUP(Table1[[#This Row],[Ticker]],[1]!Table1[[Symbol]:[Industry]],2,FALSE),"-")</f>
        <v>-</v>
      </c>
      <c r="D1966" t="s">
        <v>239</v>
      </c>
      <c r="E1966">
        <v>374.48849048800002</v>
      </c>
      <c r="F1966">
        <v>136</v>
      </c>
      <c r="G1966">
        <v>-14.9220266889082</v>
      </c>
      <c r="H1966">
        <v>-1.3384537914824299</v>
      </c>
      <c r="I1966">
        <v>-6.2455742615948298</v>
      </c>
      <c r="J1966">
        <v>-1.77847878766232</v>
      </c>
      <c r="K1966">
        <v>134.09972309010399</v>
      </c>
      <c r="L1966">
        <v>128.383293761011</v>
      </c>
      <c r="M1966">
        <v>42.4723797773567</v>
      </c>
      <c r="N1966">
        <v>0.93965607472826695</v>
      </c>
      <c r="O1966">
        <v>5.1470588235294104</v>
      </c>
      <c r="P1966">
        <v>12.7694859038142</v>
      </c>
      <c r="Q1966">
        <v>3.4293110279163E-2</v>
      </c>
    </row>
    <row r="1967" spans="1:17" hidden="1" x14ac:dyDescent="0.3">
      <c r="A1967" t="s">
        <v>4091</v>
      </c>
      <c r="B1967" t="s">
        <v>4092</v>
      </c>
      <c r="C1967" t="str">
        <f>IFERROR(VLOOKUP(Table1[[#This Row],[Ticker]],[1]!Table1[[Symbol]:[Industry]],2,FALSE),"-")</f>
        <v>-</v>
      </c>
      <c r="D1967" t="s">
        <v>242</v>
      </c>
      <c r="E1967">
        <v>374</v>
      </c>
      <c r="F1967">
        <v>3670</v>
      </c>
      <c r="G1967">
        <v>108.363597843599</v>
      </c>
      <c r="H1967">
        <v>-7.2911324123489401</v>
      </c>
      <c r="I1967">
        <v>9.0827548607071709</v>
      </c>
      <c r="J1967">
        <v>-2.29981513577032</v>
      </c>
      <c r="K1967">
        <v>3801.8655345543002</v>
      </c>
      <c r="L1967">
        <v>3034.83682121118</v>
      </c>
      <c r="M1967">
        <v>40.851706340534001</v>
      </c>
      <c r="N1967">
        <v>0.43472671250380801</v>
      </c>
      <c r="O1967">
        <v>38.828337874659397</v>
      </c>
      <c r="P1967">
        <v>149.625901237926</v>
      </c>
      <c r="Q1967">
        <v>0.13498997950289501</v>
      </c>
    </row>
    <row r="1968" spans="1:17" hidden="1" x14ac:dyDescent="0.3">
      <c r="A1968" t="s">
        <v>4093</v>
      </c>
      <c r="B1968" t="s">
        <v>4094</v>
      </c>
      <c r="C1968" t="str">
        <f>IFERROR(VLOOKUP(Table1[[#This Row],[Ticker]],[1]!Table1[[Symbol]:[Industry]],2,FALSE),"-")</f>
        <v>-</v>
      </c>
      <c r="D1968" t="s">
        <v>713</v>
      </c>
      <c r="E1968">
        <v>373.16630627000001</v>
      </c>
      <c r="F1968">
        <v>219.58</v>
      </c>
      <c r="G1968">
        <v>33.5132750195311</v>
      </c>
      <c r="H1968">
        <v>2.23599493062359</v>
      </c>
      <c r="I1968">
        <v>9.8681706517503596</v>
      </c>
      <c r="J1968">
        <v>0.41811777633733199</v>
      </c>
      <c r="K1968">
        <v>205.38932660861201</v>
      </c>
      <c r="L1968">
        <v>181.975385256236</v>
      </c>
      <c r="M1968">
        <v>43.478451693180702</v>
      </c>
      <c r="N1968">
        <v>0.78204212588302402</v>
      </c>
      <c r="O1968">
        <v>0.86073412879132905</v>
      </c>
      <c r="P1968">
        <v>63.865671641791003</v>
      </c>
      <c r="Q1968">
        <v>8.1463636799704003E-2</v>
      </c>
    </row>
    <row r="1969" spans="1:17" hidden="1" x14ac:dyDescent="0.3">
      <c r="A1969" t="s">
        <v>4095</v>
      </c>
      <c r="B1969" t="s">
        <v>4096</v>
      </c>
      <c r="C1969" t="str">
        <f>IFERROR(VLOOKUP(Table1[[#This Row],[Ticker]],[1]!Table1[[Symbol]:[Industry]],2,FALSE),"-")</f>
        <v>-</v>
      </c>
      <c r="E1969">
        <v>373.07201527500001</v>
      </c>
      <c r="F1969">
        <v>1200.0999999999999</v>
      </c>
      <c r="G1969">
        <v>1185.9956661916001</v>
      </c>
      <c r="H1969">
        <v>11.237206417466</v>
      </c>
      <c r="I1969">
        <v>1198.9696158298</v>
      </c>
      <c r="J1969">
        <v>-5.1984768226673097</v>
      </c>
      <c r="K1969">
        <v>1014.36005524717</v>
      </c>
      <c r="M1969">
        <v>49.0569059874624</v>
      </c>
      <c r="N1969">
        <v>5.4889682076195401</v>
      </c>
      <c r="O1969">
        <v>8.3659695025414695</v>
      </c>
      <c r="P1969">
        <v>1277.8415614236501</v>
      </c>
    </row>
    <row r="1970" spans="1:17" hidden="1" x14ac:dyDescent="0.3">
      <c r="A1970" t="s">
        <v>4097</v>
      </c>
      <c r="B1970" t="s">
        <v>4098</v>
      </c>
      <c r="C1970" t="str">
        <f>IFERROR(VLOOKUP(Table1[[#This Row],[Ticker]],[1]!Table1[[Symbol]:[Industry]],2,FALSE),"-")</f>
        <v>-</v>
      </c>
      <c r="E1970">
        <v>372.37523399999998</v>
      </c>
      <c r="F1970">
        <v>177.5</v>
      </c>
      <c r="G1970">
        <v>-35.517943095780502</v>
      </c>
      <c r="H1970">
        <v>5.2515242007302003</v>
      </c>
      <c r="I1970">
        <v>-22.543993457584101</v>
      </c>
      <c r="J1970">
        <v>3.6068707709155801</v>
      </c>
      <c r="M1970">
        <v>48.602436842139802</v>
      </c>
      <c r="O1970">
        <v>48.732394366197099</v>
      </c>
      <c r="P1970">
        <v>34.317063942489497</v>
      </c>
    </row>
    <row r="1971" spans="1:17" hidden="1" x14ac:dyDescent="0.3">
      <c r="A1971" t="s">
        <v>4099</v>
      </c>
      <c r="B1971" t="s">
        <v>4100</v>
      </c>
      <c r="C1971" t="str">
        <f>IFERROR(VLOOKUP(Table1[[#This Row],[Ticker]],[1]!Table1[[Symbol]:[Industry]],2,FALSE),"-")</f>
        <v>-</v>
      </c>
      <c r="E1971">
        <v>371.51996098500001</v>
      </c>
      <c r="F1971">
        <v>205.8</v>
      </c>
      <c r="G1971">
        <v>26.8188619269804</v>
      </c>
      <c r="H1971">
        <v>62.410913557891099</v>
      </c>
      <c r="I1971">
        <v>23.411997611688399</v>
      </c>
      <c r="J1971">
        <v>24.4461849654929</v>
      </c>
      <c r="K1971">
        <v>148.49470715241799</v>
      </c>
      <c r="L1971">
        <v>139.969018928922</v>
      </c>
      <c r="M1971">
        <v>94.538582406538495</v>
      </c>
      <c r="N1971">
        <v>2.8023690068898599</v>
      </c>
      <c r="O1971">
        <v>6.4139941690961999</v>
      </c>
      <c r="P1971">
        <v>75.822298163178104</v>
      </c>
      <c r="Q1971">
        <v>0.127731809807207</v>
      </c>
    </row>
    <row r="1972" spans="1:17" hidden="1" x14ac:dyDescent="0.3">
      <c r="A1972" t="s">
        <v>4101</v>
      </c>
      <c r="B1972" t="s">
        <v>4102</v>
      </c>
      <c r="C1972" t="str">
        <f>IFERROR(VLOOKUP(Table1[[#This Row],[Ticker]],[1]!Table1[[Symbol]:[Industry]],2,FALSE),"-")</f>
        <v>-</v>
      </c>
      <c r="D1972" t="s">
        <v>388</v>
      </c>
      <c r="E1972">
        <v>370.31212799999997</v>
      </c>
      <c r="F1972">
        <v>349</v>
      </c>
      <c r="G1972">
        <v>110.384265453599</v>
      </c>
      <c r="H1972">
        <v>-8.5842814127749598</v>
      </c>
      <c r="I1972">
        <v>115.820799089799</v>
      </c>
      <c r="J1972">
        <v>8.9259656839518406</v>
      </c>
      <c r="K1972">
        <v>314.84478898269202</v>
      </c>
      <c r="L1972">
        <v>228.11986039064001</v>
      </c>
      <c r="M1972">
        <v>56.9131163927348</v>
      </c>
      <c r="N1972">
        <v>0.224200173709282</v>
      </c>
      <c r="O1972">
        <v>5.4441260744985502</v>
      </c>
      <c r="P1972">
        <v>172.65625</v>
      </c>
    </row>
    <row r="1973" spans="1:17" hidden="1" x14ac:dyDescent="0.3">
      <c r="A1973" t="s">
        <v>4103</v>
      </c>
      <c r="B1973" t="s">
        <v>4104</v>
      </c>
      <c r="C1973" t="str">
        <f>IFERROR(VLOOKUP(Table1[[#This Row],[Ticker]],[1]!Table1[[Symbol]:[Industry]],2,FALSE),"-")</f>
        <v>-</v>
      </c>
      <c r="D1973" t="s">
        <v>189</v>
      </c>
      <c r="E1973">
        <v>369.11046900000002</v>
      </c>
      <c r="F1973">
        <v>360.2</v>
      </c>
      <c r="G1973">
        <v>97.603543337435099</v>
      </c>
      <c r="H1973">
        <v>-1.9408341655412</v>
      </c>
      <c r="I1973">
        <v>25.312923189503199</v>
      </c>
      <c r="J1973">
        <v>-5.9012085451400997</v>
      </c>
      <c r="K1973">
        <v>344.85703640810902</v>
      </c>
      <c r="L1973">
        <v>289.791576655798</v>
      </c>
      <c r="M1973">
        <v>40.757085782072998</v>
      </c>
      <c r="N1973">
        <v>0.97886917612894897</v>
      </c>
      <c r="O1973">
        <v>16.338145474736201</v>
      </c>
      <c r="P1973">
        <v>141.744966442953</v>
      </c>
      <c r="Q1973">
        <v>6.2972891672431003E-2</v>
      </c>
    </row>
    <row r="1974" spans="1:17" hidden="1" x14ac:dyDescent="0.3">
      <c r="A1974" t="s">
        <v>4105</v>
      </c>
      <c r="B1974" t="s">
        <v>4106</v>
      </c>
      <c r="C1974" t="str">
        <f>IFERROR(VLOOKUP(Table1[[#This Row],[Ticker]],[1]!Table1[[Symbol]:[Industry]],2,FALSE),"-")</f>
        <v>-</v>
      </c>
      <c r="D1974" t="s">
        <v>905</v>
      </c>
      <c r="E1974">
        <v>367.43887000000001</v>
      </c>
      <c r="F1974">
        <v>634.75</v>
      </c>
      <c r="G1974">
        <v>75.201798434916896</v>
      </c>
      <c r="H1974">
        <v>25.591065488458</v>
      </c>
      <c r="I1974">
        <v>29.7745639042592</v>
      </c>
      <c r="J1974">
        <v>-2.0749474109025998</v>
      </c>
      <c r="K1974">
        <v>555.53532963963403</v>
      </c>
      <c r="M1974">
        <v>66.9571578843033</v>
      </c>
      <c r="N1974">
        <v>2.0407676959074399</v>
      </c>
      <c r="O1974">
        <v>6.3410791650255902</v>
      </c>
      <c r="P1974">
        <v>147.94921875</v>
      </c>
    </row>
    <row r="1975" spans="1:17" hidden="1" x14ac:dyDescent="0.3">
      <c r="A1975" t="s">
        <v>4107</v>
      </c>
      <c r="B1975" t="s">
        <v>4108</v>
      </c>
      <c r="C1975" t="str">
        <f>IFERROR(VLOOKUP(Table1[[#This Row],[Ticker]],[1]!Table1[[Symbol]:[Industry]],2,FALSE),"-")</f>
        <v>-</v>
      </c>
      <c r="D1975" t="s">
        <v>189</v>
      </c>
      <c r="E1975">
        <v>367.18925174999998</v>
      </c>
      <c r="F1975">
        <v>3040</v>
      </c>
      <c r="G1975">
        <v>97.239710886462703</v>
      </c>
      <c r="H1975">
        <v>-5.1126089338947303</v>
      </c>
      <c r="I1975">
        <v>77.862780118635897</v>
      </c>
      <c r="J1975">
        <v>-2.7495505855057698</v>
      </c>
      <c r="K1975">
        <v>2943.8710926253302</v>
      </c>
      <c r="L1975">
        <v>2424.5866718167199</v>
      </c>
      <c r="M1975">
        <v>44.303097918961598</v>
      </c>
      <c r="N1975">
        <v>0.69752161807971402</v>
      </c>
      <c r="O1975">
        <v>18.2565789473684</v>
      </c>
      <c r="P1975">
        <v>125.854383358098</v>
      </c>
      <c r="Q1975">
        <v>5.9326152296941999E-2</v>
      </c>
    </row>
    <row r="1976" spans="1:17" hidden="1" x14ac:dyDescent="0.3">
      <c r="A1976" t="s">
        <v>4109</v>
      </c>
      <c r="B1976" t="s">
        <v>4110</v>
      </c>
      <c r="C1976" t="str">
        <f>IFERROR(VLOOKUP(Table1[[#This Row],[Ticker]],[1]!Table1[[Symbol]:[Industry]],2,FALSE),"-")</f>
        <v>-</v>
      </c>
      <c r="D1976" t="s">
        <v>182</v>
      </c>
      <c r="E1976">
        <v>366.56245575000003</v>
      </c>
      <c r="F1976">
        <v>4.57</v>
      </c>
      <c r="G1976">
        <v>-93.285906859146706</v>
      </c>
      <c r="H1976">
        <v>-28.274376864496698</v>
      </c>
      <c r="I1976">
        <v>-72.198075023482005</v>
      </c>
      <c r="J1976">
        <v>-18.572636607898499</v>
      </c>
      <c r="K1976">
        <v>6.1833435158066399</v>
      </c>
      <c r="L1976">
        <v>8.7726957397061192</v>
      </c>
      <c r="M1976">
        <v>22.7519729248909</v>
      </c>
      <c r="N1976">
        <v>3.2534277185868401</v>
      </c>
      <c r="O1976">
        <v>234.792122538293</v>
      </c>
      <c r="P1976">
        <v>0.43956043956045998</v>
      </c>
      <c r="Q1976">
        <v>0.202811439858404</v>
      </c>
    </row>
    <row r="1977" spans="1:17" hidden="1" x14ac:dyDescent="0.3">
      <c r="A1977" t="s">
        <v>4111</v>
      </c>
      <c r="B1977" t="s">
        <v>4112</v>
      </c>
      <c r="C1977" t="str">
        <f>IFERROR(VLOOKUP(Table1[[#This Row],[Ticker]],[1]!Table1[[Symbol]:[Industry]],2,FALSE),"-")</f>
        <v>-</v>
      </c>
      <c r="D1977" t="s">
        <v>72</v>
      </c>
      <c r="E1977">
        <v>366.01042752000001</v>
      </c>
      <c r="F1977">
        <v>36.26</v>
      </c>
      <c r="G1977">
        <v>151.76134658955701</v>
      </c>
      <c r="H1977">
        <v>100.66061510982099</v>
      </c>
      <c r="I1977">
        <v>77.811723004291196</v>
      </c>
      <c r="J1977">
        <v>-1.72587557877992</v>
      </c>
      <c r="K1977">
        <v>23.701375483143998</v>
      </c>
      <c r="L1977">
        <v>19.2395714800893</v>
      </c>
      <c r="M1977">
        <v>71.450470993108794</v>
      </c>
      <c r="N1977">
        <v>3.1194463994569102</v>
      </c>
      <c r="O1977">
        <v>18.615554329839998</v>
      </c>
      <c r="P1977">
        <v>240.78947368421001</v>
      </c>
      <c r="Q1977">
        <v>9.8341321284004996E-2</v>
      </c>
    </row>
    <row r="1978" spans="1:17" hidden="1" x14ac:dyDescent="0.3">
      <c r="A1978" t="s">
        <v>4113</v>
      </c>
      <c r="B1978" t="s">
        <v>4114</v>
      </c>
      <c r="C1978" t="str">
        <f>IFERROR(VLOOKUP(Table1[[#This Row],[Ticker]],[1]!Table1[[Symbol]:[Industry]],2,FALSE),"-")</f>
        <v>-</v>
      </c>
      <c r="D1978" t="s">
        <v>821</v>
      </c>
      <c r="E1978">
        <v>366.00336458999999</v>
      </c>
      <c r="F1978">
        <v>28.81</v>
      </c>
      <c r="G1978">
        <v>107.33144581959699</v>
      </c>
      <c r="H1978">
        <v>27.805838345538799</v>
      </c>
      <c r="I1978">
        <v>63.597187204890197</v>
      </c>
      <c r="J1978">
        <v>-5.9657520086037499</v>
      </c>
      <c r="K1978">
        <v>24.562781043513699</v>
      </c>
      <c r="L1978">
        <v>20.230004306498198</v>
      </c>
      <c r="M1978">
        <v>46.560658081328299</v>
      </c>
      <c r="N1978">
        <v>0.145670700624532</v>
      </c>
      <c r="O1978">
        <v>16.973273169038499</v>
      </c>
      <c r="P1978">
        <v>146.59058487874401</v>
      </c>
      <c r="Q1978">
        <v>9.0324758080715994E-2</v>
      </c>
    </row>
    <row r="1979" spans="1:17" hidden="1" x14ac:dyDescent="0.3">
      <c r="A1979" t="s">
        <v>4115</v>
      </c>
      <c r="B1979" t="s">
        <v>4116</v>
      </c>
      <c r="C1979" t="str">
        <f>IFERROR(VLOOKUP(Table1[[#This Row],[Ticker]],[1]!Table1[[Symbol]:[Industry]],2,FALSE),"-")</f>
        <v>-</v>
      </c>
      <c r="D1979" t="s">
        <v>336</v>
      </c>
      <c r="E1979">
        <v>365.62441875000002</v>
      </c>
      <c r="F1979">
        <v>180</v>
      </c>
      <c r="G1979">
        <v>-53.431644145893998</v>
      </c>
      <c r="H1979">
        <v>-11.685746076162699</v>
      </c>
      <c r="I1979">
        <v>-40.457694507697603</v>
      </c>
      <c r="J1979">
        <v>4.9008920649368699</v>
      </c>
      <c r="K1979">
        <v>190.79265041588999</v>
      </c>
      <c r="M1979">
        <v>47.107077214819903</v>
      </c>
      <c r="N1979">
        <v>1.11279119798389</v>
      </c>
      <c r="O1979">
        <v>51.6666666666666</v>
      </c>
      <c r="P1979">
        <v>19.999999999999901</v>
      </c>
    </row>
    <row r="1980" spans="1:17" hidden="1" x14ac:dyDescent="0.3">
      <c r="A1980" t="s">
        <v>4117</v>
      </c>
      <c r="B1980" t="s">
        <v>4118</v>
      </c>
      <c r="C1980" t="str">
        <f>IFERROR(VLOOKUP(Table1[[#This Row],[Ticker]],[1]!Table1[[Symbol]:[Industry]],2,FALSE),"-")</f>
        <v>-</v>
      </c>
      <c r="D1980" t="s">
        <v>629</v>
      </c>
      <c r="E1980">
        <v>364.28706552699998</v>
      </c>
      <c r="F1980">
        <v>40.94</v>
      </c>
      <c r="G1980">
        <v>-5.0282777461250703</v>
      </c>
      <c r="H1980">
        <v>5.0262065076705502</v>
      </c>
      <c r="I1980">
        <v>-12.742507845142599</v>
      </c>
      <c r="J1980">
        <v>0.24832880795344001</v>
      </c>
      <c r="K1980">
        <v>38.245374285507701</v>
      </c>
      <c r="L1980">
        <v>38.043107979520698</v>
      </c>
      <c r="M1980">
        <v>77.355917401662097</v>
      </c>
      <c r="N1980">
        <v>1.86880345450791</v>
      </c>
      <c r="O1980">
        <v>25.305324865656999</v>
      </c>
      <c r="P1980">
        <v>47.266187050359697</v>
      </c>
      <c r="Q1980">
        <v>1.6662117561325001E-2</v>
      </c>
    </row>
    <row r="1981" spans="1:17" hidden="1" x14ac:dyDescent="0.3">
      <c r="A1981" t="s">
        <v>4119</v>
      </c>
      <c r="B1981" t="s">
        <v>4120</v>
      </c>
      <c r="C1981" t="str">
        <f>IFERROR(VLOOKUP(Table1[[#This Row],[Ticker]],[1]!Table1[[Symbol]:[Industry]],2,FALSE),"-")</f>
        <v>-</v>
      </c>
      <c r="D1981" t="s">
        <v>505</v>
      </c>
      <c r="E1981">
        <v>361.93606135800002</v>
      </c>
      <c r="F1981">
        <v>25.32</v>
      </c>
      <c r="G1981">
        <v>166.66089489401301</v>
      </c>
      <c r="H1981">
        <v>33.438623408576198</v>
      </c>
      <c r="I1981">
        <v>40.588784209553701</v>
      </c>
      <c r="J1981">
        <v>-1.3914268116516599</v>
      </c>
      <c r="K1981">
        <v>20.9432645615132</v>
      </c>
      <c r="L1981">
        <v>16.531396017636201</v>
      </c>
      <c r="M1981">
        <v>58.917364107300699</v>
      </c>
      <c r="N1981">
        <v>2.3511055401540899</v>
      </c>
      <c r="O1981">
        <v>16.903633491311201</v>
      </c>
      <c r="P1981">
        <v>186.101694915254</v>
      </c>
      <c r="Q1981">
        <v>0.11721162235466</v>
      </c>
    </row>
    <row r="1982" spans="1:17" hidden="1" x14ac:dyDescent="0.3">
      <c r="A1982" t="s">
        <v>4121</v>
      </c>
      <c r="B1982" t="s">
        <v>4122</v>
      </c>
      <c r="C1982" t="str">
        <f>IFERROR(VLOOKUP(Table1[[#This Row],[Ticker]],[1]!Table1[[Symbol]:[Industry]],2,FALSE),"-")</f>
        <v>-</v>
      </c>
      <c r="D1982" t="s">
        <v>539</v>
      </c>
      <c r="E1982">
        <v>361.78231359599999</v>
      </c>
      <c r="F1982">
        <v>137.21</v>
      </c>
      <c r="G1982">
        <v>54.233335611190903</v>
      </c>
      <c r="H1982">
        <v>10.297178986473099</v>
      </c>
      <c r="I1982">
        <v>-11.920510681682</v>
      </c>
      <c r="J1982">
        <v>-5.1109682043899101</v>
      </c>
      <c r="K1982">
        <v>124.950297807341</v>
      </c>
      <c r="L1982">
        <v>109.09107381056199</v>
      </c>
      <c r="M1982">
        <v>41.592028557654302</v>
      </c>
      <c r="N1982">
        <v>1.4299391616711601</v>
      </c>
      <c r="O1982">
        <v>10.5604547773485</v>
      </c>
      <c r="P1982">
        <v>84.794612794612803</v>
      </c>
      <c r="Q1982">
        <v>6.1340237561211999E-2</v>
      </c>
    </row>
    <row r="1983" spans="1:17" hidden="1" x14ac:dyDescent="0.3">
      <c r="A1983" t="s">
        <v>4123</v>
      </c>
      <c r="B1983" t="s">
        <v>4124</v>
      </c>
      <c r="C1983" t="str">
        <f>IFERROR(VLOOKUP(Table1[[#This Row],[Ticker]],[1]!Table1[[Symbol]:[Industry]],2,FALSE),"-")</f>
        <v>-</v>
      </c>
      <c r="D1983" t="s">
        <v>130</v>
      </c>
      <c r="E1983">
        <v>360.48191000999998</v>
      </c>
      <c r="F1983">
        <v>17.18</v>
      </c>
      <c r="G1983">
        <v>-39.400767229029803</v>
      </c>
      <c r="H1983">
        <v>-11.4877365385305</v>
      </c>
      <c r="I1983">
        <v>-49.107889369402599</v>
      </c>
      <c r="J1983">
        <v>-4.1558997918549903</v>
      </c>
      <c r="K1983">
        <v>18.003211454967001</v>
      </c>
      <c r="L1983">
        <v>19.6435808597174</v>
      </c>
      <c r="M1983">
        <v>38.220203419556498</v>
      </c>
      <c r="N1983">
        <v>1.1562403884057599</v>
      </c>
      <c r="O1983">
        <v>88.591385331781098</v>
      </c>
      <c r="P1983">
        <v>7.3749999999999902</v>
      </c>
      <c r="Q1983">
        <v>1.1550035509935001E-2</v>
      </c>
    </row>
    <row r="1984" spans="1:17" hidden="1" x14ac:dyDescent="0.3">
      <c r="A1984" t="s">
        <v>4125</v>
      </c>
      <c r="B1984" t="s">
        <v>4126</v>
      </c>
      <c r="C1984" t="str">
        <f>IFERROR(VLOOKUP(Table1[[#This Row],[Ticker]],[1]!Table1[[Symbol]:[Industry]],2,FALSE),"-")</f>
        <v>-</v>
      </c>
      <c r="D1984" t="s">
        <v>1535</v>
      </c>
      <c r="E1984">
        <v>359.95504740000001</v>
      </c>
      <c r="F1984">
        <v>183.92</v>
      </c>
      <c r="G1984">
        <v>-19.220257432553801</v>
      </c>
      <c r="H1984">
        <v>-12.417274337415</v>
      </c>
      <c r="I1984">
        <v>-53.714684382959298</v>
      </c>
      <c r="J1984">
        <v>8.2345763986212006</v>
      </c>
      <c r="K1984">
        <v>200.606181391447</v>
      </c>
      <c r="L1984">
        <v>227.34956651572799</v>
      </c>
      <c r="M1984">
        <v>47.615357680126898</v>
      </c>
      <c r="N1984">
        <v>0.3346109648899</v>
      </c>
      <c r="O1984">
        <v>108.07959982601101</v>
      </c>
      <c r="P1984">
        <v>14.806491885143499</v>
      </c>
      <c r="Q1984">
        <v>0.145990382317912</v>
      </c>
    </row>
    <row r="1985" spans="1:17" hidden="1" x14ac:dyDescent="0.3">
      <c r="A1985" t="s">
        <v>4127</v>
      </c>
      <c r="B1985" t="s">
        <v>4128</v>
      </c>
      <c r="C1985" t="str">
        <f>IFERROR(VLOOKUP(Table1[[#This Row],[Ticker]],[1]!Table1[[Symbol]:[Industry]],2,FALSE),"-")</f>
        <v>-</v>
      </c>
      <c r="D1985" t="s">
        <v>242</v>
      </c>
      <c r="E1985">
        <v>359.38891576700001</v>
      </c>
      <c r="F1985">
        <v>70.91</v>
      </c>
      <c r="G1985">
        <v>43.837746819066702</v>
      </c>
      <c r="H1985">
        <v>6.27347765710988</v>
      </c>
      <c r="I1985">
        <v>15.127956492713</v>
      </c>
      <c r="J1985">
        <v>3.2344493580317302</v>
      </c>
      <c r="K1985">
        <v>66.497923040228798</v>
      </c>
      <c r="L1985">
        <v>61.101528957817102</v>
      </c>
      <c r="M1985">
        <v>59.899906499413703</v>
      </c>
      <c r="N1985">
        <v>2.0212462446435402</v>
      </c>
      <c r="O1985">
        <v>27.203497391058999</v>
      </c>
      <c r="P1985">
        <v>84.902216427640099</v>
      </c>
      <c r="Q1985">
        <v>-1.1558082576154999E-2</v>
      </c>
    </row>
    <row r="1986" spans="1:17" hidden="1" x14ac:dyDescent="0.3">
      <c r="A1986" t="s">
        <v>4129</v>
      </c>
      <c r="B1986" t="s">
        <v>4130</v>
      </c>
      <c r="C1986" t="str">
        <f>IFERROR(VLOOKUP(Table1[[#This Row],[Ticker]],[1]!Table1[[Symbol]:[Industry]],2,FALSE),"-")</f>
        <v>-</v>
      </c>
      <c r="D1986" t="s">
        <v>109</v>
      </c>
      <c r="E1986">
        <v>359.36051400000002</v>
      </c>
      <c r="F1986">
        <v>13.97</v>
      </c>
      <c r="G1986">
        <v>-53.885194578981199</v>
      </c>
      <c r="H1986">
        <v>-5.6669710970754297</v>
      </c>
      <c r="I1986">
        <v>-23.8382742772318</v>
      </c>
      <c r="J1986">
        <v>0.45569851083243101</v>
      </c>
      <c r="K1986">
        <v>13.9315634567741</v>
      </c>
      <c r="L1986">
        <v>14.5374413868883</v>
      </c>
      <c r="M1986">
        <v>54.5085762204397</v>
      </c>
      <c r="N1986">
        <v>0.77529227288064895</v>
      </c>
      <c r="O1986">
        <v>56.692913385826699</v>
      </c>
      <c r="P1986">
        <v>24.177777777777699</v>
      </c>
      <c r="Q1986">
        <v>2.9060448768207001E-2</v>
      </c>
    </row>
    <row r="1987" spans="1:17" hidden="1" x14ac:dyDescent="0.3">
      <c r="A1987" t="s">
        <v>4131</v>
      </c>
      <c r="B1987" t="s">
        <v>4132</v>
      </c>
      <c r="C1987" t="str">
        <f>IFERROR(VLOOKUP(Table1[[#This Row],[Ticker]],[1]!Table1[[Symbol]:[Industry]],2,FALSE),"-")</f>
        <v>-</v>
      </c>
      <c r="D1987" t="s">
        <v>414</v>
      </c>
      <c r="E1987">
        <v>359.01804108499999</v>
      </c>
      <c r="F1987">
        <v>260.41000000000003</v>
      </c>
      <c r="G1987">
        <v>-22.2761056054871</v>
      </c>
      <c r="H1987">
        <v>11.0852426295406</v>
      </c>
      <c r="I1987">
        <v>-30.845650582431599</v>
      </c>
      <c r="J1987">
        <v>12.4901142113387</v>
      </c>
      <c r="K1987">
        <v>239.14551096470399</v>
      </c>
      <c r="L1987">
        <v>253.57769127940699</v>
      </c>
      <c r="M1987">
        <v>86.777991678177997</v>
      </c>
      <c r="N1987">
        <v>1.5676760545928501</v>
      </c>
      <c r="O1987">
        <v>35.997081525287001</v>
      </c>
      <c r="P1987">
        <v>24.896882494004799</v>
      </c>
      <c r="Q1987">
        <v>-8.6885343185800004E-4</v>
      </c>
    </row>
    <row r="1988" spans="1:17" hidden="1" x14ac:dyDescent="0.3">
      <c r="A1988" t="s">
        <v>4133</v>
      </c>
      <c r="B1988" t="s">
        <v>4134</v>
      </c>
      <c r="C1988" t="str">
        <f>IFERROR(VLOOKUP(Table1[[#This Row],[Ticker]],[1]!Table1[[Symbol]:[Industry]],2,FALSE),"-")</f>
        <v>-</v>
      </c>
      <c r="D1988" t="s">
        <v>242</v>
      </c>
      <c r="E1988">
        <v>355.67796750000002</v>
      </c>
      <c r="F1988">
        <v>193.05</v>
      </c>
      <c r="G1988">
        <v>15.538094109199299</v>
      </c>
      <c r="H1988">
        <v>0.413424098585153</v>
      </c>
      <c r="I1988">
        <v>-1.35423019816424</v>
      </c>
      <c r="J1988">
        <v>4.6357524101391201</v>
      </c>
      <c r="K1988">
        <v>187.41802209104799</v>
      </c>
      <c r="M1988">
        <v>70.821920444899106</v>
      </c>
      <c r="N1988">
        <v>1.1668325235614301</v>
      </c>
      <c r="O1988">
        <v>28.982128982128899</v>
      </c>
      <c r="P1988">
        <v>56.315789473684198</v>
      </c>
    </row>
    <row r="1989" spans="1:17" hidden="1" x14ac:dyDescent="0.3">
      <c r="A1989" t="s">
        <v>4135</v>
      </c>
      <c r="B1989" t="s">
        <v>4136</v>
      </c>
      <c r="C1989" t="str">
        <f>IFERROR(VLOOKUP(Table1[[#This Row],[Ticker]],[1]!Table1[[Symbol]:[Industry]],2,FALSE),"-")</f>
        <v>-</v>
      </c>
      <c r="D1989" t="s">
        <v>242</v>
      </c>
      <c r="E1989">
        <v>355.63429259999998</v>
      </c>
      <c r="F1989">
        <v>241.4</v>
      </c>
      <c r="G1989">
        <v>-48.902215253692503</v>
      </c>
      <c r="H1989">
        <v>-4.7560341921167799</v>
      </c>
      <c r="I1989">
        <v>-30.943109936529599</v>
      </c>
      <c r="J1989">
        <v>0.94987528413286304</v>
      </c>
      <c r="K1989">
        <v>244.00908918736101</v>
      </c>
      <c r="L1989">
        <v>273.204239992758</v>
      </c>
      <c r="M1989">
        <v>53.338572562982399</v>
      </c>
      <c r="N1989">
        <v>0.67185308378325304</v>
      </c>
      <c r="O1989">
        <v>48.715824357912098</v>
      </c>
      <c r="P1989">
        <v>25.402597402597401</v>
      </c>
      <c r="Q1989">
        <v>7.2652190446013995E-2</v>
      </c>
    </row>
    <row r="1990" spans="1:17" hidden="1" x14ac:dyDescent="0.3">
      <c r="A1990" t="s">
        <v>4137</v>
      </c>
      <c r="B1990" t="s">
        <v>4138</v>
      </c>
      <c r="C1990" t="str">
        <f>IFERROR(VLOOKUP(Table1[[#This Row],[Ticker]],[1]!Table1[[Symbol]:[Industry]],2,FALSE),"-")</f>
        <v>-</v>
      </c>
      <c r="D1990" t="s">
        <v>21</v>
      </c>
      <c r="E1990">
        <v>355.367580207</v>
      </c>
      <c r="F1990">
        <v>152.01</v>
      </c>
      <c r="G1990">
        <v>82.928872264678503</v>
      </c>
      <c r="H1990">
        <v>8.1427832811260394</v>
      </c>
      <c r="I1990">
        <v>34.825706302018901</v>
      </c>
      <c r="J1990">
        <v>-4.1711012570564403</v>
      </c>
      <c r="K1990">
        <v>133.40643436063999</v>
      </c>
      <c r="L1990">
        <v>115.283320738067</v>
      </c>
      <c r="M1990">
        <v>60.547207432743697</v>
      </c>
      <c r="N1990">
        <v>1.44243414002334</v>
      </c>
      <c r="O1990">
        <v>7.8876389711203201</v>
      </c>
      <c r="P1990">
        <v>115.923295454545</v>
      </c>
      <c r="Q1990">
        <v>6.4677750114247007E-2</v>
      </c>
    </row>
    <row r="1991" spans="1:17" hidden="1" x14ac:dyDescent="0.3">
      <c r="A1991" t="s">
        <v>4139</v>
      </c>
      <c r="B1991" t="s">
        <v>4140</v>
      </c>
      <c r="C1991" t="str">
        <f>IFERROR(VLOOKUP(Table1[[#This Row],[Ticker]],[1]!Table1[[Symbol]:[Industry]],2,FALSE),"-")</f>
        <v>-</v>
      </c>
      <c r="E1991">
        <v>355.11032499999999</v>
      </c>
      <c r="F1991">
        <v>17.97</v>
      </c>
      <c r="G1991">
        <v>-2.2895749260216598</v>
      </c>
      <c r="H1991">
        <v>-16.589868449173</v>
      </c>
      <c r="I1991">
        <v>-19.9330200356547</v>
      </c>
      <c r="J1991">
        <v>1.1714050021164699</v>
      </c>
      <c r="K1991">
        <v>21.210916833663902</v>
      </c>
      <c r="L1991">
        <v>22.0438716293704</v>
      </c>
      <c r="M1991">
        <v>42.1460126575655</v>
      </c>
      <c r="N1991">
        <v>1.4066988428803999</v>
      </c>
      <c r="O1991">
        <v>89.204229271007193</v>
      </c>
      <c r="P1991">
        <v>63.215258855585802</v>
      </c>
      <c r="Q1991">
        <v>0.115317471623787</v>
      </c>
    </row>
    <row r="1992" spans="1:17" hidden="1" x14ac:dyDescent="0.3">
      <c r="A1992" t="s">
        <v>4141</v>
      </c>
      <c r="B1992" t="s">
        <v>4142</v>
      </c>
      <c r="C1992" t="str">
        <f>IFERROR(VLOOKUP(Table1[[#This Row],[Ticker]],[1]!Table1[[Symbol]:[Industry]],2,FALSE),"-")</f>
        <v>-</v>
      </c>
      <c r="D1992" t="s">
        <v>156</v>
      </c>
      <c r="E1992">
        <v>355.00031999999999</v>
      </c>
      <c r="F1992">
        <v>12.9</v>
      </c>
      <c r="G1992">
        <v>8.5896952603137393</v>
      </c>
      <c r="H1992">
        <v>13.939523527952399</v>
      </c>
      <c r="I1992">
        <v>-41.2651493286779</v>
      </c>
      <c r="J1992">
        <v>3.0638286519189402</v>
      </c>
      <c r="K1992">
        <v>11.294826458153601</v>
      </c>
      <c r="L1992">
        <v>11.799503976427699</v>
      </c>
      <c r="M1992">
        <v>73.011893801819298</v>
      </c>
      <c r="N1992">
        <v>2.8423184783875701</v>
      </c>
      <c r="O1992">
        <v>65.503875968992205</v>
      </c>
      <c r="P1992">
        <v>51.764705882352899</v>
      </c>
      <c r="Q1992">
        <v>4.4093400836548002E-2</v>
      </c>
    </row>
    <row r="1993" spans="1:17" hidden="1" x14ac:dyDescent="0.3">
      <c r="A1993" t="s">
        <v>4143</v>
      </c>
      <c r="B1993" t="s">
        <v>4144</v>
      </c>
      <c r="C1993" t="str">
        <f>IFERROR(VLOOKUP(Table1[[#This Row],[Ticker]],[1]!Table1[[Symbol]:[Industry]],2,FALSE),"-")</f>
        <v>-</v>
      </c>
      <c r="E1993">
        <v>354.67145099999999</v>
      </c>
      <c r="F1993">
        <v>145.55000000000001</v>
      </c>
      <c r="G1993">
        <v>-32.772207215145002</v>
      </c>
      <c r="H1993">
        <v>0.76775796696396403</v>
      </c>
      <c r="I1993">
        <v>-36.666399654206799</v>
      </c>
      <c r="J1993">
        <v>2.5509210101961801E-2</v>
      </c>
      <c r="K1993">
        <v>148.20303454036301</v>
      </c>
      <c r="L1993">
        <v>159.20376944150101</v>
      </c>
      <c r="M1993">
        <v>52.619691764480699</v>
      </c>
      <c r="N1993">
        <v>0.75302250727383702</v>
      </c>
      <c r="O1993">
        <v>51.837856406733003</v>
      </c>
      <c r="P1993">
        <v>16.2075848303393</v>
      </c>
    </row>
    <row r="1994" spans="1:17" hidden="1" x14ac:dyDescent="0.3">
      <c r="A1994" t="s">
        <v>4145</v>
      </c>
      <c r="B1994" t="s">
        <v>4146</v>
      </c>
      <c r="C1994" t="str">
        <f>IFERROR(VLOOKUP(Table1[[#This Row],[Ticker]],[1]!Table1[[Symbol]:[Industry]],2,FALSE),"-")</f>
        <v>-</v>
      </c>
      <c r="D1994" t="s">
        <v>242</v>
      </c>
      <c r="E1994">
        <v>354.39652719999998</v>
      </c>
      <c r="F1994">
        <v>402.45</v>
      </c>
      <c r="G1994">
        <v>-28.384939136592202</v>
      </c>
      <c r="H1994">
        <v>11.723995391511201</v>
      </c>
      <c r="I1994">
        <v>-14.1577182524673</v>
      </c>
      <c r="J1994">
        <v>13.654956795678</v>
      </c>
      <c r="K1994">
        <v>367.630174084987</v>
      </c>
      <c r="L1994">
        <v>377.148025294869</v>
      </c>
      <c r="M1994">
        <v>83.119169291907397</v>
      </c>
      <c r="N1994">
        <v>0.75978238470815196</v>
      </c>
      <c r="O1994">
        <v>19.020996397067901</v>
      </c>
      <c r="P1994">
        <v>49.0555555555555</v>
      </c>
      <c r="Q1994">
        <v>-9.9363558495505003E-2</v>
      </c>
    </row>
    <row r="1995" spans="1:17" hidden="1" x14ac:dyDescent="0.3">
      <c r="A1995" t="s">
        <v>4147</v>
      </c>
      <c r="B1995" t="s">
        <v>4148</v>
      </c>
      <c r="C1995" t="str">
        <f>IFERROR(VLOOKUP(Table1[[#This Row],[Ticker]],[1]!Table1[[Symbol]:[Industry]],2,FALSE),"-")</f>
        <v>-</v>
      </c>
      <c r="D1995" t="s">
        <v>239</v>
      </c>
      <c r="E1995">
        <v>354.09284924999997</v>
      </c>
      <c r="F1995">
        <v>133.55000000000001</v>
      </c>
      <c r="G1995">
        <v>72.310756632512806</v>
      </c>
      <c r="H1995">
        <v>5.30612844854382</v>
      </c>
      <c r="I1995">
        <v>-24.060798060491599</v>
      </c>
      <c r="J1995">
        <v>9.1716760358829106</v>
      </c>
      <c r="K1995">
        <v>126.731436322492</v>
      </c>
      <c r="L1995">
        <v>115.986759200959</v>
      </c>
      <c r="M1995">
        <v>65.217377423104793</v>
      </c>
      <c r="N1995">
        <v>1.3829197917268701</v>
      </c>
      <c r="O1995">
        <v>29.464619992512102</v>
      </c>
      <c r="P1995">
        <v>111.112867530825</v>
      </c>
      <c r="Q1995">
        <v>3.7528151517428998E-2</v>
      </c>
    </row>
    <row r="1996" spans="1:17" hidden="1" x14ac:dyDescent="0.3">
      <c r="A1996" t="s">
        <v>4149</v>
      </c>
      <c r="B1996" t="s">
        <v>4150</v>
      </c>
      <c r="C1996" t="str">
        <f>IFERROR(VLOOKUP(Table1[[#This Row],[Ticker]],[1]!Table1[[Symbol]:[Industry]],2,FALSE),"-")</f>
        <v>-</v>
      </c>
      <c r="D1996" t="s">
        <v>95</v>
      </c>
      <c r="E1996">
        <v>353.63501760000003</v>
      </c>
      <c r="F1996">
        <v>123.19</v>
      </c>
      <c r="G1996">
        <v>-44.696333501969498</v>
      </c>
      <c r="H1996">
        <v>8.3314339329303095</v>
      </c>
      <c r="I1996">
        <v>-36.458553489425299</v>
      </c>
      <c r="J1996">
        <v>7.5574244665117698</v>
      </c>
      <c r="K1996">
        <v>117.561247027641</v>
      </c>
      <c r="L1996">
        <v>131.068864778478</v>
      </c>
      <c r="M1996">
        <v>65.691788773687506</v>
      </c>
      <c r="N1996">
        <v>1.28910972059738</v>
      </c>
      <c r="O1996">
        <v>52.772140595827501</v>
      </c>
      <c r="P1996">
        <v>25.5759429153924</v>
      </c>
      <c r="Q1996">
        <v>7.3987520684610994E-2</v>
      </c>
    </row>
    <row r="1997" spans="1:17" hidden="1" x14ac:dyDescent="0.3">
      <c r="A1997" t="s">
        <v>4151</v>
      </c>
      <c r="B1997" t="s">
        <v>4152</v>
      </c>
      <c r="C1997" t="str">
        <f>IFERROR(VLOOKUP(Table1[[#This Row],[Ticker]],[1]!Table1[[Symbol]:[Industry]],2,FALSE),"-")</f>
        <v>-</v>
      </c>
      <c r="D1997" t="s">
        <v>46</v>
      </c>
      <c r="E1997">
        <v>353.33078399999999</v>
      </c>
      <c r="F1997">
        <v>143.75</v>
      </c>
      <c r="G1997">
        <v>65.232835944302195</v>
      </c>
      <c r="H1997">
        <v>22.9586132899848</v>
      </c>
      <c r="I1997">
        <v>78.206785582498597</v>
      </c>
      <c r="J1997">
        <v>-9.9810552731508206</v>
      </c>
      <c r="K1997">
        <v>119.272845648938</v>
      </c>
      <c r="M1997">
        <v>47.058977171499301</v>
      </c>
      <c r="N1997">
        <v>1.2613237239428901</v>
      </c>
      <c r="O1997">
        <v>13.3565217391304</v>
      </c>
      <c r="P1997">
        <v>128.17460317460299</v>
      </c>
    </row>
    <row r="1998" spans="1:17" hidden="1" x14ac:dyDescent="0.3">
      <c r="A1998" t="s">
        <v>4153</v>
      </c>
      <c r="B1998" t="s">
        <v>4154</v>
      </c>
      <c r="C1998" t="str">
        <f>IFERROR(VLOOKUP(Table1[[#This Row],[Ticker]],[1]!Table1[[Symbol]:[Industry]],2,FALSE),"-")</f>
        <v>-</v>
      </c>
      <c r="D1998" t="s">
        <v>1631</v>
      </c>
      <c r="E1998">
        <v>353.22745599999899</v>
      </c>
      <c r="F1998">
        <v>64.84</v>
      </c>
      <c r="G1998">
        <v>-3.1402612957684002</v>
      </c>
      <c r="H1998">
        <v>-3.7035516865068701</v>
      </c>
      <c r="I1998">
        <v>2.1647834212509198</v>
      </c>
      <c r="J1998">
        <v>0.35263412499403801</v>
      </c>
      <c r="K1998">
        <v>63.988414046512602</v>
      </c>
      <c r="L1998">
        <v>59.638621465430603</v>
      </c>
      <c r="M1998">
        <v>59.429581906584403</v>
      </c>
      <c r="N1998">
        <v>1.04277333420759</v>
      </c>
      <c r="O1998">
        <v>4.17951881554594</v>
      </c>
      <c r="P1998">
        <v>51.424567958897697</v>
      </c>
      <c r="Q1998">
        <v>-2.7277470216565999E-2</v>
      </c>
    </row>
    <row r="1999" spans="1:17" hidden="1" x14ac:dyDescent="0.3">
      <c r="A1999" t="s">
        <v>4155</v>
      </c>
      <c r="B1999" t="s">
        <v>4156</v>
      </c>
      <c r="C1999" t="str">
        <f>IFERROR(VLOOKUP(Table1[[#This Row],[Ticker]],[1]!Table1[[Symbol]:[Industry]],2,FALSE),"-")</f>
        <v>-</v>
      </c>
      <c r="D1999" t="s">
        <v>140</v>
      </c>
      <c r="E1999">
        <v>350.56138800000002</v>
      </c>
      <c r="F1999">
        <v>8.7200000000000006</v>
      </c>
      <c r="G1999">
        <v>94.453355597866505</v>
      </c>
      <c r="H1999">
        <v>15.9882013167176</v>
      </c>
      <c r="I1999">
        <v>64.626995238646202</v>
      </c>
      <c r="J1999">
        <v>-10.652162164435801</v>
      </c>
      <c r="K1999">
        <v>8.6337856416589496</v>
      </c>
      <c r="L1999">
        <v>6.4463039763711496</v>
      </c>
      <c r="M1999">
        <v>39.512322139840798</v>
      </c>
      <c r="N1999">
        <v>0.67197855740747303</v>
      </c>
      <c r="O1999">
        <v>27.2935779816513</v>
      </c>
      <c r="P1999">
        <v>211.42857142857099</v>
      </c>
      <c r="Q1999">
        <v>0.113803046923855</v>
      </c>
    </row>
    <row r="2000" spans="1:17" hidden="1" x14ac:dyDescent="0.3">
      <c r="A2000" t="s">
        <v>4157</v>
      </c>
      <c r="B2000" t="s">
        <v>4158</v>
      </c>
      <c r="C2000" t="str">
        <f>IFERROR(VLOOKUP(Table1[[#This Row],[Ticker]],[1]!Table1[[Symbol]:[Industry]],2,FALSE),"-")</f>
        <v>-</v>
      </c>
      <c r="D2000" t="s">
        <v>414</v>
      </c>
      <c r="E2000">
        <v>350.34613200000001</v>
      </c>
      <c r="F2000">
        <v>1020</v>
      </c>
      <c r="G2000">
        <v>-38.450840915396803</v>
      </c>
      <c r="H2000">
        <v>0.31525428507884301</v>
      </c>
      <c r="I2000">
        <v>-13.819993312871899</v>
      </c>
      <c r="J2000">
        <v>0.25092323586356802</v>
      </c>
      <c r="K2000">
        <v>994.47315603735103</v>
      </c>
      <c r="L2000">
        <v>1021.62252167951</v>
      </c>
      <c r="M2000">
        <v>61.142313647268402</v>
      </c>
      <c r="N2000">
        <v>0.87866108786610797</v>
      </c>
      <c r="O2000">
        <v>24.509803921568601</v>
      </c>
      <c r="P2000">
        <v>20.710059171597599</v>
      </c>
    </row>
    <row r="2001" spans="1:17" hidden="1" x14ac:dyDescent="0.3">
      <c r="A2001" t="s">
        <v>4159</v>
      </c>
      <c r="B2001" t="s">
        <v>4160</v>
      </c>
      <c r="C2001" t="str">
        <f>IFERROR(VLOOKUP(Table1[[#This Row],[Ticker]],[1]!Table1[[Symbol]:[Industry]],2,FALSE),"-")</f>
        <v>-</v>
      </c>
      <c r="D2001" t="s">
        <v>120</v>
      </c>
      <c r="E2001">
        <v>350.33505359999998</v>
      </c>
      <c r="F2001">
        <v>680.85</v>
      </c>
      <c r="G2001">
        <v>-2.46089888889811</v>
      </c>
      <c r="H2001">
        <v>22.623301676985299</v>
      </c>
      <c r="I2001">
        <v>2.3013034130029202</v>
      </c>
      <c r="J2001">
        <v>-6.0884107349508696</v>
      </c>
      <c r="K2001">
        <v>602.83191755133805</v>
      </c>
      <c r="L2001">
        <v>571.89363128480898</v>
      </c>
      <c r="M2001">
        <v>55.139326647841401</v>
      </c>
      <c r="N2001">
        <v>2.2776703858525398</v>
      </c>
      <c r="O2001">
        <v>21.0912829551296</v>
      </c>
      <c r="P2001">
        <v>38.948979591836697</v>
      </c>
      <c r="Q2001">
        <v>5.1210632182599997E-2</v>
      </c>
    </row>
    <row r="2002" spans="1:17" hidden="1" x14ac:dyDescent="0.3">
      <c r="A2002" t="s">
        <v>4161</v>
      </c>
      <c r="B2002" t="s">
        <v>4162</v>
      </c>
      <c r="C2002" t="str">
        <f>IFERROR(VLOOKUP(Table1[[#This Row],[Ticker]],[1]!Table1[[Symbol]:[Industry]],2,FALSE),"-")</f>
        <v>-</v>
      </c>
      <c r="D2002" t="s">
        <v>80</v>
      </c>
      <c r="E2002">
        <v>350.25504000000001</v>
      </c>
      <c r="F2002">
        <v>195.9</v>
      </c>
      <c r="G2002">
        <v>8.7973102028424801</v>
      </c>
      <c r="H2002">
        <v>-4.3368723273648104</v>
      </c>
      <c r="I2002">
        <v>-31.107634394948999</v>
      </c>
      <c r="J2002">
        <v>-3.6806384678131598</v>
      </c>
      <c r="K2002">
        <v>201.45387095097999</v>
      </c>
      <c r="L2002">
        <v>198.66664306842901</v>
      </c>
      <c r="M2002">
        <v>50.955135479719502</v>
      </c>
      <c r="N2002">
        <v>2.3655240633842398</v>
      </c>
      <c r="O2002">
        <v>62.965798876977999</v>
      </c>
      <c r="P2002">
        <v>62.8428927680798</v>
      </c>
      <c r="Q2002">
        <v>0.14044183449636499</v>
      </c>
    </row>
    <row r="2003" spans="1:17" hidden="1" x14ac:dyDescent="0.3">
      <c r="A2003" t="s">
        <v>4163</v>
      </c>
      <c r="B2003" t="s">
        <v>4164</v>
      </c>
      <c r="C2003" t="str">
        <f>IFERROR(VLOOKUP(Table1[[#This Row],[Ticker]],[1]!Table1[[Symbol]:[Industry]],2,FALSE),"-")</f>
        <v>-</v>
      </c>
      <c r="D2003" t="s">
        <v>336</v>
      </c>
      <c r="E2003">
        <v>349.81648000000001</v>
      </c>
      <c r="F2003">
        <v>168.05</v>
      </c>
      <c r="G2003">
        <v>-1.8246565915380999</v>
      </c>
      <c r="H2003">
        <v>7.03952264519459</v>
      </c>
      <c r="I2003">
        <v>-38.360071548809302</v>
      </c>
      <c r="J2003">
        <v>-7.0587885928047198</v>
      </c>
      <c r="K2003">
        <v>163.63641738879701</v>
      </c>
      <c r="L2003">
        <v>169.38669298437301</v>
      </c>
      <c r="M2003">
        <v>58.149106653180901</v>
      </c>
      <c r="N2003">
        <v>1.6694847108425801</v>
      </c>
      <c r="O2003">
        <v>47.485867301398301</v>
      </c>
      <c r="P2003">
        <v>35.469568722289402</v>
      </c>
    </row>
    <row r="2004" spans="1:17" hidden="1" x14ac:dyDescent="0.3">
      <c r="A2004" t="s">
        <v>4165</v>
      </c>
      <c r="B2004" t="s">
        <v>4166</v>
      </c>
      <c r="C2004" t="str">
        <f>IFERROR(VLOOKUP(Table1[[#This Row],[Ticker]],[1]!Table1[[Symbol]:[Industry]],2,FALSE),"-")</f>
        <v>-</v>
      </c>
      <c r="E2004">
        <v>349.230704</v>
      </c>
      <c r="F2004">
        <v>302.7</v>
      </c>
      <c r="G2004">
        <v>103.012043745162</v>
      </c>
      <c r="H2004">
        <v>84.973115109821094</v>
      </c>
      <c r="I2004">
        <v>53.444671069309003</v>
      </c>
      <c r="J2004">
        <v>21.713851509475202</v>
      </c>
      <c r="K2004">
        <v>193.684735655411</v>
      </c>
      <c r="L2004">
        <v>178.68983071532099</v>
      </c>
      <c r="M2004">
        <v>92.643872357518703</v>
      </c>
      <c r="N2004">
        <v>1.9214876033057799</v>
      </c>
      <c r="O2004">
        <v>5.3848695077634599</v>
      </c>
      <c r="P2004">
        <v>131.068702290076</v>
      </c>
    </row>
    <row r="2005" spans="1:17" hidden="1" x14ac:dyDescent="0.3">
      <c r="A2005" t="s">
        <v>4167</v>
      </c>
      <c r="B2005" t="s">
        <v>4168</v>
      </c>
      <c r="C2005" t="str">
        <f>IFERROR(VLOOKUP(Table1[[#This Row],[Ticker]],[1]!Table1[[Symbol]:[Industry]],2,FALSE),"-")</f>
        <v>-</v>
      </c>
      <c r="E2005">
        <v>348.07110799999998</v>
      </c>
      <c r="F2005">
        <v>142.55000000000001</v>
      </c>
      <c r="G2005">
        <v>153.20366584854901</v>
      </c>
      <c r="H2005">
        <v>-4.1199604297472296</v>
      </c>
      <c r="I2005">
        <v>54.176624726163901</v>
      </c>
      <c r="J2005">
        <v>-6.6470194829746703</v>
      </c>
      <c r="K2005">
        <v>141.26081459253999</v>
      </c>
      <c r="L2005">
        <v>121.07079736637201</v>
      </c>
      <c r="M2005">
        <v>45.266914524833297</v>
      </c>
      <c r="N2005">
        <v>0.66304347826086896</v>
      </c>
      <c r="O2005">
        <v>38.898632058926601</v>
      </c>
      <c r="P2005">
        <v>188.56275303643699</v>
      </c>
    </row>
    <row r="2006" spans="1:17" hidden="1" x14ac:dyDescent="0.3">
      <c r="A2006" t="s">
        <v>4169</v>
      </c>
      <c r="B2006" t="s">
        <v>4170</v>
      </c>
      <c r="C2006" t="str">
        <f>IFERROR(VLOOKUP(Table1[[#This Row],[Ticker]],[1]!Table1[[Symbol]:[Industry]],2,FALSE),"-")</f>
        <v>-</v>
      </c>
      <c r="E2006">
        <v>347.28715999999997</v>
      </c>
      <c r="F2006">
        <v>758.95</v>
      </c>
      <c r="G2006">
        <v>54.576742654340102</v>
      </c>
      <c r="H2006">
        <v>6.1381676080108196</v>
      </c>
      <c r="I2006">
        <v>68.2565183482848</v>
      </c>
      <c r="J2006">
        <v>-7.3323003520790699</v>
      </c>
      <c r="K2006">
        <v>702.80281873685203</v>
      </c>
      <c r="M2006">
        <v>54.363260593627601</v>
      </c>
      <c r="N2006">
        <v>0.74388182495880195</v>
      </c>
      <c r="O2006">
        <v>15.0273404045062</v>
      </c>
      <c r="P2006">
        <v>90.667001632960606</v>
      </c>
    </row>
    <row r="2007" spans="1:17" hidden="1" x14ac:dyDescent="0.3">
      <c r="A2007" t="s">
        <v>4171</v>
      </c>
      <c r="B2007" t="s">
        <v>4172</v>
      </c>
      <c r="C2007" t="str">
        <f>IFERROR(VLOOKUP(Table1[[#This Row],[Ticker]],[1]!Table1[[Symbol]:[Industry]],2,FALSE),"-")</f>
        <v>-</v>
      </c>
      <c r="D2007" t="s">
        <v>297</v>
      </c>
      <c r="E2007">
        <v>347.10311538799999</v>
      </c>
      <c r="F2007">
        <v>35.67</v>
      </c>
      <c r="G2007">
        <v>-40.4958139433677</v>
      </c>
      <c r="H2007">
        <v>-13.0809956284339</v>
      </c>
      <c r="I2007">
        <v>-5.0772567201039003</v>
      </c>
      <c r="J2007">
        <v>-3.5844712204264102</v>
      </c>
      <c r="K2007">
        <v>35.911967915477</v>
      </c>
      <c r="L2007">
        <v>35.9589794402359</v>
      </c>
      <c r="M2007">
        <v>33.0324359847504</v>
      </c>
      <c r="N2007">
        <v>0.512463173462406</v>
      </c>
      <c r="O2007">
        <v>23.352957667507699</v>
      </c>
      <c r="P2007">
        <v>26.265486725663699</v>
      </c>
    </row>
    <row r="2008" spans="1:17" hidden="1" x14ac:dyDescent="0.3">
      <c r="A2008" t="s">
        <v>4173</v>
      </c>
      <c r="B2008" t="s">
        <v>4174</v>
      </c>
      <c r="C2008" t="str">
        <f>IFERROR(VLOOKUP(Table1[[#This Row],[Ticker]],[1]!Table1[[Symbol]:[Industry]],2,FALSE),"-")</f>
        <v>-</v>
      </c>
      <c r="D2008" t="s">
        <v>1451</v>
      </c>
      <c r="E2008">
        <v>346.49520000000001</v>
      </c>
      <c r="F2008">
        <v>469</v>
      </c>
      <c r="G2008">
        <v>-45.837455381540302</v>
      </c>
      <c r="H2008">
        <v>13.1606151098211</v>
      </c>
      <c r="I2008">
        <v>-27.623124107337802</v>
      </c>
      <c r="J2008">
        <v>-0.451522256087313</v>
      </c>
      <c r="K2008">
        <v>461.568466146091</v>
      </c>
      <c r="L2008">
        <v>507.72910080289699</v>
      </c>
      <c r="M2008">
        <v>51.773993666925698</v>
      </c>
      <c r="N2008">
        <v>1.0453601761560201</v>
      </c>
      <c r="O2008">
        <v>55.650319829424298</v>
      </c>
      <c r="P2008">
        <v>35.549132947976801</v>
      </c>
      <c r="Q2008">
        <v>5.5817524751724003E-2</v>
      </c>
    </row>
    <row r="2009" spans="1:17" hidden="1" x14ac:dyDescent="0.3">
      <c r="A2009" t="s">
        <v>4175</v>
      </c>
      <c r="B2009" t="s">
        <v>4176</v>
      </c>
      <c r="C2009" t="str">
        <f>IFERROR(VLOOKUP(Table1[[#This Row],[Ticker]],[1]!Table1[[Symbol]:[Industry]],2,FALSE),"-")</f>
        <v>-</v>
      </c>
      <c r="D2009" t="s">
        <v>140</v>
      </c>
      <c r="E2009">
        <v>346.49159462799997</v>
      </c>
      <c r="F2009">
        <v>85</v>
      </c>
      <c r="G2009">
        <v>134.430058245998</v>
      </c>
      <c r="H2009">
        <v>6.15551640410796</v>
      </c>
      <c r="I2009">
        <v>22.1259788958541</v>
      </c>
      <c r="J2009">
        <v>1.43101864706491</v>
      </c>
      <c r="K2009">
        <v>75.507112521645794</v>
      </c>
      <c r="L2009">
        <v>59.747396761015104</v>
      </c>
      <c r="M2009">
        <v>67.804997553207798</v>
      </c>
      <c r="N2009">
        <v>1.64218779742428</v>
      </c>
      <c r="O2009">
        <v>7.2470588235294002</v>
      </c>
      <c r="P2009">
        <v>214.81481481481401</v>
      </c>
      <c r="Q2009">
        <v>0.121135444822279</v>
      </c>
    </row>
    <row r="2010" spans="1:17" hidden="1" x14ac:dyDescent="0.3">
      <c r="A2010" t="s">
        <v>4177</v>
      </c>
      <c r="B2010" t="s">
        <v>4178</v>
      </c>
      <c r="C2010" t="str">
        <f>IFERROR(VLOOKUP(Table1[[#This Row],[Ticker]],[1]!Table1[[Symbol]:[Industry]],2,FALSE),"-")</f>
        <v>-</v>
      </c>
      <c r="D2010" t="s">
        <v>346</v>
      </c>
      <c r="E2010">
        <v>346.326951261999</v>
      </c>
      <c r="F2010">
        <v>197.81</v>
      </c>
      <c r="G2010">
        <v>-40.825741692149201</v>
      </c>
      <c r="H2010">
        <v>15.246504680373199</v>
      </c>
      <c r="I2010">
        <v>-28.25261854235</v>
      </c>
      <c r="J2010">
        <v>0.70630258909740395</v>
      </c>
      <c r="K2010">
        <v>182.88019644682799</v>
      </c>
      <c r="L2010">
        <v>198.75928031431701</v>
      </c>
      <c r="M2010">
        <v>60.055022663695802</v>
      </c>
      <c r="N2010">
        <v>0.90598170188282101</v>
      </c>
      <c r="O2010">
        <v>36.494616045700397</v>
      </c>
      <c r="P2010">
        <v>36.845382220684797</v>
      </c>
    </row>
    <row r="2011" spans="1:17" hidden="1" x14ac:dyDescent="0.3">
      <c r="A2011" t="s">
        <v>4179</v>
      </c>
      <c r="B2011" t="s">
        <v>4180</v>
      </c>
      <c r="C2011" t="str">
        <f>IFERROR(VLOOKUP(Table1[[#This Row],[Ticker]],[1]!Table1[[Symbol]:[Industry]],2,FALSE),"-")</f>
        <v>-</v>
      </c>
      <c r="D2011" t="s">
        <v>130</v>
      </c>
      <c r="E2011">
        <v>346.04866994999998</v>
      </c>
      <c r="F2011">
        <v>64.52</v>
      </c>
      <c r="G2011">
        <v>50.891664124782601</v>
      </c>
      <c r="H2011">
        <v>-12.9061442782178</v>
      </c>
      <c r="I2011">
        <v>-8.7786314748491101</v>
      </c>
      <c r="J2011">
        <v>0.45069361473841602</v>
      </c>
      <c r="K2011">
        <v>68.432926610047502</v>
      </c>
      <c r="L2011">
        <v>64.323406015820098</v>
      </c>
      <c r="M2011">
        <v>47.830047013159998</v>
      </c>
      <c r="N2011">
        <v>0.64732547006585295</v>
      </c>
      <c r="O2011">
        <v>47.086174829510199</v>
      </c>
      <c r="P2011">
        <v>93.173652694610695</v>
      </c>
      <c r="Q2011">
        <v>4.5490478029321997E-2</v>
      </c>
    </row>
    <row r="2012" spans="1:17" hidden="1" x14ac:dyDescent="0.3">
      <c r="A2012" t="s">
        <v>4181</v>
      </c>
      <c r="B2012" t="s">
        <v>4182</v>
      </c>
      <c r="C2012" t="str">
        <f>IFERROR(VLOOKUP(Table1[[#This Row],[Ticker]],[1]!Table1[[Symbol]:[Industry]],2,FALSE),"-")</f>
        <v>-</v>
      </c>
      <c r="D2012" t="s">
        <v>189</v>
      </c>
      <c r="E2012">
        <v>345.73530491999998</v>
      </c>
      <c r="F2012">
        <v>664.25</v>
      </c>
      <c r="G2012">
        <v>-7.61118930436957</v>
      </c>
      <c r="H2012">
        <v>11.3807516285924</v>
      </c>
      <c r="I2012">
        <v>-21.177637935378101</v>
      </c>
      <c r="J2012">
        <v>-1.05773646650719</v>
      </c>
      <c r="K2012">
        <v>618.12616393189899</v>
      </c>
      <c r="L2012">
        <v>635.88429110525601</v>
      </c>
      <c r="M2012">
        <v>64.795995479514801</v>
      </c>
      <c r="N2012">
        <v>2.4903340854501699</v>
      </c>
      <c r="O2012">
        <v>46.782085058336399</v>
      </c>
      <c r="P2012">
        <v>32.85</v>
      </c>
      <c r="Q2012">
        <v>9.0737370227376005E-2</v>
      </c>
    </row>
    <row r="2013" spans="1:17" hidden="1" x14ac:dyDescent="0.3">
      <c r="A2013" t="s">
        <v>4183</v>
      </c>
      <c r="B2013" t="s">
        <v>4184</v>
      </c>
      <c r="C2013" t="str">
        <f>IFERROR(VLOOKUP(Table1[[#This Row],[Ticker]],[1]!Table1[[Symbol]:[Industry]],2,FALSE),"-")</f>
        <v>-</v>
      </c>
      <c r="D2013" t="s">
        <v>1576</v>
      </c>
      <c r="E2013">
        <v>344.57549</v>
      </c>
      <c r="F2013">
        <v>564.15</v>
      </c>
      <c r="G2013">
        <v>78.854328739525897</v>
      </c>
      <c r="H2013">
        <v>-5.4245431488897697</v>
      </c>
      <c r="I2013">
        <v>25.228538569966201</v>
      </c>
      <c r="J2013">
        <v>-2.8819649547622501</v>
      </c>
      <c r="K2013">
        <v>556.98484981758497</v>
      </c>
      <c r="L2013">
        <v>469.439981716685</v>
      </c>
      <c r="M2013">
        <v>41.3674204904909</v>
      </c>
      <c r="N2013">
        <v>0.66326020613950198</v>
      </c>
      <c r="O2013">
        <v>11.317911902862701</v>
      </c>
      <c r="P2013">
        <v>106.61051089544</v>
      </c>
      <c r="Q2013">
        <v>9.7519082885930003E-2</v>
      </c>
    </row>
    <row r="2014" spans="1:17" hidden="1" x14ac:dyDescent="0.3">
      <c r="A2014" t="s">
        <v>4185</v>
      </c>
      <c r="B2014" t="s">
        <v>4186</v>
      </c>
      <c r="C2014" t="str">
        <f>IFERROR(VLOOKUP(Table1[[#This Row],[Ticker]],[1]!Table1[[Symbol]:[Industry]],2,FALSE),"-")</f>
        <v>-</v>
      </c>
      <c r="D2014" t="s">
        <v>629</v>
      </c>
      <c r="E2014">
        <v>343.87924500000003</v>
      </c>
      <c r="F2014">
        <v>147.35</v>
      </c>
      <c r="G2014">
        <v>165.476040144802</v>
      </c>
      <c r="H2014">
        <v>30.557133485062799</v>
      </c>
      <c r="I2014">
        <v>238.338455956584</v>
      </c>
      <c r="J2014">
        <v>-2.3016847489473502</v>
      </c>
      <c r="K2014">
        <v>109.344078837476</v>
      </c>
      <c r="L2014">
        <v>75.034877154565294</v>
      </c>
      <c r="M2014">
        <v>84.357838028221394</v>
      </c>
      <c r="N2014">
        <v>0.96892672544846403</v>
      </c>
      <c r="O2014">
        <v>2.81642348150661</v>
      </c>
      <c r="P2014">
        <v>263.37854500616498</v>
      </c>
      <c r="Q2014">
        <v>5.7957371625649998E-2</v>
      </c>
    </row>
    <row r="2015" spans="1:17" hidden="1" x14ac:dyDescent="0.3">
      <c r="A2015" t="s">
        <v>4187</v>
      </c>
      <c r="B2015" t="s">
        <v>4188</v>
      </c>
      <c r="C2015" t="str">
        <f>IFERROR(VLOOKUP(Table1[[#This Row],[Ticker]],[1]!Table1[[Symbol]:[Industry]],2,FALSE),"-")</f>
        <v>-</v>
      </c>
      <c r="D2015" t="s">
        <v>2961</v>
      </c>
      <c r="E2015">
        <v>343.85449999999997</v>
      </c>
      <c r="F2015">
        <v>349.55</v>
      </c>
      <c r="G2015">
        <v>21.776895182646498</v>
      </c>
      <c r="H2015">
        <v>4.5356151098211104</v>
      </c>
      <c r="I2015">
        <v>-3.6694433367839498</v>
      </c>
      <c r="J2015">
        <v>-2.6500647817946099</v>
      </c>
      <c r="K2015">
        <v>333.77132310914402</v>
      </c>
      <c r="L2015">
        <v>303.63618865583601</v>
      </c>
      <c r="M2015">
        <v>47.007069860421602</v>
      </c>
      <c r="N2015">
        <v>0.94699647120127595</v>
      </c>
      <c r="O2015">
        <v>15.848948648262001</v>
      </c>
      <c r="P2015">
        <v>66.373155640171305</v>
      </c>
      <c r="Q2015">
        <v>0.25496765994901799</v>
      </c>
    </row>
    <row r="2016" spans="1:17" hidden="1" x14ac:dyDescent="0.3">
      <c r="A2016" t="s">
        <v>4189</v>
      </c>
      <c r="B2016" t="s">
        <v>4190</v>
      </c>
      <c r="C2016" t="str">
        <f>IFERROR(VLOOKUP(Table1[[#This Row],[Ticker]],[1]!Table1[[Symbol]:[Industry]],2,FALSE),"-")</f>
        <v>-</v>
      </c>
      <c r="D2016" t="s">
        <v>140</v>
      </c>
      <c r="E2016">
        <v>343.29811868000002</v>
      </c>
      <c r="F2016">
        <v>46.98</v>
      </c>
      <c r="G2016">
        <v>20.475782360223501</v>
      </c>
      <c r="H2016">
        <v>-8.7617546552452801</v>
      </c>
      <c r="I2016">
        <v>7.5011448985101401</v>
      </c>
      <c r="J2016">
        <v>6.3046928055773197</v>
      </c>
      <c r="K2016">
        <v>45.519522198709801</v>
      </c>
      <c r="L2016">
        <v>42.603118960328203</v>
      </c>
      <c r="M2016">
        <v>66.746942577638194</v>
      </c>
      <c r="N2016">
        <v>1.38025520538548</v>
      </c>
      <c r="O2016">
        <v>34.099616858237503</v>
      </c>
      <c r="P2016">
        <v>56.426193118756899</v>
      </c>
    </row>
    <row r="2017" spans="1:17" hidden="1" x14ac:dyDescent="0.3">
      <c r="A2017" t="s">
        <v>4191</v>
      </c>
      <c r="B2017" t="s">
        <v>4192</v>
      </c>
      <c r="C2017" t="str">
        <f>IFERROR(VLOOKUP(Table1[[#This Row],[Ticker]],[1]!Table1[[Symbol]:[Industry]],2,FALSE),"-")</f>
        <v>-</v>
      </c>
      <c r="D2017" t="s">
        <v>46</v>
      </c>
      <c r="E2017">
        <v>342.87049999999999</v>
      </c>
      <c r="F2017">
        <v>40.42</v>
      </c>
      <c r="G2017">
        <v>151.494549212203</v>
      </c>
      <c r="H2017">
        <v>5.3799837561560402</v>
      </c>
      <c r="I2017">
        <v>69.563739166986693</v>
      </c>
      <c r="J2017">
        <v>-5.0248929192320304</v>
      </c>
      <c r="K2017">
        <v>37.519298275753002</v>
      </c>
      <c r="L2017">
        <v>27.746232399040601</v>
      </c>
      <c r="M2017">
        <v>47.506661305981098</v>
      </c>
      <c r="N2017">
        <v>0.56129568507406202</v>
      </c>
      <c r="O2017">
        <v>17.120237506184999</v>
      </c>
      <c r="P2017">
        <v>208.54961832060999</v>
      </c>
      <c r="Q2017">
        <v>7.5685869732360994E-2</v>
      </c>
    </row>
    <row r="2018" spans="1:17" hidden="1" x14ac:dyDescent="0.3">
      <c r="A2018" t="s">
        <v>4193</v>
      </c>
      <c r="B2018" t="s">
        <v>4194</v>
      </c>
      <c r="C2018" t="str">
        <f>IFERROR(VLOOKUP(Table1[[#This Row],[Ticker]],[1]!Table1[[Symbol]:[Industry]],2,FALSE),"-")</f>
        <v>-</v>
      </c>
      <c r="D2018" t="s">
        <v>21</v>
      </c>
      <c r="E2018">
        <v>342.16007280000002</v>
      </c>
      <c r="F2018">
        <v>60.75</v>
      </c>
      <c r="G2018">
        <v>20.788292919716401</v>
      </c>
      <c r="H2018">
        <v>18.744549198389599</v>
      </c>
      <c r="I2018">
        <v>25.8430692971355</v>
      </c>
      <c r="J2018">
        <v>18.998866884354499</v>
      </c>
      <c r="K2018">
        <v>51.068177456854301</v>
      </c>
      <c r="M2018">
        <v>66.442355190511407</v>
      </c>
      <c r="N2018">
        <v>1.4179314182374601</v>
      </c>
      <c r="O2018">
        <v>13.0864197530864</v>
      </c>
      <c r="P2018">
        <v>125</v>
      </c>
    </row>
    <row r="2019" spans="1:17" hidden="1" x14ac:dyDescent="0.3">
      <c r="A2019" t="s">
        <v>4195</v>
      </c>
      <c r="B2019" t="s">
        <v>4196</v>
      </c>
      <c r="C2019" t="str">
        <f>IFERROR(VLOOKUP(Table1[[#This Row],[Ticker]],[1]!Table1[[Symbol]:[Industry]],2,FALSE),"-")</f>
        <v>-</v>
      </c>
      <c r="D2019" t="s">
        <v>242</v>
      </c>
      <c r="E2019">
        <v>341.55799999999999</v>
      </c>
      <c r="F2019">
        <v>316.2</v>
      </c>
      <c r="G2019">
        <v>-6.10104882121556</v>
      </c>
      <c r="H2019">
        <v>10.051126058726201</v>
      </c>
      <c r="I2019">
        <v>-13.694564360457299</v>
      </c>
      <c r="J2019">
        <v>1.33251430301073</v>
      </c>
      <c r="K2019">
        <v>292.516361985179</v>
      </c>
      <c r="L2019">
        <v>290.28161538357801</v>
      </c>
      <c r="M2019">
        <v>69.813919635481</v>
      </c>
      <c r="N2019">
        <v>1.21844506497782</v>
      </c>
      <c r="O2019">
        <v>32.179000632510999</v>
      </c>
      <c r="P2019">
        <v>26.9879518072289</v>
      </c>
      <c r="Q2019">
        <v>4.5615064880788002E-2</v>
      </c>
    </row>
    <row r="2020" spans="1:17" hidden="1" x14ac:dyDescent="0.3">
      <c r="A2020" t="s">
        <v>4197</v>
      </c>
      <c r="B2020" t="s">
        <v>4198</v>
      </c>
      <c r="C2020" t="str">
        <f>IFERROR(VLOOKUP(Table1[[#This Row],[Ticker]],[1]!Table1[[Symbol]:[Industry]],2,FALSE),"-")</f>
        <v>-</v>
      </c>
      <c r="E2020">
        <v>340.64188817399997</v>
      </c>
      <c r="F2020">
        <v>24.93</v>
      </c>
      <c r="G2020">
        <v>60.103186850647099</v>
      </c>
      <c r="H2020">
        <v>-6.3593848901788803</v>
      </c>
      <c r="I2020">
        <v>49.577671261505799</v>
      </c>
      <c r="J2020">
        <v>3.9720611361059501</v>
      </c>
      <c r="K2020">
        <v>23.9044984713776</v>
      </c>
      <c r="L2020">
        <v>21.534668244578601</v>
      </c>
      <c r="M2020">
        <v>25.474717477908701</v>
      </c>
      <c r="N2020">
        <v>1.27784709931665</v>
      </c>
      <c r="O2020">
        <v>32.370637785800199</v>
      </c>
      <c r="P2020">
        <v>126.636363636363</v>
      </c>
    </row>
    <row r="2021" spans="1:17" hidden="1" x14ac:dyDescent="0.3">
      <c r="A2021" t="s">
        <v>4199</v>
      </c>
      <c r="B2021" t="s">
        <v>4200</v>
      </c>
      <c r="C2021" t="str">
        <f>IFERROR(VLOOKUP(Table1[[#This Row],[Ticker]],[1]!Table1[[Symbol]:[Industry]],2,FALSE),"-")</f>
        <v>-</v>
      </c>
      <c r="D2021" t="s">
        <v>214</v>
      </c>
      <c r="E2021">
        <v>340.62678</v>
      </c>
      <c r="F2021">
        <v>280</v>
      </c>
      <c r="G2021">
        <v>312.22166145712902</v>
      </c>
      <c r="H2021">
        <v>23.520165671618798</v>
      </c>
      <c r="I2021">
        <v>49.0337147255131</v>
      </c>
      <c r="J2021">
        <v>8.5623074910581796</v>
      </c>
      <c r="K2021">
        <v>264.97901207826698</v>
      </c>
      <c r="L2021">
        <v>210.60713797336001</v>
      </c>
      <c r="M2021">
        <v>66.507754606653705</v>
      </c>
      <c r="N2021">
        <v>0.77651334938431105</v>
      </c>
      <c r="O2021">
        <v>21.446428571428498</v>
      </c>
      <c r="Q2021">
        <v>0.27655252364476701</v>
      </c>
    </row>
    <row r="2022" spans="1:17" hidden="1" x14ac:dyDescent="0.3">
      <c r="A2022" t="s">
        <v>4201</v>
      </c>
      <c r="B2022" t="s">
        <v>4202</v>
      </c>
      <c r="C2022" t="str">
        <f>IFERROR(VLOOKUP(Table1[[#This Row],[Ticker]],[1]!Table1[[Symbol]:[Industry]],2,FALSE),"-")</f>
        <v>-</v>
      </c>
      <c r="D2022" t="s">
        <v>120</v>
      </c>
      <c r="E2022">
        <v>338.1232</v>
      </c>
      <c r="F2022">
        <v>135.97</v>
      </c>
      <c r="G2022">
        <v>-45.299286717642701</v>
      </c>
      <c r="H2022">
        <v>-1.8263861675100199</v>
      </c>
      <c r="I2022">
        <v>-21.180375490058701</v>
      </c>
      <c r="J2022">
        <v>-6.6898899396382303</v>
      </c>
      <c r="K2022">
        <v>135.00279870608901</v>
      </c>
      <c r="L2022">
        <v>138.367230299249</v>
      </c>
      <c r="M2022">
        <v>49.295082747703198</v>
      </c>
      <c r="N2022">
        <v>1.1347977288022399</v>
      </c>
      <c r="O2022">
        <v>25.101125248216501</v>
      </c>
      <c r="P2022">
        <v>9.6532258064515997</v>
      </c>
      <c r="Q2022">
        <v>2.8253278724107999E-2</v>
      </c>
    </row>
    <row r="2023" spans="1:17" hidden="1" x14ac:dyDescent="0.3">
      <c r="A2023" t="s">
        <v>4203</v>
      </c>
      <c r="B2023" t="s">
        <v>4204</v>
      </c>
      <c r="C2023" t="str">
        <f>IFERROR(VLOOKUP(Table1[[#This Row],[Ticker]],[1]!Table1[[Symbol]:[Industry]],2,FALSE),"-")</f>
        <v>-</v>
      </c>
      <c r="E2023">
        <v>337.29683461799999</v>
      </c>
      <c r="F2023">
        <v>81.39</v>
      </c>
      <c r="G2023">
        <v>-25.313582241753998</v>
      </c>
      <c r="H2023">
        <v>-3.0643848901788799</v>
      </c>
      <c r="I2023">
        <v>-13.5773165142446</v>
      </c>
      <c r="J2023">
        <v>-7.1144464475114599</v>
      </c>
      <c r="K2023">
        <v>78.616092378136102</v>
      </c>
      <c r="L2023">
        <v>77.550384296387605</v>
      </c>
      <c r="M2023">
        <v>48.334267286508698</v>
      </c>
      <c r="N2023">
        <v>1.1620217769332299</v>
      </c>
      <c r="O2023">
        <v>29.0207642216488</v>
      </c>
      <c r="P2023">
        <v>25.2153846153846</v>
      </c>
      <c r="Q2023">
        <v>-0.10985459904811</v>
      </c>
    </row>
    <row r="2024" spans="1:17" hidden="1" x14ac:dyDescent="0.3">
      <c r="A2024" t="s">
        <v>4205</v>
      </c>
      <c r="B2024" t="s">
        <v>4206</v>
      </c>
      <c r="C2024" t="str">
        <f>IFERROR(VLOOKUP(Table1[[#This Row],[Ticker]],[1]!Table1[[Symbol]:[Industry]],2,FALSE),"-")</f>
        <v>-</v>
      </c>
      <c r="D2024" t="s">
        <v>539</v>
      </c>
      <c r="E2024">
        <v>336.703021919999</v>
      </c>
      <c r="F2024">
        <v>370.4</v>
      </c>
      <c r="G2024">
        <v>282.07313425333098</v>
      </c>
      <c r="H2024">
        <v>5.7405177215962198</v>
      </c>
      <c r="I2024">
        <v>16.359688315877001</v>
      </c>
      <c r="J2024">
        <v>-1.57410510031165</v>
      </c>
      <c r="K2024">
        <v>366.61873632190498</v>
      </c>
      <c r="L2024">
        <v>323.84577587733799</v>
      </c>
      <c r="M2024">
        <v>57.223580342247601</v>
      </c>
      <c r="N2024">
        <v>0.90483193755229896</v>
      </c>
      <c r="O2024">
        <v>42.359611231101503</v>
      </c>
      <c r="P2024">
        <v>308.37927232635002</v>
      </c>
      <c r="Q2024">
        <v>0.26917723063522903</v>
      </c>
    </row>
    <row r="2025" spans="1:17" hidden="1" x14ac:dyDescent="0.3">
      <c r="A2025" t="s">
        <v>4207</v>
      </c>
      <c r="B2025" t="s">
        <v>4208</v>
      </c>
      <c r="C2025" t="str">
        <f>IFERROR(VLOOKUP(Table1[[#This Row],[Ticker]],[1]!Table1[[Symbol]:[Industry]],2,FALSE),"-")</f>
        <v>-</v>
      </c>
      <c r="D2025" t="s">
        <v>539</v>
      </c>
      <c r="E2025">
        <v>336.69499999999999</v>
      </c>
      <c r="F2025">
        <v>3290.05</v>
      </c>
      <c r="G2025">
        <v>61.209179244811203</v>
      </c>
      <c r="H2025">
        <v>30.706274842633899</v>
      </c>
      <c r="I2025">
        <v>30.1094874965525</v>
      </c>
      <c r="J2025">
        <v>-10.521816584407899</v>
      </c>
      <c r="K2025">
        <v>2766.1910189478199</v>
      </c>
      <c r="L2025">
        <v>2363.92740088972</v>
      </c>
      <c r="M2025">
        <v>63.962253759961001</v>
      </c>
      <c r="N2025">
        <v>3.5474018995124799</v>
      </c>
      <c r="O2025">
        <v>14.2839774471512</v>
      </c>
      <c r="P2025">
        <v>119.190539640239</v>
      </c>
      <c r="Q2025">
        <v>5.9867225261386998E-2</v>
      </c>
    </row>
    <row r="2026" spans="1:17" hidden="1" x14ac:dyDescent="0.3">
      <c r="A2026" t="s">
        <v>4209</v>
      </c>
      <c r="B2026" t="s">
        <v>4210</v>
      </c>
      <c r="C2026" t="str">
        <f>IFERROR(VLOOKUP(Table1[[#This Row],[Ticker]],[1]!Table1[[Symbol]:[Industry]],2,FALSE),"-")</f>
        <v>-</v>
      </c>
      <c r="D2026" t="s">
        <v>140</v>
      </c>
      <c r="E2026">
        <v>336.20065537599999</v>
      </c>
      <c r="F2026">
        <v>159.44</v>
      </c>
      <c r="G2026">
        <v>222.577888185186</v>
      </c>
      <c r="H2026">
        <v>68.483802412788805</v>
      </c>
      <c r="I2026">
        <v>124.10638193003101</v>
      </c>
      <c r="J2026">
        <v>8.8917008357414904</v>
      </c>
      <c r="K2026">
        <v>110.92625989940299</v>
      </c>
      <c r="L2026">
        <v>77.965375385189404</v>
      </c>
      <c r="M2026">
        <v>82.557321445720106</v>
      </c>
      <c r="N2026">
        <v>0.39659462921373301</v>
      </c>
      <c r="O2026">
        <v>8.1911690918213793</v>
      </c>
      <c r="P2026">
        <v>288.40438489646698</v>
      </c>
      <c r="Q2026">
        <v>0.13774954861782701</v>
      </c>
    </row>
    <row r="2027" spans="1:17" hidden="1" x14ac:dyDescent="0.3">
      <c r="A2027" t="s">
        <v>4211</v>
      </c>
      <c r="B2027" t="s">
        <v>4212</v>
      </c>
      <c r="C2027" t="str">
        <f>IFERROR(VLOOKUP(Table1[[#This Row],[Ticker]],[1]!Table1[[Symbol]:[Industry]],2,FALSE),"-")</f>
        <v>-</v>
      </c>
      <c r="D2027" t="s">
        <v>65</v>
      </c>
      <c r="E2027">
        <v>335.712766823999</v>
      </c>
      <c r="F2027">
        <v>15.47</v>
      </c>
      <c r="G2027">
        <v>105.971388322153</v>
      </c>
      <c r="H2027">
        <v>-14.0086156594096</v>
      </c>
      <c r="I2027">
        <v>-37.275157953013903</v>
      </c>
      <c r="J2027">
        <v>-6.0158076259563602</v>
      </c>
      <c r="K2027">
        <v>16.124354609795301</v>
      </c>
      <c r="L2027">
        <v>15.1959546357718</v>
      </c>
      <c r="M2027">
        <v>23.346628174140601</v>
      </c>
      <c r="N2027">
        <v>0.65964857528676901</v>
      </c>
      <c r="O2027">
        <v>41.4996767937944</v>
      </c>
      <c r="P2027">
        <v>152.777777777777</v>
      </c>
      <c r="Q2027">
        <v>3.6037829890030001E-2</v>
      </c>
    </row>
    <row r="2028" spans="1:17" hidden="1" x14ac:dyDescent="0.3">
      <c r="A2028" t="s">
        <v>4213</v>
      </c>
      <c r="B2028" t="s">
        <v>4214</v>
      </c>
      <c r="C2028" t="str">
        <f>IFERROR(VLOOKUP(Table1[[#This Row],[Ticker]],[1]!Table1[[Symbol]:[Industry]],2,FALSE),"-")</f>
        <v>-</v>
      </c>
      <c r="E2028">
        <v>334.68113599999998</v>
      </c>
      <c r="F2028">
        <v>130.15</v>
      </c>
      <c r="G2028">
        <v>-5.49485059506544</v>
      </c>
      <c r="H2028">
        <v>28.6888802170335</v>
      </c>
      <c r="I2028">
        <v>7.4790990431309599</v>
      </c>
      <c r="J2028">
        <v>8.7102318293328196</v>
      </c>
      <c r="M2028">
        <v>76.3320143199483</v>
      </c>
      <c r="O2028">
        <v>10.795236265847</v>
      </c>
      <c r="P2028">
        <v>26.851851851851801</v>
      </c>
    </row>
    <row r="2029" spans="1:17" hidden="1" x14ac:dyDescent="0.3">
      <c r="A2029" t="s">
        <v>4215</v>
      </c>
      <c r="B2029" t="s">
        <v>4216</v>
      </c>
      <c r="C2029" t="str">
        <f>IFERROR(VLOOKUP(Table1[[#This Row],[Ticker]],[1]!Table1[[Symbol]:[Industry]],2,FALSE),"-")</f>
        <v>-</v>
      </c>
      <c r="D2029" t="s">
        <v>629</v>
      </c>
      <c r="E2029">
        <v>334.49720575499998</v>
      </c>
      <c r="F2029">
        <v>186.79</v>
      </c>
      <c r="G2029">
        <v>20.1383934832328</v>
      </c>
      <c r="H2029">
        <v>-2.5339405780238899</v>
      </c>
      <c r="I2029">
        <v>2.18419993870805</v>
      </c>
      <c r="J2029">
        <v>3.2061454671569498</v>
      </c>
      <c r="K2029">
        <v>184.24388766170401</v>
      </c>
      <c r="L2029">
        <v>168.759359265504</v>
      </c>
      <c r="M2029">
        <v>52.4481218481056</v>
      </c>
      <c r="N2029">
        <v>0.96059884826019903</v>
      </c>
      <c r="O2029">
        <v>21.018255795278101</v>
      </c>
      <c r="P2029">
        <v>61.025862068965502</v>
      </c>
    </row>
    <row r="2030" spans="1:17" hidden="1" x14ac:dyDescent="0.3">
      <c r="A2030" t="s">
        <v>4217</v>
      </c>
      <c r="B2030" t="s">
        <v>4218</v>
      </c>
      <c r="C2030" t="str">
        <f>IFERROR(VLOOKUP(Table1[[#This Row],[Ticker]],[1]!Table1[[Symbol]:[Industry]],2,FALSE),"-")</f>
        <v>-</v>
      </c>
      <c r="D2030" t="s">
        <v>1730</v>
      </c>
      <c r="E2030">
        <v>334.08686399999999</v>
      </c>
      <c r="F2030">
        <v>505</v>
      </c>
      <c r="G2030">
        <v>51.824373390825201</v>
      </c>
      <c r="H2030">
        <v>27.048115109821101</v>
      </c>
      <c r="I2030">
        <v>-6.5781455218118596</v>
      </c>
      <c r="J2030">
        <v>23.711015008172001</v>
      </c>
      <c r="K2030">
        <v>455.552766177698</v>
      </c>
      <c r="M2030">
        <v>79.069534676423103</v>
      </c>
      <c r="N2030">
        <v>1.27723835710603</v>
      </c>
      <c r="O2030">
        <v>31.881188118811799</v>
      </c>
      <c r="P2030">
        <v>97.342711996873703</v>
      </c>
    </row>
    <row r="2031" spans="1:17" hidden="1" x14ac:dyDescent="0.3">
      <c r="A2031" t="s">
        <v>4219</v>
      </c>
      <c r="B2031" t="s">
        <v>4220</v>
      </c>
      <c r="C2031" t="str">
        <f>IFERROR(VLOOKUP(Table1[[#This Row],[Ticker]],[1]!Table1[[Symbol]:[Industry]],2,FALSE),"-")</f>
        <v>-</v>
      </c>
      <c r="D2031" t="s">
        <v>46</v>
      </c>
      <c r="E2031">
        <v>333.96369967999999</v>
      </c>
      <c r="F2031">
        <v>48.59</v>
      </c>
      <c r="G2031">
        <v>-41.284265807052797</v>
      </c>
      <c r="H2031">
        <v>11.442022144997001</v>
      </c>
      <c r="I2031">
        <v>-59.818972575792301</v>
      </c>
      <c r="J2031">
        <v>9.7415993516873201</v>
      </c>
      <c r="K2031">
        <v>42.290841555963702</v>
      </c>
      <c r="L2031">
        <v>57.072281995722697</v>
      </c>
      <c r="M2031">
        <v>82.435001026741404</v>
      </c>
      <c r="N2031">
        <v>1.19391109820428</v>
      </c>
      <c r="O2031">
        <v>145.935377649722</v>
      </c>
      <c r="P2031">
        <v>46.797583081570998</v>
      </c>
      <c r="Q2031">
        <v>-1.9746434081474001E-2</v>
      </c>
    </row>
    <row r="2032" spans="1:17" hidden="1" x14ac:dyDescent="0.3">
      <c r="A2032" t="s">
        <v>4221</v>
      </c>
      <c r="B2032" t="s">
        <v>4222</v>
      </c>
      <c r="C2032" t="str">
        <f>IFERROR(VLOOKUP(Table1[[#This Row],[Ticker]],[1]!Table1[[Symbol]:[Industry]],2,FALSE),"-")</f>
        <v>-</v>
      </c>
      <c r="D2032" t="s">
        <v>403</v>
      </c>
      <c r="E2032">
        <v>333.52034985</v>
      </c>
      <c r="F2032">
        <v>894</v>
      </c>
      <c r="G2032">
        <v>59.325091162860801</v>
      </c>
      <c r="H2032">
        <v>-1.0414754825133701</v>
      </c>
      <c r="I2032">
        <v>-44.321419975986402</v>
      </c>
      <c r="J2032">
        <v>-1.9912392649755599</v>
      </c>
      <c r="K2032">
        <v>909.59174505822</v>
      </c>
      <c r="L2032">
        <v>843.45955881237796</v>
      </c>
      <c r="M2032">
        <v>46.830343699064798</v>
      </c>
      <c r="N2032">
        <v>0.53009973091384199</v>
      </c>
      <c r="O2032">
        <v>52.114093959731498</v>
      </c>
      <c r="P2032">
        <v>94.347826086956502</v>
      </c>
      <c r="Q2032">
        <v>4.1365302806217003E-2</v>
      </c>
    </row>
    <row r="2033" spans="1:17" hidden="1" x14ac:dyDescent="0.3">
      <c r="A2033" t="s">
        <v>4223</v>
      </c>
      <c r="B2033" t="s">
        <v>4224</v>
      </c>
      <c r="C2033" t="str">
        <f>IFERROR(VLOOKUP(Table1[[#This Row],[Ticker]],[1]!Table1[[Symbol]:[Industry]],2,FALSE),"-")</f>
        <v>-</v>
      </c>
      <c r="D2033" t="s">
        <v>65</v>
      </c>
      <c r="E2033">
        <v>331.85301600000003</v>
      </c>
      <c r="F2033">
        <v>39.299999999999997</v>
      </c>
      <c r="G2033">
        <v>-71.417869916594995</v>
      </c>
      <c r="H2033">
        <v>-1.77237458090052</v>
      </c>
      <c r="I2033">
        <v>-67.501284644735705</v>
      </c>
      <c r="J2033">
        <v>-4.41352691049903</v>
      </c>
      <c r="K2033">
        <v>42.8199645373058</v>
      </c>
      <c r="L2033">
        <v>59.346094379636597</v>
      </c>
      <c r="M2033">
        <v>48.458605404631498</v>
      </c>
      <c r="N2033">
        <v>0.72422300810967699</v>
      </c>
      <c r="O2033">
        <v>136.51399491094099</v>
      </c>
      <c r="P2033">
        <v>12.9310344827586</v>
      </c>
      <c r="Q2033">
        <v>4.5247500415243003E-2</v>
      </c>
    </row>
    <row r="2034" spans="1:17" hidden="1" x14ac:dyDescent="0.3">
      <c r="A2034" t="s">
        <v>4225</v>
      </c>
      <c r="B2034" t="s">
        <v>4226</v>
      </c>
      <c r="C2034" t="str">
        <f>IFERROR(VLOOKUP(Table1[[#This Row],[Ticker]],[1]!Table1[[Symbol]:[Industry]],2,FALSE),"-")</f>
        <v>-</v>
      </c>
      <c r="D2034" t="s">
        <v>414</v>
      </c>
      <c r="E2034">
        <v>331.65271259999997</v>
      </c>
      <c r="F2034">
        <v>3641.55</v>
      </c>
      <c r="G2034">
        <v>-35.327661313872497</v>
      </c>
      <c r="H2034">
        <v>1.3622725683846399</v>
      </c>
      <c r="I2034">
        <v>-7.1630022950835199</v>
      </c>
      <c r="J2034">
        <v>1.0057263479626399</v>
      </c>
      <c r="K2034">
        <v>3724.12784840732</v>
      </c>
      <c r="L2034">
        <v>3635.5146142936001</v>
      </c>
      <c r="M2034">
        <v>60.9703378596327</v>
      </c>
      <c r="N2034">
        <v>1.21754844927885</v>
      </c>
      <c r="O2034">
        <v>17.2563880765058</v>
      </c>
      <c r="P2034">
        <v>16.510958246680499</v>
      </c>
      <c r="Q2034">
        <v>6.7182470042719003E-2</v>
      </c>
    </row>
    <row r="2035" spans="1:17" hidden="1" x14ac:dyDescent="0.3">
      <c r="A2035" t="s">
        <v>4227</v>
      </c>
      <c r="B2035" t="s">
        <v>4228</v>
      </c>
      <c r="C2035" t="str">
        <f>IFERROR(VLOOKUP(Table1[[#This Row],[Ticker]],[1]!Table1[[Symbol]:[Industry]],2,FALSE),"-")</f>
        <v>-</v>
      </c>
      <c r="D2035" t="s">
        <v>539</v>
      </c>
      <c r="E2035">
        <v>331.16951399999999</v>
      </c>
      <c r="F2035">
        <v>13.26</v>
      </c>
      <c r="G2035">
        <v>40.9688776601459</v>
      </c>
      <c r="H2035">
        <v>4.9147134704768396</v>
      </c>
      <c r="I2035">
        <v>27.208352105717299</v>
      </c>
      <c r="J2035">
        <v>1.8376776853252601</v>
      </c>
      <c r="K2035">
        <v>12.428506353467199</v>
      </c>
      <c r="L2035">
        <v>10.4310226051114</v>
      </c>
      <c r="M2035">
        <v>55.1953562905368</v>
      </c>
      <c r="N2035">
        <v>0.39719068006966401</v>
      </c>
      <c r="O2035">
        <v>6.2971342383106998</v>
      </c>
      <c r="P2035">
        <v>105.58139534883701</v>
      </c>
    </row>
    <row r="2036" spans="1:17" hidden="1" x14ac:dyDescent="0.3">
      <c r="A2036" t="s">
        <v>4229</v>
      </c>
      <c r="B2036" t="s">
        <v>4230</v>
      </c>
      <c r="C2036" t="str">
        <f>IFERROR(VLOOKUP(Table1[[#This Row],[Ticker]],[1]!Table1[[Symbol]:[Industry]],2,FALSE),"-")</f>
        <v>-</v>
      </c>
      <c r="E2036">
        <v>330.84153750000002</v>
      </c>
      <c r="F2036">
        <v>452.45</v>
      </c>
      <c r="G2036">
        <v>36.856501667333802</v>
      </c>
      <c r="H2036">
        <v>4.8629960622020603</v>
      </c>
      <c r="I2036">
        <v>-27.835211866418</v>
      </c>
      <c r="J2036">
        <v>-5.4217118211483504</v>
      </c>
      <c r="K2036">
        <v>459.52573590225398</v>
      </c>
      <c r="M2036">
        <v>42.476682757176597</v>
      </c>
      <c r="N2036">
        <v>0.87583784529963005</v>
      </c>
      <c r="O2036">
        <v>43.662283125207203</v>
      </c>
      <c r="P2036">
        <v>71.317682695948406</v>
      </c>
    </row>
    <row r="2037" spans="1:17" hidden="1" x14ac:dyDescent="0.3">
      <c r="A2037" t="s">
        <v>4231</v>
      </c>
      <c r="B2037" t="s">
        <v>4232</v>
      </c>
      <c r="C2037" t="str">
        <f>IFERROR(VLOOKUP(Table1[[#This Row],[Ticker]],[1]!Table1[[Symbol]:[Industry]],2,FALSE),"-")</f>
        <v>-</v>
      </c>
      <c r="D2037" t="s">
        <v>189</v>
      </c>
      <c r="E2037">
        <v>330.79010225799999</v>
      </c>
      <c r="F2037">
        <v>157.75</v>
      </c>
      <c r="G2037">
        <v>176.18667113119901</v>
      </c>
      <c r="H2037">
        <v>5.2289935636307696</v>
      </c>
      <c r="I2037">
        <v>90.7428439067033</v>
      </c>
      <c r="J2037">
        <v>9.2275735975007507</v>
      </c>
      <c r="K2037">
        <v>141.320861900284</v>
      </c>
      <c r="L2037">
        <v>106.89763290707199</v>
      </c>
      <c r="M2037">
        <v>61.473108145358097</v>
      </c>
      <c r="N2037">
        <v>0.50500275953204499</v>
      </c>
      <c r="O2037">
        <v>6.49762282091916</v>
      </c>
      <c r="P2037">
        <v>221.93877551020401</v>
      </c>
      <c r="Q2037">
        <v>6.6806400905603996E-2</v>
      </c>
    </row>
    <row r="2038" spans="1:17" hidden="1" x14ac:dyDescent="0.3">
      <c r="A2038" t="s">
        <v>4233</v>
      </c>
      <c r="B2038" t="s">
        <v>4234</v>
      </c>
      <c r="C2038" t="str">
        <f>IFERROR(VLOOKUP(Table1[[#This Row],[Ticker]],[1]!Table1[[Symbol]:[Industry]],2,FALSE),"-")</f>
        <v>-</v>
      </c>
      <c r="D2038" t="s">
        <v>388</v>
      </c>
      <c r="E2038">
        <v>330.36380415000002</v>
      </c>
      <c r="F2038">
        <v>137.9</v>
      </c>
      <c r="G2038">
        <v>25.8558761579601</v>
      </c>
      <c r="H2038">
        <v>27.729422449270601</v>
      </c>
      <c r="I2038">
        <v>37.6256659713071</v>
      </c>
      <c r="J2038">
        <v>-5.7990777499602801</v>
      </c>
      <c r="M2038">
        <v>50.947016195082</v>
      </c>
      <c r="O2038">
        <v>26.831036983321201</v>
      </c>
      <c r="P2038">
        <v>100.87399854333501</v>
      </c>
    </row>
    <row r="2039" spans="1:17" hidden="1" x14ac:dyDescent="0.3">
      <c r="A2039" t="s">
        <v>4235</v>
      </c>
      <c r="B2039" t="s">
        <v>4236</v>
      </c>
      <c r="C2039" t="str">
        <f>IFERROR(VLOOKUP(Table1[[#This Row],[Ticker]],[1]!Table1[[Symbol]:[Industry]],2,FALSE),"-")</f>
        <v>-</v>
      </c>
      <c r="D2039" t="s">
        <v>624</v>
      </c>
      <c r="E2039">
        <v>330.11021399999998</v>
      </c>
      <c r="F2039">
        <v>220</v>
      </c>
      <c r="G2039">
        <v>28.896683796468899</v>
      </c>
      <c r="H2039">
        <v>6.81110054671431</v>
      </c>
      <c r="I2039">
        <v>41.870633434665301</v>
      </c>
      <c r="J2039">
        <v>-6.1806510686831198</v>
      </c>
      <c r="K2039">
        <v>215.976306616393</v>
      </c>
      <c r="M2039">
        <v>47.541124614426202</v>
      </c>
      <c r="N2039">
        <v>0.82152567267727095</v>
      </c>
      <c r="O2039">
        <v>24.545454545454501</v>
      </c>
      <c r="P2039">
        <v>62.962962962962898</v>
      </c>
    </row>
    <row r="2040" spans="1:17" hidden="1" x14ac:dyDescent="0.3">
      <c r="A2040" t="s">
        <v>4237</v>
      </c>
      <c r="B2040" t="s">
        <v>4238</v>
      </c>
      <c r="C2040" t="str">
        <f>IFERROR(VLOOKUP(Table1[[#This Row],[Ticker]],[1]!Table1[[Symbol]:[Industry]],2,FALSE),"-")</f>
        <v>-</v>
      </c>
      <c r="D2040" t="s">
        <v>103</v>
      </c>
      <c r="E2040">
        <v>329.73244416</v>
      </c>
      <c r="F2040">
        <v>30.09</v>
      </c>
      <c r="G2040">
        <v>173.49485695185601</v>
      </c>
      <c r="H2040">
        <v>30.0749761111386</v>
      </c>
      <c r="I2040">
        <v>16.087166403886499</v>
      </c>
      <c r="J2040">
        <v>7.69455613519668</v>
      </c>
      <c r="K2040">
        <v>25.2519292370934</v>
      </c>
      <c r="L2040">
        <v>21.8083820295046</v>
      </c>
      <c r="M2040">
        <v>64.931090560733594</v>
      </c>
      <c r="N2040">
        <v>2.46514198043959</v>
      </c>
      <c r="O2040">
        <v>14.290461947490799</v>
      </c>
      <c r="P2040">
        <v>203.939393939393</v>
      </c>
      <c r="Q2040">
        <v>0.110918468062201</v>
      </c>
    </row>
    <row r="2041" spans="1:17" hidden="1" x14ac:dyDescent="0.3">
      <c r="A2041" t="s">
        <v>4239</v>
      </c>
      <c r="B2041" t="s">
        <v>4240</v>
      </c>
      <c r="C2041" t="str">
        <f>IFERROR(VLOOKUP(Table1[[#This Row],[Ticker]],[1]!Table1[[Symbol]:[Industry]],2,FALSE),"-")</f>
        <v>-</v>
      </c>
      <c r="D2041" t="s">
        <v>934</v>
      </c>
      <c r="E2041">
        <v>328.80663920400002</v>
      </c>
      <c r="F2041">
        <v>14.15</v>
      </c>
      <c r="G2041">
        <v>42.196855938956404</v>
      </c>
      <c r="H2041">
        <v>11.747536959900801</v>
      </c>
      <c r="I2041">
        <v>-0.13218843482317399</v>
      </c>
      <c r="J2041">
        <v>17.427217091261799</v>
      </c>
      <c r="K2041">
        <v>12.8739011357767</v>
      </c>
      <c r="L2041">
        <v>12.4041982341141</v>
      </c>
      <c r="M2041">
        <v>89.750152997583399</v>
      </c>
      <c r="N2041">
        <v>2.19241706259043</v>
      </c>
      <c r="O2041">
        <v>32.1554770318021</v>
      </c>
      <c r="P2041">
        <v>79.113924050632903</v>
      </c>
      <c r="Q2041">
        <v>4.4226820162289002E-2</v>
      </c>
    </row>
    <row r="2042" spans="1:17" hidden="1" x14ac:dyDescent="0.3">
      <c r="A2042" t="s">
        <v>4241</v>
      </c>
      <c r="B2042" t="s">
        <v>4242</v>
      </c>
      <c r="C2042" t="str">
        <f>IFERROR(VLOOKUP(Table1[[#This Row],[Ticker]],[1]!Table1[[Symbol]:[Industry]],2,FALSE),"-")</f>
        <v>-</v>
      </c>
      <c r="D2042" t="s">
        <v>242</v>
      </c>
      <c r="E2042">
        <v>328.76833499999998</v>
      </c>
      <c r="F2042">
        <v>237.05</v>
      </c>
      <c r="G2042">
        <v>40.073928605345003</v>
      </c>
      <c r="H2042">
        <v>0.41791072131588097</v>
      </c>
      <c r="I2042">
        <v>-8.2102372153109702</v>
      </c>
      <c r="J2042">
        <v>2.8332757902721402</v>
      </c>
      <c r="K2042">
        <v>224.30795823847799</v>
      </c>
      <c r="L2042">
        <v>217.469656909534</v>
      </c>
      <c r="M2042">
        <v>73.800667303163493</v>
      </c>
      <c r="N2042">
        <v>1.80297095182377</v>
      </c>
      <c r="O2042">
        <v>33.178654292343303</v>
      </c>
      <c r="P2042">
        <v>82.346153846153797</v>
      </c>
    </row>
    <row r="2043" spans="1:17" hidden="1" x14ac:dyDescent="0.3">
      <c r="A2043" t="s">
        <v>4243</v>
      </c>
      <c r="B2043" t="s">
        <v>4244</v>
      </c>
      <c r="C2043" t="str">
        <f>IFERROR(VLOOKUP(Table1[[#This Row],[Ticker]],[1]!Table1[[Symbol]:[Industry]],2,FALSE),"-")</f>
        <v>-</v>
      </c>
      <c r="D2043" t="s">
        <v>252</v>
      </c>
      <c r="E2043">
        <v>328.04826367999999</v>
      </c>
      <c r="F2043">
        <v>123.35</v>
      </c>
      <c r="G2043">
        <v>10.6949767541821</v>
      </c>
      <c r="H2043">
        <v>8.1729509633825899</v>
      </c>
      <c r="I2043">
        <v>1.1457698018357501</v>
      </c>
      <c r="J2043">
        <v>-4.3546204741577501</v>
      </c>
      <c r="K2043">
        <v>108.57845846184701</v>
      </c>
      <c r="L2043">
        <v>104.915188313969</v>
      </c>
      <c r="M2043">
        <v>49.923299677025703</v>
      </c>
      <c r="N2043">
        <v>3.5952195769921498</v>
      </c>
      <c r="O2043">
        <v>8.6339683826510001</v>
      </c>
      <c r="P2043">
        <v>43.430232558139501</v>
      </c>
      <c r="Q2043">
        <v>-3.9322148156012003E-2</v>
      </c>
    </row>
    <row r="2044" spans="1:17" hidden="1" x14ac:dyDescent="0.3">
      <c r="A2044" t="s">
        <v>4245</v>
      </c>
      <c r="B2044" t="s">
        <v>4246</v>
      </c>
      <c r="C2044" t="str">
        <f>IFERROR(VLOOKUP(Table1[[#This Row],[Ticker]],[1]!Table1[[Symbol]:[Industry]],2,FALSE),"-")</f>
        <v>-</v>
      </c>
      <c r="D2044" t="s">
        <v>821</v>
      </c>
      <c r="E2044">
        <v>327.36200000000002</v>
      </c>
      <c r="F2044">
        <v>134.9</v>
      </c>
      <c r="G2044">
        <v>-36.402772528201197</v>
      </c>
      <c r="H2044">
        <v>-1.4027020362379099</v>
      </c>
      <c r="I2044">
        <v>-37.117499169286397</v>
      </c>
      <c r="J2044">
        <v>11.273623630679401</v>
      </c>
      <c r="K2044">
        <v>137.17381201991401</v>
      </c>
      <c r="L2044">
        <v>152.47134406333501</v>
      </c>
      <c r="M2044">
        <v>54.442401053919703</v>
      </c>
      <c r="N2044">
        <v>0.79110389610389598</v>
      </c>
      <c r="O2044">
        <v>91.994069681245307</v>
      </c>
      <c r="P2044">
        <v>26.4885138302859</v>
      </c>
    </row>
    <row r="2045" spans="1:17" hidden="1" x14ac:dyDescent="0.3">
      <c r="A2045" t="s">
        <v>4247</v>
      </c>
      <c r="B2045" t="s">
        <v>4248</v>
      </c>
      <c r="C2045" t="str">
        <f>IFERROR(VLOOKUP(Table1[[#This Row],[Ticker]],[1]!Table1[[Symbol]:[Industry]],2,FALSE),"-")</f>
        <v>-</v>
      </c>
      <c r="D2045" t="s">
        <v>455</v>
      </c>
      <c r="E2045">
        <v>327.35879999999997</v>
      </c>
      <c r="F2045">
        <v>13.6</v>
      </c>
      <c r="G2045">
        <v>169.34603584002301</v>
      </c>
      <c r="H2045">
        <v>-15.1042855524305</v>
      </c>
      <c r="I2045">
        <v>-31.895062686320099</v>
      </c>
      <c r="J2045">
        <v>-6.1538947793236396</v>
      </c>
      <c r="K2045">
        <v>14.3575375706919</v>
      </c>
      <c r="L2045">
        <v>13.348437652743</v>
      </c>
      <c r="M2045">
        <v>27.884854308098902</v>
      </c>
      <c r="N2045">
        <v>0.73042382227824099</v>
      </c>
      <c r="O2045">
        <v>71.691176470588204</v>
      </c>
      <c r="P2045">
        <v>240</v>
      </c>
      <c r="Q2045">
        <v>0.24204404937016599</v>
      </c>
    </row>
    <row r="2046" spans="1:17" hidden="1" x14ac:dyDescent="0.3">
      <c r="A2046" t="s">
        <v>4249</v>
      </c>
      <c r="B2046" t="s">
        <v>4250</v>
      </c>
      <c r="C2046" t="str">
        <f>IFERROR(VLOOKUP(Table1[[#This Row],[Ticker]],[1]!Table1[[Symbol]:[Industry]],2,FALSE),"-")</f>
        <v>-</v>
      </c>
      <c r="D2046" t="s">
        <v>542</v>
      </c>
      <c r="E2046">
        <v>327.11040000000003</v>
      </c>
      <c r="F2046">
        <v>265.3</v>
      </c>
      <c r="G2046">
        <v>-3.62405714816409</v>
      </c>
      <c r="H2046">
        <v>-9.8943299451239408</v>
      </c>
      <c r="I2046">
        <v>0.849003732166286</v>
      </c>
      <c r="J2046">
        <v>-3.2083311728793902</v>
      </c>
      <c r="K2046">
        <v>266.88848349220802</v>
      </c>
      <c r="L2046">
        <v>252.14542602383801</v>
      </c>
      <c r="M2046">
        <v>41.906343052831403</v>
      </c>
      <c r="N2046">
        <v>0.60380718989487303</v>
      </c>
      <c r="O2046">
        <v>27.195627591405898</v>
      </c>
      <c r="P2046">
        <v>25.734597156398099</v>
      </c>
      <c r="Q2046">
        <v>-2.4255253360359001E-2</v>
      </c>
    </row>
    <row r="2047" spans="1:17" hidden="1" x14ac:dyDescent="0.3">
      <c r="A2047" t="s">
        <v>4251</v>
      </c>
      <c r="B2047" t="s">
        <v>4252</v>
      </c>
      <c r="C2047" t="str">
        <f>IFERROR(VLOOKUP(Table1[[#This Row],[Ticker]],[1]!Table1[[Symbol]:[Industry]],2,FALSE),"-")</f>
        <v>-</v>
      </c>
      <c r="D2047" t="s">
        <v>21</v>
      </c>
      <c r="E2047">
        <v>326.44562324999998</v>
      </c>
      <c r="F2047">
        <v>139.5</v>
      </c>
      <c r="G2047">
        <v>-27.8934396603211</v>
      </c>
      <c r="H2047">
        <v>11.664680150471501</v>
      </c>
      <c r="I2047">
        <v>-32.368752567150501</v>
      </c>
      <c r="J2047">
        <v>7.3601290069324499</v>
      </c>
      <c r="K2047">
        <v>130.96423176142</v>
      </c>
      <c r="M2047">
        <v>69.641861767374095</v>
      </c>
      <c r="N2047">
        <v>0.93486254005734504</v>
      </c>
      <c r="O2047">
        <v>49.1039426523297</v>
      </c>
      <c r="P2047">
        <v>39.291063404892597</v>
      </c>
    </row>
    <row r="2048" spans="1:17" hidden="1" x14ac:dyDescent="0.3">
      <c r="A2048" t="s">
        <v>4253</v>
      </c>
      <c r="B2048" t="s">
        <v>4254</v>
      </c>
      <c r="C2048" t="str">
        <f>IFERROR(VLOOKUP(Table1[[#This Row],[Ticker]],[1]!Table1[[Symbol]:[Industry]],2,FALSE),"-")</f>
        <v>-</v>
      </c>
      <c r="D2048" t="s">
        <v>46</v>
      </c>
      <c r="E2048">
        <v>326.32014120000002</v>
      </c>
      <c r="F2048">
        <v>131.72</v>
      </c>
      <c r="G2048">
        <v>96.381943076599995</v>
      </c>
      <c r="H2048">
        <v>49.711234357633799</v>
      </c>
      <c r="I2048">
        <v>65.392370588243296</v>
      </c>
      <c r="J2048">
        <v>7.1840535190827897</v>
      </c>
      <c r="K2048">
        <v>103.516818012047</v>
      </c>
      <c r="L2048">
        <v>88.278307235982396</v>
      </c>
      <c r="M2048">
        <v>82.378745880135199</v>
      </c>
      <c r="N2048">
        <v>2.56998465649017</v>
      </c>
      <c r="O2048">
        <v>8.56361979957485</v>
      </c>
      <c r="P2048">
        <v>131.08771929824499</v>
      </c>
      <c r="Q2048">
        <v>2.4795793535266002E-2</v>
      </c>
    </row>
    <row r="2049" spans="1:17" hidden="1" x14ac:dyDescent="0.3">
      <c r="A2049" t="s">
        <v>4255</v>
      </c>
      <c r="B2049" t="s">
        <v>4256</v>
      </c>
      <c r="C2049" t="str">
        <f>IFERROR(VLOOKUP(Table1[[#This Row],[Ticker]],[1]!Table1[[Symbol]:[Industry]],2,FALSE),"-")</f>
        <v>-</v>
      </c>
      <c r="D2049" t="s">
        <v>239</v>
      </c>
      <c r="E2049">
        <v>326.24130500000001</v>
      </c>
      <c r="F2049">
        <v>677.5</v>
      </c>
      <c r="G2049">
        <v>85.0075599166952</v>
      </c>
      <c r="H2049">
        <v>-1.2165366898659</v>
      </c>
      <c r="I2049">
        <v>-6.5467837536032301</v>
      </c>
      <c r="J2049">
        <v>4.5331463058173096</v>
      </c>
      <c r="K2049">
        <v>625.63894079586703</v>
      </c>
      <c r="L2049">
        <v>541.76243425463497</v>
      </c>
      <c r="M2049">
        <v>55.861806599117898</v>
      </c>
      <c r="N2049">
        <v>0.76297401002319998</v>
      </c>
      <c r="O2049">
        <v>9.0479704797047802</v>
      </c>
      <c r="P2049">
        <v>130.442176870748</v>
      </c>
      <c r="Q2049">
        <v>0.13992968876070999</v>
      </c>
    </row>
    <row r="2050" spans="1:17" hidden="1" x14ac:dyDescent="0.3">
      <c r="A2050" t="s">
        <v>4257</v>
      </c>
      <c r="B2050" t="s">
        <v>4258</v>
      </c>
      <c r="C2050" t="str">
        <f>IFERROR(VLOOKUP(Table1[[#This Row],[Ticker]],[1]!Table1[[Symbol]:[Industry]],2,FALSE),"-")</f>
        <v>-</v>
      </c>
      <c r="D2050" t="s">
        <v>484</v>
      </c>
      <c r="E2050">
        <v>326.16396834</v>
      </c>
      <c r="F2050">
        <v>71.36</v>
      </c>
      <c r="G2050">
        <v>2.5504862463996401</v>
      </c>
      <c r="H2050">
        <v>13.724453461133299</v>
      </c>
      <c r="I2050">
        <v>-14.0832315502612</v>
      </c>
      <c r="J2050">
        <v>-7.9673898850423504</v>
      </c>
      <c r="K2050">
        <v>70.217021572029196</v>
      </c>
      <c r="L2050">
        <v>68.294177320157104</v>
      </c>
      <c r="M2050">
        <v>56.558235064096003</v>
      </c>
      <c r="N2050">
        <v>2.3108398208999898</v>
      </c>
      <c r="O2050">
        <v>20.515695067264499</v>
      </c>
      <c r="P2050">
        <v>40.749506903353002</v>
      </c>
      <c r="Q2050">
        <v>4.4982338388749002E-2</v>
      </c>
    </row>
    <row r="2051" spans="1:17" hidden="1" x14ac:dyDescent="0.3">
      <c r="A2051" t="s">
        <v>4259</v>
      </c>
      <c r="B2051" t="s">
        <v>4260</v>
      </c>
      <c r="C2051" t="str">
        <f>IFERROR(VLOOKUP(Table1[[#This Row],[Ticker]],[1]!Table1[[Symbol]:[Industry]],2,FALSE),"-")</f>
        <v>-</v>
      </c>
      <c r="E2051">
        <v>325.76251921400001</v>
      </c>
      <c r="F2051">
        <v>92.9</v>
      </c>
      <c r="G2051">
        <v>-51.205087143351001</v>
      </c>
      <c r="H2051">
        <v>-27.4846594751086</v>
      </c>
      <c r="I2051">
        <v>-38.231137505154599</v>
      </c>
      <c r="J2051">
        <v>-8.0141008500560407</v>
      </c>
      <c r="M2051">
        <v>19.350108062406601</v>
      </c>
      <c r="O2051">
        <v>41.593110871905203</v>
      </c>
      <c r="P2051">
        <v>9.2298647854203608</v>
      </c>
    </row>
    <row r="2052" spans="1:17" hidden="1" x14ac:dyDescent="0.3">
      <c r="A2052" t="s">
        <v>4261</v>
      </c>
      <c r="B2052" t="s">
        <v>4262</v>
      </c>
      <c r="C2052" t="str">
        <f>IFERROR(VLOOKUP(Table1[[#This Row],[Ticker]],[1]!Table1[[Symbol]:[Industry]],2,FALSE),"-")</f>
        <v>-</v>
      </c>
      <c r="D2052" t="s">
        <v>46</v>
      </c>
      <c r="E2052">
        <v>325.69542087899998</v>
      </c>
      <c r="F2052">
        <v>64.91</v>
      </c>
      <c r="G2052">
        <v>-3.6029244624335801</v>
      </c>
      <c r="H2052">
        <v>43.853109056552299</v>
      </c>
      <c r="I2052">
        <v>45.1781900755553</v>
      </c>
      <c r="J2052">
        <v>29.223650422112001</v>
      </c>
      <c r="K2052">
        <v>45.686557102744302</v>
      </c>
      <c r="L2052">
        <v>45.393595634347299</v>
      </c>
      <c r="M2052">
        <v>81.932174371133002</v>
      </c>
      <c r="N2052">
        <v>2.6609240369398401</v>
      </c>
      <c r="O2052">
        <v>1.3711292558927699</v>
      </c>
      <c r="P2052">
        <v>87.872648335745296</v>
      </c>
      <c r="Q2052">
        <v>-9.1725400921E-4</v>
      </c>
    </row>
    <row r="2053" spans="1:17" hidden="1" x14ac:dyDescent="0.3">
      <c r="A2053" t="s">
        <v>4263</v>
      </c>
      <c r="B2053" t="s">
        <v>4264</v>
      </c>
      <c r="C2053" t="str">
        <f>IFERROR(VLOOKUP(Table1[[#This Row],[Ticker]],[1]!Table1[[Symbol]:[Industry]],2,FALSE),"-")</f>
        <v>-</v>
      </c>
      <c r="D2053" t="s">
        <v>403</v>
      </c>
      <c r="E2053">
        <v>324.24229500000001</v>
      </c>
      <c r="F2053">
        <v>130</v>
      </c>
      <c r="G2053">
        <v>281.98531921341203</v>
      </c>
      <c r="H2053">
        <v>-9.1808124104143598</v>
      </c>
      <c r="I2053">
        <v>52.272907106578003</v>
      </c>
      <c r="J2053">
        <v>-5.61822312501317</v>
      </c>
      <c r="K2053">
        <v>118.487797200584</v>
      </c>
      <c r="L2053">
        <v>85.142544801984002</v>
      </c>
      <c r="M2053">
        <v>48.4901296857199</v>
      </c>
      <c r="N2053">
        <v>1.70964719037513</v>
      </c>
      <c r="O2053">
        <v>15.115384615384601</v>
      </c>
      <c r="P2053">
        <v>397.51243781094502</v>
      </c>
      <c r="Q2053">
        <v>0.17050783698442201</v>
      </c>
    </row>
    <row r="2054" spans="1:17" hidden="1" x14ac:dyDescent="0.3">
      <c r="A2054" t="s">
        <v>4265</v>
      </c>
      <c r="B2054" t="s">
        <v>4266</v>
      </c>
      <c r="C2054" t="str">
        <f>IFERROR(VLOOKUP(Table1[[#This Row],[Ticker]],[1]!Table1[[Symbol]:[Industry]],2,FALSE),"-")</f>
        <v>-</v>
      </c>
      <c r="D2054" t="s">
        <v>692</v>
      </c>
      <c r="E2054">
        <v>323.95189967699997</v>
      </c>
      <c r="F2054">
        <v>53</v>
      </c>
      <c r="G2054">
        <v>35.763558231810897</v>
      </c>
      <c r="H2054">
        <v>6.2231151098211104</v>
      </c>
      <c r="I2054">
        <v>-26.4184724464521</v>
      </c>
      <c r="J2054">
        <v>4.3854911334471796</v>
      </c>
      <c r="K2054">
        <v>53.167589696750198</v>
      </c>
      <c r="L2054">
        <v>50.715003642651901</v>
      </c>
      <c r="M2054">
        <v>60.297245499078997</v>
      </c>
      <c r="N2054">
        <v>1.03692346352855</v>
      </c>
      <c r="O2054">
        <v>46.811910875771503</v>
      </c>
      <c r="P2054">
        <v>71.282962633476899</v>
      </c>
      <c r="Q2054">
        <v>0.12831253808573001</v>
      </c>
    </row>
    <row r="2055" spans="1:17" hidden="1" x14ac:dyDescent="0.3">
      <c r="A2055" t="s">
        <v>4267</v>
      </c>
      <c r="B2055" t="s">
        <v>4268</v>
      </c>
      <c r="C2055" t="str">
        <f>IFERROR(VLOOKUP(Table1[[#This Row],[Ticker]],[1]!Table1[[Symbol]:[Industry]],2,FALSE),"-")</f>
        <v>-</v>
      </c>
      <c r="D2055" t="s">
        <v>866</v>
      </c>
      <c r="E2055">
        <v>323.23230719999998</v>
      </c>
      <c r="F2055">
        <v>274.64999999999998</v>
      </c>
      <c r="G2055">
        <v>432.49345500938102</v>
      </c>
      <c r="H2055">
        <v>19.852133488831299</v>
      </c>
      <c r="I2055">
        <v>104.55753786426401</v>
      </c>
      <c r="J2055">
        <v>-1.6737661951146401</v>
      </c>
      <c r="K2055">
        <v>253.92602061207299</v>
      </c>
      <c r="L2055">
        <v>174.917054106508</v>
      </c>
      <c r="M2055">
        <v>48.794216915148503</v>
      </c>
      <c r="N2055">
        <v>1.6691187928931599</v>
      </c>
      <c r="O2055">
        <v>18.350628072091698</v>
      </c>
      <c r="P2055">
        <v>517.19101123595499</v>
      </c>
      <c r="Q2055">
        <v>0.269563820330255</v>
      </c>
    </row>
    <row r="2056" spans="1:17" hidden="1" x14ac:dyDescent="0.3">
      <c r="A2056" t="s">
        <v>4269</v>
      </c>
      <c r="B2056" t="s">
        <v>4270</v>
      </c>
      <c r="C2056" t="str">
        <f>IFERROR(VLOOKUP(Table1[[#This Row],[Ticker]],[1]!Table1[[Symbol]:[Industry]],2,FALSE),"-")</f>
        <v>-</v>
      </c>
      <c r="D2056" t="s">
        <v>140</v>
      </c>
      <c r="E2056">
        <v>322.87717376900002</v>
      </c>
      <c r="F2056">
        <v>97.84</v>
      </c>
      <c r="G2056">
        <v>-43.108859161454902</v>
      </c>
      <c r="H2056">
        <v>-1.7318580084584501</v>
      </c>
      <c r="I2056">
        <v>-44.162870654688803</v>
      </c>
      <c r="J2056">
        <v>-2.3859439744764801</v>
      </c>
      <c r="K2056">
        <v>97.203459416605199</v>
      </c>
      <c r="L2056">
        <v>115.945583118231</v>
      </c>
      <c r="M2056">
        <v>44.695297889216597</v>
      </c>
      <c r="N2056">
        <v>0.89890707269028802</v>
      </c>
      <c r="O2056">
        <v>67.620605069501195</v>
      </c>
      <c r="P2056">
        <v>20.2704363859864</v>
      </c>
      <c r="Q2056">
        <v>7.6171664491868005E-2</v>
      </c>
    </row>
    <row r="2057" spans="1:17" hidden="1" x14ac:dyDescent="0.3">
      <c r="A2057" t="s">
        <v>4271</v>
      </c>
      <c r="B2057" t="s">
        <v>4272</v>
      </c>
      <c r="C2057" t="str">
        <f>IFERROR(VLOOKUP(Table1[[#This Row],[Ticker]],[1]!Table1[[Symbol]:[Industry]],2,FALSE),"-")</f>
        <v>-</v>
      </c>
      <c r="D2057" t="s">
        <v>716</v>
      </c>
      <c r="E2057">
        <v>320.70824221999999</v>
      </c>
      <c r="F2057">
        <v>52.15</v>
      </c>
      <c r="G2057">
        <v>2.7780203428219901</v>
      </c>
      <c r="H2057">
        <v>11.348375583609201</v>
      </c>
      <c r="I2057">
        <v>-26.124830575291401</v>
      </c>
      <c r="J2057">
        <v>2.7434664092780001</v>
      </c>
      <c r="K2057">
        <v>49.370701910944298</v>
      </c>
      <c r="L2057">
        <v>49.531492756989103</v>
      </c>
      <c r="M2057">
        <v>67.703893347736994</v>
      </c>
      <c r="N2057">
        <v>0.93308423785082095</v>
      </c>
      <c r="O2057">
        <v>37.8715244487056</v>
      </c>
      <c r="P2057">
        <v>33.717948717948701</v>
      </c>
      <c r="Q2057">
        <v>3.8380202544145002E-2</v>
      </c>
    </row>
    <row r="2058" spans="1:17" hidden="1" x14ac:dyDescent="0.3">
      <c r="A2058" t="s">
        <v>4273</v>
      </c>
      <c r="B2058" t="s">
        <v>4274</v>
      </c>
      <c r="C2058" t="str">
        <f>IFERROR(VLOOKUP(Table1[[#This Row],[Ticker]],[1]!Table1[[Symbol]:[Industry]],2,FALSE),"-")</f>
        <v>-</v>
      </c>
      <c r="D2058" t="s">
        <v>629</v>
      </c>
      <c r="E2058">
        <v>320.70789396599997</v>
      </c>
      <c r="F2058">
        <v>49.91</v>
      </c>
      <c r="G2058">
        <v>-16.273061998047101</v>
      </c>
      <c r="H2058">
        <v>3.67312059468289</v>
      </c>
      <c r="I2058">
        <v>-19.692413575536101</v>
      </c>
      <c r="J2058">
        <v>2.3829407097762201</v>
      </c>
      <c r="K2058">
        <v>47.213753460895603</v>
      </c>
      <c r="L2058">
        <v>47.418130861918399</v>
      </c>
      <c r="M2058">
        <v>64.458853030362704</v>
      </c>
      <c r="N2058">
        <v>1.0131144530593099</v>
      </c>
      <c r="O2058">
        <v>19.214586255259398</v>
      </c>
      <c r="P2058">
        <v>33.093333333333298</v>
      </c>
      <c r="Q2058">
        <v>-2.2520829956594001E-2</v>
      </c>
    </row>
    <row r="2059" spans="1:17" hidden="1" x14ac:dyDescent="0.3">
      <c r="A2059" t="s">
        <v>4275</v>
      </c>
      <c r="B2059" t="s">
        <v>4276</v>
      </c>
      <c r="C2059" t="str">
        <f>IFERROR(VLOOKUP(Table1[[#This Row],[Ticker]],[1]!Table1[[Symbol]:[Industry]],2,FALSE),"-")</f>
        <v>-</v>
      </c>
      <c r="D2059" t="s">
        <v>1631</v>
      </c>
      <c r="E2059">
        <v>319.171027199999</v>
      </c>
      <c r="F2059">
        <v>61.85</v>
      </c>
      <c r="G2059">
        <v>-2.9362477440066201</v>
      </c>
      <c r="H2059">
        <v>-3.0999690713406798</v>
      </c>
      <c r="I2059">
        <v>3.1022995169840599</v>
      </c>
      <c r="J2059">
        <v>0.21477603861466399</v>
      </c>
      <c r="K2059">
        <v>60.920524309564698</v>
      </c>
      <c r="L2059">
        <v>56.7023585852425</v>
      </c>
      <c r="M2059">
        <v>55.8285238094657</v>
      </c>
      <c r="N2059">
        <v>0.68496745922927404</v>
      </c>
      <c r="O2059">
        <v>4.9312853678253799</v>
      </c>
      <c r="P2059">
        <v>30.183119343296099</v>
      </c>
      <c r="Q2059">
        <v>-2.0749357399728999E-2</v>
      </c>
    </row>
    <row r="2060" spans="1:17" hidden="1" x14ac:dyDescent="0.3">
      <c r="A2060" t="s">
        <v>4277</v>
      </c>
      <c r="B2060" t="s">
        <v>4278</v>
      </c>
      <c r="C2060" t="str">
        <f>IFERROR(VLOOKUP(Table1[[#This Row],[Ticker]],[1]!Table1[[Symbol]:[Industry]],2,FALSE),"-")</f>
        <v>-</v>
      </c>
      <c r="D2060" t="s">
        <v>80</v>
      </c>
      <c r="E2060">
        <v>319.12381800000003</v>
      </c>
      <c r="F2060">
        <v>13.9</v>
      </c>
      <c r="G2060">
        <v>46.794733657989099</v>
      </c>
      <c r="H2060">
        <v>-7.5753630023539804</v>
      </c>
      <c r="I2060">
        <v>186.88379428655901</v>
      </c>
      <c r="J2060">
        <v>0.329814493859308</v>
      </c>
      <c r="K2060">
        <v>13.425624283218299</v>
      </c>
      <c r="L2060">
        <v>9.3803479596022701</v>
      </c>
      <c r="M2060">
        <v>47.7148346787707</v>
      </c>
      <c r="N2060">
        <v>0.53514082605764501</v>
      </c>
      <c r="O2060">
        <v>20.863309352517899</v>
      </c>
      <c r="P2060">
        <v>275.675675675675</v>
      </c>
      <c r="Q2060">
        <v>7.7052807108967003E-2</v>
      </c>
    </row>
    <row r="2061" spans="1:17" hidden="1" x14ac:dyDescent="0.3">
      <c r="A2061" t="s">
        <v>4279</v>
      </c>
      <c r="B2061" t="s">
        <v>4280</v>
      </c>
      <c r="C2061" t="str">
        <f>IFERROR(VLOOKUP(Table1[[#This Row],[Ticker]],[1]!Table1[[Symbol]:[Industry]],2,FALSE),"-")</f>
        <v>-</v>
      </c>
      <c r="D2061" t="s">
        <v>986</v>
      </c>
      <c r="E2061">
        <v>318.28710000000001</v>
      </c>
      <c r="F2061">
        <v>17.41</v>
      </c>
      <c r="G2061">
        <v>-20.330528316921999</v>
      </c>
      <c r="H2061">
        <v>2.7113765311409002</v>
      </c>
      <c r="I2061">
        <v>-10.3144369555332</v>
      </c>
      <c r="J2061">
        <v>-1.8281243414988899</v>
      </c>
      <c r="K2061">
        <v>16.5460466551013</v>
      </c>
      <c r="L2061">
        <v>16.758250373662801</v>
      </c>
      <c r="M2061">
        <v>46.732988357798803</v>
      </c>
      <c r="N2061">
        <v>1.2305730000425299</v>
      </c>
      <c r="O2061">
        <v>15.163699023549601</v>
      </c>
      <c r="P2061">
        <v>23.4751773049645</v>
      </c>
      <c r="Q2061">
        <v>-7.3619125889304998E-2</v>
      </c>
    </row>
    <row r="2062" spans="1:17" hidden="1" x14ac:dyDescent="0.3">
      <c r="A2062" t="s">
        <v>4281</v>
      </c>
      <c r="B2062" t="s">
        <v>4282</v>
      </c>
      <c r="C2062" t="str">
        <f>IFERROR(VLOOKUP(Table1[[#This Row],[Ticker]],[1]!Table1[[Symbol]:[Industry]],2,FALSE),"-")</f>
        <v>-</v>
      </c>
      <c r="D2062" t="s">
        <v>140</v>
      </c>
      <c r="E2062">
        <v>316.2751725</v>
      </c>
      <c r="F2062">
        <v>185.51</v>
      </c>
      <c r="G2062">
        <v>-18.488643158750399</v>
      </c>
      <c r="H2062">
        <v>-4.9325151629957897</v>
      </c>
      <c r="I2062">
        <v>-20.6698507724855</v>
      </c>
      <c r="J2062">
        <v>-1.1428161193937301</v>
      </c>
      <c r="K2062">
        <v>185.26016286435001</v>
      </c>
      <c r="L2062">
        <v>189.77934798516401</v>
      </c>
      <c r="M2062">
        <v>47.612788721827698</v>
      </c>
      <c r="N2062">
        <v>0.67973375095883204</v>
      </c>
      <c r="O2062">
        <v>28.807072395019102</v>
      </c>
      <c r="P2062">
        <v>14.477013267509999</v>
      </c>
      <c r="Q2062">
        <v>-6.7421558049644004E-2</v>
      </c>
    </row>
    <row r="2063" spans="1:17" hidden="1" x14ac:dyDescent="0.3">
      <c r="A2063" t="s">
        <v>4283</v>
      </c>
      <c r="B2063" t="s">
        <v>4284</v>
      </c>
      <c r="C2063" t="str">
        <f>IFERROR(VLOOKUP(Table1[[#This Row],[Ticker]],[1]!Table1[[Symbol]:[Industry]],2,FALSE),"-")</f>
        <v>-</v>
      </c>
      <c r="D2063" t="s">
        <v>46</v>
      </c>
      <c r="E2063">
        <v>316.11849999999998</v>
      </c>
      <c r="F2063">
        <v>199.3</v>
      </c>
      <c r="G2063">
        <v>-35.920650544674899</v>
      </c>
      <c r="H2063">
        <v>8.93778902286458</v>
      </c>
      <c r="I2063">
        <v>-22.946700906478501</v>
      </c>
      <c r="J2063">
        <v>7.79484425576406</v>
      </c>
      <c r="K2063">
        <v>196.80744925609599</v>
      </c>
      <c r="M2063">
        <v>67.192184782320496</v>
      </c>
      <c r="N2063">
        <v>0.69816662295022602</v>
      </c>
      <c r="O2063">
        <v>61.966884094330098</v>
      </c>
      <c r="P2063">
        <v>37.400896242674897</v>
      </c>
    </row>
    <row r="2064" spans="1:17" hidden="1" x14ac:dyDescent="0.3">
      <c r="A2064" t="s">
        <v>4285</v>
      </c>
      <c r="B2064" t="s">
        <v>4286</v>
      </c>
      <c r="C2064" t="str">
        <f>IFERROR(VLOOKUP(Table1[[#This Row],[Ticker]],[1]!Table1[[Symbol]:[Industry]],2,FALSE),"-")</f>
        <v>-</v>
      </c>
      <c r="D2064" t="s">
        <v>239</v>
      </c>
      <c r="E2064">
        <v>315.60372421</v>
      </c>
      <c r="F2064">
        <v>55.86</v>
      </c>
      <c r="G2064">
        <v>140.07440556074201</v>
      </c>
      <c r="H2064">
        <v>4.6725290221962101</v>
      </c>
      <c r="I2064">
        <v>29.641960528575801</v>
      </c>
      <c r="J2064">
        <v>2.8307014812327802</v>
      </c>
      <c r="K2064">
        <v>54.088312166916602</v>
      </c>
      <c r="L2064">
        <v>46.078525511398702</v>
      </c>
      <c r="M2064">
        <v>66.047963652487596</v>
      </c>
      <c r="N2064">
        <v>0.97289970778956603</v>
      </c>
      <c r="O2064">
        <v>24.865735767991399</v>
      </c>
      <c r="P2064">
        <v>185.43689320388299</v>
      </c>
      <c r="Q2064">
        <v>3.7143769383402997E-2</v>
      </c>
    </row>
    <row r="2065" spans="1:17" hidden="1" x14ac:dyDescent="0.3">
      <c r="A2065" t="s">
        <v>4287</v>
      </c>
      <c r="B2065" t="s">
        <v>4288</v>
      </c>
      <c r="C2065" t="str">
        <f>IFERROR(VLOOKUP(Table1[[#This Row],[Ticker]],[1]!Table1[[Symbol]:[Industry]],2,FALSE),"-")</f>
        <v>-</v>
      </c>
      <c r="E2065">
        <v>314.0944576</v>
      </c>
      <c r="F2065">
        <v>142</v>
      </c>
      <c r="G2065">
        <v>68.347734442401901</v>
      </c>
      <c r="H2065">
        <v>26.886032549524199</v>
      </c>
      <c r="I2065">
        <v>31.491880917547999</v>
      </c>
      <c r="J2065">
        <v>7.6123529596097299</v>
      </c>
      <c r="K2065">
        <v>119.215098819551</v>
      </c>
      <c r="L2065">
        <v>101.99182109447599</v>
      </c>
      <c r="M2065">
        <v>66.352713327392195</v>
      </c>
      <c r="N2065">
        <v>0.89721706864563999</v>
      </c>
      <c r="O2065">
        <v>4.2253521126760498</v>
      </c>
      <c r="P2065">
        <v>140.27072758037201</v>
      </c>
      <c r="Q2065">
        <v>0.15279941396466001</v>
      </c>
    </row>
    <row r="2066" spans="1:17" hidden="1" x14ac:dyDescent="0.3">
      <c r="A2066" t="s">
        <v>4289</v>
      </c>
      <c r="B2066" t="s">
        <v>4290</v>
      </c>
      <c r="C2066" t="str">
        <f>IFERROR(VLOOKUP(Table1[[#This Row],[Ticker]],[1]!Table1[[Symbol]:[Industry]],2,FALSE),"-")</f>
        <v>-</v>
      </c>
      <c r="D2066" t="s">
        <v>876</v>
      </c>
      <c r="E2066">
        <v>313.61399999999998</v>
      </c>
      <c r="F2066">
        <v>320.64999999999998</v>
      </c>
      <c r="G2066">
        <v>62.749784957647798</v>
      </c>
      <c r="H2066">
        <v>10.7532077024137</v>
      </c>
      <c r="I2066">
        <v>67.213982736347901</v>
      </c>
      <c r="J2066">
        <v>4.5549960919222601</v>
      </c>
      <c r="K2066">
        <v>273.11458339506203</v>
      </c>
      <c r="L2066">
        <v>214.54100561842401</v>
      </c>
      <c r="M2066">
        <v>64.138200234093702</v>
      </c>
      <c r="N2066">
        <v>0.111427239383339</v>
      </c>
      <c r="O2066">
        <v>7.9993762669577402</v>
      </c>
      <c r="P2066">
        <v>104.691988509415</v>
      </c>
      <c r="Q2066">
        <v>7.6849326004281002E-2</v>
      </c>
    </row>
    <row r="2067" spans="1:17" hidden="1" x14ac:dyDescent="0.3">
      <c r="A2067" t="s">
        <v>4291</v>
      </c>
      <c r="B2067" t="s">
        <v>4292</v>
      </c>
      <c r="C2067" t="str">
        <f>IFERROR(VLOOKUP(Table1[[#This Row],[Ticker]],[1]!Table1[[Symbol]:[Industry]],2,FALSE),"-")</f>
        <v>-</v>
      </c>
      <c r="D2067" t="s">
        <v>189</v>
      </c>
      <c r="E2067">
        <v>313.185443529</v>
      </c>
      <c r="F2067">
        <v>228.7</v>
      </c>
      <c r="G2067">
        <v>-18.428210464786702</v>
      </c>
      <c r="H2067">
        <v>6.99663120640058</v>
      </c>
      <c r="I2067">
        <v>-17.641811865785499</v>
      </c>
      <c r="J2067">
        <v>-2.23907589348411</v>
      </c>
      <c r="K2067">
        <v>207.376941365063</v>
      </c>
      <c r="L2067">
        <v>212.33659684582099</v>
      </c>
      <c r="M2067">
        <v>66.273006443364693</v>
      </c>
      <c r="N2067">
        <v>2.5305397727272698</v>
      </c>
      <c r="O2067">
        <v>28.5526891123742</v>
      </c>
      <c r="P2067">
        <v>32.965116279069697</v>
      </c>
      <c r="Q2067">
        <v>-3.5854127403553003E-2</v>
      </c>
    </row>
    <row r="2068" spans="1:17" hidden="1" x14ac:dyDescent="0.3">
      <c r="A2068" t="s">
        <v>4293</v>
      </c>
      <c r="B2068" t="s">
        <v>4294</v>
      </c>
      <c r="C2068" t="str">
        <f>IFERROR(VLOOKUP(Table1[[#This Row],[Ticker]],[1]!Table1[[Symbol]:[Industry]],2,FALSE),"-")</f>
        <v>-</v>
      </c>
      <c r="D2068" t="s">
        <v>46</v>
      </c>
      <c r="E2068">
        <v>312.39467500000001</v>
      </c>
      <c r="F2068">
        <v>547</v>
      </c>
      <c r="G2068">
        <v>70.953147898851995</v>
      </c>
      <c r="H2068">
        <v>24.2004277561911</v>
      </c>
      <c r="I2068">
        <v>99.508278491246799</v>
      </c>
      <c r="J2068">
        <v>-1.9623347982899799</v>
      </c>
      <c r="K2068">
        <v>461.56255249969303</v>
      </c>
      <c r="L2068">
        <v>354.94242127610198</v>
      </c>
      <c r="M2068">
        <v>60.344908177825097</v>
      </c>
      <c r="N2068">
        <v>2.1978501791517302</v>
      </c>
      <c r="O2068">
        <v>10.9689213893967</v>
      </c>
      <c r="P2068">
        <v>162.980769230769</v>
      </c>
    </row>
    <row r="2069" spans="1:17" hidden="1" x14ac:dyDescent="0.3">
      <c r="A2069" t="s">
        <v>4295</v>
      </c>
      <c r="B2069" t="s">
        <v>4296</v>
      </c>
      <c r="C2069" t="str">
        <f>IFERROR(VLOOKUP(Table1[[#This Row],[Ticker]],[1]!Table1[[Symbol]:[Industry]],2,FALSE),"-")</f>
        <v>-</v>
      </c>
      <c r="D2069" t="s">
        <v>692</v>
      </c>
      <c r="E2069">
        <v>310.09131126400001</v>
      </c>
      <c r="F2069">
        <v>20.97</v>
      </c>
      <c r="G2069">
        <v>37.521986926980297</v>
      </c>
      <c r="H2069">
        <v>-1.03691575437642</v>
      </c>
      <c r="I2069">
        <v>-10.2855053881401</v>
      </c>
      <c r="J2069">
        <v>-0.37789046912397101</v>
      </c>
      <c r="K2069">
        <v>20.1206813434762</v>
      </c>
      <c r="L2069">
        <v>18.48074974875</v>
      </c>
      <c r="M2069">
        <v>64.922137515956194</v>
      </c>
      <c r="N2069">
        <v>0.94787738396064902</v>
      </c>
      <c r="O2069">
        <v>16.1182641869337</v>
      </c>
      <c r="P2069">
        <v>73.305785123966899</v>
      </c>
      <c r="Q2069">
        <v>-6.4831842547650002E-3</v>
      </c>
    </row>
    <row r="2070" spans="1:17" hidden="1" x14ac:dyDescent="0.3">
      <c r="A2070" t="s">
        <v>4297</v>
      </c>
      <c r="B2070" t="s">
        <v>4298</v>
      </c>
      <c r="C2070" t="str">
        <f>IFERROR(VLOOKUP(Table1[[#This Row],[Ticker]],[1]!Table1[[Symbol]:[Industry]],2,FALSE),"-")</f>
        <v>-</v>
      </c>
      <c r="D2070" t="s">
        <v>304</v>
      </c>
      <c r="E2070">
        <v>309.34844143999999</v>
      </c>
      <c r="F2070">
        <v>175.61</v>
      </c>
      <c r="G2070">
        <v>51.257057073593103</v>
      </c>
      <c r="H2070">
        <v>-8.6565891912541506</v>
      </c>
      <c r="I2070">
        <v>2.0488890947431999</v>
      </c>
      <c r="J2070">
        <v>-8.7294618384545597</v>
      </c>
      <c r="K2070">
        <v>180.70575497056799</v>
      </c>
      <c r="L2070">
        <v>156.08448580117499</v>
      </c>
      <c r="M2070">
        <v>36.535634490301</v>
      </c>
      <c r="N2070">
        <v>0.83997969147194795</v>
      </c>
      <c r="O2070">
        <v>30.402596663060098</v>
      </c>
      <c r="P2070">
        <v>88.119978575254393</v>
      </c>
    </row>
    <row r="2071" spans="1:17" hidden="1" x14ac:dyDescent="0.3">
      <c r="A2071" t="s">
        <v>4299</v>
      </c>
      <c r="B2071" t="s">
        <v>4300</v>
      </c>
      <c r="C2071" t="str">
        <f>IFERROR(VLOOKUP(Table1[[#This Row],[Ticker]],[1]!Table1[[Symbol]:[Industry]],2,FALSE),"-")</f>
        <v>-</v>
      </c>
      <c r="D2071" t="s">
        <v>130</v>
      </c>
      <c r="E2071">
        <v>309.15796499999999</v>
      </c>
      <c r="F2071">
        <v>26.7</v>
      </c>
      <c r="G2071">
        <v>65.780192862232198</v>
      </c>
      <c r="H2071">
        <v>8.7776363864168498</v>
      </c>
      <c r="I2071">
        <v>41.9003697047117</v>
      </c>
      <c r="J2071">
        <v>-6.2576226154561398</v>
      </c>
      <c r="K2071">
        <v>21.319101989146201</v>
      </c>
      <c r="L2071">
        <v>16.9714916708995</v>
      </c>
      <c r="M2071">
        <v>64.1328565584638</v>
      </c>
      <c r="N2071">
        <v>1.5226334047918999</v>
      </c>
      <c r="O2071">
        <v>5.2808988764044997</v>
      </c>
      <c r="P2071">
        <v>117.07317073170699</v>
      </c>
      <c r="Q2071">
        <v>9.3559383912027005E-2</v>
      </c>
    </row>
    <row r="2072" spans="1:17" hidden="1" x14ac:dyDescent="0.3">
      <c r="A2072" t="s">
        <v>4301</v>
      </c>
      <c r="B2072" t="s">
        <v>4302</v>
      </c>
      <c r="C2072" t="str">
        <f>IFERROR(VLOOKUP(Table1[[#This Row],[Ticker]],[1]!Table1[[Symbol]:[Industry]],2,FALSE),"-")</f>
        <v>-</v>
      </c>
      <c r="E2072">
        <v>308.35273124999998</v>
      </c>
      <c r="F2072">
        <v>47.51</v>
      </c>
      <c r="G2072">
        <v>-6.1797158227035203</v>
      </c>
      <c r="H2072">
        <v>65.979792157763697</v>
      </c>
      <c r="I2072">
        <v>74.975381917931401</v>
      </c>
      <c r="J2072">
        <v>20.267515890207299</v>
      </c>
      <c r="K2072">
        <v>31.502203269250799</v>
      </c>
      <c r="M2072">
        <v>100</v>
      </c>
      <c r="N2072">
        <v>1.0167924577576899</v>
      </c>
      <c r="O2072">
        <v>0</v>
      </c>
      <c r="P2072">
        <v>107.557885539536</v>
      </c>
    </row>
    <row r="2073" spans="1:17" hidden="1" x14ac:dyDescent="0.3">
      <c r="A2073" t="s">
        <v>4303</v>
      </c>
      <c r="B2073" t="s">
        <v>4304</v>
      </c>
      <c r="C2073" t="str">
        <f>IFERROR(VLOOKUP(Table1[[#This Row],[Ticker]],[1]!Table1[[Symbol]:[Industry]],2,FALSE),"-")</f>
        <v>-</v>
      </c>
      <c r="D2073" t="s">
        <v>140</v>
      </c>
      <c r="E2073">
        <v>308.2296</v>
      </c>
      <c r="F2073">
        <v>198</v>
      </c>
      <c r="G2073">
        <v>21.344868638389801</v>
      </c>
      <c r="H2073">
        <v>-12.798999823261701</v>
      </c>
      <c r="I2073">
        <v>-8.6810256441254907</v>
      </c>
      <c r="J2073">
        <v>-2.2517150876702701</v>
      </c>
      <c r="K2073">
        <v>207.291183006919</v>
      </c>
      <c r="L2073">
        <v>189.49783012282799</v>
      </c>
      <c r="M2073">
        <v>37.127332566597197</v>
      </c>
      <c r="N2073">
        <v>0.53765170552425701</v>
      </c>
      <c r="O2073">
        <v>42.904040404040302</v>
      </c>
      <c r="P2073">
        <v>63.097199341021401</v>
      </c>
      <c r="Q2073">
        <v>0.220683584026244</v>
      </c>
    </row>
    <row r="2074" spans="1:17" hidden="1" x14ac:dyDescent="0.3">
      <c r="A2074" t="s">
        <v>4305</v>
      </c>
      <c r="B2074" t="s">
        <v>4306</v>
      </c>
      <c r="C2074" t="str">
        <f>IFERROR(VLOOKUP(Table1[[#This Row],[Ticker]],[1]!Table1[[Symbol]:[Industry]],2,FALSE),"-")</f>
        <v>-</v>
      </c>
      <c r="D2074" t="s">
        <v>46</v>
      </c>
      <c r="E2074">
        <v>308.13453329999999</v>
      </c>
      <c r="F2074">
        <v>24.67</v>
      </c>
      <c r="G2074">
        <v>103.18223402000299</v>
      </c>
      <c r="H2074">
        <v>-4.4549338009008004</v>
      </c>
      <c r="I2074">
        <v>-43.839230688344301</v>
      </c>
      <c r="J2074">
        <v>16.908209954607699</v>
      </c>
      <c r="K2074">
        <v>24.5275070021281</v>
      </c>
      <c r="L2074">
        <v>27.313533130181401</v>
      </c>
      <c r="M2074">
        <v>75.272960457034003</v>
      </c>
      <c r="N2074">
        <v>0.83733977235220003</v>
      </c>
      <c r="O2074">
        <v>109.363599513579</v>
      </c>
      <c r="Q2074">
        <v>0.103203417185768</v>
      </c>
    </row>
    <row r="2075" spans="1:17" hidden="1" x14ac:dyDescent="0.3">
      <c r="A2075" t="s">
        <v>4307</v>
      </c>
      <c r="B2075" t="s">
        <v>4308</v>
      </c>
      <c r="C2075" t="str">
        <f>IFERROR(VLOOKUP(Table1[[#This Row],[Ticker]],[1]!Table1[[Symbol]:[Industry]],2,FALSE),"-")</f>
        <v>-</v>
      </c>
      <c r="D2075" t="s">
        <v>100</v>
      </c>
      <c r="E2075">
        <v>308.08638100000002</v>
      </c>
      <c r="F2075">
        <v>140.9</v>
      </c>
      <c r="G2075">
        <v>6.1809329189879403</v>
      </c>
      <c r="H2075">
        <v>-9.6693168629679995</v>
      </c>
      <c r="I2075">
        <v>-42.882188434823099</v>
      </c>
      <c r="J2075">
        <v>-6.8421538886353801</v>
      </c>
      <c r="K2075">
        <v>149.551260028234</v>
      </c>
      <c r="L2075">
        <v>156.333990162497</v>
      </c>
      <c r="M2075">
        <v>50.213357252314502</v>
      </c>
      <c r="N2075">
        <v>0.62622204523658598</v>
      </c>
      <c r="O2075">
        <v>80.056777856635904</v>
      </c>
      <c r="P2075">
        <v>47.926509186351701</v>
      </c>
      <c r="Q2075">
        <v>-4.3685379527900001E-3</v>
      </c>
    </row>
    <row r="2076" spans="1:17" hidden="1" x14ac:dyDescent="0.3">
      <c r="A2076" t="s">
        <v>4309</v>
      </c>
      <c r="B2076" t="s">
        <v>4310</v>
      </c>
      <c r="C2076" t="str">
        <f>IFERROR(VLOOKUP(Table1[[#This Row],[Ticker]],[1]!Table1[[Symbol]:[Industry]],2,FALSE),"-")</f>
        <v>-</v>
      </c>
      <c r="D2076" t="s">
        <v>1407</v>
      </c>
      <c r="E2076">
        <v>307.75179659999998</v>
      </c>
      <c r="F2076">
        <v>78.040000000000006</v>
      </c>
      <c r="G2076">
        <v>-12.4954336833447</v>
      </c>
      <c r="H2076">
        <v>8.7909440668944097</v>
      </c>
      <c r="I2076">
        <v>-7.0396251005818096</v>
      </c>
      <c r="J2076">
        <v>-9.4299335054596103</v>
      </c>
      <c r="K2076">
        <v>72.470800506542403</v>
      </c>
      <c r="L2076">
        <v>73.286691637808801</v>
      </c>
      <c r="M2076">
        <v>56.786694254097704</v>
      </c>
      <c r="N2076">
        <v>3.6666705918223901</v>
      </c>
      <c r="O2076">
        <v>43.259866735007598</v>
      </c>
      <c r="P2076">
        <v>54.3818001978239</v>
      </c>
    </row>
    <row r="2077" spans="1:17" hidden="1" x14ac:dyDescent="0.3">
      <c r="A2077" t="s">
        <v>4311</v>
      </c>
      <c r="B2077" t="s">
        <v>4312</v>
      </c>
      <c r="C2077" t="str">
        <f>IFERROR(VLOOKUP(Table1[[#This Row],[Ticker]],[1]!Table1[[Symbol]:[Industry]],2,FALSE),"-")</f>
        <v>-</v>
      </c>
      <c r="D2077" t="s">
        <v>21</v>
      </c>
      <c r="E2077">
        <v>307.70272</v>
      </c>
      <c r="F2077">
        <v>20.63</v>
      </c>
      <c r="G2077">
        <v>-2.8640015745032699</v>
      </c>
      <c r="H2077">
        <v>-8.1401752202579196</v>
      </c>
      <c r="I2077">
        <v>-31.790686458538499</v>
      </c>
      <c r="J2077">
        <v>-3.40530175395685</v>
      </c>
      <c r="K2077">
        <v>21.729440393498901</v>
      </c>
      <c r="L2077">
        <v>22.671959385420099</v>
      </c>
      <c r="M2077">
        <v>38.691012450227397</v>
      </c>
      <c r="N2077">
        <v>0.79922851550598895</v>
      </c>
      <c r="O2077">
        <v>73.533688802714494</v>
      </c>
      <c r="P2077">
        <v>26.177370030580999</v>
      </c>
      <c r="Q2077">
        <v>-0.10501677778219699</v>
      </c>
    </row>
    <row r="2078" spans="1:17" hidden="1" x14ac:dyDescent="0.3">
      <c r="A2078" t="s">
        <v>4313</v>
      </c>
      <c r="B2078" t="s">
        <v>4314</v>
      </c>
      <c r="C2078" t="str">
        <f>IFERROR(VLOOKUP(Table1[[#This Row],[Ticker]],[1]!Table1[[Symbol]:[Industry]],2,FALSE),"-")</f>
        <v>-</v>
      </c>
      <c r="D2078" t="s">
        <v>140</v>
      </c>
      <c r="E2078">
        <v>307.1256472</v>
      </c>
      <c r="F2078">
        <v>288</v>
      </c>
      <c r="G2078">
        <v>77.949181075916499</v>
      </c>
      <c r="H2078">
        <v>-3.8049021315581899</v>
      </c>
      <c r="I2078">
        <v>-0.43528525959777298</v>
      </c>
      <c r="J2078">
        <v>0.49449703354184299</v>
      </c>
      <c r="K2078">
        <v>288.889635129498</v>
      </c>
      <c r="L2078">
        <v>260.60607544764099</v>
      </c>
      <c r="M2078">
        <v>53.332528533721103</v>
      </c>
      <c r="N2078">
        <v>0.67738017378305104</v>
      </c>
      <c r="O2078">
        <v>12.5</v>
      </c>
      <c r="P2078">
        <v>105.714285714285</v>
      </c>
      <c r="Q2078">
        <v>6.4205400159644002E-2</v>
      </c>
    </row>
    <row r="2079" spans="1:17" hidden="1" x14ac:dyDescent="0.3">
      <c r="A2079" t="s">
        <v>4315</v>
      </c>
      <c r="B2079" t="s">
        <v>4316</v>
      </c>
      <c r="C2079" t="str">
        <f>IFERROR(VLOOKUP(Table1[[#This Row],[Ticker]],[1]!Table1[[Symbol]:[Industry]],2,FALSE),"-")</f>
        <v>-</v>
      </c>
      <c r="D2079" t="s">
        <v>252</v>
      </c>
      <c r="E2079">
        <v>306.15975928500001</v>
      </c>
      <c r="F2079">
        <v>32.24</v>
      </c>
      <c r="G2079">
        <v>35.297871952043003</v>
      </c>
      <c r="H2079">
        <v>15.629172446442499</v>
      </c>
      <c r="I2079">
        <v>6.9663190278633902</v>
      </c>
      <c r="J2079">
        <v>5.7291888421387602</v>
      </c>
      <c r="K2079">
        <v>26.609901972382499</v>
      </c>
      <c r="L2079">
        <v>25.699983883350999</v>
      </c>
      <c r="M2079">
        <v>69.697042462978601</v>
      </c>
      <c r="N2079">
        <v>1.37341280706553</v>
      </c>
      <c r="O2079">
        <v>17.400744416873401</v>
      </c>
      <c r="P2079">
        <v>85.821325648414899</v>
      </c>
      <c r="Q2079">
        <v>-1.4339754161306E-2</v>
      </c>
    </row>
    <row r="2080" spans="1:17" hidden="1" x14ac:dyDescent="0.3">
      <c r="A2080" t="s">
        <v>4317</v>
      </c>
      <c r="B2080" t="s">
        <v>4318</v>
      </c>
      <c r="C2080" t="str">
        <f>IFERROR(VLOOKUP(Table1[[#This Row],[Ticker]],[1]!Table1[[Symbol]:[Industry]],2,FALSE),"-")</f>
        <v>-</v>
      </c>
      <c r="D2080" t="s">
        <v>161</v>
      </c>
      <c r="E2080">
        <v>306.05399999999997</v>
      </c>
      <c r="F2080">
        <v>214</v>
      </c>
      <c r="G2080">
        <v>178.32019644655301</v>
      </c>
      <c r="H2080">
        <v>2.7228041645474699</v>
      </c>
      <c r="I2080">
        <v>39.524954422319603</v>
      </c>
      <c r="J2080">
        <v>1.71076687481167</v>
      </c>
      <c r="K2080">
        <v>198.520242925698</v>
      </c>
      <c r="L2080">
        <v>148.372150084194</v>
      </c>
      <c r="M2080">
        <v>64.096401447373296</v>
      </c>
      <c r="N2080">
        <v>0.272381955615148</v>
      </c>
      <c r="O2080">
        <v>9.4626168224299008</v>
      </c>
      <c r="P2080">
        <v>214.24375917767901</v>
      </c>
      <c r="Q2080">
        <v>0.109087318505732</v>
      </c>
    </row>
    <row r="2081" spans="1:17" hidden="1" x14ac:dyDescent="0.3">
      <c r="A2081" t="s">
        <v>4319</v>
      </c>
      <c r="B2081" t="s">
        <v>4320</v>
      </c>
      <c r="C2081" t="str">
        <f>IFERROR(VLOOKUP(Table1[[#This Row],[Ticker]],[1]!Table1[[Symbol]:[Industry]],2,FALSE),"-")</f>
        <v>-</v>
      </c>
      <c r="D2081" t="s">
        <v>189</v>
      </c>
      <c r="E2081">
        <v>305.836585125</v>
      </c>
      <c r="F2081">
        <v>422.65</v>
      </c>
      <c r="G2081">
        <v>16.6938619269804</v>
      </c>
      <c r="H2081">
        <v>-8.2761353518380404E-2</v>
      </c>
      <c r="I2081">
        <v>6.3139545234216801</v>
      </c>
      <c r="J2081">
        <v>-7.2040034581002299</v>
      </c>
      <c r="K2081">
        <v>395.499564507081</v>
      </c>
      <c r="L2081">
        <v>357.97914388694301</v>
      </c>
      <c r="M2081">
        <v>54.113737024664601</v>
      </c>
      <c r="N2081">
        <v>1.4147592797163899</v>
      </c>
      <c r="O2081">
        <v>19.708979060688499</v>
      </c>
      <c r="P2081">
        <v>53.106321318601601</v>
      </c>
      <c r="Q2081">
        <v>7.3409287953169998E-3</v>
      </c>
    </row>
    <row r="2082" spans="1:17" hidden="1" x14ac:dyDescent="0.3">
      <c r="A2082" t="s">
        <v>4321</v>
      </c>
      <c r="B2082" t="s">
        <v>4322</v>
      </c>
      <c r="C2082" t="str">
        <f>IFERROR(VLOOKUP(Table1[[#This Row],[Ticker]],[1]!Table1[[Symbol]:[Industry]],2,FALSE),"-")</f>
        <v>-</v>
      </c>
      <c r="D2082" t="s">
        <v>125</v>
      </c>
      <c r="E2082">
        <v>305.50926420000002</v>
      </c>
      <c r="F2082">
        <v>39.76</v>
      </c>
      <c r="G2082">
        <v>659.46461291512196</v>
      </c>
      <c r="H2082">
        <v>27.779662728868701</v>
      </c>
      <c r="I2082">
        <v>114.38831557434</v>
      </c>
      <c r="J2082">
        <v>6.9437355339734701</v>
      </c>
      <c r="K2082">
        <v>32.543356243383698</v>
      </c>
      <c r="L2082">
        <v>23.634651966591001</v>
      </c>
      <c r="M2082">
        <v>87.5264346511903</v>
      </c>
      <c r="N2082">
        <v>0.61004029500476198</v>
      </c>
      <c r="O2082">
        <v>0</v>
      </c>
      <c r="P2082">
        <v>943.56955380577404</v>
      </c>
      <c r="Q2082">
        <v>0.27291562969740901</v>
      </c>
    </row>
    <row r="2083" spans="1:17" hidden="1" x14ac:dyDescent="0.3">
      <c r="A2083" t="s">
        <v>4323</v>
      </c>
      <c r="B2083" t="s">
        <v>4324</v>
      </c>
      <c r="C2083" t="str">
        <f>IFERROR(VLOOKUP(Table1[[#This Row],[Ticker]],[1]!Table1[[Symbol]:[Industry]],2,FALSE),"-")</f>
        <v>-</v>
      </c>
      <c r="D2083" t="s">
        <v>242</v>
      </c>
      <c r="E2083">
        <v>305.16739330000001</v>
      </c>
      <c r="F2083">
        <v>46.42</v>
      </c>
      <c r="G2083">
        <v>39.122433355551799</v>
      </c>
      <c r="H2083">
        <v>0.86094084272014104</v>
      </c>
      <c r="I2083">
        <v>-34.707527188210697</v>
      </c>
      <c r="J2083">
        <v>-4.1689645049196802</v>
      </c>
      <c r="K2083">
        <v>45.246919419425097</v>
      </c>
      <c r="L2083">
        <v>42.859956766329802</v>
      </c>
      <c r="M2083">
        <v>45.712119024498499</v>
      </c>
      <c r="N2083">
        <v>1.0490005367547699</v>
      </c>
      <c r="O2083">
        <v>42.072382593709598</v>
      </c>
      <c r="P2083">
        <v>68.8</v>
      </c>
      <c r="Q2083">
        <v>1.0633043627543999E-2</v>
      </c>
    </row>
    <row r="2084" spans="1:17" hidden="1" x14ac:dyDescent="0.3">
      <c r="A2084" t="s">
        <v>4325</v>
      </c>
      <c r="B2084" t="s">
        <v>4326</v>
      </c>
      <c r="C2084" t="str">
        <f>IFERROR(VLOOKUP(Table1[[#This Row],[Ticker]],[1]!Table1[[Symbol]:[Industry]],2,FALSE),"-")</f>
        <v>-</v>
      </c>
      <c r="D2084" t="s">
        <v>629</v>
      </c>
      <c r="E2084">
        <v>304.75566952999998</v>
      </c>
      <c r="F2084">
        <v>545.9</v>
      </c>
      <c r="G2084">
        <v>-16.456052551337301</v>
      </c>
      <c r="H2084">
        <v>-3.1291045163471098</v>
      </c>
      <c r="I2084">
        <v>-0.65932981769211796</v>
      </c>
      <c r="J2084">
        <v>0.66867714820092305</v>
      </c>
      <c r="K2084">
        <v>516.24715546842401</v>
      </c>
      <c r="L2084">
        <v>510.963894373421</v>
      </c>
      <c r="M2084">
        <v>76.372662035467499</v>
      </c>
      <c r="N2084">
        <v>1.9624155164293899</v>
      </c>
      <c r="O2084">
        <v>3.8560175856384</v>
      </c>
      <c r="P2084">
        <v>18.416485900216902</v>
      </c>
      <c r="Q2084">
        <v>-6.8707679256178003E-2</v>
      </c>
    </row>
    <row r="2085" spans="1:17" hidden="1" x14ac:dyDescent="0.3">
      <c r="A2085" t="s">
        <v>4327</v>
      </c>
      <c r="B2085" t="s">
        <v>4328</v>
      </c>
      <c r="C2085" t="str">
        <f>IFERROR(VLOOKUP(Table1[[#This Row],[Ticker]],[1]!Table1[[Symbol]:[Industry]],2,FALSE),"-")</f>
        <v>-</v>
      </c>
      <c r="D2085" t="s">
        <v>65</v>
      </c>
      <c r="E2085">
        <v>304.35832275000001</v>
      </c>
      <c r="F2085">
        <v>326.14999999999998</v>
      </c>
      <c r="G2085">
        <v>-37.679966038775703</v>
      </c>
      <c r="H2085">
        <v>10.6038775211686</v>
      </c>
      <c r="I2085">
        <v>-23.4713260570852</v>
      </c>
      <c r="J2085">
        <v>5.1472748113196198</v>
      </c>
      <c r="K2085">
        <v>313.45093902958899</v>
      </c>
      <c r="L2085">
        <v>340.45949946665797</v>
      </c>
      <c r="M2085">
        <v>63.698655234573401</v>
      </c>
      <c r="N2085">
        <v>1.1478628084598099</v>
      </c>
      <c r="O2085">
        <v>29.081710869231902</v>
      </c>
      <c r="P2085">
        <v>27.901960784313701</v>
      </c>
      <c r="Q2085">
        <v>6.6129736768389999E-2</v>
      </c>
    </row>
    <row r="2086" spans="1:17" hidden="1" x14ac:dyDescent="0.3">
      <c r="A2086" t="s">
        <v>4329</v>
      </c>
      <c r="B2086" t="s">
        <v>4330</v>
      </c>
      <c r="C2086" t="str">
        <f>IFERROR(VLOOKUP(Table1[[#This Row],[Ticker]],[1]!Table1[[Symbol]:[Industry]],2,FALSE),"-")</f>
        <v>-</v>
      </c>
      <c r="D2086" t="s">
        <v>1840</v>
      </c>
      <c r="E2086">
        <v>303.69485740499999</v>
      </c>
      <c r="F2086">
        <v>451.05</v>
      </c>
      <c r="G2086">
        <v>36.451733805373401</v>
      </c>
      <c r="H2086">
        <v>22.6045253662313</v>
      </c>
      <c r="I2086">
        <v>47.2123924514555</v>
      </c>
      <c r="J2086">
        <v>14.8532764333796</v>
      </c>
      <c r="K2086">
        <v>384.97018384464099</v>
      </c>
      <c r="L2086">
        <v>343.24272236522501</v>
      </c>
      <c r="M2086">
        <v>81.579590559130196</v>
      </c>
      <c r="N2086">
        <v>2.1571294865311001</v>
      </c>
      <c r="O2086">
        <v>10.4090455603591</v>
      </c>
      <c r="P2086">
        <v>68.490847964138894</v>
      </c>
      <c r="Q2086">
        <v>7.4967689535140004E-3</v>
      </c>
    </row>
    <row r="2087" spans="1:17" hidden="1" x14ac:dyDescent="0.3">
      <c r="A2087" t="s">
        <v>4331</v>
      </c>
      <c r="B2087" t="s">
        <v>4332</v>
      </c>
      <c r="C2087" t="str">
        <f>IFERROR(VLOOKUP(Table1[[#This Row],[Ticker]],[1]!Table1[[Symbol]:[Industry]],2,FALSE),"-")</f>
        <v>-</v>
      </c>
      <c r="D2087" t="s">
        <v>242</v>
      </c>
      <c r="E2087">
        <v>303.38972472</v>
      </c>
      <c r="F2087">
        <v>521.04999999999995</v>
      </c>
      <c r="G2087">
        <v>180.19386192697999</v>
      </c>
      <c r="H2087">
        <v>24.708234157440099</v>
      </c>
      <c r="I2087">
        <v>75.728043785786298</v>
      </c>
      <c r="J2087">
        <v>21.028048843779001</v>
      </c>
      <c r="K2087">
        <v>398.46761123642898</v>
      </c>
      <c r="L2087">
        <v>301.88163266971799</v>
      </c>
      <c r="M2087">
        <v>79.608366473328601</v>
      </c>
      <c r="N2087">
        <v>1.68048046647961</v>
      </c>
      <c r="O2087">
        <v>7.44650225506191</v>
      </c>
      <c r="P2087">
        <v>212.005988023952</v>
      </c>
      <c r="Q2087">
        <v>0.191272228788882</v>
      </c>
    </row>
    <row r="2088" spans="1:17" hidden="1" x14ac:dyDescent="0.3">
      <c r="A2088" t="s">
        <v>4333</v>
      </c>
      <c r="B2088" t="s">
        <v>4334</v>
      </c>
      <c r="C2088" t="str">
        <f>IFERROR(VLOOKUP(Table1[[#This Row],[Ticker]],[1]!Table1[[Symbol]:[Industry]],2,FALSE),"-")</f>
        <v>-</v>
      </c>
      <c r="D2088" t="s">
        <v>86</v>
      </c>
      <c r="E2088">
        <v>303.3108593</v>
      </c>
      <c r="F2088">
        <v>22.44</v>
      </c>
      <c r="G2088">
        <v>-57.9091915081341</v>
      </c>
      <c r="H2088">
        <v>-16.023850909596302</v>
      </c>
      <c r="I2088">
        <v>-70.992565793313702</v>
      </c>
      <c r="J2088">
        <v>-5.3506287526216703</v>
      </c>
      <c r="K2088">
        <v>26.146714088970899</v>
      </c>
      <c r="L2088">
        <v>36.236350062932303</v>
      </c>
      <c r="M2088">
        <v>44.420757447634102</v>
      </c>
      <c r="N2088">
        <v>0.99128542359995697</v>
      </c>
      <c r="O2088">
        <v>248.262032085561</v>
      </c>
      <c r="P2088">
        <v>6.5021357380161398</v>
      </c>
      <c r="Q2088">
        <v>5.6336761557846997E-2</v>
      </c>
    </row>
    <row r="2089" spans="1:17" hidden="1" x14ac:dyDescent="0.3">
      <c r="A2089" t="s">
        <v>4335</v>
      </c>
      <c r="B2089" t="s">
        <v>4336</v>
      </c>
      <c r="C2089" t="str">
        <f>IFERROR(VLOOKUP(Table1[[#This Row],[Ticker]],[1]!Table1[[Symbol]:[Industry]],2,FALSE),"-")</f>
        <v>-</v>
      </c>
      <c r="D2089" t="s">
        <v>239</v>
      </c>
      <c r="E2089">
        <v>303.02499999999998</v>
      </c>
      <c r="F2089">
        <v>909.55</v>
      </c>
      <c r="G2089">
        <v>208.31277836407801</v>
      </c>
      <c r="H2089">
        <v>7.4087259410553603</v>
      </c>
      <c r="I2089">
        <v>48.769041292498102</v>
      </c>
      <c r="J2089">
        <v>13.758385922430699</v>
      </c>
      <c r="K2089">
        <v>783.10443897110997</v>
      </c>
      <c r="L2089">
        <v>631.741205607339</v>
      </c>
      <c r="M2089">
        <v>85.734740949806707</v>
      </c>
      <c r="N2089">
        <v>0.74020230405661402</v>
      </c>
      <c r="O2089">
        <v>1.9185311417733999</v>
      </c>
      <c r="P2089">
        <v>236.807998518792</v>
      </c>
      <c r="Q2089">
        <v>0.160492466740738</v>
      </c>
    </row>
    <row r="2090" spans="1:17" hidden="1" x14ac:dyDescent="0.3">
      <c r="A2090" t="s">
        <v>4337</v>
      </c>
      <c r="B2090" t="s">
        <v>4338</v>
      </c>
      <c r="C2090" t="str">
        <f>IFERROR(VLOOKUP(Table1[[#This Row],[Ticker]],[1]!Table1[[Symbol]:[Industry]],2,FALSE),"-")</f>
        <v>-</v>
      </c>
      <c r="D2090" t="s">
        <v>242</v>
      </c>
      <c r="E2090">
        <v>302.79998000000001</v>
      </c>
      <c r="F2090">
        <v>40.119999999999997</v>
      </c>
      <c r="G2090">
        <v>1327.3170503327699</v>
      </c>
      <c r="H2090">
        <v>37.490571694480998</v>
      </c>
      <c r="I2090">
        <v>1001.11225600962</v>
      </c>
      <c r="J2090">
        <v>2.7224451190480599</v>
      </c>
      <c r="K2090">
        <v>28.262112572085801</v>
      </c>
      <c r="L2090">
        <v>14.930403227742501</v>
      </c>
      <c r="M2090">
        <v>84.893485145171098</v>
      </c>
      <c r="N2090">
        <v>1.55957273926205</v>
      </c>
      <c r="O2090">
        <v>2.04386839481556</v>
      </c>
      <c r="P2090">
        <v>1425.4752851711</v>
      </c>
      <c r="Q2090">
        <v>0.18716844335258201</v>
      </c>
    </row>
    <row r="2091" spans="1:17" hidden="1" x14ac:dyDescent="0.3">
      <c r="A2091" t="s">
        <v>4339</v>
      </c>
      <c r="B2091" t="s">
        <v>4340</v>
      </c>
      <c r="C2091" t="str">
        <f>IFERROR(VLOOKUP(Table1[[#This Row],[Ticker]],[1]!Table1[[Symbol]:[Industry]],2,FALSE),"-")</f>
        <v>-</v>
      </c>
      <c r="E2091">
        <v>302.53179999999998</v>
      </c>
      <c r="F2091">
        <v>68.16</v>
      </c>
      <c r="G2091">
        <v>163.73641511846901</v>
      </c>
      <c r="H2091">
        <v>0.23169821109620001</v>
      </c>
      <c r="I2091">
        <v>92.154697305303401</v>
      </c>
      <c r="J2091">
        <v>-3.9688868048420001</v>
      </c>
      <c r="K2091">
        <v>63.955840661273498</v>
      </c>
      <c r="L2091">
        <v>48.773037944188097</v>
      </c>
      <c r="M2091">
        <v>65.914713033002499</v>
      </c>
      <c r="N2091">
        <v>2.87339406905026</v>
      </c>
      <c r="O2091">
        <v>9.0228873239436709</v>
      </c>
      <c r="P2091">
        <v>223.80047505938199</v>
      </c>
      <c r="Q2091">
        <v>0.19378505520300701</v>
      </c>
    </row>
    <row r="2092" spans="1:17" hidden="1" x14ac:dyDescent="0.3">
      <c r="A2092" t="s">
        <v>4341</v>
      </c>
      <c r="B2092" t="s">
        <v>4342</v>
      </c>
      <c r="C2092" t="str">
        <f>IFERROR(VLOOKUP(Table1[[#This Row],[Ticker]],[1]!Table1[[Symbol]:[Industry]],2,FALSE),"-")</f>
        <v>-</v>
      </c>
      <c r="D2092" t="s">
        <v>214</v>
      </c>
      <c r="E2092">
        <v>302.10009200000002</v>
      </c>
      <c r="F2092">
        <v>155.80000000000001</v>
      </c>
      <c r="G2092">
        <v>52.641230348032998</v>
      </c>
      <c r="H2092">
        <v>94.501932475090499</v>
      </c>
      <c r="I2092">
        <v>68.890033787399005</v>
      </c>
      <c r="J2092">
        <v>20.077627904938002</v>
      </c>
      <c r="K2092">
        <v>108.676074676683</v>
      </c>
      <c r="M2092">
        <v>85.506188112936798</v>
      </c>
      <c r="O2092">
        <v>17.137355584082101</v>
      </c>
      <c r="P2092">
        <v>102.337662337662</v>
      </c>
    </row>
    <row r="2093" spans="1:17" hidden="1" x14ac:dyDescent="0.3">
      <c r="A2093" t="s">
        <v>4343</v>
      </c>
      <c r="B2093" t="s">
        <v>4344</v>
      </c>
      <c r="C2093" t="str">
        <f>IFERROR(VLOOKUP(Table1[[#This Row],[Ticker]],[1]!Table1[[Symbol]:[Industry]],2,FALSE),"-")</f>
        <v>-</v>
      </c>
      <c r="D2093" t="s">
        <v>629</v>
      </c>
      <c r="E2093">
        <v>301.389588</v>
      </c>
      <c r="F2093">
        <v>73.650000000000006</v>
      </c>
      <c r="G2093">
        <v>2.3721227965456202</v>
      </c>
      <c r="H2093">
        <v>-1.31785651835111</v>
      </c>
      <c r="I2093">
        <v>-17.930634030678</v>
      </c>
      <c r="J2093">
        <v>-4.5571933052656597</v>
      </c>
      <c r="K2093">
        <v>72.646741628173203</v>
      </c>
      <c r="L2093">
        <v>71.391014735471401</v>
      </c>
      <c r="M2093">
        <v>44.988850910042302</v>
      </c>
      <c r="N2093">
        <v>1.07034641422149</v>
      </c>
      <c r="O2093">
        <v>38.492871690427599</v>
      </c>
      <c r="P2093">
        <v>46.4214711729622</v>
      </c>
      <c r="Q2093">
        <v>1.8668376647525999E-2</v>
      </c>
    </row>
    <row r="2094" spans="1:17" hidden="1" x14ac:dyDescent="0.3">
      <c r="A2094" t="s">
        <v>4345</v>
      </c>
      <c r="B2094" t="s">
        <v>4346</v>
      </c>
      <c r="C2094" t="str">
        <f>IFERROR(VLOOKUP(Table1[[#This Row],[Ticker]],[1]!Table1[[Symbol]:[Industry]],2,FALSE),"-")</f>
        <v>-</v>
      </c>
      <c r="D2094" t="s">
        <v>4347</v>
      </c>
      <c r="E2094">
        <v>300.92595</v>
      </c>
      <c r="F2094">
        <v>160.25</v>
      </c>
      <c r="G2094">
        <v>119.85361615124999</v>
      </c>
      <c r="H2094">
        <v>81.468134750674096</v>
      </c>
      <c r="I2094">
        <v>89.3876091616347</v>
      </c>
      <c r="J2094">
        <v>15.8659696966811</v>
      </c>
      <c r="K2094">
        <v>115.77434109841801</v>
      </c>
      <c r="M2094">
        <v>67.324641230249895</v>
      </c>
      <c r="N2094">
        <v>2.52957283680175</v>
      </c>
      <c r="O2094">
        <v>19.750390015600601</v>
      </c>
      <c r="P2094">
        <v>158.46774193548299</v>
      </c>
    </row>
    <row r="2095" spans="1:17" hidden="1" x14ac:dyDescent="0.3">
      <c r="A2095" t="s">
        <v>4348</v>
      </c>
      <c r="B2095" t="s">
        <v>4349</v>
      </c>
      <c r="C2095" t="str">
        <f>IFERROR(VLOOKUP(Table1[[#This Row],[Ticker]],[1]!Table1[[Symbol]:[Industry]],2,FALSE),"-")</f>
        <v>-</v>
      </c>
      <c r="D2095" t="s">
        <v>692</v>
      </c>
      <c r="E2095">
        <v>299.83757120000001</v>
      </c>
      <c r="F2095">
        <v>304.75</v>
      </c>
      <c r="G2095">
        <v>22.316149173993299</v>
      </c>
      <c r="H2095">
        <v>4.4738118016585702</v>
      </c>
      <c r="I2095">
        <v>68.934557976660003</v>
      </c>
      <c r="J2095">
        <v>0.92608882950517002</v>
      </c>
      <c r="K2095">
        <v>289.423700407166</v>
      </c>
      <c r="L2095">
        <v>250.24401400133999</v>
      </c>
      <c r="M2095">
        <v>59.6936567991877</v>
      </c>
      <c r="N2095">
        <v>1.3613184380444801</v>
      </c>
      <c r="O2095">
        <v>21.3453650533224</v>
      </c>
      <c r="P2095">
        <v>101.754385964912</v>
      </c>
      <c r="Q2095">
        <v>8.5445263847411995E-2</v>
      </c>
    </row>
    <row r="2096" spans="1:17" hidden="1" x14ac:dyDescent="0.3">
      <c r="A2096" t="s">
        <v>4350</v>
      </c>
      <c r="B2096" t="s">
        <v>4351</v>
      </c>
      <c r="C2096" t="str">
        <f>IFERROR(VLOOKUP(Table1[[#This Row],[Ticker]],[1]!Table1[[Symbol]:[Industry]],2,FALSE),"-")</f>
        <v>-</v>
      </c>
      <c r="D2096" t="s">
        <v>239</v>
      </c>
      <c r="E2096">
        <v>299.74360000000001</v>
      </c>
      <c r="F2096">
        <v>260.45999999999998</v>
      </c>
      <c r="G2096">
        <v>8.8247519793364404</v>
      </c>
      <c r="H2096">
        <v>3.2266408053881999</v>
      </c>
      <c r="I2096">
        <v>-12.3982609013994</v>
      </c>
      <c r="J2096">
        <v>3.3880918290128199</v>
      </c>
      <c r="K2096">
        <v>251.02279728423301</v>
      </c>
      <c r="L2096">
        <v>248.21717321449299</v>
      </c>
      <c r="M2096">
        <v>61.453287714226398</v>
      </c>
      <c r="N2096">
        <v>1.2119619656040099</v>
      </c>
      <c r="O2096">
        <v>27.351608692313601</v>
      </c>
      <c r="P2096">
        <v>38.065200106016398</v>
      </c>
      <c r="Q2096">
        <v>-3.7833917397133002E-2</v>
      </c>
    </row>
    <row r="2097" spans="1:17" hidden="1" x14ac:dyDescent="0.3">
      <c r="A2097" t="s">
        <v>4352</v>
      </c>
      <c r="B2097" t="s">
        <v>4353</v>
      </c>
      <c r="C2097" t="str">
        <f>IFERROR(VLOOKUP(Table1[[#This Row],[Ticker]],[1]!Table1[[Symbol]:[Industry]],2,FALSE),"-")</f>
        <v>-</v>
      </c>
      <c r="D2097" t="s">
        <v>821</v>
      </c>
      <c r="E2097">
        <v>299.19392027999999</v>
      </c>
      <c r="F2097">
        <v>221.6</v>
      </c>
      <c r="G2097">
        <v>57.213530664040398</v>
      </c>
      <c r="H2097">
        <v>24.9826992668388</v>
      </c>
      <c r="I2097">
        <v>22.3689750679324</v>
      </c>
      <c r="J2097">
        <v>-5.27084163498054</v>
      </c>
      <c r="K2097">
        <v>191.22988280022801</v>
      </c>
      <c r="M2097">
        <v>50.574710307878298</v>
      </c>
      <c r="N2097">
        <v>1.14892523505759</v>
      </c>
      <c r="O2097">
        <v>17.328519855595601</v>
      </c>
      <c r="P2097">
        <v>97.857142857142804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Row],[Ticker]],[1]!Table1[[Symbol]:[Industry]],2,FALSE),"-")</f>
        <v>-</v>
      </c>
      <c r="D2098" t="s">
        <v>713</v>
      </c>
      <c r="E2098">
        <v>298.53358683599998</v>
      </c>
      <c r="F2098">
        <v>11.87</v>
      </c>
      <c r="G2098">
        <v>-18.801617277359501</v>
      </c>
      <c r="H2098">
        <v>-4.1602677424709</v>
      </c>
      <c r="I2098">
        <v>-9.3917330933170504</v>
      </c>
      <c r="J2098">
        <v>-1.2416140775692599</v>
      </c>
      <c r="K2098">
        <v>11.753895267246</v>
      </c>
      <c r="L2098">
        <v>11.5088666250417</v>
      </c>
      <c r="M2098">
        <v>70.589314799391403</v>
      </c>
      <c r="N2098">
        <v>1.2839737415603401</v>
      </c>
      <c r="O2098">
        <v>12.0471777590564</v>
      </c>
      <c r="P2098">
        <v>24.947368421052602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Row],[Ticker]],[1]!Table1[[Symbol]:[Industry]],2,FALSE),"-")</f>
        <v>-</v>
      </c>
      <c r="D2099" t="s">
        <v>189</v>
      </c>
      <c r="E2099">
        <v>298.20143925000002</v>
      </c>
      <c r="F2099">
        <v>754.8</v>
      </c>
      <c r="G2099">
        <v>79.025744407937907</v>
      </c>
      <c r="H2099">
        <v>-3.3258568966080402</v>
      </c>
      <c r="I2099">
        <v>4.8731204681601401</v>
      </c>
      <c r="J2099">
        <v>-4.0001462818289504</v>
      </c>
      <c r="K2099">
        <v>759.27643186206205</v>
      </c>
      <c r="L2099">
        <v>666.40206066668497</v>
      </c>
      <c r="M2099">
        <v>41.289462782757703</v>
      </c>
      <c r="N2099">
        <v>0.52960966586925395</v>
      </c>
      <c r="O2099">
        <v>24.436936936936899</v>
      </c>
      <c r="P2099">
        <v>109.754064193413</v>
      </c>
      <c r="Q2099">
        <v>4.4448895837076001E-2</v>
      </c>
    </row>
    <row r="2100" spans="1:17" hidden="1" x14ac:dyDescent="0.3">
      <c r="A2100" t="s">
        <v>4358</v>
      </c>
      <c r="B2100" t="s">
        <v>4359</v>
      </c>
      <c r="C2100" t="str">
        <f>IFERROR(VLOOKUP(Table1[[#This Row],[Ticker]],[1]!Table1[[Symbol]:[Industry]],2,FALSE),"-")</f>
        <v>-</v>
      </c>
      <c r="D2100" t="s">
        <v>242</v>
      </c>
      <c r="E2100">
        <v>298.19902215500002</v>
      </c>
      <c r="F2100">
        <v>127</v>
      </c>
      <c r="G2100">
        <v>-42.505412239961203</v>
      </c>
      <c r="H2100">
        <v>2.3543174798068698</v>
      </c>
      <c r="I2100">
        <v>-30.080795448916898</v>
      </c>
      <c r="J2100">
        <v>-0.65222311489736096</v>
      </c>
      <c r="K2100">
        <v>127.766193126255</v>
      </c>
      <c r="L2100">
        <v>139.517524974944</v>
      </c>
      <c r="M2100">
        <v>42.541483263054602</v>
      </c>
      <c r="N2100">
        <v>0.66871932913982701</v>
      </c>
      <c r="O2100">
        <v>53.543307086614099</v>
      </c>
      <c r="P2100">
        <v>39.560439560439498</v>
      </c>
      <c r="Q2100">
        <v>9.9416413082425006E-2</v>
      </c>
    </row>
    <row r="2101" spans="1:17" hidden="1" x14ac:dyDescent="0.3">
      <c r="A2101" t="s">
        <v>4360</v>
      </c>
      <c r="B2101" t="s">
        <v>4361</v>
      </c>
      <c r="C2101" t="str">
        <f>IFERROR(VLOOKUP(Table1[[#This Row],[Ticker]],[1]!Table1[[Symbol]:[Industry]],2,FALSE),"-")</f>
        <v>-</v>
      </c>
      <c r="D2101" t="s">
        <v>304</v>
      </c>
      <c r="E2101">
        <v>298.101281196</v>
      </c>
      <c r="F2101">
        <v>155.85</v>
      </c>
      <c r="G2101">
        <v>-26.209798959339398</v>
      </c>
      <c r="H2101">
        <v>4.6177579669639703</v>
      </c>
      <c r="I2101">
        <v>-37.474315473031901</v>
      </c>
      <c r="J2101">
        <v>2.1243218414863798</v>
      </c>
      <c r="K2101">
        <v>143.734457310425</v>
      </c>
      <c r="L2101">
        <v>151.108907779334</v>
      </c>
      <c r="M2101">
        <v>61.083878888041298</v>
      </c>
      <c r="N2101">
        <v>0.421725243365072</v>
      </c>
      <c r="O2101">
        <v>53.320500481231903</v>
      </c>
      <c r="P2101">
        <v>43.178686265502897</v>
      </c>
      <c r="Q2101">
        <v>4.7554119719935999E-2</v>
      </c>
    </row>
    <row r="2102" spans="1:17" hidden="1" x14ac:dyDescent="0.3">
      <c r="A2102" t="s">
        <v>4362</v>
      </c>
      <c r="B2102" t="s">
        <v>4363</v>
      </c>
      <c r="C2102" t="str">
        <f>IFERROR(VLOOKUP(Table1[[#This Row],[Ticker]],[1]!Table1[[Symbol]:[Industry]],2,FALSE),"-")</f>
        <v>-</v>
      </c>
      <c r="E2102">
        <v>297.52463999999998</v>
      </c>
      <c r="F2102">
        <v>303.60000000000002</v>
      </c>
      <c r="G2102">
        <v>504.28893929742298</v>
      </c>
      <c r="H2102">
        <v>-5.5196569990224198</v>
      </c>
      <c r="I2102">
        <v>20.2945721285571</v>
      </c>
      <c r="J2102">
        <v>-6.4364192723744598</v>
      </c>
      <c r="K2102">
        <v>277.59303598894797</v>
      </c>
      <c r="L2102">
        <v>205.36320876974099</v>
      </c>
      <c r="M2102">
        <v>42.434029708076601</v>
      </c>
      <c r="N2102">
        <v>0.45720502901353899</v>
      </c>
      <c r="O2102">
        <v>13.636363636363599</v>
      </c>
      <c r="P2102">
        <v>535.14644351464403</v>
      </c>
    </row>
    <row r="2103" spans="1:17" hidden="1" x14ac:dyDescent="0.3">
      <c r="A2103" t="s">
        <v>4364</v>
      </c>
      <c r="B2103" t="s">
        <v>4365</v>
      </c>
      <c r="C2103" t="str">
        <f>IFERROR(VLOOKUP(Table1[[#This Row],[Ticker]],[1]!Table1[[Symbol]:[Industry]],2,FALSE),"-")</f>
        <v>-</v>
      </c>
      <c r="D2103" t="s">
        <v>49</v>
      </c>
      <c r="E2103">
        <v>296.582600159999</v>
      </c>
      <c r="F2103">
        <v>9.2200000000000006</v>
      </c>
      <c r="G2103">
        <v>75.001051469464002</v>
      </c>
      <c r="H2103">
        <v>-7.0545747635966096</v>
      </c>
      <c r="I2103">
        <v>-3.0451070951102399</v>
      </c>
      <c r="J2103">
        <v>-5.5759794026466603</v>
      </c>
      <c r="K2103">
        <v>9.5108346680700908</v>
      </c>
      <c r="L2103">
        <v>8.6564502233030591</v>
      </c>
      <c r="M2103">
        <v>35.820380090639802</v>
      </c>
      <c r="N2103">
        <v>0.95528364851379199</v>
      </c>
      <c r="O2103">
        <v>33.1887201735357</v>
      </c>
      <c r="P2103">
        <v>116.941176470588</v>
      </c>
      <c r="Q2103">
        <v>0.133273719553473</v>
      </c>
    </row>
    <row r="2104" spans="1:17" hidden="1" x14ac:dyDescent="0.3">
      <c r="A2104" t="s">
        <v>4366</v>
      </c>
      <c r="B2104" t="s">
        <v>4367</v>
      </c>
      <c r="C2104" t="str">
        <f>IFERROR(VLOOKUP(Table1[[#This Row],[Ticker]],[1]!Table1[[Symbol]:[Industry]],2,FALSE),"-")</f>
        <v>-</v>
      </c>
      <c r="D2104" t="s">
        <v>304</v>
      </c>
      <c r="E2104">
        <v>296.10984786500001</v>
      </c>
      <c r="F2104">
        <v>41.7</v>
      </c>
      <c r="G2104">
        <v>5.7498290616781099E-2</v>
      </c>
      <c r="H2104">
        <v>-2.44972383190041</v>
      </c>
      <c r="I2104">
        <v>-27.828805207429198</v>
      </c>
      <c r="J2104">
        <v>1.1730200687722001</v>
      </c>
      <c r="K2104">
        <v>42.774103079069199</v>
      </c>
      <c r="L2104">
        <v>44.527916577869298</v>
      </c>
      <c r="M2104">
        <v>59.479969284237498</v>
      </c>
      <c r="N2104">
        <v>0.85313105500872799</v>
      </c>
      <c r="O2104">
        <v>58.968824940047902</v>
      </c>
      <c r="P2104">
        <v>75.801011804384501</v>
      </c>
      <c r="Q2104">
        <v>7.4597938292502997E-2</v>
      </c>
    </row>
    <row r="2105" spans="1:17" hidden="1" x14ac:dyDescent="0.3">
      <c r="A2105" t="s">
        <v>4368</v>
      </c>
      <c r="B2105" t="s">
        <v>4369</v>
      </c>
      <c r="C2105" t="str">
        <f>IFERROR(VLOOKUP(Table1[[#This Row],[Ticker]],[1]!Table1[[Symbol]:[Industry]],2,FALSE),"-")</f>
        <v>-</v>
      </c>
      <c r="D2105" t="s">
        <v>140</v>
      </c>
      <c r="E2105">
        <v>295.46403479999998</v>
      </c>
      <c r="F2105">
        <v>25.38</v>
      </c>
      <c r="G2105">
        <v>-3.40056906575566</v>
      </c>
      <c r="H2105">
        <v>26.897142055928899</v>
      </c>
      <c r="I2105">
        <v>-22.004372673757999</v>
      </c>
      <c r="J2105">
        <v>-5.2066922878275399</v>
      </c>
      <c r="K2105">
        <v>24.357515399731</v>
      </c>
      <c r="L2105">
        <v>23.075868753882698</v>
      </c>
      <c r="M2105">
        <v>45.558471539299603</v>
      </c>
      <c r="N2105">
        <v>3.74667092831857</v>
      </c>
      <c r="O2105">
        <v>46.335697399527099</v>
      </c>
      <c r="P2105">
        <v>48.2476635514018</v>
      </c>
      <c r="Q2105">
        <v>3.7515949789292E-2</v>
      </c>
    </row>
    <row r="2106" spans="1:17" hidden="1" x14ac:dyDescent="0.3">
      <c r="A2106" t="s">
        <v>4370</v>
      </c>
      <c r="B2106" t="s">
        <v>4371</v>
      </c>
      <c r="C2106" t="str">
        <f>IFERROR(VLOOKUP(Table1[[#This Row],[Ticker]],[1]!Table1[[Symbol]:[Industry]],2,FALSE),"-")</f>
        <v>-</v>
      </c>
      <c r="D2106" t="s">
        <v>280</v>
      </c>
      <c r="E2106">
        <v>295.44600000000003</v>
      </c>
      <c r="F2106">
        <v>355.5</v>
      </c>
      <c r="G2106">
        <v>57.768319010744598</v>
      </c>
      <c r="H2106">
        <v>43.910615109821101</v>
      </c>
      <c r="I2106">
        <v>7.1762861414480099</v>
      </c>
      <c r="J2106">
        <v>27.919022680752001</v>
      </c>
      <c r="K2106">
        <v>295.53992875239402</v>
      </c>
      <c r="L2106">
        <v>267.05861841887901</v>
      </c>
      <c r="M2106">
        <v>79.803193026392293</v>
      </c>
      <c r="N2106">
        <v>2.0691004952867802</v>
      </c>
      <c r="O2106">
        <v>9.6483825597749497</v>
      </c>
      <c r="P2106">
        <v>89.095744680850999</v>
      </c>
      <c r="Q2106">
        <v>0.202990463602717</v>
      </c>
    </row>
    <row r="2107" spans="1:17" hidden="1" x14ac:dyDescent="0.3">
      <c r="A2107" t="s">
        <v>4372</v>
      </c>
      <c r="B2107" t="s">
        <v>4373</v>
      </c>
      <c r="C2107" t="str">
        <f>IFERROR(VLOOKUP(Table1[[#This Row],[Ticker]],[1]!Table1[[Symbol]:[Industry]],2,FALSE),"-")</f>
        <v>-</v>
      </c>
      <c r="D2107" t="s">
        <v>143</v>
      </c>
      <c r="E2107">
        <v>295.24100060000001</v>
      </c>
      <c r="F2107">
        <v>277.89999999999998</v>
      </c>
      <c r="G2107">
        <v>315.85774418632798</v>
      </c>
      <c r="H2107">
        <v>13.790523213413399</v>
      </c>
      <c r="I2107">
        <v>6.6332767065538896</v>
      </c>
      <c r="J2107">
        <v>3.9435711076159099</v>
      </c>
      <c r="K2107">
        <v>265.93294206909502</v>
      </c>
      <c r="L2107">
        <v>227.76688303726201</v>
      </c>
      <c r="M2107">
        <v>51.110582517490101</v>
      </c>
      <c r="N2107">
        <v>0.19316508271097499</v>
      </c>
      <c r="O2107">
        <v>29.614969413457999</v>
      </c>
      <c r="P2107">
        <v>367.84511784511699</v>
      </c>
      <c r="Q2107">
        <v>0.21343419895865101</v>
      </c>
    </row>
    <row r="2108" spans="1:17" hidden="1" x14ac:dyDescent="0.3">
      <c r="A2108" t="s">
        <v>4374</v>
      </c>
      <c r="B2108" t="s">
        <v>4375</v>
      </c>
      <c r="C2108" t="str">
        <f>IFERROR(VLOOKUP(Table1[[#This Row],[Ticker]],[1]!Table1[[Symbol]:[Industry]],2,FALSE),"-")</f>
        <v>-</v>
      </c>
      <c r="D2108" t="s">
        <v>239</v>
      </c>
      <c r="E2108">
        <v>294.17675100000002</v>
      </c>
      <c r="F2108">
        <v>1341.65</v>
      </c>
      <c r="G2108">
        <v>101.20785209147</v>
      </c>
      <c r="H2108">
        <v>-0.39062712620373602</v>
      </c>
      <c r="I2108">
        <v>34.769147253442597</v>
      </c>
      <c r="J2108">
        <v>-1.95748123624085</v>
      </c>
      <c r="K2108">
        <v>1277.4327696663699</v>
      </c>
      <c r="L2108">
        <v>1041.6097185957401</v>
      </c>
      <c r="M2108">
        <v>42.652575136180602</v>
      </c>
      <c r="N2108">
        <v>0.48199108597750501</v>
      </c>
      <c r="O2108">
        <v>13.2933328364327</v>
      </c>
      <c r="P2108">
        <v>131.698471634573</v>
      </c>
      <c r="Q2108">
        <v>0.117194649655816</v>
      </c>
    </row>
    <row r="2109" spans="1:17" hidden="1" x14ac:dyDescent="0.3">
      <c r="A2109" t="s">
        <v>4376</v>
      </c>
      <c r="B2109" t="s">
        <v>4377</v>
      </c>
      <c r="C2109" t="str">
        <f>IFERROR(VLOOKUP(Table1[[#This Row],[Ticker]],[1]!Table1[[Symbol]:[Industry]],2,FALSE),"-")</f>
        <v>-</v>
      </c>
      <c r="D2109" t="s">
        <v>297</v>
      </c>
      <c r="E2109">
        <v>294.13235100000003</v>
      </c>
      <c r="F2109">
        <v>147.05000000000001</v>
      </c>
      <c r="G2109">
        <v>23.7448823351436</v>
      </c>
      <c r="H2109">
        <v>12.847689939753</v>
      </c>
      <c r="I2109">
        <v>-5.91801750713873</v>
      </c>
      <c r="J2109">
        <v>-1.13950379846783</v>
      </c>
      <c r="K2109">
        <v>133.60927286914199</v>
      </c>
      <c r="L2109">
        <v>117.46147541831201</v>
      </c>
      <c r="M2109">
        <v>48.147502101805003</v>
      </c>
      <c r="N2109">
        <v>0.60832051231004802</v>
      </c>
      <c r="O2109">
        <v>13.362801768105999</v>
      </c>
      <c r="P2109">
        <v>73.510324483775804</v>
      </c>
      <c r="Q2109">
        <v>-3.9396714802310004E-3</v>
      </c>
    </row>
    <row r="2110" spans="1:17" hidden="1" x14ac:dyDescent="0.3">
      <c r="A2110" t="s">
        <v>4378</v>
      </c>
      <c r="B2110" t="s">
        <v>4379</v>
      </c>
      <c r="C2110" t="str">
        <f>IFERROR(VLOOKUP(Table1[[#This Row],[Ticker]],[1]!Table1[[Symbol]:[Industry]],2,FALSE),"-")</f>
        <v>-</v>
      </c>
      <c r="D2110" t="s">
        <v>986</v>
      </c>
      <c r="E2110">
        <v>293.88147795999998</v>
      </c>
      <c r="F2110">
        <v>67.83</v>
      </c>
      <c r="G2110">
        <v>70.302557579154296</v>
      </c>
      <c r="H2110">
        <v>8.0059947987506703</v>
      </c>
      <c r="I2110">
        <v>69.104605540432303</v>
      </c>
      <c r="J2110">
        <v>3.4434988064911698</v>
      </c>
      <c r="K2110">
        <v>52.446458615793397</v>
      </c>
      <c r="L2110">
        <v>44.384612253696702</v>
      </c>
      <c r="M2110">
        <v>81.460959911911999</v>
      </c>
      <c r="N2110">
        <v>0.90499905637356504</v>
      </c>
      <c r="O2110">
        <v>0</v>
      </c>
      <c r="P2110">
        <v>109.67542503863901</v>
      </c>
      <c r="Q2110">
        <v>5.0779729963476003E-2</v>
      </c>
    </row>
    <row r="2111" spans="1:17" hidden="1" x14ac:dyDescent="0.3">
      <c r="A2111" t="s">
        <v>4380</v>
      </c>
      <c r="B2111" t="s">
        <v>4381</v>
      </c>
      <c r="C2111" t="str">
        <f>IFERROR(VLOOKUP(Table1[[#This Row],[Ticker]],[1]!Table1[[Symbol]:[Industry]],2,FALSE),"-")</f>
        <v>-</v>
      </c>
      <c r="D2111" t="s">
        <v>65</v>
      </c>
      <c r="E2111">
        <v>293.81009840799999</v>
      </c>
      <c r="F2111">
        <v>233.76</v>
      </c>
      <c r="G2111">
        <v>-11.2728129681072</v>
      </c>
      <c r="H2111">
        <v>-2.7966498474438399</v>
      </c>
      <c r="I2111">
        <v>-4.7833145086564697</v>
      </c>
      <c r="J2111">
        <v>-2.7756346961259601</v>
      </c>
      <c r="K2111">
        <v>236.18815445744599</v>
      </c>
      <c r="L2111">
        <v>222.67255663871401</v>
      </c>
      <c r="M2111">
        <v>55.858988493267603</v>
      </c>
      <c r="N2111">
        <v>0.54485573347678395</v>
      </c>
      <c r="O2111">
        <v>39.031485284052003</v>
      </c>
      <c r="P2111">
        <v>31.325842696629199</v>
      </c>
      <c r="Q2111">
        <v>4.8677463146336003E-2</v>
      </c>
    </row>
    <row r="2112" spans="1:17" hidden="1" x14ac:dyDescent="0.3">
      <c r="A2112" t="s">
        <v>4382</v>
      </c>
      <c r="B2112" t="s">
        <v>4383</v>
      </c>
      <c r="C2112" t="str">
        <f>IFERROR(VLOOKUP(Table1[[#This Row],[Ticker]],[1]!Table1[[Symbol]:[Industry]],2,FALSE),"-")</f>
        <v>-</v>
      </c>
      <c r="D2112" t="s">
        <v>4384</v>
      </c>
      <c r="E2112">
        <v>293.727824</v>
      </c>
      <c r="F2112">
        <v>507.4</v>
      </c>
      <c r="G2112">
        <v>123.153055633961</v>
      </c>
      <c r="H2112">
        <v>47.007600071129303</v>
      </c>
      <c r="I2112">
        <v>36.0349001727717</v>
      </c>
      <c r="J2112">
        <v>8.7880092825661507</v>
      </c>
      <c r="K2112">
        <v>376.93897128004397</v>
      </c>
      <c r="M2112">
        <v>88.021355446156505</v>
      </c>
      <c r="N2112">
        <v>2.1297613925935699</v>
      </c>
      <c r="O2112">
        <v>6.41505715411905</v>
      </c>
      <c r="P2112">
        <v>205.93910159782899</v>
      </c>
    </row>
    <row r="2113" spans="1:17" hidden="1" x14ac:dyDescent="0.3">
      <c r="A2113" t="s">
        <v>4385</v>
      </c>
      <c r="B2113" t="s">
        <v>4386</v>
      </c>
      <c r="C2113" t="str">
        <f>IFERROR(VLOOKUP(Table1[[#This Row],[Ticker]],[1]!Table1[[Symbol]:[Industry]],2,FALSE),"-")</f>
        <v>-</v>
      </c>
      <c r="E2113">
        <v>292.93869999999998</v>
      </c>
      <c r="F2113">
        <v>212.35</v>
      </c>
      <c r="G2113">
        <v>57.213004611277299</v>
      </c>
      <c r="H2113">
        <v>14.365729062016699</v>
      </c>
      <c r="I2113">
        <v>8.6729824930710908</v>
      </c>
      <c r="J2113">
        <v>4.4248062229973701</v>
      </c>
      <c r="K2113">
        <v>195.58625847462801</v>
      </c>
      <c r="L2113">
        <v>184.88002558608801</v>
      </c>
      <c r="M2113">
        <v>59.134385035168798</v>
      </c>
      <c r="N2113">
        <v>1.62032415456227</v>
      </c>
      <c r="O2113">
        <v>18.577819637391102</v>
      </c>
      <c r="P2113">
        <v>92.695099818511693</v>
      </c>
    </row>
    <row r="2114" spans="1:17" hidden="1" x14ac:dyDescent="0.3">
      <c r="A2114" t="s">
        <v>4387</v>
      </c>
      <c r="B2114" t="s">
        <v>4388</v>
      </c>
      <c r="C2114" t="str">
        <f>IFERROR(VLOOKUP(Table1[[#This Row],[Ticker]],[1]!Table1[[Symbol]:[Industry]],2,FALSE),"-")</f>
        <v>-</v>
      </c>
      <c r="D2114" t="s">
        <v>505</v>
      </c>
      <c r="E2114">
        <v>292.46516694000002</v>
      </c>
      <c r="F2114">
        <v>229.27</v>
      </c>
      <c r="G2114">
        <v>140.28688518279401</v>
      </c>
      <c r="H2114">
        <v>-12.3333120156849</v>
      </c>
      <c r="I2114">
        <v>82.374170933507997</v>
      </c>
      <c r="J2114">
        <v>-2.7545451120520199</v>
      </c>
      <c r="K2114">
        <v>220.51563733116299</v>
      </c>
      <c r="L2114">
        <v>168.43207788501999</v>
      </c>
      <c r="M2114">
        <v>39.427739198480403</v>
      </c>
      <c r="N2114">
        <v>0.620066808226861</v>
      </c>
      <c r="O2114">
        <v>21.254416190517698</v>
      </c>
      <c r="P2114">
        <v>168.466042154566</v>
      </c>
      <c r="Q2114">
        <v>0.10749695513136701</v>
      </c>
    </row>
    <row r="2115" spans="1:17" hidden="1" x14ac:dyDescent="0.3">
      <c r="A2115" t="s">
        <v>4389</v>
      </c>
      <c r="B2115" t="s">
        <v>4390</v>
      </c>
      <c r="C2115" t="str">
        <f>IFERROR(VLOOKUP(Table1[[#This Row],[Ticker]],[1]!Table1[[Symbol]:[Industry]],2,FALSE),"-")</f>
        <v>-</v>
      </c>
      <c r="D2115" t="s">
        <v>120</v>
      </c>
      <c r="E2115">
        <v>292.44301168999999</v>
      </c>
      <c r="F2115">
        <v>365.65</v>
      </c>
      <c r="G2115">
        <v>-1.68105286511229</v>
      </c>
      <c r="H2115">
        <v>-0.94124859767640201</v>
      </c>
      <c r="I2115">
        <v>-25.244980533112699</v>
      </c>
      <c r="J2115">
        <v>-2.2849745111736</v>
      </c>
      <c r="K2115">
        <v>357.52073769557097</v>
      </c>
      <c r="L2115">
        <v>353.86867591095597</v>
      </c>
      <c r="M2115">
        <v>51.296713809617302</v>
      </c>
      <c r="N2115">
        <v>0.96712637594679896</v>
      </c>
      <c r="O2115">
        <v>28.5382196089156</v>
      </c>
      <c r="P2115">
        <v>26.086206896551701</v>
      </c>
      <c r="Q2115">
        <v>1.2053915309048001E-2</v>
      </c>
    </row>
    <row r="2116" spans="1:17" hidden="1" x14ac:dyDescent="0.3">
      <c r="A2116" t="s">
        <v>4391</v>
      </c>
      <c r="B2116" t="s">
        <v>4392</v>
      </c>
      <c r="C2116" t="str">
        <f>IFERROR(VLOOKUP(Table1[[#This Row],[Ticker]],[1]!Table1[[Symbol]:[Industry]],2,FALSE),"-")</f>
        <v>-</v>
      </c>
      <c r="D2116" t="s">
        <v>49</v>
      </c>
      <c r="E2116">
        <v>292.37050699999998</v>
      </c>
      <c r="F2116">
        <v>1.67</v>
      </c>
      <c r="G2116">
        <v>-28.397207058753398</v>
      </c>
      <c r="H2116">
        <v>1.4499232859217299</v>
      </c>
      <c r="I2116">
        <v>-58.216676883668001</v>
      </c>
      <c r="J2116">
        <v>-3.5537528058929602</v>
      </c>
      <c r="K2116">
        <v>1.6824531295949501</v>
      </c>
      <c r="L2116">
        <v>1.9220421066995199</v>
      </c>
      <c r="M2116">
        <v>72.2804210165055</v>
      </c>
      <c r="N2116">
        <v>2.1360807626823899</v>
      </c>
      <c r="O2116">
        <v>110.778443113772</v>
      </c>
      <c r="P2116">
        <v>43.841515934539103</v>
      </c>
    </row>
    <row r="2117" spans="1:17" hidden="1" x14ac:dyDescent="0.3">
      <c r="A2117" t="s">
        <v>4393</v>
      </c>
      <c r="B2117" t="s">
        <v>4394</v>
      </c>
      <c r="C2117" t="str">
        <f>IFERROR(VLOOKUP(Table1[[#This Row],[Ticker]],[1]!Table1[[Symbol]:[Industry]],2,FALSE),"-")</f>
        <v>-</v>
      </c>
      <c r="E2117">
        <v>292.29123750000002</v>
      </c>
      <c r="F2117">
        <v>12.99</v>
      </c>
      <c r="G2117">
        <v>302.23701315421698</v>
      </c>
      <c r="H2117">
        <v>13.899189150040399</v>
      </c>
      <c r="I2117">
        <v>9.2149813764975601</v>
      </c>
      <c r="J2117">
        <v>-6.21601056623056</v>
      </c>
      <c r="K2117">
        <v>12.4677318610299</v>
      </c>
      <c r="L2117">
        <v>10.748121634817799</v>
      </c>
      <c r="M2117">
        <v>63.662296922794098</v>
      </c>
      <c r="N2117">
        <v>0.77308518253400105</v>
      </c>
      <c r="O2117">
        <v>47.036181678214</v>
      </c>
    </row>
    <row r="2118" spans="1:17" hidden="1" x14ac:dyDescent="0.3">
      <c r="A2118" t="s">
        <v>4395</v>
      </c>
      <c r="B2118" t="s">
        <v>4396</v>
      </c>
      <c r="C2118" t="str">
        <f>IFERROR(VLOOKUP(Table1[[#This Row],[Ticker]],[1]!Table1[[Symbol]:[Industry]],2,FALSE),"-")</f>
        <v>-</v>
      </c>
      <c r="D2118" t="s">
        <v>214</v>
      </c>
      <c r="E2118">
        <v>291.82406400000002</v>
      </c>
      <c r="F2118">
        <v>231</v>
      </c>
      <c r="G2118">
        <v>212.09662969402601</v>
      </c>
      <c r="H2118">
        <v>11.751409242345099</v>
      </c>
      <c r="I2118">
        <v>59.636737061245597</v>
      </c>
      <c r="J2118">
        <v>-6.77440096281516</v>
      </c>
      <c r="K2118">
        <v>198.223888304209</v>
      </c>
      <c r="L2118">
        <v>146.096606497522</v>
      </c>
      <c r="M2118">
        <v>50.3506364362201</v>
      </c>
      <c r="N2118">
        <v>0.47844187065558602</v>
      </c>
      <c r="O2118">
        <v>14.502164502164501</v>
      </c>
      <c r="P2118">
        <v>237.22627737226199</v>
      </c>
      <c r="Q2118">
        <v>0.167421893734431</v>
      </c>
    </row>
    <row r="2119" spans="1:17" hidden="1" x14ac:dyDescent="0.3">
      <c r="A2119" t="s">
        <v>4397</v>
      </c>
      <c r="B2119" t="s">
        <v>4398</v>
      </c>
      <c r="C2119" t="str">
        <f>IFERROR(VLOOKUP(Table1[[#This Row],[Ticker]],[1]!Table1[[Symbol]:[Industry]],2,FALSE),"-")</f>
        <v>-</v>
      </c>
      <c r="D2119" t="s">
        <v>934</v>
      </c>
      <c r="E2119">
        <v>291.60978375000002</v>
      </c>
      <c r="F2119">
        <v>86.23</v>
      </c>
      <c r="G2119">
        <v>29.625145832947801</v>
      </c>
      <c r="H2119">
        <v>-3.5475469571195801</v>
      </c>
      <c r="I2119">
        <v>40.925414427430802</v>
      </c>
      <c r="J2119">
        <v>-3.88299572335321</v>
      </c>
      <c r="K2119">
        <v>88.7110808590446</v>
      </c>
      <c r="L2119">
        <v>77.018708160303206</v>
      </c>
      <c r="M2119">
        <v>47.383213770596697</v>
      </c>
      <c r="N2119">
        <v>2.1740901564725599</v>
      </c>
      <c r="O2119">
        <v>37.655108430940501</v>
      </c>
      <c r="P2119">
        <v>89.516483516483504</v>
      </c>
      <c r="Q2119">
        <v>2.3426111061039998E-3</v>
      </c>
    </row>
    <row r="2120" spans="1:17" hidden="1" x14ac:dyDescent="0.3">
      <c r="A2120" t="s">
        <v>4399</v>
      </c>
      <c r="B2120" t="s">
        <v>4400</v>
      </c>
      <c r="C2120" t="str">
        <f>IFERROR(VLOOKUP(Table1[[#This Row],[Ticker]],[1]!Table1[[Symbol]:[Industry]],2,FALSE),"-")</f>
        <v>-</v>
      </c>
      <c r="D2120" t="s">
        <v>75</v>
      </c>
      <c r="E2120">
        <v>291.13655337</v>
      </c>
      <c r="F2120">
        <v>202.85</v>
      </c>
      <c r="G2120">
        <v>375.79782232301898</v>
      </c>
      <c r="H2120">
        <v>29.4164369120485</v>
      </c>
      <c r="I2120">
        <v>222.17889327208999</v>
      </c>
      <c r="J2120">
        <v>4.9516587467766904</v>
      </c>
      <c r="K2120">
        <v>168.97232320498901</v>
      </c>
      <c r="L2120">
        <v>113.77872444026499</v>
      </c>
      <c r="M2120">
        <v>68.509684293380204</v>
      </c>
      <c r="N2120">
        <v>0.43121436201673502</v>
      </c>
      <c r="O2120">
        <v>2.5141730342617499</v>
      </c>
      <c r="P2120">
        <v>554.35483870967698</v>
      </c>
      <c r="Q2120">
        <v>0.211874750050595</v>
      </c>
    </row>
    <row r="2121" spans="1:17" hidden="1" x14ac:dyDescent="0.3">
      <c r="A2121" t="s">
        <v>4401</v>
      </c>
      <c r="B2121" t="s">
        <v>4402</v>
      </c>
      <c r="C2121" t="str">
        <f>IFERROR(VLOOKUP(Table1[[#This Row],[Ticker]],[1]!Table1[[Symbol]:[Industry]],2,FALSE),"-")</f>
        <v>-</v>
      </c>
      <c r="D2121" t="s">
        <v>125</v>
      </c>
      <c r="E2121">
        <v>291.1284</v>
      </c>
      <c r="F2121">
        <v>289.64999999999998</v>
      </c>
      <c r="G2121">
        <v>222.880118708173</v>
      </c>
      <c r="H2121">
        <v>10.646441033827299</v>
      </c>
      <c r="I2121">
        <v>106.18277935600599</v>
      </c>
      <c r="J2121">
        <v>9.0802293808195902</v>
      </c>
      <c r="K2121">
        <v>233.89829512319099</v>
      </c>
      <c r="L2121">
        <v>175.23433959117099</v>
      </c>
      <c r="M2121">
        <v>90.681479130210505</v>
      </c>
      <c r="N2121">
        <v>1.4355984309868199</v>
      </c>
      <c r="O2121">
        <v>0</v>
      </c>
      <c r="P2121">
        <v>256.27306273062698</v>
      </c>
      <c r="Q2121">
        <v>0.14328527250238399</v>
      </c>
    </row>
    <row r="2122" spans="1:17" hidden="1" x14ac:dyDescent="0.3">
      <c r="A2122" t="s">
        <v>4403</v>
      </c>
      <c r="B2122" t="s">
        <v>4404</v>
      </c>
      <c r="C2122" t="str">
        <f>IFERROR(VLOOKUP(Table1[[#This Row],[Ticker]],[1]!Table1[[Symbol]:[Industry]],2,FALSE),"-")</f>
        <v>-</v>
      </c>
      <c r="D2122" t="s">
        <v>934</v>
      </c>
      <c r="E2122">
        <v>291.08604000000003</v>
      </c>
      <c r="F2122">
        <v>209.05</v>
      </c>
      <c r="G2122">
        <v>35.293861926980398</v>
      </c>
      <c r="H2122">
        <v>45.248985558743001</v>
      </c>
      <c r="I2122">
        <v>45.944002041367298</v>
      </c>
      <c r="J2122">
        <v>-10.9011885456543</v>
      </c>
      <c r="K2122">
        <v>179.22450297509201</v>
      </c>
      <c r="M2122">
        <v>50.527102772720397</v>
      </c>
      <c r="N2122">
        <v>1.02375989191275</v>
      </c>
      <c r="O2122">
        <v>19.5407797177708</v>
      </c>
      <c r="P2122">
        <v>81.624674196350995</v>
      </c>
    </row>
    <row r="2123" spans="1:17" hidden="1" x14ac:dyDescent="0.3">
      <c r="A2123" t="s">
        <v>4405</v>
      </c>
      <c r="B2123" t="s">
        <v>4406</v>
      </c>
      <c r="C2123" t="str">
        <f>IFERROR(VLOOKUP(Table1[[#This Row],[Ticker]],[1]!Table1[[Symbol]:[Industry]],2,FALSE),"-")</f>
        <v>-</v>
      </c>
      <c r="D2123" t="s">
        <v>414</v>
      </c>
      <c r="E2123">
        <v>290.98218050000003</v>
      </c>
      <c r="F2123">
        <v>273.2</v>
      </c>
      <c r="G2123">
        <v>-37.011694533830997</v>
      </c>
      <c r="H2123">
        <v>-5.36062041141441</v>
      </c>
      <c r="I2123">
        <v>-37.380006060622399</v>
      </c>
      <c r="J2123">
        <v>1.4487007889113901</v>
      </c>
      <c r="K2123">
        <v>263.00345616660098</v>
      </c>
      <c r="L2123">
        <v>289.62792752459097</v>
      </c>
      <c r="M2123">
        <v>57.935359389339403</v>
      </c>
      <c r="N2123">
        <v>1.25118932054999</v>
      </c>
      <c r="O2123">
        <v>48.224743777452403</v>
      </c>
      <c r="P2123">
        <v>27.0697674418604</v>
      </c>
      <c r="Q2123">
        <v>7.5745556202862996E-2</v>
      </c>
    </row>
    <row r="2124" spans="1:17" hidden="1" x14ac:dyDescent="0.3">
      <c r="A2124" t="s">
        <v>4407</v>
      </c>
      <c r="B2124" t="s">
        <v>4408</v>
      </c>
      <c r="C2124" t="str">
        <f>IFERROR(VLOOKUP(Table1[[#This Row],[Ticker]],[1]!Table1[[Symbol]:[Industry]],2,FALSE),"-")</f>
        <v>-</v>
      </c>
      <c r="D2124" t="s">
        <v>153</v>
      </c>
      <c r="E2124">
        <v>290.94963999999999</v>
      </c>
      <c r="F2124">
        <v>2.4500000000000002</v>
      </c>
      <c r="G2124">
        <v>354.08601878972502</v>
      </c>
      <c r="H2124">
        <v>8.2827870555224692</v>
      </c>
      <c r="I2124">
        <v>22.778922676287898</v>
      </c>
      <c r="J2124">
        <v>-5.0877679237231099</v>
      </c>
      <c r="K2124">
        <v>2.4373370260771399</v>
      </c>
      <c r="L2124">
        <v>1.99805810247572</v>
      </c>
      <c r="M2124">
        <v>53.103856227035301</v>
      </c>
      <c r="N2124">
        <v>0.82182385400043001</v>
      </c>
      <c r="O2124">
        <v>57.551020408163197</v>
      </c>
      <c r="P2124">
        <v>400</v>
      </c>
    </row>
    <row r="2125" spans="1:17" hidden="1" x14ac:dyDescent="0.3">
      <c r="A2125" t="s">
        <v>4409</v>
      </c>
      <c r="B2125" t="s">
        <v>4410</v>
      </c>
      <c r="C2125" t="str">
        <f>IFERROR(VLOOKUP(Table1[[#This Row],[Ticker]],[1]!Table1[[Symbol]:[Industry]],2,FALSE),"-")</f>
        <v>-</v>
      </c>
      <c r="E2125">
        <v>290.43470789000003</v>
      </c>
      <c r="F2125">
        <v>129.80000000000001</v>
      </c>
      <c r="G2125">
        <v>43.035023048963403</v>
      </c>
      <c r="H2125">
        <v>37.3882233504292</v>
      </c>
      <c r="I2125">
        <v>56.008972687159797</v>
      </c>
      <c r="J2125">
        <v>19.019214986240701</v>
      </c>
      <c r="K2125">
        <v>102.00319403079099</v>
      </c>
      <c r="M2125">
        <v>85.795175813535593</v>
      </c>
      <c r="N2125">
        <v>1.9046237957129</v>
      </c>
      <c r="O2125">
        <v>4.0061633281972098</v>
      </c>
      <c r="P2125">
        <v>97.474516963334807</v>
      </c>
    </row>
    <row r="2126" spans="1:17" hidden="1" x14ac:dyDescent="0.3">
      <c r="A2126" t="s">
        <v>4411</v>
      </c>
      <c r="B2126" t="s">
        <v>4412</v>
      </c>
      <c r="C2126" t="str">
        <f>IFERROR(VLOOKUP(Table1[[#This Row],[Ticker]],[1]!Table1[[Symbol]:[Industry]],2,FALSE),"-")</f>
        <v>-</v>
      </c>
      <c r="D2126" t="s">
        <v>403</v>
      </c>
      <c r="E2126">
        <v>290.37266899999997</v>
      </c>
      <c r="F2126">
        <v>291.95</v>
      </c>
      <c r="G2126">
        <v>60.601672426340201</v>
      </c>
      <c r="H2126">
        <v>28.365160564366501</v>
      </c>
      <c r="I2126">
        <v>-22.225931608485201</v>
      </c>
      <c r="J2126">
        <v>-2.5715804075355901</v>
      </c>
      <c r="K2126">
        <v>274.517539472995</v>
      </c>
      <c r="L2126">
        <v>251.01724033748701</v>
      </c>
      <c r="M2126">
        <v>54.347702345827599</v>
      </c>
      <c r="N2126">
        <v>1.59806567501717</v>
      </c>
      <c r="O2126">
        <v>41.222812125363902</v>
      </c>
      <c r="P2126">
        <v>98.200950441276206</v>
      </c>
      <c r="Q2126">
        <v>5.4178563543895997E-2</v>
      </c>
    </row>
    <row r="2127" spans="1:17" hidden="1" x14ac:dyDescent="0.3">
      <c r="A2127" t="s">
        <v>4413</v>
      </c>
      <c r="B2127" t="s">
        <v>4414</v>
      </c>
      <c r="C2127" t="str">
        <f>IFERROR(VLOOKUP(Table1[[#This Row],[Ticker]],[1]!Table1[[Symbol]:[Industry]],2,FALSE),"-")</f>
        <v>-</v>
      </c>
      <c r="D2127" t="s">
        <v>624</v>
      </c>
      <c r="E2127">
        <v>289.56421151999899</v>
      </c>
      <c r="F2127">
        <v>272.85000000000002</v>
      </c>
      <c r="G2127">
        <v>25.572514863245299</v>
      </c>
      <c r="H2127">
        <v>39.922519871725797</v>
      </c>
      <c r="I2127">
        <v>11.684993695760999</v>
      </c>
      <c r="J2127">
        <v>16.359933311212099</v>
      </c>
      <c r="K2127">
        <v>233.52258026610099</v>
      </c>
      <c r="L2127">
        <v>214.47019904264599</v>
      </c>
      <c r="M2127">
        <v>70.469307634639407</v>
      </c>
      <c r="N2127">
        <v>3.14642480489348</v>
      </c>
      <c r="O2127">
        <v>21.550302363936201</v>
      </c>
      <c r="P2127">
        <v>78.3333333333333</v>
      </c>
    </row>
    <row r="2128" spans="1:17" hidden="1" x14ac:dyDescent="0.3">
      <c r="A2128" t="s">
        <v>4415</v>
      </c>
      <c r="B2128" t="s">
        <v>4416</v>
      </c>
      <c r="C2128" t="str">
        <f>IFERROR(VLOOKUP(Table1[[#This Row],[Ticker]],[1]!Table1[[Symbol]:[Industry]],2,FALSE),"-")</f>
        <v>-</v>
      </c>
      <c r="D2128" t="s">
        <v>130</v>
      </c>
      <c r="E2128">
        <v>288.92068799999998</v>
      </c>
      <c r="F2128">
        <v>540.65</v>
      </c>
      <c r="G2128">
        <v>554.01347939268999</v>
      </c>
      <c r="H2128">
        <v>71.352565574217394</v>
      </c>
      <c r="I2128">
        <v>86.945640792811503</v>
      </c>
      <c r="J2128">
        <v>-11.215512677585</v>
      </c>
      <c r="K2128">
        <v>448.971291127337</v>
      </c>
      <c r="L2128">
        <v>306.55961585234598</v>
      </c>
      <c r="M2128">
        <v>47.1000543598105</v>
      </c>
      <c r="N2128">
        <v>1.23535150167171</v>
      </c>
      <c r="O2128">
        <v>39.128826412651399</v>
      </c>
      <c r="P2128">
        <v>653.41415830546202</v>
      </c>
      <c r="Q2128">
        <v>0.16309324976869799</v>
      </c>
    </row>
    <row r="2129" spans="1:17" hidden="1" x14ac:dyDescent="0.3">
      <c r="A2129" t="s">
        <v>4417</v>
      </c>
      <c r="B2129" t="s">
        <v>4418</v>
      </c>
      <c r="C2129" t="str">
        <f>IFERROR(VLOOKUP(Table1[[#This Row],[Ticker]],[1]!Table1[[Symbol]:[Industry]],2,FALSE),"-")</f>
        <v>-</v>
      </c>
      <c r="D2129" t="s">
        <v>403</v>
      </c>
      <c r="E2129">
        <v>288.72187638000003</v>
      </c>
      <c r="F2129">
        <v>826.2</v>
      </c>
      <c r="G2129">
        <v>98.204731492197794</v>
      </c>
      <c r="H2129">
        <v>3.92251987172587</v>
      </c>
      <c r="I2129">
        <v>15.329339245625301</v>
      </c>
      <c r="J2129">
        <v>-3.6347764707316599</v>
      </c>
      <c r="K2129">
        <v>766.12400746215701</v>
      </c>
      <c r="L2129">
        <v>677.40260291431196</v>
      </c>
      <c r="M2129">
        <v>54.164018484679403</v>
      </c>
      <c r="N2129">
        <v>0.98662781076313899</v>
      </c>
      <c r="O2129">
        <v>12.5816993464052</v>
      </c>
      <c r="P2129">
        <v>136.057142857142</v>
      </c>
      <c r="Q2129">
        <v>3.8156907287783003E-2</v>
      </c>
    </row>
    <row r="2130" spans="1:17" hidden="1" x14ac:dyDescent="0.3">
      <c r="A2130" t="s">
        <v>4419</v>
      </c>
      <c r="B2130" t="s">
        <v>4420</v>
      </c>
      <c r="C2130" t="str">
        <f>IFERROR(VLOOKUP(Table1[[#This Row],[Ticker]],[1]!Table1[[Symbol]:[Industry]],2,FALSE),"-")</f>
        <v>-</v>
      </c>
      <c r="D2130" t="s">
        <v>189</v>
      </c>
      <c r="E2130">
        <v>287.53812249999999</v>
      </c>
      <c r="F2130">
        <v>750.25</v>
      </c>
      <c r="G2130">
        <v>-11.7728963357476</v>
      </c>
      <c r="H2130">
        <v>0.40106772651134498</v>
      </c>
      <c r="I2130">
        <v>-8.4021185047532398</v>
      </c>
      <c r="J2130">
        <v>-0.61272578976835002</v>
      </c>
      <c r="K2130">
        <v>728.61499734563301</v>
      </c>
      <c r="L2130">
        <v>728.32925916758597</v>
      </c>
      <c r="M2130">
        <v>59.3276877807414</v>
      </c>
      <c r="N2130">
        <v>1.09381827838872</v>
      </c>
      <c r="O2130">
        <v>19.8267244251916</v>
      </c>
      <c r="P2130">
        <v>16.861370716510901</v>
      </c>
      <c r="Q2130">
        <v>1.5898955501681002E-2</v>
      </c>
    </row>
    <row r="2131" spans="1:17" hidden="1" x14ac:dyDescent="0.3">
      <c r="A2131" t="s">
        <v>4421</v>
      </c>
      <c r="B2131" t="s">
        <v>4422</v>
      </c>
      <c r="C2131" t="str">
        <f>IFERROR(VLOOKUP(Table1[[#This Row],[Ticker]],[1]!Table1[[Symbol]:[Industry]],2,FALSE),"-")</f>
        <v>-</v>
      </c>
      <c r="D2131" t="s">
        <v>4423</v>
      </c>
      <c r="E2131">
        <v>287.42948730000001</v>
      </c>
      <c r="F2131">
        <v>26.48</v>
      </c>
      <c r="G2131">
        <v>-26.757265892568402</v>
      </c>
      <c r="H2131">
        <v>-2.1506187759983999</v>
      </c>
      <c r="I2131">
        <v>-28.731549457187299</v>
      </c>
      <c r="J2131">
        <v>7.8777596993387498</v>
      </c>
      <c r="K2131">
        <v>27.378694246728301</v>
      </c>
      <c r="L2131">
        <v>29.8296435670511</v>
      </c>
      <c r="M2131">
        <v>64.865423567101203</v>
      </c>
      <c r="N2131">
        <v>0.71273151640030397</v>
      </c>
      <c r="O2131">
        <v>37.084592145015002</v>
      </c>
      <c r="P2131">
        <v>12.921108742004201</v>
      </c>
      <c r="Q2131">
        <v>0.104109559609021</v>
      </c>
    </row>
    <row r="2132" spans="1:17" hidden="1" x14ac:dyDescent="0.3">
      <c r="A2132" t="s">
        <v>4424</v>
      </c>
      <c r="B2132" t="s">
        <v>4425</v>
      </c>
      <c r="C2132" t="str">
        <f>IFERROR(VLOOKUP(Table1[[#This Row],[Ticker]],[1]!Table1[[Symbol]:[Industry]],2,FALSE),"-")</f>
        <v>-</v>
      </c>
      <c r="D2132" t="s">
        <v>629</v>
      </c>
      <c r="E2132">
        <v>287.20467497999999</v>
      </c>
      <c r="F2132">
        <v>599.35</v>
      </c>
      <c r="G2132">
        <v>-35.938784976542202</v>
      </c>
      <c r="H2132">
        <v>3.26872321792922</v>
      </c>
      <c r="I2132">
        <v>-22.321634946097902</v>
      </c>
      <c r="J2132">
        <v>1.7715200970379801</v>
      </c>
      <c r="K2132">
        <v>585.49982699901602</v>
      </c>
      <c r="L2132">
        <v>613.94309407406797</v>
      </c>
      <c r="M2132">
        <v>56.762541345176203</v>
      </c>
      <c r="N2132">
        <v>1.1189644358578399</v>
      </c>
      <c r="O2132">
        <v>29.290064236255901</v>
      </c>
      <c r="P2132">
        <v>23.7814952498967</v>
      </c>
    </row>
    <row r="2133" spans="1:17" hidden="1" x14ac:dyDescent="0.3">
      <c r="A2133" t="s">
        <v>4426</v>
      </c>
      <c r="B2133" t="s">
        <v>4427</v>
      </c>
      <c r="C2133" t="str">
        <f>IFERROR(VLOOKUP(Table1[[#This Row],[Ticker]],[1]!Table1[[Symbol]:[Industry]],2,FALSE),"-")</f>
        <v>-</v>
      </c>
      <c r="D2133" t="s">
        <v>629</v>
      </c>
      <c r="E2133">
        <v>287.13224924999997</v>
      </c>
      <c r="F2133">
        <v>71.150000000000006</v>
      </c>
      <c r="G2133">
        <v>-9.0774473876065702</v>
      </c>
      <c r="H2133">
        <v>-9.3628748230648</v>
      </c>
      <c r="I2133">
        <v>-38.094261046737103</v>
      </c>
      <c r="J2133">
        <v>-1.2556708669985599</v>
      </c>
      <c r="K2133">
        <v>74.958500366868805</v>
      </c>
      <c r="L2133">
        <v>76.094665749948206</v>
      </c>
      <c r="M2133">
        <v>41.100802177542</v>
      </c>
      <c r="N2133">
        <v>0.742351161644487</v>
      </c>
      <c r="O2133">
        <v>75.614898102600094</v>
      </c>
      <c r="P2133">
        <v>23.5243055555555</v>
      </c>
      <c r="Q2133">
        <v>0.12581241746456501</v>
      </c>
    </row>
    <row r="2134" spans="1:17" hidden="1" x14ac:dyDescent="0.3">
      <c r="A2134" t="s">
        <v>4428</v>
      </c>
      <c r="B2134" t="s">
        <v>4429</v>
      </c>
      <c r="C2134" t="str">
        <f>IFERROR(VLOOKUP(Table1[[#This Row],[Ticker]],[1]!Table1[[Symbol]:[Industry]],2,FALSE),"-")</f>
        <v>-</v>
      </c>
      <c r="D2134" t="s">
        <v>150</v>
      </c>
      <c r="E2134">
        <v>286.90912600000001</v>
      </c>
      <c r="F2134">
        <v>995.2</v>
      </c>
      <c r="G2134">
        <v>274.07623262531001</v>
      </c>
      <c r="H2134">
        <v>0.44521270973303401</v>
      </c>
      <c r="I2134">
        <v>49.5483352967643</v>
      </c>
      <c r="J2134">
        <v>10.176305064921699</v>
      </c>
      <c r="K2134">
        <v>904.53905976588101</v>
      </c>
      <c r="L2134">
        <v>740.34887784544696</v>
      </c>
      <c r="M2134">
        <v>81.110161191098499</v>
      </c>
      <c r="N2134">
        <v>0.633860582940032</v>
      </c>
      <c r="O2134">
        <v>38.163183279742697</v>
      </c>
      <c r="P2134">
        <v>316.05351170568503</v>
      </c>
      <c r="Q2134">
        <v>0.178251924488184</v>
      </c>
    </row>
    <row r="2135" spans="1:17" hidden="1" x14ac:dyDescent="0.3">
      <c r="A2135" t="s">
        <v>4430</v>
      </c>
      <c r="B2135" t="s">
        <v>4431</v>
      </c>
      <c r="C2135" t="str">
        <f>IFERROR(VLOOKUP(Table1[[#This Row],[Ticker]],[1]!Table1[[Symbol]:[Industry]],2,FALSE),"-")</f>
        <v>-</v>
      </c>
      <c r="D2135" t="s">
        <v>713</v>
      </c>
      <c r="E2135">
        <v>286.83496256799998</v>
      </c>
      <c r="F2135">
        <v>259.3</v>
      </c>
      <c r="G2135">
        <v>1.5550482425108001</v>
      </c>
      <c r="H2135">
        <v>-0.36249532012160701</v>
      </c>
      <c r="I2135">
        <v>0.58074044098406197</v>
      </c>
      <c r="J2135">
        <v>-0.369339934267083</v>
      </c>
      <c r="K2135">
        <v>246.97146834689099</v>
      </c>
      <c r="L2135">
        <v>230.27496586940001</v>
      </c>
      <c r="M2135">
        <v>58.2466499100683</v>
      </c>
      <c r="N2135">
        <v>0.74909034868979396</v>
      </c>
      <c r="O2135">
        <v>2.6417277284997902</v>
      </c>
      <c r="P2135">
        <v>30.340806273248202</v>
      </c>
      <c r="Q2135">
        <v>4.1697795445031001E-2</v>
      </c>
    </row>
    <row r="2136" spans="1:17" hidden="1" x14ac:dyDescent="0.3">
      <c r="A2136" t="s">
        <v>4432</v>
      </c>
      <c r="B2136" t="s">
        <v>4433</v>
      </c>
      <c r="C2136" t="str">
        <f>IFERROR(VLOOKUP(Table1[[#This Row],[Ticker]],[1]!Table1[[Symbol]:[Industry]],2,FALSE),"-")</f>
        <v>-</v>
      </c>
      <c r="D2136" t="s">
        <v>629</v>
      </c>
      <c r="E2136">
        <v>286.15699999999998</v>
      </c>
      <c r="F2136">
        <v>852</v>
      </c>
      <c r="G2136">
        <v>6582.3552792498103</v>
      </c>
      <c r="H2136">
        <v>25.344262141749699</v>
      </c>
      <c r="I2136">
        <v>561.25213460555597</v>
      </c>
      <c r="J2136">
        <v>12.8037797809087</v>
      </c>
      <c r="K2136">
        <v>677.83088371069903</v>
      </c>
      <c r="L2136">
        <v>388.11287806685999</v>
      </c>
      <c r="M2136">
        <v>84.956735597064593</v>
      </c>
      <c r="N2136">
        <v>0.81043637094656495</v>
      </c>
      <c r="O2136">
        <v>4.4600938967136203</v>
      </c>
      <c r="P2136">
        <v>8629.50819672131</v>
      </c>
      <c r="Q2136">
        <v>0.43211612022175899</v>
      </c>
    </row>
    <row r="2137" spans="1:17" hidden="1" x14ac:dyDescent="0.3">
      <c r="A2137" t="s">
        <v>4434</v>
      </c>
      <c r="B2137" t="s">
        <v>4435</v>
      </c>
      <c r="C2137" t="str">
        <f>IFERROR(VLOOKUP(Table1[[#This Row],[Ticker]],[1]!Table1[[Symbol]:[Industry]],2,FALSE),"-")</f>
        <v>-</v>
      </c>
      <c r="D2137" t="s">
        <v>46</v>
      </c>
      <c r="E2137">
        <v>285.86869012800003</v>
      </c>
      <c r="F2137">
        <v>105.67</v>
      </c>
      <c r="G2137">
        <v>331.13974937286702</v>
      </c>
      <c r="H2137">
        <v>11.825533830324501</v>
      </c>
      <c r="I2137">
        <v>61.473436048220599</v>
      </c>
      <c r="J2137">
        <v>17.287954382739699</v>
      </c>
      <c r="K2137">
        <v>94.154581390128598</v>
      </c>
      <c r="L2137">
        <v>69.393629756274194</v>
      </c>
      <c r="M2137">
        <v>82.501729945327796</v>
      </c>
      <c r="N2137">
        <v>1.3190768609730801</v>
      </c>
      <c r="O2137">
        <v>10.740986088766901</v>
      </c>
      <c r="P2137">
        <v>444.69072164948398</v>
      </c>
      <c r="Q2137">
        <v>0.13719085727455699</v>
      </c>
    </row>
    <row r="2138" spans="1:17" hidden="1" x14ac:dyDescent="0.3">
      <c r="A2138" t="s">
        <v>4436</v>
      </c>
      <c r="B2138" t="s">
        <v>4437</v>
      </c>
      <c r="C2138" t="str">
        <f>IFERROR(VLOOKUP(Table1[[#This Row],[Ticker]],[1]!Table1[[Symbol]:[Industry]],2,FALSE),"-")</f>
        <v>-</v>
      </c>
      <c r="D2138" t="s">
        <v>539</v>
      </c>
      <c r="E2138">
        <v>285.60000000000002</v>
      </c>
      <c r="F2138">
        <v>2.74</v>
      </c>
      <c r="G2138">
        <v>20.766774532115999</v>
      </c>
      <c r="H2138">
        <v>1.8156231023887199</v>
      </c>
      <c r="I2138">
        <v>-31.9853383262062</v>
      </c>
      <c r="J2138">
        <v>-5.1069980298467401</v>
      </c>
      <c r="K2138">
        <v>2.5708240200891201</v>
      </c>
      <c r="L2138">
        <v>2.4398981245736202</v>
      </c>
      <c r="M2138">
        <v>47.162170128685098</v>
      </c>
      <c r="N2138">
        <v>2.4788462406229201</v>
      </c>
      <c r="O2138">
        <v>36.979577303593601</v>
      </c>
      <c r="P2138">
        <v>58.174430766755201</v>
      </c>
      <c r="Q2138">
        <v>-9.1702946456109994E-3</v>
      </c>
    </row>
    <row r="2139" spans="1:17" hidden="1" x14ac:dyDescent="0.3">
      <c r="A2139" t="s">
        <v>4438</v>
      </c>
      <c r="B2139" t="s">
        <v>4439</v>
      </c>
      <c r="C2139" t="str">
        <f>IFERROR(VLOOKUP(Table1[[#This Row],[Ticker]],[1]!Table1[[Symbol]:[Industry]],2,FALSE),"-")</f>
        <v>-</v>
      </c>
      <c r="D2139" t="s">
        <v>539</v>
      </c>
      <c r="E2139">
        <v>285.55</v>
      </c>
      <c r="F2139">
        <v>286.3</v>
      </c>
      <c r="G2139">
        <v>-8.4872080318673202</v>
      </c>
      <c r="H2139">
        <v>-13.0964130026286</v>
      </c>
      <c r="I2139">
        <v>7.9299886088024101</v>
      </c>
      <c r="J2139">
        <v>2.1249017595347999</v>
      </c>
      <c r="K2139">
        <v>296.49089145385102</v>
      </c>
      <c r="L2139">
        <v>287.379662942751</v>
      </c>
      <c r="M2139">
        <v>57.031247279026303</v>
      </c>
      <c r="N2139">
        <v>0.64018027139018197</v>
      </c>
      <c r="O2139">
        <v>30.387705204331098</v>
      </c>
      <c r="P2139">
        <v>39.522417153996102</v>
      </c>
      <c r="Q2139">
        <v>0.119089698365844</v>
      </c>
    </row>
    <row r="2140" spans="1:17" hidden="1" x14ac:dyDescent="0.3">
      <c r="A2140" t="s">
        <v>4440</v>
      </c>
      <c r="B2140" t="s">
        <v>4441</v>
      </c>
      <c r="C2140" t="str">
        <f>IFERROR(VLOOKUP(Table1[[#This Row],[Ticker]],[1]!Table1[[Symbol]:[Industry]],2,FALSE),"-")</f>
        <v>-</v>
      </c>
      <c r="D2140" t="s">
        <v>189</v>
      </c>
      <c r="E2140">
        <v>285</v>
      </c>
      <c r="F2140">
        <v>573.25</v>
      </c>
      <c r="G2140">
        <v>7.3185705516890298</v>
      </c>
      <c r="H2140">
        <v>-11.166418579579</v>
      </c>
      <c r="I2140">
        <v>-30.677729491704401</v>
      </c>
      <c r="J2140">
        <v>-1.4342248287512001</v>
      </c>
      <c r="K2140">
        <v>589.69563953050795</v>
      </c>
      <c r="L2140">
        <v>570.65758294817897</v>
      </c>
      <c r="M2140">
        <v>47.021943912922701</v>
      </c>
      <c r="N2140">
        <v>1.1299162183864699</v>
      </c>
      <c r="O2140">
        <v>33.449629306585202</v>
      </c>
      <c r="P2140">
        <v>41.963843486874602</v>
      </c>
      <c r="Q2140">
        <v>8.2342502976761003E-2</v>
      </c>
    </row>
    <row r="2141" spans="1:17" hidden="1" x14ac:dyDescent="0.3">
      <c r="A2141" t="s">
        <v>4442</v>
      </c>
      <c r="B2141" t="s">
        <v>4443</v>
      </c>
      <c r="C2141" t="str">
        <f>IFERROR(VLOOKUP(Table1[[#This Row],[Ticker]],[1]!Table1[[Symbol]:[Industry]],2,FALSE),"-")</f>
        <v>-</v>
      </c>
      <c r="D2141" t="s">
        <v>239</v>
      </c>
      <c r="E2141">
        <v>284.17553835899997</v>
      </c>
      <c r="F2141">
        <v>12.52</v>
      </c>
      <c r="G2141">
        <v>8.3175178409588906</v>
      </c>
      <c r="H2141">
        <v>15.544066169356901</v>
      </c>
      <c r="I2141">
        <v>-15.519688434823101</v>
      </c>
      <c r="J2141">
        <v>-9.2601183181244</v>
      </c>
      <c r="K2141">
        <v>11.163529730419</v>
      </c>
      <c r="L2141">
        <v>10.7580506168756</v>
      </c>
      <c r="M2141">
        <v>46.220228178455599</v>
      </c>
      <c r="N2141">
        <v>0.61677467166078404</v>
      </c>
      <c r="O2141">
        <v>18.450479233226801</v>
      </c>
      <c r="P2141">
        <v>48.165680473372703</v>
      </c>
      <c r="Q2141">
        <v>4.6938942045553003E-2</v>
      </c>
    </row>
    <row r="2142" spans="1:17" hidden="1" x14ac:dyDescent="0.3">
      <c r="A2142" t="s">
        <v>4444</v>
      </c>
      <c r="B2142" t="s">
        <v>4445</v>
      </c>
      <c r="C2142" t="str">
        <f>IFERROR(VLOOKUP(Table1[[#This Row],[Ticker]],[1]!Table1[[Symbol]:[Industry]],2,FALSE),"-")</f>
        <v>-</v>
      </c>
      <c r="D2142" t="s">
        <v>46</v>
      </c>
      <c r="E2142">
        <v>283.86938268</v>
      </c>
      <c r="F2142">
        <v>10.34</v>
      </c>
      <c r="G2142">
        <v>65.0062464001781</v>
      </c>
      <c r="H2142">
        <v>-7.1584943521454898</v>
      </c>
      <c r="I2142">
        <v>-34.879988131333</v>
      </c>
      <c r="J2142">
        <v>-4.5473992015362201</v>
      </c>
      <c r="K2142">
        <v>10.9051563349191</v>
      </c>
      <c r="L2142">
        <v>9.8867450083330102</v>
      </c>
      <c r="M2142">
        <v>40.052255537905303</v>
      </c>
      <c r="N2142">
        <v>1.6032956762855901</v>
      </c>
      <c r="O2142">
        <v>45.067698259187601</v>
      </c>
      <c r="P2142">
        <v>100</v>
      </c>
      <c r="Q2142">
        <v>5.5085495984589998E-2</v>
      </c>
    </row>
    <row r="2143" spans="1:17" hidden="1" x14ac:dyDescent="0.3">
      <c r="A2143" t="s">
        <v>4446</v>
      </c>
      <c r="B2143" t="s">
        <v>4447</v>
      </c>
      <c r="C2143" t="str">
        <f>IFERROR(VLOOKUP(Table1[[#This Row],[Ticker]],[1]!Table1[[Symbol]:[Industry]],2,FALSE),"-")</f>
        <v>-</v>
      </c>
      <c r="D2143" t="s">
        <v>542</v>
      </c>
      <c r="E2143">
        <v>282.63087000000002</v>
      </c>
      <c r="F2143">
        <v>142.80000000000001</v>
      </c>
      <c r="G2143">
        <v>-59.475728716294398</v>
      </c>
      <c r="H2143">
        <v>10.941548172701401</v>
      </c>
      <c r="I2143">
        <v>-31.239633102831199</v>
      </c>
      <c r="J2143">
        <v>3.6848565106660098</v>
      </c>
      <c r="K2143">
        <v>130.41799757403399</v>
      </c>
      <c r="M2143">
        <v>63.181874348509297</v>
      </c>
      <c r="N2143">
        <v>2.2055335968379399</v>
      </c>
      <c r="O2143">
        <v>65.266106442576998</v>
      </c>
      <c r="P2143">
        <v>42.8</v>
      </c>
    </row>
    <row r="2144" spans="1:17" hidden="1" x14ac:dyDescent="0.3">
      <c r="A2144" t="s">
        <v>4448</v>
      </c>
      <c r="B2144" t="s">
        <v>4449</v>
      </c>
      <c r="C2144" t="str">
        <f>IFERROR(VLOOKUP(Table1[[#This Row],[Ticker]],[1]!Table1[[Symbol]:[Industry]],2,FALSE),"-")</f>
        <v>-</v>
      </c>
      <c r="E2144">
        <v>282.29311200000001</v>
      </c>
      <c r="F2144">
        <v>2.6</v>
      </c>
      <c r="G2144">
        <v>138.989491747031</v>
      </c>
      <c r="H2144">
        <v>-23.4580035087975</v>
      </c>
      <c r="I2144">
        <v>44.674496463384003</v>
      </c>
      <c r="J2144">
        <v>-1.9742148101699999</v>
      </c>
      <c r="K2144">
        <v>3.1654402783803799</v>
      </c>
      <c r="L2144">
        <v>2.5202817218615001</v>
      </c>
      <c r="M2144">
        <v>38.062284749302698</v>
      </c>
      <c r="N2144">
        <v>1.9632863070280799</v>
      </c>
      <c r="O2144">
        <v>58.846153846153797</v>
      </c>
      <c r="P2144">
        <v>494.28571428571399</v>
      </c>
    </row>
    <row r="2145" spans="1:17" hidden="1" x14ac:dyDescent="0.3">
      <c r="A2145" t="s">
        <v>4450</v>
      </c>
      <c r="B2145" t="s">
        <v>4451</v>
      </c>
      <c r="C2145" t="str">
        <f>IFERROR(VLOOKUP(Table1[[#This Row],[Ticker]],[1]!Table1[[Symbol]:[Industry]],2,FALSE),"-")</f>
        <v>-</v>
      </c>
      <c r="D2145" t="s">
        <v>65</v>
      </c>
      <c r="E2145">
        <v>282.20493850000003</v>
      </c>
      <c r="F2145">
        <v>278.8</v>
      </c>
      <c r="G2145">
        <v>-47.861849355430202</v>
      </c>
      <c r="H2145">
        <v>0.26303596643190802</v>
      </c>
      <c r="I2145">
        <v>-45.744309646944302</v>
      </c>
      <c r="J2145">
        <v>2.1851771996892801</v>
      </c>
      <c r="K2145">
        <v>278.67931359184797</v>
      </c>
      <c r="L2145">
        <v>328.497837747657</v>
      </c>
      <c r="M2145">
        <v>66.211814832011598</v>
      </c>
      <c r="N2145">
        <v>0.87903731421093401</v>
      </c>
      <c r="O2145">
        <v>68.149210903873694</v>
      </c>
      <c r="P2145">
        <v>16.1666666666666</v>
      </c>
      <c r="Q2145">
        <v>-0.158411825800715</v>
      </c>
    </row>
    <row r="2146" spans="1:17" hidden="1" x14ac:dyDescent="0.3">
      <c r="A2146" t="s">
        <v>4452</v>
      </c>
      <c r="B2146" t="s">
        <v>4453</v>
      </c>
      <c r="C2146" t="str">
        <f>IFERROR(VLOOKUP(Table1[[#This Row],[Ticker]],[1]!Table1[[Symbol]:[Industry]],2,FALSE),"-")</f>
        <v>-</v>
      </c>
      <c r="D2146" t="s">
        <v>171</v>
      </c>
      <c r="E2146">
        <v>282.02401600000002</v>
      </c>
      <c r="F2146">
        <v>268</v>
      </c>
      <c r="G2146">
        <v>102.753690986809</v>
      </c>
      <c r="H2146">
        <v>-14.363194413988399</v>
      </c>
      <c r="I2146">
        <v>25.5638986343657</v>
      </c>
      <c r="J2146">
        <v>-6.2416140775692597</v>
      </c>
      <c r="K2146">
        <v>264.06989607199199</v>
      </c>
      <c r="L2146">
        <v>209.80263742960099</v>
      </c>
      <c r="M2146">
        <v>41.614373891607499</v>
      </c>
      <c r="N2146">
        <v>0.68536904215100802</v>
      </c>
      <c r="O2146">
        <v>22.388059701492502</v>
      </c>
      <c r="P2146">
        <v>155.23809523809501</v>
      </c>
    </row>
    <row r="2147" spans="1:17" hidden="1" x14ac:dyDescent="0.3">
      <c r="A2147" t="s">
        <v>4454</v>
      </c>
      <c r="B2147" t="s">
        <v>4455</v>
      </c>
      <c r="C2147" t="str">
        <f>IFERROR(VLOOKUP(Table1[[#This Row],[Ticker]],[1]!Table1[[Symbol]:[Industry]],2,FALSE),"-")</f>
        <v>-</v>
      </c>
      <c r="D2147" t="s">
        <v>388</v>
      </c>
      <c r="E2147">
        <v>281.70085875000001</v>
      </c>
      <c r="F2147">
        <v>207.75</v>
      </c>
      <c r="G2147">
        <v>8.2905577481660302</v>
      </c>
      <c r="H2147">
        <v>6.5260452597816396</v>
      </c>
      <c r="I2147">
        <v>-16.1619358623255</v>
      </c>
      <c r="J2147">
        <v>5.6523253163701197</v>
      </c>
      <c r="K2147">
        <v>203.23170390354699</v>
      </c>
      <c r="L2147">
        <v>206.38482235518799</v>
      </c>
      <c r="M2147">
        <v>61.0621147597749</v>
      </c>
      <c r="N2147">
        <v>1.6420652518213401</v>
      </c>
      <c r="O2147">
        <v>41.708784596871197</v>
      </c>
      <c r="P2147">
        <v>45.789473684210499</v>
      </c>
    </row>
    <row r="2148" spans="1:17" hidden="1" x14ac:dyDescent="0.3">
      <c r="A2148" t="s">
        <v>4456</v>
      </c>
      <c r="B2148" t="s">
        <v>4457</v>
      </c>
      <c r="C2148" t="str">
        <f>IFERROR(VLOOKUP(Table1[[#This Row],[Ticker]],[1]!Table1[[Symbol]:[Industry]],2,FALSE),"-")</f>
        <v>-</v>
      </c>
      <c r="D2148" t="s">
        <v>150</v>
      </c>
      <c r="E2148">
        <v>281.31119954000002</v>
      </c>
      <c r="F2148">
        <v>265.64999999999998</v>
      </c>
      <c r="G2148">
        <v>-12.756234247415801</v>
      </c>
      <c r="H2148">
        <v>-2.7295198455105698</v>
      </c>
      <c r="I2148">
        <v>-19.6615255293224</v>
      </c>
      <c r="J2148">
        <v>1.0821954462402601</v>
      </c>
      <c r="K2148">
        <v>264.23914373607101</v>
      </c>
      <c r="L2148">
        <v>259.48456069878802</v>
      </c>
      <c r="M2148">
        <v>69.028519245531399</v>
      </c>
      <c r="N2148">
        <v>0.79128534877807</v>
      </c>
      <c r="O2148">
        <v>22.868435911914101</v>
      </c>
      <c r="P2148">
        <v>19.393258426966199</v>
      </c>
      <c r="Q2148">
        <v>6.5924571842780999E-2</v>
      </c>
    </row>
    <row r="2149" spans="1:17" hidden="1" x14ac:dyDescent="0.3">
      <c r="A2149" t="s">
        <v>4458</v>
      </c>
      <c r="B2149" t="s">
        <v>4459</v>
      </c>
      <c r="C2149" t="str">
        <f>IFERROR(VLOOKUP(Table1[[#This Row],[Ticker]],[1]!Table1[[Symbol]:[Industry]],2,FALSE),"-")</f>
        <v>-</v>
      </c>
      <c r="D2149" t="s">
        <v>242</v>
      </c>
      <c r="E2149">
        <v>280.99692599999997</v>
      </c>
      <c r="F2149">
        <v>401.1</v>
      </c>
      <c r="G2149">
        <v>-18.645121123867</v>
      </c>
      <c r="H2149">
        <v>-1.79647201631673</v>
      </c>
      <c r="I2149">
        <v>-10.1420675189497</v>
      </c>
      <c r="J2149">
        <v>-1.6938753841019301</v>
      </c>
      <c r="K2149">
        <v>397.67664156572101</v>
      </c>
      <c r="L2149">
        <v>383.52698337943701</v>
      </c>
      <c r="M2149">
        <v>45.861850166318902</v>
      </c>
      <c r="N2149">
        <v>0.65837170730138195</v>
      </c>
      <c r="O2149">
        <v>28.135128396908499</v>
      </c>
      <c r="P2149">
        <v>23.2258064516129</v>
      </c>
      <c r="Q2149">
        <v>0.108707389610864</v>
      </c>
    </row>
    <row r="2150" spans="1:17" hidden="1" x14ac:dyDescent="0.3">
      <c r="A2150" t="s">
        <v>4460</v>
      </c>
      <c r="B2150" t="s">
        <v>4461</v>
      </c>
      <c r="C2150" t="str">
        <f>IFERROR(VLOOKUP(Table1[[#This Row],[Ticker]],[1]!Table1[[Symbol]:[Industry]],2,FALSE),"-")</f>
        <v>-</v>
      </c>
      <c r="D2150" t="s">
        <v>65</v>
      </c>
      <c r="E2150">
        <v>280.718076</v>
      </c>
      <c r="F2150">
        <v>111</v>
      </c>
      <c r="G2150">
        <v>-6.5650377493949899</v>
      </c>
      <c r="H2150">
        <v>13.989729033871701</v>
      </c>
      <c r="I2150">
        <v>6.4089118888014101</v>
      </c>
      <c r="J2150">
        <v>17.337333290851699</v>
      </c>
      <c r="K2150">
        <v>97.710034637982503</v>
      </c>
      <c r="M2150">
        <v>70.368340314238097</v>
      </c>
      <c r="N2150">
        <v>1.3258933809629301</v>
      </c>
      <c r="O2150">
        <v>9.7747747747747695</v>
      </c>
      <c r="P2150">
        <v>35.4484441732763</v>
      </c>
    </row>
    <row r="2151" spans="1:17" hidden="1" x14ac:dyDescent="0.3">
      <c r="A2151" t="s">
        <v>4462</v>
      </c>
      <c r="B2151" t="s">
        <v>4463</v>
      </c>
      <c r="C2151" t="str">
        <f>IFERROR(VLOOKUP(Table1[[#This Row],[Ticker]],[1]!Table1[[Symbol]:[Industry]],2,FALSE),"-")</f>
        <v>-</v>
      </c>
      <c r="E2151">
        <v>280.60870599999998</v>
      </c>
      <c r="F2151">
        <v>32.659999999999997</v>
      </c>
      <c r="G2151">
        <v>35.217106239542197</v>
      </c>
      <c r="H2151">
        <v>8.6088909718900695</v>
      </c>
      <c r="I2151">
        <v>0.78381436042488395</v>
      </c>
      <c r="J2151">
        <v>0.93229896590897998</v>
      </c>
      <c r="K2151">
        <v>30.7857443061922</v>
      </c>
      <c r="L2151">
        <v>29.141544711071901</v>
      </c>
      <c r="M2151">
        <v>62.398767518942499</v>
      </c>
      <c r="N2151">
        <v>0.93760816162435401</v>
      </c>
      <c r="O2151">
        <v>27.372933251684</v>
      </c>
      <c r="P2151">
        <v>71.174004192872104</v>
      </c>
      <c r="Q2151">
        <v>6.5576660830269001E-2</v>
      </c>
    </row>
    <row r="2152" spans="1:17" hidden="1" x14ac:dyDescent="0.3">
      <c r="A2152" t="s">
        <v>4464</v>
      </c>
      <c r="B2152" t="s">
        <v>4465</v>
      </c>
      <c r="C2152" t="str">
        <f>IFERROR(VLOOKUP(Table1[[#This Row],[Ticker]],[1]!Table1[[Symbol]:[Industry]],2,FALSE),"-")</f>
        <v>-</v>
      </c>
      <c r="D2152" t="s">
        <v>95</v>
      </c>
      <c r="E2152">
        <v>279.50244572999998</v>
      </c>
      <c r="F2152">
        <v>30.61</v>
      </c>
      <c r="G2152">
        <v>71.687389435070997</v>
      </c>
      <c r="H2152">
        <v>16.608756010016801</v>
      </c>
      <c r="I2152">
        <v>12.324626015094699</v>
      </c>
      <c r="J2152">
        <v>6.1657933298381398</v>
      </c>
      <c r="K2152">
        <v>27.523360248757299</v>
      </c>
      <c r="L2152">
        <v>24.821018188273801</v>
      </c>
      <c r="M2152">
        <v>63.131413600060398</v>
      </c>
      <c r="N2152">
        <v>2.4135626744752501</v>
      </c>
      <c r="O2152">
        <v>33.289774583469402</v>
      </c>
      <c r="P2152">
        <v>111.10344827586199</v>
      </c>
      <c r="Q2152">
        <v>1.0472276932543E-2</v>
      </c>
    </row>
    <row r="2153" spans="1:17" hidden="1" x14ac:dyDescent="0.3">
      <c r="A2153" t="s">
        <v>4466</v>
      </c>
      <c r="B2153" t="s">
        <v>4467</v>
      </c>
      <c r="C2153" t="str">
        <f>IFERROR(VLOOKUP(Table1[[#This Row],[Ticker]],[1]!Table1[[Symbol]:[Industry]],2,FALSE),"-")</f>
        <v>-</v>
      </c>
      <c r="D2153" t="s">
        <v>629</v>
      </c>
      <c r="E2153">
        <v>278.89795079999999</v>
      </c>
      <c r="F2153">
        <v>69.62</v>
      </c>
      <c r="G2153">
        <v>1.8366927754987299</v>
      </c>
      <c r="H2153">
        <v>-5.7257322811724602</v>
      </c>
      <c r="I2153">
        <v>-8.9543773403703995</v>
      </c>
      <c r="J2153">
        <v>-2.7335151858386499</v>
      </c>
      <c r="K2153">
        <v>68.956144860923999</v>
      </c>
      <c r="L2153">
        <v>65.865627037763502</v>
      </c>
      <c r="M2153">
        <v>53.104713092127703</v>
      </c>
      <c r="N2153">
        <v>1.4967014292577201</v>
      </c>
      <c r="O2153">
        <v>13.473139902326899</v>
      </c>
      <c r="P2153">
        <v>38.547263681592</v>
      </c>
      <c r="Q2153">
        <v>4.9558574170228999E-2</v>
      </c>
    </row>
    <row r="2154" spans="1:17" hidden="1" x14ac:dyDescent="0.3">
      <c r="A2154" t="s">
        <v>4468</v>
      </c>
      <c r="B2154" t="s">
        <v>4469</v>
      </c>
      <c r="C2154" t="str">
        <f>IFERROR(VLOOKUP(Table1[[#This Row],[Ticker]],[1]!Table1[[Symbol]:[Industry]],2,FALSE),"-")</f>
        <v>-</v>
      </c>
      <c r="D2154" t="s">
        <v>46</v>
      </c>
      <c r="E2154">
        <v>277.99627199999998</v>
      </c>
      <c r="F2154">
        <v>94.1</v>
      </c>
      <c r="G2154">
        <v>103.87977190741</v>
      </c>
      <c r="H2154">
        <v>4.0242514734574701</v>
      </c>
      <c r="I2154">
        <v>28.491473961559599</v>
      </c>
      <c r="J2154">
        <v>-9.12622946218465</v>
      </c>
      <c r="K2154">
        <v>88.998048482080506</v>
      </c>
      <c r="L2154">
        <v>71.569271068375301</v>
      </c>
      <c r="M2154">
        <v>45.7876642471211</v>
      </c>
      <c r="N2154">
        <v>2.6389843382154998</v>
      </c>
      <c r="O2154">
        <v>21.572794899043501</v>
      </c>
      <c r="P2154">
        <v>142.213642213642</v>
      </c>
      <c r="Q2154">
        <v>0.14040481691552001</v>
      </c>
    </row>
    <row r="2155" spans="1:17" hidden="1" x14ac:dyDescent="0.3">
      <c r="A2155" t="s">
        <v>4470</v>
      </c>
      <c r="B2155" t="s">
        <v>4471</v>
      </c>
      <c r="C2155" t="str">
        <f>IFERROR(VLOOKUP(Table1[[#This Row],[Ticker]],[1]!Table1[[Symbol]:[Industry]],2,FALSE),"-")</f>
        <v>-</v>
      </c>
      <c r="E2155">
        <v>277.93124999999998</v>
      </c>
      <c r="F2155">
        <v>1253.3499999999999</v>
      </c>
      <c r="G2155">
        <v>204.044415432515</v>
      </c>
      <c r="H2155">
        <v>-8.9348817845888195</v>
      </c>
      <c r="I2155">
        <v>39.515372540786501</v>
      </c>
      <c r="J2155">
        <v>-2.4176611194509401</v>
      </c>
      <c r="K2155">
        <v>1157.7065172488701</v>
      </c>
      <c r="L2155">
        <v>855.94646412173597</v>
      </c>
      <c r="M2155">
        <v>45.728536624197602</v>
      </c>
      <c r="N2155">
        <v>0.58926433960628899</v>
      </c>
      <c r="O2155">
        <v>14.872142657677401</v>
      </c>
      <c r="P2155">
        <v>272.74349442379099</v>
      </c>
      <c r="Q2155">
        <v>0.19629195711053801</v>
      </c>
    </row>
    <row r="2156" spans="1:17" hidden="1" x14ac:dyDescent="0.3">
      <c r="A2156" t="s">
        <v>4472</v>
      </c>
      <c r="B2156" t="s">
        <v>4473</v>
      </c>
      <c r="C2156" t="str">
        <f>IFERROR(VLOOKUP(Table1[[#This Row],[Ticker]],[1]!Table1[[Symbol]:[Industry]],2,FALSE),"-")</f>
        <v>-</v>
      </c>
      <c r="D2156" t="s">
        <v>140</v>
      </c>
      <c r="E2156">
        <v>277.37634915799998</v>
      </c>
      <c r="F2156">
        <v>44.74</v>
      </c>
      <c r="G2156">
        <v>47.779465039820799</v>
      </c>
      <c r="H2156">
        <v>-11.581652931416</v>
      </c>
      <c r="I2156">
        <v>-24.650325203901399</v>
      </c>
      <c r="J2156">
        <v>-10.2904779424395</v>
      </c>
      <c r="K2156">
        <v>47.410239611995401</v>
      </c>
      <c r="L2156">
        <v>43.662989352815302</v>
      </c>
      <c r="M2156">
        <v>36.220866000807398</v>
      </c>
      <c r="N2156">
        <v>1.4576475128297799</v>
      </c>
      <c r="O2156">
        <v>42.8252123379526</v>
      </c>
      <c r="P2156">
        <v>97.527593818984499</v>
      </c>
      <c r="Q2156">
        <v>6.1755918728242001E-2</v>
      </c>
    </row>
    <row r="2157" spans="1:17" hidden="1" x14ac:dyDescent="0.3">
      <c r="A2157" t="s">
        <v>4474</v>
      </c>
      <c r="B2157" t="s">
        <v>4475</v>
      </c>
      <c r="C2157" t="str">
        <f>IFERROR(VLOOKUP(Table1[[#This Row],[Ticker]],[1]!Table1[[Symbol]:[Industry]],2,FALSE),"-")</f>
        <v>-</v>
      </c>
      <c r="D2157" t="s">
        <v>75</v>
      </c>
      <c r="E2157">
        <v>277.27319875000001</v>
      </c>
      <c r="F2157">
        <v>47.55</v>
      </c>
      <c r="G2157">
        <v>155.388174723188</v>
      </c>
      <c r="H2157">
        <v>7.2417854732000499</v>
      </c>
      <c r="I2157">
        <v>3.2976864731974098</v>
      </c>
      <c r="J2157">
        <v>-9.1873505116777903</v>
      </c>
      <c r="K2157">
        <v>45.617434157004297</v>
      </c>
      <c r="L2157">
        <v>38.257679451215097</v>
      </c>
      <c r="M2157">
        <v>38.667172499487798</v>
      </c>
      <c r="N2157">
        <v>0.73354630359526596</v>
      </c>
      <c r="O2157">
        <v>23.659305993690801</v>
      </c>
      <c r="P2157">
        <v>216.577896138482</v>
      </c>
      <c r="Q2157">
        <v>9.3697934828141996E-2</v>
      </c>
    </row>
    <row r="2158" spans="1:17" hidden="1" x14ac:dyDescent="0.3">
      <c r="A2158" t="s">
        <v>4476</v>
      </c>
      <c r="B2158" t="s">
        <v>4477</v>
      </c>
      <c r="C2158" t="str">
        <f>IFERROR(VLOOKUP(Table1[[#This Row],[Ticker]],[1]!Table1[[Symbol]:[Industry]],2,FALSE),"-")</f>
        <v>-</v>
      </c>
      <c r="D2158" t="s">
        <v>1654</v>
      </c>
      <c r="E2158">
        <v>277.24898949999999</v>
      </c>
      <c r="F2158">
        <v>255.3</v>
      </c>
      <c r="G2158">
        <v>-8.1937161438037602</v>
      </c>
      <c r="H2158">
        <v>-3.0248687611466298</v>
      </c>
      <c r="I2158">
        <v>-3.6672399812149301</v>
      </c>
      <c r="J2158">
        <v>-3.3354488972668102</v>
      </c>
      <c r="K2158">
        <v>266.32177522769803</v>
      </c>
      <c r="L2158">
        <v>257.35749205909298</v>
      </c>
      <c r="M2158">
        <v>48.406254740845299</v>
      </c>
      <c r="N2158">
        <v>1.2245336359385199</v>
      </c>
      <c r="O2158">
        <v>43.7916177046611</v>
      </c>
      <c r="P2158">
        <v>26.386138613861299</v>
      </c>
      <c r="Q2158">
        <v>8.5015427589649001E-2</v>
      </c>
    </row>
    <row r="2159" spans="1:17" hidden="1" x14ac:dyDescent="0.3">
      <c r="A2159" t="s">
        <v>4478</v>
      </c>
      <c r="B2159" t="s">
        <v>4479</v>
      </c>
      <c r="C2159" t="str">
        <f>IFERROR(VLOOKUP(Table1[[#This Row],[Ticker]],[1]!Table1[[Symbol]:[Industry]],2,FALSE),"-")</f>
        <v>-</v>
      </c>
      <c r="D2159" t="s">
        <v>100</v>
      </c>
      <c r="E2159">
        <v>275.98454344800001</v>
      </c>
      <c r="F2159">
        <v>8.14</v>
      </c>
      <c r="G2159">
        <v>-15.0666661297353</v>
      </c>
      <c r="H2159">
        <v>-25.376812913211499</v>
      </c>
      <c r="I2159">
        <v>-46.092654610595901</v>
      </c>
      <c r="J2159">
        <v>6.29085345489825</v>
      </c>
      <c r="K2159">
        <v>9.7796977412627406</v>
      </c>
      <c r="L2159">
        <v>10.132702577218801</v>
      </c>
      <c r="M2159">
        <v>53.659986091051799</v>
      </c>
      <c r="N2159">
        <v>1.53493654161417</v>
      </c>
      <c r="O2159">
        <v>99.884066057730195</v>
      </c>
      <c r="P2159">
        <v>16.285714285714299</v>
      </c>
      <c r="Q2159">
        <v>6.569554022264E-2</v>
      </c>
    </row>
    <row r="2160" spans="1:17" hidden="1" x14ac:dyDescent="0.3">
      <c r="A2160" t="s">
        <v>4480</v>
      </c>
      <c r="B2160" t="s">
        <v>4481</v>
      </c>
      <c r="C2160" t="str">
        <f>IFERROR(VLOOKUP(Table1[[#This Row],[Ticker]],[1]!Table1[[Symbol]:[Industry]],2,FALSE),"-")</f>
        <v>-</v>
      </c>
      <c r="D2160" t="s">
        <v>1093</v>
      </c>
      <c r="E2160">
        <v>275.65499999999997</v>
      </c>
      <c r="F2160">
        <v>11.69</v>
      </c>
      <c r="G2160">
        <v>7.2240305358782494E-2</v>
      </c>
      <c r="H2160">
        <v>-8.4548327126932605</v>
      </c>
      <c r="I2160">
        <v>-24.095547213449102</v>
      </c>
      <c r="J2160">
        <v>-4.8570619000836404</v>
      </c>
      <c r="K2160">
        <v>12.1726897379229</v>
      </c>
      <c r="L2160">
        <v>11.8850112262233</v>
      </c>
      <c r="M2160">
        <v>34.438534503871303</v>
      </c>
      <c r="N2160">
        <v>1.2017589719980299</v>
      </c>
      <c r="O2160">
        <v>50.983746792129999</v>
      </c>
      <c r="P2160">
        <v>38.343195266272097</v>
      </c>
      <c r="Q2160">
        <v>2.7234828933981998E-2</v>
      </c>
    </row>
    <row r="2161" spans="1:17" hidden="1" x14ac:dyDescent="0.3">
      <c r="A2161" t="s">
        <v>4482</v>
      </c>
      <c r="B2161" t="s">
        <v>4483</v>
      </c>
      <c r="C2161" t="str">
        <f>IFERROR(VLOOKUP(Table1[[#This Row],[Ticker]],[1]!Table1[[Symbol]:[Industry]],2,FALSE),"-")</f>
        <v>-</v>
      </c>
      <c r="E2161">
        <v>275.64129545999998</v>
      </c>
      <c r="F2161">
        <v>23.01</v>
      </c>
      <c r="G2161">
        <v>-11.3710731379546</v>
      </c>
      <c r="H2161">
        <v>-1.4757485265425301</v>
      </c>
      <c r="I2161">
        <v>-41.983351225520799</v>
      </c>
      <c r="J2161">
        <v>-5.0893942044191602</v>
      </c>
      <c r="K2161">
        <v>23.015604345078199</v>
      </c>
      <c r="L2161">
        <v>24.019247618212301</v>
      </c>
      <c r="M2161">
        <v>43.472903909894399</v>
      </c>
      <c r="N2161">
        <v>0.71661073103566897</v>
      </c>
      <c r="O2161">
        <v>59.9304650152107</v>
      </c>
      <c r="P2161">
        <v>29.633802816901401</v>
      </c>
      <c r="Q2161">
        <v>4.9633909665528997E-2</v>
      </c>
    </row>
    <row r="2162" spans="1:17" hidden="1" x14ac:dyDescent="0.3">
      <c r="A2162" t="s">
        <v>4484</v>
      </c>
      <c r="B2162" t="s">
        <v>4485</v>
      </c>
      <c r="C2162" t="str">
        <f>IFERROR(VLOOKUP(Table1[[#This Row],[Ticker]],[1]!Table1[[Symbol]:[Industry]],2,FALSE),"-")</f>
        <v>-</v>
      </c>
      <c r="D2162" t="s">
        <v>388</v>
      </c>
      <c r="E2162">
        <v>274.74360865199998</v>
      </c>
      <c r="F2162">
        <v>28</v>
      </c>
      <c r="G2162">
        <v>19.1484073815258</v>
      </c>
      <c r="H2162">
        <v>13.735573923659601</v>
      </c>
      <c r="I2162">
        <v>-19.998855101489799</v>
      </c>
      <c r="J2162">
        <v>11.351268206357201</v>
      </c>
      <c r="K2162">
        <v>26.3102570336392</v>
      </c>
      <c r="L2162">
        <v>26.206212677970001</v>
      </c>
      <c r="M2162">
        <v>68.950214120951401</v>
      </c>
      <c r="N2162">
        <v>1.94382227507679</v>
      </c>
      <c r="O2162">
        <v>33.571428571428498</v>
      </c>
      <c r="P2162">
        <v>55.1246537396121</v>
      </c>
      <c r="Q2162">
        <v>6.5982913091347004E-2</v>
      </c>
    </row>
    <row r="2163" spans="1:17" hidden="1" x14ac:dyDescent="0.3">
      <c r="A2163" t="s">
        <v>4486</v>
      </c>
      <c r="B2163" t="s">
        <v>4487</v>
      </c>
      <c r="C2163" t="str">
        <f>IFERROR(VLOOKUP(Table1[[#This Row],[Ticker]],[1]!Table1[[Symbol]:[Industry]],2,FALSE),"-")</f>
        <v>-</v>
      </c>
      <c r="D2163" t="s">
        <v>629</v>
      </c>
      <c r="E2163">
        <v>273.566307609999</v>
      </c>
      <c r="F2163">
        <v>31.85</v>
      </c>
      <c r="G2163">
        <v>-15.136853605305699</v>
      </c>
      <c r="H2163">
        <v>-1.7406114879839201</v>
      </c>
      <c r="I2163">
        <v>-13.174955730420599</v>
      </c>
      <c r="J2163">
        <v>-2.04906749371834</v>
      </c>
      <c r="K2163">
        <v>32.963774037352401</v>
      </c>
      <c r="L2163">
        <v>32.712783062385299</v>
      </c>
      <c r="M2163">
        <v>45.795853272677697</v>
      </c>
      <c r="N2163">
        <v>0.86899932439344496</v>
      </c>
      <c r="O2163">
        <v>41.915227629513303</v>
      </c>
      <c r="P2163">
        <v>30.532786885245901</v>
      </c>
      <c r="Q2163">
        <v>-1.0174179759425001E-2</v>
      </c>
    </row>
    <row r="2164" spans="1:17" hidden="1" x14ac:dyDescent="0.3">
      <c r="A2164" t="s">
        <v>4488</v>
      </c>
      <c r="B2164" t="s">
        <v>4489</v>
      </c>
      <c r="C2164" t="str">
        <f>IFERROR(VLOOKUP(Table1[[#This Row],[Ticker]],[1]!Table1[[Symbol]:[Industry]],2,FALSE),"-")</f>
        <v>-</v>
      </c>
      <c r="E2164">
        <v>272.422304</v>
      </c>
      <c r="F2164">
        <v>204.4</v>
      </c>
      <c r="G2164">
        <v>48.693861926980397</v>
      </c>
      <c r="H2164">
        <v>7.6050595542655497</v>
      </c>
      <c r="I2164">
        <v>13.2704749284472</v>
      </c>
      <c r="J2164">
        <v>9.9671771312219395</v>
      </c>
      <c r="K2164">
        <v>185.774671675045</v>
      </c>
      <c r="L2164">
        <v>172.31937789246001</v>
      </c>
      <c r="M2164">
        <v>82.008617599121393</v>
      </c>
      <c r="N2164">
        <v>1.80750959849027</v>
      </c>
      <c r="O2164">
        <v>5.4305283757338501</v>
      </c>
      <c r="P2164">
        <v>92.830188679245197</v>
      </c>
      <c r="Q2164">
        <v>0.199196180633991</v>
      </c>
    </row>
    <row r="2165" spans="1:17" hidden="1" x14ac:dyDescent="0.3">
      <c r="A2165" t="s">
        <v>4490</v>
      </c>
      <c r="B2165" t="s">
        <v>4491</v>
      </c>
      <c r="C2165" t="str">
        <f>IFERROR(VLOOKUP(Table1[[#This Row],[Ticker]],[1]!Table1[[Symbol]:[Industry]],2,FALSE),"-")</f>
        <v>-</v>
      </c>
      <c r="D2165" t="s">
        <v>333</v>
      </c>
      <c r="E2165">
        <v>271.98899999999998</v>
      </c>
      <c r="F2165">
        <v>160</v>
      </c>
      <c r="G2165">
        <v>258.77208094021699</v>
      </c>
      <c r="H2165">
        <v>6.1758084799868396</v>
      </c>
      <c r="I2165">
        <v>29.940701648006399</v>
      </c>
      <c r="J2165">
        <v>11.2890124537573</v>
      </c>
      <c r="K2165">
        <v>144.56018870333199</v>
      </c>
      <c r="L2165">
        <v>116.267336020852</v>
      </c>
      <c r="M2165">
        <v>78.4693342232042</v>
      </c>
      <c r="N2165">
        <v>1.2342173657882201</v>
      </c>
      <c r="O2165">
        <v>17.5</v>
      </c>
      <c r="P2165">
        <v>307.124681933842</v>
      </c>
    </row>
    <row r="2166" spans="1:17" hidden="1" x14ac:dyDescent="0.3">
      <c r="A2166" t="s">
        <v>4492</v>
      </c>
      <c r="B2166" t="s">
        <v>4493</v>
      </c>
      <c r="C2166" t="str">
        <f>IFERROR(VLOOKUP(Table1[[#This Row],[Ticker]],[1]!Table1[[Symbol]:[Industry]],2,FALSE),"-")</f>
        <v>-</v>
      </c>
      <c r="D2166" t="s">
        <v>21</v>
      </c>
      <c r="E2166">
        <v>271.45477260000001</v>
      </c>
      <c r="F2166">
        <v>185.5</v>
      </c>
      <c r="G2166">
        <v>139.45317424789701</v>
      </c>
      <c r="H2166">
        <v>11.516170665376601</v>
      </c>
      <c r="I2166">
        <v>-18.544247709222699</v>
      </c>
      <c r="J2166">
        <v>0.569497033541838</v>
      </c>
      <c r="K2166">
        <v>176.36295985721</v>
      </c>
      <c r="L2166">
        <v>158.85309845181001</v>
      </c>
      <c r="M2166">
        <v>61.132122361547502</v>
      </c>
      <c r="N2166">
        <v>1.24891456711712</v>
      </c>
      <c r="O2166">
        <v>20.026954177897501</v>
      </c>
      <c r="P2166">
        <v>181.06060606060601</v>
      </c>
      <c r="Q2166">
        <v>9.5448032336746993E-2</v>
      </c>
    </row>
    <row r="2167" spans="1:17" hidden="1" x14ac:dyDescent="0.3">
      <c r="A2167" t="s">
        <v>4494</v>
      </c>
      <c r="B2167" t="s">
        <v>4495</v>
      </c>
      <c r="C2167" t="str">
        <f>IFERROR(VLOOKUP(Table1[[#This Row],[Ticker]],[1]!Table1[[Symbol]:[Industry]],2,FALSE),"-")</f>
        <v>-</v>
      </c>
      <c r="D2167" t="s">
        <v>46</v>
      </c>
      <c r="E2167">
        <v>270.61077631999899</v>
      </c>
      <c r="F2167">
        <v>53.6</v>
      </c>
      <c r="G2167">
        <v>48.366898525263998</v>
      </c>
      <c r="H2167">
        <v>1.3431470038348401</v>
      </c>
      <c r="I2167">
        <v>1.0615257295429299</v>
      </c>
      <c r="J2167">
        <v>-4.8066764661610604</v>
      </c>
      <c r="K2167">
        <v>53.528998736843199</v>
      </c>
      <c r="L2167">
        <v>43.607488126826503</v>
      </c>
      <c r="M2167">
        <v>50.170546448632798</v>
      </c>
      <c r="N2167">
        <v>0.23352490421455899</v>
      </c>
      <c r="O2167">
        <v>25</v>
      </c>
      <c r="P2167">
        <v>111.763318416793</v>
      </c>
      <c r="Q2167">
        <v>0.19929745060964699</v>
      </c>
    </row>
    <row r="2168" spans="1:17" hidden="1" x14ac:dyDescent="0.3">
      <c r="A2168" t="s">
        <v>4496</v>
      </c>
      <c r="B2168" t="s">
        <v>4497</v>
      </c>
      <c r="C2168" t="str">
        <f>IFERROR(VLOOKUP(Table1[[#This Row],[Ticker]],[1]!Table1[[Symbol]:[Industry]],2,FALSE),"-")</f>
        <v>-</v>
      </c>
      <c r="D2168" t="s">
        <v>1025</v>
      </c>
      <c r="E2168">
        <v>270.07618216700001</v>
      </c>
      <c r="F2168">
        <v>8.6199999999999992</v>
      </c>
      <c r="G2168">
        <v>187.148407381525</v>
      </c>
      <c r="H2168">
        <v>98.882699477066694</v>
      </c>
      <c r="I2168">
        <v>25.700069629692901</v>
      </c>
      <c r="J2168">
        <v>29.699374758156399</v>
      </c>
      <c r="K2168">
        <v>5.5556332655861604</v>
      </c>
      <c r="L2168">
        <v>4.8416900960857197</v>
      </c>
      <c r="M2168">
        <v>90.723663624738705</v>
      </c>
      <c r="N2168">
        <v>2.0814284628985802</v>
      </c>
      <c r="O2168">
        <v>0</v>
      </c>
      <c r="Q2168">
        <v>3.7942858449806001E-2</v>
      </c>
    </row>
    <row r="2169" spans="1:17" hidden="1" x14ac:dyDescent="0.3">
      <c r="A2169" t="s">
        <v>4498</v>
      </c>
      <c r="B2169" t="s">
        <v>4499</v>
      </c>
      <c r="C2169" t="str">
        <f>IFERROR(VLOOKUP(Table1[[#This Row],[Ticker]],[1]!Table1[[Symbol]:[Industry]],2,FALSE),"-")</f>
        <v>-</v>
      </c>
      <c r="D2169" t="s">
        <v>21</v>
      </c>
      <c r="E2169">
        <v>270.06594999999999</v>
      </c>
      <c r="F2169">
        <v>291.3</v>
      </c>
      <c r="G2169">
        <v>-36.5234288728346</v>
      </c>
      <c r="H2169">
        <v>36.327281776487702</v>
      </c>
      <c r="I2169">
        <v>-23.549479234638198</v>
      </c>
      <c r="J2169">
        <v>29.353099578818298</v>
      </c>
      <c r="K2169">
        <v>240.644742461189</v>
      </c>
      <c r="M2169">
        <v>75.284326595929599</v>
      </c>
      <c r="N2169">
        <v>2.0688386757750901</v>
      </c>
      <c r="O2169">
        <v>15.3450051493305</v>
      </c>
      <c r="P2169">
        <v>58.272208638956698</v>
      </c>
    </row>
    <row r="2170" spans="1:17" hidden="1" x14ac:dyDescent="0.3">
      <c r="A2170" t="s">
        <v>4500</v>
      </c>
      <c r="B2170" t="s">
        <v>4501</v>
      </c>
      <c r="C2170" t="str">
        <f>IFERROR(VLOOKUP(Table1[[#This Row],[Ticker]],[1]!Table1[[Symbol]:[Industry]],2,FALSE),"-")</f>
        <v>-</v>
      </c>
      <c r="D2170" t="s">
        <v>117</v>
      </c>
      <c r="E2170">
        <v>269.68379099999999</v>
      </c>
      <c r="F2170">
        <v>264.25</v>
      </c>
      <c r="G2170">
        <v>51.520241469376103</v>
      </c>
      <c r="H2170">
        <v>-16.326323939073699</v>
      </c>
      <c r="I2170">
        <v>46.2872618823015</v>
      </c>
      <c r="J2170">
        <v>-4.0724964305104301</v>
      </c>
      <c r="K2170">
        <v>273.18001787657897</v>
      </c>
      <c r="L2170">
        <v>223.77247482568501</v>
      </c>
      <c r="M2170">
        <v>29.407561594536801</v>
      </c>
      <c r="N2170">
        <v>0.53636259958418997</v>
      </c>
      <c r="O2170">
        <v>29.195837275307401</v>
      </c>
      <c r="P2170">
        <v>165.44450025112999</v>
      </c>
      <c r="Q2170">
        <v>0.106941267280963</v>
      </c>
    </row>
    <row r="2171" spans="1:17" hidden="1" x14ac:dyDescent="0.3">
      <c r="A2171" t="s">
        <v>4502</v>
      </c>
      <c r="B2171" t="s">
        <v>4503</v>
      </c>
      <c r="C2171" t="str">
        <f>IFERROR(VLOOKUP(Table1[[#This Row],[Ticker]],[1]!Table1[[Symbol]:[Industry]],2,FALSE),"-")</f>
        <v>-</v>
      </c>
      <c r="D2171" t="s">
        <v>21</v>
      </c>
      <c r="E2171">
        <v>269.07415359300001</v>
      </c>
      <c r="F2171">
        <v>122.64</v>
      </c>
      <c r="G2171">
        <v>-34.544072977621099</v>
      </c>
      <c r="H2171">
        <v>-1.36337970211144</v>
      </c>
      <c r="I2171">
        <v>-31.243835021168501</v>
      </c>
      <c r="J2171">
        <v>-2.99038255047566</v>
      </c>
      <c r="K2171">
        <v>117.731309861696</v>
      </c>
      <c r="L2171">
        <v>124.20460683066899</v>
      </c>
      <c r="M2171">
        <v>50.356386785433699</v>
      </c>
      <c r="N2171">
        <v>2.1991070676310498</v>
      </c>
      <c r="O2171">
        <v>42.490215264187803</v>
      </c>
      <c r="P2171">
        <v>30.468085106382901</v>
      </c>
      <c r="Q2171">
        <v>0.120129924974324</v>
      </c>
    </row>
    <row r="2172" spans="1:17" hidden="1" x14ac:dyDescent="0.3">
      <c r="A2172" t="s">
        <v>4504</v>
      </c>
      <c r="B2172" t="s">
        <v>4505</v>
      </c>
      <c r="C2172" t="str">
        <f>IFERROR(VLOOKUP(Table1[[#This Row],[Ticker]],[1]!Table1[[Symbol]:[Industry]],2,FALSE),"-")</f>
        <v>-</v>
      </c>
      <c r="E2172">
        <v>269.04930000000002</v>
      </c>
      <c r="F2172">
        <v>727.45</v>
      </c>
      <c r="G2172">
        <v>-51.311292712194799</v>
      </c>
      <c r="H2172">
        <v>1.43736261338744</v>
      </c>
      <c r="I2172">
        <v>-33.057414654200798</v>
      </c>
      <c r="J2172">
        <v>7.5175100100219696</v>
      </c>
      <c r="K2172">
        <v>728.80219937098502</v>
      </c>
      <c r="L2172">
        <v>833.44622636569295</v>
      </c>
      <c r="M2172">
        <v>62.303384733205199</v>
      </c>
      <c r="N2172">
        <v>1.28423475258918</v>
      </c>
      <c r="O2172">
        <v>50.498316035466303</v>
      </c>
      <c r="P2172">
        <v>36.738721804511201</v>
      </c>
      <c r="Q2172">
        <v>0.125702495396118</v>
      </c>
    </row>
    <row r="2173" spans="1:17" hidden="1" x14ac:dyDescent="0.3">
      <c r="A2173" t="s">
        <v>4506</v>
      </c>
      <c r="B2173" t="s">
        <v>4507</v>
      </c>
      <c r="C2173" t="str">
        <f>IFERROR(VLOOKUP(Table1[[#This Row],[Ticker]],[1]!Table1[[Symbol]:[Industry]],2,FALSE),"-")</f>
        <v>-</v>
      </c>
      <c r="E2173">
        <v>268.983</v>
      </c>
      <c r="F2173">
        <v>115.15</v>
      </c>
      <c r="G2173">
        <v>114.930975329042</v>
      </c>
      <c r="H2173">
        <v>38.848115109821101</v>
      </c>
      <c r="I2173">
        <v>64.946182830078499</v>
      </c>
      <c r="J2173">
        <v>-7.7863295247237296</v>
      </c>
      <c r="K2173">
        <v>92.180190761011403</v>
      </c>
      <c r="L2173">
        <v>74.462168801577107</v>
      </c>
      <c r="M2173">
        <v>62.566058025109498</v>
      </c>
      <c r="N2173">
        <v>1.64858066834351</v>
      </c>
      <c r="O2173">
        <v>9.9001302648718994</v>
      </c>
      <c r="P2173">
        <v>166.797961075069</v>
      </c>
      <c r="Q2173">
        <v>2.9388402970883E-2</v>
      </c>
    </row>
    <row r="2174" spans="1:17" hidden="1" x14ac:dyDescent="0.3">
      <c r="A2174" t="s">
        <v>4508</v>
      </c>
      <c r="B2174" t="s">
        <v>4509</v>
      </c>
      <c r="C2174" t="str">
        <f>IFERROR(VLOOKUP(Table1[[#This Row],[Ticker]],[1]!Table1[[Symbol]:[Industry]],2,FALSE),"-")</f>
        <v>-</v>
      </c>
      <c r="E2174">
        <v>268.20755038499999</v>
      </c>
      <c r="F2174">
        <v>194</v>
      </c>
      <c r="G2174">
        <v>-34.498228468499804</v>
      </c>
      <c r="H2174">
        <v>-10.683696267424301</v>
      </c>
      <c r="I2174">
        <v>-48.665521768156502</v>
      </c>
      <c r="J2174">
        <v>-3.69818975995139</v>
      </c>
      <c r="K2174">
        <v>216.20571590034899</v>
      </c>
      <c r="L2174">
        <v>243.771517686773</v>
      </c>
      <c r="M2174">
        <v>43.459905783531802</v>
      </c>
      <c r="N2174">
        <v>0.98504784688995195</v>
      </c>
      <c r="O2174">
        <v>77.835051546391696</v>
      </c>
      <c r="P2174">
        <v>7.7777777777777697</v>
      </c>
      <c r="Q2174">
        <v>0.105935910152608</v>
      </c>
    </row>
    <row r="2175" spans="1:17" hidden="1" x14ac:dyDescent="0.3">
      <c r="A2175" t="s">
        <v>4510</v>
      </c>
      <c r="B2175" t="s">
        <v>4511</v>
      </c>
      <c r="C2175" t="str">
        <f>IFERROR(VLOOKUP(Table1[[#This Row],[Ticker]],[1]!Table1[[Symbol]:[Industry]],2,FALSE),"-")</f>
        <v>-</v>
      </c>
      <c r="E2175">
        <v>268.08784200000002</v>
      </c>
      <c r="F2175">
        <v>18.23</v>
      </c>
      <c r="G2175">
        <v>-65.730169850576601</v>
      </c>
      <c r="H2175">
        <v>-5.6048304888666998</v>
      </c>
      <c r="I2175">
        <v>-17.987000150304301</v>
      </c>
      <c r="J2175">
        <v>-7.6849130466414302</v>
      </c>
      <c r="K2175">
        <v>18.610430529231198</v>
      </c>
      <c r="L2175">
        <v>19.351239548578999</v>
      </c>
      <c r="M2175">
        <v>35.296226644809899</v>
      </c>
      <c r="N2175">
        <v>0.24749557742081199</v>
      </c>
      <c r="O2175">
        <v>77.948436642896297</v>
      </c>
      <c r="P2175">
        <v>29.2907801418439</v>
      </c>
      <c r="Q2175">
        <v>0.192660616592396</v>
      </c>
    </row>
    <row r="2176" spans="1:17" hidden="1" x14ac:dyDescent="0.3">
      <c r="A2176" t="s">
        <v>4512</v>
      </c>
      <c r="B2176" t="s">
        <v>4513</v>
      </c>
      <c r="C2176" t="str">
        <f>IFERROR(VLOOKUP(Table1[[#This Row],[Ticker]],[1]!Table1[[Symbol]:[Industry]],2,FALSE),"-")</f>
        <v>-</v>
      </c>
      <c r="D2176" t="s">
        <v>214</v>
      </c>
      <c r="E2176">
        <v>267.704944775</v>
      </c>
      <c r="F2176">
        <v>144.51</v>
      </c>
      <c r="G2176">
        <v>1.05761912680318</v>
      </c>
      <c r="H2176">
        <v>8.3780767104678393</v>
      </c>
      <c r="I2176">
        <v>-3.7303681845387602</v>
      </c>
      <c r="J2176">
        <v>7.4506637648832097</v>
      </c>
      <c r="K2176">
        <v>128.59159366906499</v>
      </c>
      <c r="L2176">
        <v>124.805658472277</v>
      </c>
      <c r="M2176">
        <v>71.3019703377459</v>
      </c>
      <c r="N2176">
        <v>1.97880994018648</v>
      </c>
      <c r="O2176">
        <v>8.2278043042004008</v>
      </c>
      <c r="P2176">
        <v>38.485864877814997</v>
      </c>
      <c r="Q2176">
        <v>-2.5253436712378001E-2</v>
      </c>
    </row>
    <row r="2177" spans="1:17" hidden="1" x14ac:dyDescent="0.3">
      <c r="A2177" t="s">
        <v>4514</v>
      </c>
      <c r="B2177" t="s">
        <v>4515</v>
      </c>
      <c r="C2177" t="str">
        <f>IFERROR(VLOOKUP(Table1[[#This Row],[Ticker]],[1]!Table1[[Symbol]:[Industry]],2,FALSE),"-")</f>
        <v>-</v>
      </c>
      <c r="D2177" t="s">
        <v>692</v>
      </c>
      <c r="E2177">
        <v>267.460017534999</v>
      </c>
      <c r="F2177">
        <v>231.85</v>
      </c>
      <c r="G2177">
        <v>4.8099634393396302</v>
      </c>
      <c r="H2177">
        <v>0.49608568458639901</v>
      </c>
      <c r="I2177">
        <v>8.9010251162779799</v>
      </c>
      <c r="J2177">
        <v>-0.36442109511312598</v>
      </c>
      <c r="K2177">
        <v>223.75252501935401</v>
      </c>
      <c r="L2177">
        <v>211.69986237966799</v>
      </c>
      <c r="M2177">
        <v>55.499566926699401</v>
      </c>
      <c r="N2177">
        <v>1.0114713457048601</v>
      </c>
      <c r="O2177">
        <v>28.207728410873699</v>
      </c>
      <c r="P2177">
        <v>34.406213449936502</v>
      </c>
      <c r="Q2177">
        <v>-4.9910708400874998E-2</v>
      </c>
    </row>
    <row r="2178" spans="1:17" hidden="1" x14ac:dyDescent="0.3">
      <c r="A2178" t="s">
        <v>4516</v>
      </c>
      <c r="B2178" t="s">
        <v>4517</v>
      </c>
      <c r="C2178" t="str">
        <f>IFERROR(VLOOKUP(Table1[[#This Row],[Ticker]],[1]!Table1[[Symbol]:[Industry]],2,FALSE),"-")</f>
        <v>-</v>
      </c>
      <c r="D2178" t="s">
        <v>539</v>
      </c>
      <c r="E2178">
        <v>267.41240475000001</v>
      </c>
      <c r="F2178">
        <v>327.45</v>
      </c>
      <c r="G2178">
        <v>398.03333350424202</v>
      </c>
      <c r="H2178">
        <v>27.466737558800698</v>
      </c>
      <c r="I2178">
        <v>128.95416006684101</v>
      </c>
      <c r="J2178">
        <v>-3.6060719088945699</v>
      </c>
      <c r="K2178">
        <v>282.09102910870001</v>
      </c>
      <c r="L2178">
        <v>203.58712069868901</v>
      </c>
      <c r="M2178">
        <v>61.025012731533899</v>
      </c>
      <c r="N2178">
        <v>1.2219434170227099</v>
      </c>
      <c r="O2178">
        <v>11.0093143991449</v>
      </c>
      <c r="P2178">
        <v>445.74999999999898</v>
      </c>
      <c r="Q2178">
        <v>0.18446175565841</v>
      </c>
    </row>
    <row r="2179" spans="1:17" hidden="1" x14ac:dyDescent="0.3">
      <c r="A2179" t="s">
        <v>4518</v>
      </c>
      <c r="B2179" t="s">
        <v>4519</v>
      </c>
      <c r="C2179" t="str">
        <f>IFERROR(VLOOKUP(Table1[[#This Row],[Ticker]],[1]!Table1[[Symbol]:[Industry]],2,FALSE),"-")</f>
        <v>-</v>
      </c>
      <c r="E2179">
        <v>267.20757284000001</v>
      </c>
      <c r="F2179">
        <v>2230.8000000000002</v>
      </c>
      <c r="G2179">
        <v>403.07212486006</v>
      </c>
      <c r="H2179">
        <v>93.964108559602707</v>
      </c>
      <c r="I2179">
        <v>49.863246657901499</v>
      </c>
      <c r="J2179">
        <v>-1.3228203194760699</v>
      </c>
      <c r="K2179">
        <v>1567.60261323993</v>
      </c>
      <c r="L2179">
        <v>1081.66719136604</v>
      </c>
      <c r="M2179">
        <v>77.672232688540902</v>
      </c>
      <c r="N2179">
        <v>1.1987682227682199</v>
      </c>
      <c r="O2179">
        <v>6.2466379774072101</v>
      </c>
      <c r="P2179">
        <v>485.051140833989</v>
      </c>
      <c r="Q2179">
        <v>0.18463676990532099</v>
      </c>
    </row>
    <row r="2180" spans="1:17" hidden="1" x14ac:dyDescent="0.3">
      <c r="A2180" t="s">
        <v>4520</v>
      </c>
      <c r="B2180" t="s">
        <v>4521</v>
      </c>
      <c r="C2180" t="str">
        <f>IFERROR(VLOOKUP(Table1[[#This Row],[Ticker]],[1]!Table1[[Symbol]:[Industry]],2,FALSE),"-")</f>
        <v>-</v>
      </c>
      <c r="D2180" t="s">
        <v>46</v>
      </c>
      <c r="E2180">
        <v>266.8125</v>
      </c>
      <c r="F2180">
        <v>212.55</v>
      </c>
      <c r="G2180">
        <v>54.886137325804903</v>
      </c>
      <c r="H2180">
        <v>-19.116493323913801</v>
      </c>
      <c r="I2180">
        <v>23.0489472725878</v>
      </c>
      <c r="J2180">
        <v>-5.5455817978113702</v>
      </c>
      <c r="K2180">
        <v>197.20850173906999</v>
      </c>
      <c r="L2180">
        <v>165.49873112670701</v>
      </c>
      <c r="M2180">
        <v>47.223010499841799</v>
      </c>
      <c r="N2180">
        <v>0.64661813089565701</v>
      </c>
      <c r="O2180">
        <v>19.830628087508799</v>
      </c>
      <c r="P2180">
        <v>112.443778110944</v>
      </c>
      <c r="Q2180">
        <v>0.16095479755147801</v>
      </c>
    </row>
    <row r="2181" spans="1:17" hidden="1" x14ac:dyDescent="0.3">
      <c r="A2181" t="s">
        <v>4522</v>
      </c>
      <c r="B2181" t="s">
        <v>4523</v>
      </c>
      <c r="C2181" t="str">
        <f>IFERROR(VLOOKUP(Table1[[#This Row],[Ticker]],[1]!Table1[[Symbol]:[Industry]],2,FALSE),"-")</f>
        <v>-</v>
      </c>
      <c r="E2181">
        <v>266.64659999999998</v>
      </c>
      <c r="F2181">
        <v>4.91</v>
      </c>
      <c r="G2181">
        <v>12.7785950363495</v>
      </c>
      <c r="H2181">
        <v>13.299039930823399</v>
      </c>
      <c r="I2181">
        <v>-9.3067647060096093</v>
      </c>
      <c r="J2181">
        <v>-2.0432172839820901</v>
      </c>
      <c r="K2181">
        <v>4.4029567228952002</v>
      </c>
      <c r="L2181">
        <v>4.1200812068116299</v>
      </c>
      <c r="M2181">
        <v>62.957002108509897</v>
      </c>
      <c r="N2181">
        <v>1.5924568898190801</v>
      </c>
      <c r="O2181">
        <v>35.437881873727001</v>
      </c>
      <c r="P2181">
        <v>103.734439834024</v>
      </c>
      <c r="Q2181">
        <v>-5.2534344268273997E-2</v>
      </c>
    </row>
    <row r="2182" spans="1:17" hidden="1" x14ac:dyDescent="0.3">
      <c r="A2182" t="s">
        <v>4524</v>
      </c>
      <c r="B2182" t="s">
        <v>4525</v>
      </c>
      <c r="C2182" t="str">
        <f>IFERROR(VLOOKUP(Table1[[#This Row],[Ticker]],[1]!Table1[[Symbol]:[Industry]],2,FALSE),"-")</f>
        <v>-</v>
      </c>
      <c r="D2182" t="s">
        <v>505</v>
      </c>
      <c r="E2182">
        <v>266.5137982</v>
      </c>
      <c r="F2182">
        <v>117.95</v>
      </c>
      <c r="G2182">
        <v>-48.860307475514603</v>
      </c>
      <c r="H2182">
        <v>-24.7426106966304</v>
      </c>
      <c r="I2182">
        <v>-35.886357837318201</v>
      </c>
      <c r="J2182">
        <v>-21.144839884020801</v>
      </c>
      <c r="M2182">
        <v>0</v>
      </c>
      <c r="O2182">
        <v>37.982195845697298</v>
      </c>
      <c r="P2182">
        <v>0</v>
      </c>
    </row>
    <row r="2183" spans="1:17" hidden="1" x14ac:dyDescent="0.3">
      <c r="A2183" t="s">
        <v>4526</v>
      </c>
      <c r="B2183" t="s">
        <v>4527</v>
      </c>
      <c r="C2183" t="str">
        <f>IFERROR(VLOOKUP(Table1[[#This Row],[Ticker]],[1]!Table1[[Symbol]:[Industry]],2,FALSE),"-")</f>
        <v>-</v>
      </c>
      <c r="E2183">
        <v>266.392088</v>
      </c>
      <c r="F2183">
        <v>165</v>
      </c>
      <c r="G2183">
        <v>64.9982097530673</v>
      </c>
      <c r="H2183">
        <v>-5.9846531240547201</v>
      </c>
      <c r="I2183">
        <v>10.914799516984001</v>
      </c>
      <c r="J2183">
        <v>1.2583859224307301</v>
      </c>
      <c r="K2183">
        <v>160.46063129225101</v>
      </c>
      <c r="L2183">
        <v>141.94490441550701</v>
      </c>
      <c r="M2183">
        <v>60.5233621147677</v>
      </c>
      <c r="N2183">
        <v>1.38636363636363</v>
      </c>
      <c r="O2183">
        <v>6.6666666666666599</v>
      </c>
      <c r="P2183">
        <v>106.25</v>
      </c>
      <c r="Q2183">
        <v>0.142225102360619</v>
      </c>
    </row>
    <row r="2184" spans="1:17" hidden="1" x14ac:dyDescent="0.3">
      <c r="A2184" t="s">
        <v>4528</v>
      </c>
      <c r="B2184" t="s">
        <v>4529</v>
      </c>
      <c r="C2184" t="str">
        <f>IFERROR(VLOOKUP(Table1[[#This Row],[Ticker]],[1]!Table1[[Symbol]:[Industry]],2,FALSE),"-")</f>
        <v>-</v>
      </c>
      <c r="D2184" t="s">
        <v>130</v>
      </c>
      <c r="E2184">
        <v>263.7695655</v>
      </c>
      <c r="F2184">
        <v>281.8</v>
      </c>
      <c r="G2184">
        <v>3.79543164073849</v>
      </c>
      <c r="H2184">
        <v>1.63744369720247</v>
      </c>
      <c r="I2184">
        <v>-24.924345297568198</v>
      </c>
      <c r="J2184">
        <v>-1.9186974109025901</v>
      </c>
      <c r="K2184">
        <v>279.259509567473</v>
      </c>
      <c r="L2184">
        <v>267.85198235259401</v>
      </c>
      <c r="M2184">
        <v>58.6256049749285</v>
      </c>
      <c r="N2184">
        <v>1.3605210071641201</v>
      </c>
      <c r="O2184">
        <v>25.266146202980799</v>
      </c>
      <c r="P2184">
        <v>41.964735516372798</v>
      </c>
      <c r="Q2184">
        <v>4.5238194233589999E-3</v>
      </c>
    </row>
    <row r="2185" spans="1:17" hidden="1" x14ac:dyDescent="0.3">
      <c r="A2185" t="s">
        <v>4530</v>
      </c>
      <c r="B2185" t="s">
        <v>4531</v>
      </c>
      <c r="C2185" t="str">
        <f>IFERROR(VLOOKUP(Table1[[#This Row],[Ticker]],[1]!Table1[[Symbol]:[Industry]],2,FALSE),"-")</f>
        <v>-</v>
      </c>
      <c r="D2185" t="s">
        <v>214</v>
      </c>
      <c r="E2185">
        <v>263.71934399999998</v>
      </c>
      <c r="F2185">
        <v>192.18</v>
      </c>
      <c r="G2185">
        <v>-57.884898506335098</v>
      </c>
      <c r="H2185">
        <v>-13.9732059900136</v>
      </c>
      <c r="I2185">
        <v>-43.676516089770601</v>
      </c>
      <c r="J2185">
        <v>-3.5308379748333598</v>
      </c>
      <c r="K2185">
        <v>212.78198359921001</v>
      </c>
      <c r="L2185">
        <v>228.87532942214301</v>
      </c>
      <c r="M2185">
        <v>32.325405503624999</v>
      </c>
      <c r="N2185">
        <v>1.3310731752705001</v>
      </c>
      <c r="O2185">
        <v>133.114788219377</v>
      </c>
      <c r="P2185">
        <v>0.88188976377954198</v>
      </c>
      <c r="Q2185">
        <v>5.2103110156016999E-2</v>
      </c>
    </row>
    <row r="2186" spans="1:17" hidden="1" x14ac:dyDescent="0.3">
      <c r="A2186" t="s">
        <v>4532</v>
      </c>
      <c r="B2186" t="s">
        <v>4533</v>
      </c>
      <c r="C2186" t="str">
        <f>IFERROR(VLOOKUP(Table1[[#This Row],[Ticker]],[1]!Table1[[Symbol]:[Industry]],2,FALSE),"-")</f>
        <v>-</v>
      </c>
      <c r="E2186">
        <v>263.51669463899998</v>
      </c>
      <c r="F2186">
        <v>2.5</v>
      </c>
      <c r="G2186">
        <v>-15.244191170364701</v>
      </c>
      <c r="H2186">
        <v>2.8201895779061998</v>
      </c>
      <c r="I2186">
        <v>2.4085523059175502</v>
      </c>
      <c r="J2186">
        <v>10.7052885772979</v>
      </c>
      <c r="K2186">
        <v>2.40557215557951</v>
      </c>
      <c r="L2186">
        <v>2.3032684156277301</v>
      </c>
      <c r="M2186">
        <v>70.294903709720899</v>
      </c>
      <c r="N2186">
        <v>1.5858042315471299</v>
      </c>
      <c r="O2186">
        <v>36.799999999999898</v>
      </c>
      <c r="P2186">
        <v>61.290322580645103</v>
      </c>
      <c r="Q2186">
        <v>-6.8388245965740002E-2</v>
      </c>
    </row>
    <row r="2187" spans="1:17" hidden="1" x14ac:dyDescent="0.3">
      <c r="A2187" t="s">
        <v>4534</v>
      </c>
      <c r="B2187" t="s">
        <v>4535</v>
      </c>
      <c r="C2187" t="str">
        <f>IFERROR(VLOOKUP(Table1[[#This Row],[Ticker]],[1]!Table1[[Symbol]:[Industry]],2,FALSE),"-")</f>
        <v>-</v>
      </c>
      <c r="D2187" t="s">
        <v>189</v>
      </c>
      <c r="E2187">
        <v>262.738</v>
      </c>
      <c r="F2187">
        <v>27.69</v>
      </c>
      <c r="G2187">
        <v>226.45701982171701</v>
      </c>
      <c r="H2187">
        <v>51.032708133076902</v>
      </c>
      <c r="I2187">
        <v>51.489240136605297</v>
      </c>
      <c r="J2187">
        <v>7.4328893679110601</v>
      </c>
      <c r="K2187">
        <v>21.1539832483551</v>
      </c>
      <c r="L2187">
        <v>16.993364036035</v>
      </c>
      <c r="M2187">
        <v>68.657709135863001</v>
      </c>
      <c r="N2187">
        <v>0.72629464769943197</v>
      </c>
      <c r="O2187">
        <v>1.8418201516793</v>
      </c>
      <c r="P2187">
        <v>310.222222222222</v>
      </c>
      <c r="Q2187">
        <v>0.12737238928647901</v>
      </c>
    </row>
    <row r="2188" spans="1:17" hidden="1" x14ac:dyDescent="0.3">
      <c r="A2188" t="s">
        <v>4536</v>
      </c>
      <c r="B2188" t="s">
        <v>4537</v>
      </c>
      <c r="C2188" t="str">
        <f>IFERROR(VLOOKUP(Table1[[#This Row],[Ticker]],[1]!Table1[[Symbol]:[Industry]],2,FALSE),"-")</f>
        <v>-</v>
      </c>
      <c r="D2188" t="s">
        <v>445</v>
      </c>
      <c r="E2188">
        <v>262.3347</v>
      </c>
      <c r="F2188">
        <v>106.7</v>
      </c>
      <c r="G2188">
        <v>-52.208915850797297</v>
      </c>
      <c r="H2188">
        <v>-4.9822420330360302</v>
      </c>
      <c r="I2188">
        <v>-18.318831355571099</v>
      </c>
      <c r="J2188">
        <v>-6.6116501786523001</v>
      </c>
      <c r="K2188">
        <v>107.434404133595</v>
      </c>
      <c r="L2188">
        <v>114.739874927469</v>
      </c>
      <c r="M2188">
        <v>41.867913894483102</v>
      </c>
      <c r="N2188">
        <v>3.08752983828566</v>
      </c>
      <c r="O2188">
        <v>49.437675726335499</v>
      </c>
      <c r="P2188">
        <v>11.1458333333333</v>
      </c>
    </row>
    <row r="2189" spans="1:17" hidden="1" x14ac:dyDescent="0.3">
      <c r="A2189" t="s">
        <v>4538</v>
      </c>
      <c r="B2189" t="s">
        <v>4539</v>
      </c>
      <c r="C2189" t="str">
        <f>IFERROR(VLOOKUP(Table1[[#This Row],[Ticker]],[1]!Table1[[Symbol]:[Industry]],2,FALSE),"-")</f>
        <v>-</v>
      </c>
      <c r="D2189" t="s">
        <v>1025</v>
      </c>
      <c r="E2189">
        <v>261.97636781400001</v>
      </c>
      <c r="F2189">
        <v>13.7</v>
      </c>
      <c r="G2189">
        <v>78.171473867278905</v>
      </c>
      <c r="H2189">
        <v>15.109464214680401</v>
      </c>
      <c r="I2189">
        <v>-0.109047938955409</v>
      </c>
      <c r="J2189">
        <v>0.12726200312237099</v>
      </c>
      <c r="K2189">
        <v>11.4437293568422</v>
      </c>
      <c r="L2189">
        <v>10.0837085125707</v>
      </c>
      <c r="M2189">
        <v>70.759983631910004</v>
      </c>
      <c r="N2189">
        <v>1.35510484319181</v>
      </c>
      <c r="O2189">
        <v>12.408759124087601</v>
      </c>
      <c r="Q2189">
        <v>6.3848167124835001E-2</v>
      </c>
    </row>
    <row r="2190" spans="1:17" hidden="1" x14ac:dyDescent="0.3">
      <c r="A2190" t="s">
        <v>4540</v>
      </c>
      <c r="B2190" t="s">
        <v>4541</v>
      </c>
      <c r="C2190" t="str">
        <f>IFERROR(VLOOKUP(Table1[[#This Row],[Ticker]],[1]!Table1[[Symbol]:[Industry]],2,FALSE),"-")</f>
        <v>-</v>
      </c>
      <c r="D2190" t="s">
        <v>140</v>
      </c>
      <c r="E2190">
        <v>259.85591899999997</v>
      </c>
      <c r="F2190">
        <v>147.9</v>
      </c>
      <c r="G2190">
        <v>137.33022556334399</v>
      </c>
      <c r="H2190">
        <v>-11.163372429119701</v>
      </c>
      <c r="I2190">
        <v>56.804703317161099</v>
      </c>
      <c r="J2190">
        <v>-2.9415160063041399</v>
      </c>
      <c r="K2190">
        <v>150.50008993485699</v>
      </c>
      <c r="L2190">
        <v>120.133529522869</v>
      </c>
      <c r="M2190">
        <v>48.452920416487203</v>
      </c>
      <c r="N2190">
        <v>1.0412676490067201</v>
      </c>
      <c r="O2190">
        <v>28.397565922920801</v>
      </c>
      <c r="P2190">
        <v>213.946083634047</v>
      </c>
      <c r="Q2190">
        <v>0.132347862292227</v>
      </c>
    </row>
    <row r="2191" spans="1:17" hidden="1" x14ac:dyDescent="0.3">
      <c r="A2191" t="s">
        <v>4542</v>
      </c>
      <c r="B2191" t="s">
        <v>4543</v>
      </c>
      <c r="C2191" t="str">
        <f>IFERROR(VLOOKUP(Table1[[#This Row],[Ticker]],[1]!Table1[[Symbol]:[Industry]],2,FALSE),"-")</f>
        <v>-</v>
      </c>
      <c r="D2191" t="s">
        <v>542</v>
      </c>
      <c r="E2191">
        <v>259.79042165999999</v>
      </c>
      <c r="F2191">
        <v>319.14999999999998</v>
      </c>
      <c r="G2191">
        <v>5.2294732896811</v>
      </c>
      <c r="H2191">
        <v>20.679730188416102</v>
      </c>
      <c r="I2191">
        <v>0.123197274384061</v>
      </c>
      <c r="J2191">
        <v>-1.1177750682813401</v>
      </c>
      <c r="K2191">
        <v>289.932032344211</v>
      </c>
      <c r="L2191">
        <v>277.60392084007998</v>
      </c>
      <c r="M2191">
        <v>68.744958913229695</v>
      </c>
      <c r="N2191">
        <v>1.7446523614809599</v>
      </c>
      <c r="O2191">
        <v>14.5229515901613</v>
      </c>
      <c r="P2191">
        <v>38.010810810810703</v>
      </c>
      <c r="Q2191">
        <v>-4.7236219412651E-2</v>
      </c>
    </row>
    <row r="2192" spans="1:17" hidden="1" x14ac:dyDescent="0.3">
      <c r="A2192" t="s">
        <v>4544</v>
      </c>
      <c r="B2192" t="s">
        <v>4545</v>
      </c>
      <c r="C2192" t="str">
        <f>IFERROR(VLOOKUP(Table1[[#This Row],[Ticker]],[1]!Table1[[Symbol]:[Industry]],2,FALSE),"-")</f>
        <v>-</v>
      </c>
      <c r="D2192" t="s">
        <v>65</v>
      </c>
      <c r="E2192">
        <v>259.70184161999998</v>
      </c>
      <c r="F2192">
        <v>188.85</v>
      </c>
      <c r="G2192">
        <v>88.085468723650493</v>
      </c>
      <c r="H2192">
        <v>-0.28631226448056102</v>
      </c>
      <c r="I2192">
        <v>20.177885796353898</v>
      </c>
      <c r="J2192">
        <v>-5.1933718399505802</v>
      </c>
      <c r="K2192">
        <v>183.78806283685799</v>
      </c>
      <c r="L2192">
        <v>149.83811111271601</v>
      </c>
      <c r="M2192">
        <v>40.594132980771498</v>
      </c>
      <c r="N2192">
        <v>0.72735623116558901</v>
      </c>
      <c r="O2192">
        <v>23.325390521577901</v>
      </c>
      <c r="P2192">
        <v>119.439925633279</v>
      </c>
      <c r="Q2192">
        <v>0.105912120732328</v>
      </c>
    </row>
    <row r="2193" spans="1:17" hidden="1" x14ac:dyDescent="0.3">
      <c r="A2193" t="s">
        <v>4546</v>
      </c>
      <c r="B2193" t="s">
        <v>4547</v>
      </c>
      <c r="C2193" t="str">
        <f>IFERROR(VLOOKUP(Table1[[#This Row],[Ticker]],[1]!Table1[[Symbol]:[Industry]],2,FALSE),"-")</f>
        <v>-</v>
      </c>
      <c r="D2193" t="s">
        <v>65</v>
      </c>
      <c r="E2193">
        <v>258.97777400000001</v>
      </c>
      <c r="F2193">
        <v>693.5</v>
      </c>
      <c r="G2193">
        <v>161.45319802656499</v>
      </c>
      <c r="H2193">
        <v>35.645111233852099</v>
      </c>
      <c r="I2193">
        <v>39.0853939827592</v>
      </c>
      <c r="J2193">
        <v>6.79117280767663</v>
      </c>
      <c r="K2193">
        <v>556.278254741262</v>
      </c>
      <c r="L2193">
        <v>430.59638431598</v>
      </c>
      <c r="M2193">
        <v>83.6864036774341</v>
      </c>
      <c r="N2193">
        <v>0.90494373007255602</v>
      </c>
      <c r="O2193">
        <v>7.5702956020187298</v>
      </c>
      <c r="P2193">
        <v>201.52173913043401</v>
      </c>
      <c r="Q2193">
        <v>3.8321617836671998E-2</v>
      </c>
    </row>
    <row r="2194" spans="1:17" hidden="1" x14ac:dyDescent="0.3">
      <c r="A2194" t="s">
        <v>4548</v>
      </c>
      <c r="B2194" t="s">
        <v>4549</v>
      </c>
      <c r="C2194" t="str">
        <f>IFERROR(VLOOKUP(Table1[[#This Row],[Ticker]],[1]!Table1[[Symbol]:[Industry]],2,FALSE),"-")</f>
        <v>-</v>
      </c>
      <c r="D2194" t="s">
        <v>65</v>
      </c>
      <c r="E2194">
        <v>258.80724500000002</v>
      </c>
      <c r="F2194">
        <v>217.7</v>
      </c>
      <c r="G2194">
        <v>198.61923506130799</v>
      </c>
      <c r="H2194">
        <v>21.156064484110001</v>
      </c>
      <c r="I2194">
        <v>15.1043897362682</v>
      </c>
      <c r="J2194">
        <v>2.8956684800235899</v>
      </c>
      <c r="K2194">
        <v>190.17303699879801</v>
      </c>
      <c r="L2194">
        <v>156.268753101389</v>
      </c>
      <c r="M2194">
        <v>72.410962698549</v>
      </c>
      <c r="N2194">
        <v>1.32805745178065</v>
      </c>
      <c r="O2194">
        <v>6.95911805236564</v>
      </c>
      <c r="P2194">
        <v>251.129032258064</v>
      </c>
      <c r="Q2194">
        <v>0.16465286034271401</v>
      </c>
    </row>
    <row r="2195" spans="1:17" hidden="1" x14ac:dyDescent="0.3">
      <c r="A2195" t="s">
        <v>4550</v>
      </c>
      <c r="B2195" t="s">
        <v>4551</v>
      </c>
      <c r="C2195" t="str">
        <f>IFERROR(VLOOKUP(Table1[[#This Row],[Ticker]],[1]!Table1[[Symbol]:[Industry]],2,FALSE),"-")</f>
        <v>-</v>
      </c>
      <c r="D2195" t="s">
        <v>934</v>
      </c>
      <c r="E2195">
        <v>258.76846107</v>
      </c>
      <c r="F2195">
        <v>4226.75</v>
      </c>
      <c r="G2195">
        <v>-3.36223254792468</v>
      </c>
      <c r="H2195">
        <v>1.8507920782745699</v>
      </c>
      <c r="I2195">
        <v>-4.7716572863558699</v>
      </c>
      <c r="J2195">
        <v>-3.36279054815749</v>
      </c>
      <c r="K2195">
        <v>3967.7088091721798</v>
      </c>
      <c r="L2195">
        <v>3761.7956843335601</v>
      </c>
      <c r="M2195">
        <v>58.182000193778897</v>
      </c>
      <c r="N2195">
        <v>2.1688084669089198</v>
      </c>
      <c r="O2195">
        <v>5.9916011119654602</v>
      </c>
      <c r="P2195">
        <v>34.182539682539598</v>
      </c>
      <c r="Q2195">
        <v>1.8686624311548002E-2</v>
      </c>
    </row>
    <row r="2196" spans="1:17" hidden="1" x14ac:dyDescent="0.3">
      <c r="A2196" t="s">
        <v>4552</v>
      </c>
      <c r="B2196" t="s">
        <v>4553</v>
      </c>
      <c r="C2196" t="str">
        <f>IFERROR(VLOOKUP(Table1[[#This Row],[Ticker]],[1]!Table1[[Symbol]:[Industry]],2,FALSE),"-")</f>
        <v>-</v>
      </c>
      <c r="D2196" t="s">
        <v>393</v>
      </c>
      <c r="E2196">
        <v>258.44266820399997</v>
      </c>
      <c r="F2196">
        <v>64.62</v>
      </c>
      <c r="G2196">
        <v>27.368059311046999</v>
      </c>
      <c r="H2196">
        <v>3.82950030116886</v>
      </c>
      <c r="I2196">
        <v>1.7729059720168701</v>
      </c>
      <c r="J2196">
        <v>-5.1974964305104399</v>
      </c>
      <c r="K2196">
        <v>63.456368966459202</v>
      </c>
      <c r="L2196">
        <v>58.505496112975301</v>
      </c>
      <c r="M2196">
        <v>54.222294977997301</v>
      </c>
      <c r="N2196">
        <v>0.86405937258408905</v>
      </c>
      <c r="O2196">
        <v>23.011451562983499</v>
      </c>
      <c r="P2196">
        <v>70.052631578947299</v>
      </c>
      <c r="Q2196">
        <v>8.4162974274831007E-2</v>
      </c>
    </row>
    <row r="2197" spans="1:17" hidden="1" x14ac:dyDescent="0.3">
      <c r="A2197" t="s">
        <v>4554</v>
      </c>
      <c r="B2197" t="s">
        <v>4555</v>
      </c>
      <c r="C2197" t="str">
        <f>IFERROR(VLOOKUP(Table1[[#This Row],[Ticker]],[1]!Table1[[Symbol]:[Industry]],2,FALSE),"-")</f>
        <v>-</v>
      </c>
      <c r="D2197" t="s">
        <v>242</v>
      </c>
      <c r="E2197">
        <v>258.2055125</v>
      </c>
      <c r="F2197">
        <v>50.34</v>
      </c>
      <c r="G2197">
        <v>158.815951648729</v>
      </c>
      <c r="H2197">
        <v>-4.1607421756080303</v>
      </c>
      <c r="I2197">
        <v>-26.087821017145501</v>
      </c>
      <c r="J2197">
        <v>-0.46239329834848603</v>
      </c>
      <c r="K2197">
        <v>51.488621493882</v>
      </c>
      <c r="L2197">
        <v>45.530990907228599</v>
      </c>
      <c r="M2197">
        <v>38.754626298609402</v>
      </c>
      <c r="N2197">
        <v>0.84663530235547302</v>
      </c>
      <c r="O2197">
        <v>38.458482320222402</v>
      </c>
      <c r="P2197">
        <v>189.144170017231</v>
      </c>
      <c r="Q2197">
        <v>0.100418492739436</v>
      </c>
    </row>
    <row r="2198" spans="1:17" hidden="1" x14ac:dyDescent="0.3">
      <c r="A2198" t="s">
        <v>4556</v>
      </c>
      <c r="B2198" t="s">
        <v>4557</v>
      </c>
      <c r="C2198" t="str">
        <f>IFERROR(VLOOKUP(Table1[[#This Row],[Ticker]],[1]!Table1[[Symbol]:[Industry]],2,FALSE),"-")</f>
        <v>-</v>
      </c>
      <c r="D2198" t="s">
        <v>336</v>
      </c>
      <c r="E2198">
        <v>257.87727599999999</v>
      </c>
      <c r="F2198">
        <v>76.290000000000006</v>
      </c>
      <c r="G2198">
        <v>15.015257419416301</v>
      </c>
      <c r="H2198">
        <v>-10.754171857597401</v>
      </c>
      <c r="I2198">
        <v>-16.9861560205945</v>
      </c>
      <c r="J2198">
        <v>0.28644542209266</v>
      </c>
      <c r="K2198">
        <v>75.7811633176279</v>
      </c>
      <c r="L2198">
        <v>75.142224847536795</v>
      </c>
      <c r="M2198">
        <v>63.518036556761203</v>
      </c>
      <c r="N2198">
        <v>1.32479648147775</v>
      </c>
      <c r="O2198">
        <v>69.747017957792593</v>
      </c>
      <c r="P2198">
        <v>53.5524991613552</v>
      </c>
      <c r="Q2198">
        <v>2.8741757961141E-2</v>
      </c>
    </row>
    <row r="2199" spans="1:17" hidden="1" x14ac:dyDescent="0.3">
      <c r="A2199" t="s">
        <v>4558</v>
      </c>
      <c r="B2199" t="s">
        <v>4559</v>
      </c>
      <c r="C2199" t="str">
        <f>IFERROR(VLOOKUP(Table1[[#This Row],[Ticker]],[1]!Table1[[Symbol]:[Industry]],2,FALSE),"-")</f>
        <v>-</v>
      </c>
      <c r="D2199" t="s">
        <v>49</v>
      </c>
      <c r="E2199">
        <v>257.75531606999999</v>
      </c>
      <c r="F2199">
        <v>223</v>
      </c>
      <c r="G2199">
        <v>-63.823649981117001</v>
      </c>
      <c r="H2199">
        <v>17.9579719380149</v>
      </c>
      <c r="I2199">
        <v>-42.940774293409</v>
      </c>
      <c r="J2199">
        <v>0.92074619364202004</v>
      </c>
      <c r="K2199">
        <v>215.351528680922</v>
      </c>
      <c r="L2199">
        <v>267.53385877390599</v>
      </c>
      <c r="M2199">
        <v>75.9693086074126</v>
      </c>
      <c r="N2199">
        <v>0.42213545448031198</v>
      </c>
      <c r="O2199">
        <v>112.17488789237601</v>
      </c>
      <c r="P2199">
        <v>28.752886836027699</v>
      </c>
      <c r="Q2199">
        <v>-0.11891358890008299</v>
      </c>
    </row>
    <row r="2200" spans="1:17" hidden="1" x14ac:dyDescent="0.3">
      <c r="A2200" t="s">
        <v>4560</v>
      </c>
      <c r="B2200" t="s">
        <v>4561</v>
      </c>
      <c r="C2200" t="str">
        <f>IFERROR(VLOOKUP(Table1[[#This Row],[Ticker]],[1]!Table1[[Symbol]:[Industry]],2,FALSE),"-")</f>
        <v>-</v>
      </c>
      <c r="D2200" t="s">
        <v>1535</v>
      </c>
      <c r="E2200">
        <v>257.61325275000002</v>
      </c>
      <c r="F2200">
        <v>7.9</v>
      </c>
      <c r="G2200">
        <v>120.56886192698001</v>
      </c>
      <c r="H2200">
        <v>4.12613235120042</v>
      </c>
      <c r="I2200">
        <v>-20.391011964234899</v>
      </c>
      <c r="J2200">
        <v>1.3557885198333299</v>
      </c>
      <c r="K2200">
        <v>7.2501370292257699</v>
      </c>
      <c r="L2200">
        <v>6.7387942995141099</v>
      </c>
      <c r="M2200">
        <v>59.578675742680701</v>
      </c>
      <c r="N2200">
        <v>1.05489388240227</v>
      </c>
      <c r="O2200">
        <v>22.784810126582201</v>
      </c>
      <c r="P2200">
        <v>192.59259259259201</v>
      </c>
      <c r="Q2200">
        <v>-3.7010416128794001E-2</v>
      </c>
    </row>
    <row r="2201" spans="1:17" hidden="1" x14ac:dyDescent="0.3">
      <c r="A2201" t="s">
        <v>4562</v>
      </c>
      <c r="B2201" t="s">
        <v>4563</v>
      </c>
      <c r="C2201" t="str">
        <f>IFERROR(VLOOKUP(Table1[[#This Row],[Ticker]],[1]!Table1[[Symbol]:[Industry]],2,FALSE),"-")</f>
        <v>-</v>
      </c>
      <c r="D2201" t="s">
        <v>629</v>
      </c>
      <c r="E2201">
        <v>257.01327400000002</v>
      </c>
      <c r="F2201">
        <v>152.19999999999999</v>
      </c>
      <c r="G2201">
        <v>143.31299390217899</v>
      </c>
      <c r="H2201">
        <v>2.2345937627471399</v>
      </c>
      <c r="I2201">
        <v>50.323725543671401</v>
      </c>
      <c r="J2201">
        <v>-0.92437269825891599</v>
      </c>
      <c r="K2201">
        <v>140.33337866252401</v>
      </c>
      <c r="L2201">
        <v>113.79822555927799</v>
      </c>
      <c r="M2201">
        <v>48.924045104388703</v>
      </c>
      <c r="N2201">
        <v>0.85360453853604501</v>
      </c>
      <c r="O2201">
        <v>7.2601839684625498</v>
      </c>
      <c r="P2201">
        <v>180.81180811808099</v>
      </c>
      <c r="Q2201">
        <v>0.128478807267567</v>
      </c>
    </row>
    <row r="2202" spans="1:17" hidden="1" x14ac:dyDescent="0.3">
      <c r="A2202" t="s">
        <v>4564</v>
      </c>
      <c r="B2202" t="s">
        <v>4565</v>
      </c>
      <c r="C2202" t="str">
        <f>IFERROR(VLOOKUP(Table1[[#This Row],[Ticker]],[1]!Table1[[Symbol]:[Industry]],2,FALSE),"-")</f>
        <v>-</v>
      </c>
      <c r="D2202" t="s">
        <v>49</v>
      </c>
      <c r="E2202">
        <v>256.97430000000003</v>
      </c>
      <c r="F2202">
        <v>851.15</v>
      </c>
      <c r="G2202">
        <v>15.8008825463977</v>
      </c>
      <c r="H2202">
        <v>-11.221048841642199</v>
      </c>
      <c r="I2202">
        <v>-46.023659709189502</v>
      </c>
      <c r="J2202">
        <v>-4.7168530002451998</v>
      </c>
      <c r="K2202">
        <v>885.83355481779097</v>
      </c>
      <c r="L2202">
        <v>902.30921541306395</v>
      </c>
      <c r="M2202">
        <v>38.459220360773799</v>
      </c>
      <c r="N2202">
        <v>0.88635877610307001</v>
      </c>
      <c r="O2202">
        <v>73.870645597133304</v>
      </c>
      <c r="P2202">
        <v>49.938344098649402</v>
      </c>
      <c r="Q2202">
        <v>2.3736494311946001E-2</v>
      </c>
    </row>
    <row r="2203" spans="1:17" hidden="1" x14ac:dyDescent="0.3">
      <c r="A2203" t="s">
        <v>4566</v>
      </c>
      <c r="B2203" t="s">
        <v>4567</v>
      </c>
      <c r="C2203" t="str">
        <f>IFERROR(VLOOKUP(Table1[[#This Row],[Ticker]],[1]!Table1[[Symbol]:[Industry]],2,FALSE),"-")</f>
        <v>-</v>
      </c>
      <c r="D2203" t="s">
        <v>629</v>
      </c>
      <c r="E2203">
        <v>256.91462999999999</v>
      </c>
      <c r="F2203">
        <v>204</v>
      </c>
      <c r="G2203">
        <v>711.47620278940303</v>
      </c>
      <c r="H2203">
        <v>23.994970938041899</v>
      </c>
      <c r="I2203">
        <v>702.66781156517595</v>
      </c>
      <c r="J2203">
        <v>-1.7155477268583601</v>
      </c>
      <c r="K2203">
        <v>169.09453143604699</v>
      </c>
      <c r="L2203">
        <v>92.642560383655606</v>
      </c>
      <c r="M2203">
        <v>59.658470838601701</v>
      </c>
      <c r="N2203">
        <v>0.71735537190082599</v>
      </c>
      <c r="O2203">
        <v>6.6176470588235201</v>
      </c>
      <c r="P2203">
        <v>853.27102803738296</v>
      </c>
    </row>
    <row r="2204" spans="1:17" hidden="1" x14ac:dyDescent="0.3">
      <c r="A2204" t="s">
        <v>4568</v>
      </c>
      <c r="B2204" t="s">
        <v>4569</v>
      </c>
      <c r="C2204" t="str">
        <f>IFERROR(VLOOKUP(Table1[[#This Row],[Ticker]],[1]!Table1[[Symbol]:[Industry]],2,FALSE),"-")</f>
        <v>-</v>
      </c>
      <c r="D2204" t="s">
        <v>130</v>
      </c>
      <c r="E2204">
        <v>256.32997640999997</v>
      </c>
      <c r="F2204">
        <v>237.54</v>
      </c>
      <c r="G2204">
        <v>-25.418476149044199</v>
      </c>
      <c r="H2204">
        <v>-6.1011470800847896</v>
      </c>
      <c r="I2204">
        <v>-30.8100414832859</v>
      </c>
      <c r="J2204">
        <v>-2.8610472759498302</v>
      </c>
      <c r="K2204">
        <v>237.21563670870299</v>
      </c>
      <c r="L2204">
        <v>244.09578104756901</v>
      </c>
      <c r="M2204">
        <v>40.416442234826597</v>
      </c>
      <c r="N2204">
        <v>0.70405808526774205</v>
      </c>
      <c r="O2204">
        <v>40.039572282562901</v>
      </c>
      <c r="P2204">
        <v>24.139012281160099</v>
      </c>
      <c r="Q2204">
        <v>1.0879198532427E-2</v>
      </c>
    </row>
    <row r="2205" spans="1:17" hidden="1" x14ac:dyDescent="0.3">
      <c r="A2205" t="s">
        <v>4570</v>
      </c>
      <c r="B2205" t="s">
        <v>4571</v>
      </c>
      <c r="C2205" t="str">
        <f>IFERROR(VLOOKUP(Table1[[#This Row],[Ticker]],[1]!Table1[[Symbol]:[Industry]],2,FALSE),"-")</f>
        <v>-</v>
      </c>
      <c r="D2205" t="s">
        <v>1576</v>
      </c>
      <c r="E2205">
        <v>256.060992</v>
      </c>
      <c r="F2205">
        <v>20.399999999999999</v>
      </c>
      <c r="G2205">
        <v>10.606613604832701</v>
      </c>
      <c r="H2205">
        <v>-8.1017962376966093</v>
      </c>
      <c r="I2205">
        <v>-23.0267435477049</v>
      </c>
      <c r="J2205">
        <v>-1.9212257280547</v>
      </c>
      <c r="K2205">
        <v>21.2452019460362</v>
      </c>
      <c r="L2205">
        <v>21.982616095242399</v>
      </c>
      <c r="M2205">
        <v>44.144127738982903</v>
      </c>
      <c r="N2205">
        <v>0.49175161636041198</v>
      </c>
      <c r="O2205">
        <v>90.686274509803894</v>
      </c>
      <c r="P2205">
        <v>55.725190839694598</v>
      </c>
      <c r="Q2205">
        <v>9.2485334544038997E-2</v>
      </c>
    </row>
    <row r="2206" spans="1:17" hidden="1" x14ac:dyDescent="0.3">
      <c r="A2206" t="s">
        <v>4572</v>
      </c>
      <c r="B2206" t="s">
        <v>4573</v>
      </c>
      <c r="C2206" t="str">
        <f>IFERROR(VLOOKUP(Table1[[#This Row],[Ticker]],[1]!Table1[[Symbol]:[Industry]],2,FALSE),"-")</f>
        <v>-</v>
      </c>
      <c r="E2206">
        <v>254.77234312499999</v>
      </c>
      <c r="F2206">
        <v>852.95</v>
      </c>
      <c r="G2206">
        <v>806.38932392807305</v>
      </c>
      <c r="H2206">
        <v>-0.96384920916528105</v>
      </c>
      <c r="I2206">
        <v>819.36327356626998</v>
      </c>
      <c r="J2206">
        <v>-5.1430160541263801</v>
      </c>
      <c r="K2206">
        <v>752.15877894843095</v>
      </c>
      <c r="M2206">
        <v>35.908642953867698</v>
      </c>
      <c r="N2206">
        <v>1.09389269542848</v>
      </c>
      <c r="O2206">
        <v>14.778122984934599</v>
      </c>
      <c r="P2206">
        <v>879.27669345579795</v>
      </c>
    </row>
    <row r="2207" spans="1:17" hidden="1" x14ac:dyDescent="0.3">
      <c r="A2207" t="s">
        <v>4574</v>
      </c>
      <c r="B2207" t="s">
        <v>4575</v>
      </c>
      <c r="C2207" t="str">
        <f>IFERROR(VLOOKUP(Table1[[#This Row],[Ticker]],[1]!Table1[[Symbol]:[Industry]],2,FALSE),"-")</f>
        <v>-</v>
      </c>
      <c r="D2207" t="s">
        <v>297</v>
      </c>
      <c r="E2207">
        <v>254.35224460800001</v>
      </c>
      <c r="F2207">
        <v>97.6</v>
      </c>
      <c r="G2207">
        <v>-73.917517568457001</v>
      </c>
      <c r="H2207">
        <v>-1.309973125473</v>
      </c>
      <c r="I2207">
        <v>-60.489741223128497</v>
      </c>
      <c r="J2207">
        <v>2.6260221327795499</v>
      </c>
      <c r="K2207">
        <v>105.18041220145599</v>
      </c>
      <c r="L2207">
        <v>145.25443980853399</v>
      </c>
      <c r="M2207">
        <v>67.551258231659403</v>
      </c>
      <c r="N2207">
        <v>0.66020024981234304</v>
      </c>
      <c r="O2207">
        <v>132.53073770491801</v>
      </c>
      <c r="P2207">
        <v>9.6629213483145904</v>
      </c>
      <c r="Q2207">
        <v>2.0898197780822001E-2</v>
      </c>
    </row>
    <row r="2208" spans="1:17" hidden="1" x14ac:dyDescent="0.3">
      <c r="A2208" t="s">
        <v>4576</v>
      </c>
      <c r="B2208" t="s">
        <v>4577</v>
      </c>
      <c r="C2208" t="str">
        <f>IFERROR(VLOOKUP(Table1[[#This Row],[Ticker]],[1]!Table1[[Symbol]:[Industry]],2,FALSE),"-")</f>
        <v>-</v>
      </c>
      <c r="E2208">
        <v>254.09167962999999</v>
      </c>
      <c r="F2208">
        <v>163.15</v>
      </c>
      <c r="G2208">
        <v>-3.8027591873010098</v>
      </c>
      <c r="H2208">
        <v>-2.3456980214920198</v>
      </c>
      <c r="I2208">
        <v>9.1711904508953896</v>
      </c>
      <c r="J2208">
        <v>0.13209806729491499</v>
      </c>
      <c r="K2208">
        <v>155.27210483064999</v>
      </c>
      <c r="M2208">
        <v>47.2159404618872</v>
      </c>
      <c r="N2208">
        <v>0.568372803666921</v>
      </c>
      <c r="O2208">
        <v>9.5311063438553401</v>
      </c>
      <c r="P2208">
        <v>42.863397548161103</v>
      </c>
    </row>
    <row r="2209" spans="1:17" hidden="1" x14ac:dyDescent="0.3">
      <c r="A2209" t="s">
        <v>4578</v>
      </c>
      <c r="B2209" t="s">
        <v>4579</v>
      </c>
      <c r="C2209" t="str">
        <f>IFERROR(VLOOKUP(Table1[[#This Row],[Ticker]],[1]!Table1[[Symbol]:[Industry]],2,FALSE),"-")</f>
        <v>-</v>
      </c>
      <c r="D2209" t="s">
        <v>297</v>
      </c>
      <c r="E2209">
        <v>254.00123596799901</v>
      </c>
      <c r="F2209">
        <v>55</v>
      </c>
      <c r="G2209">
        <v>-43.474812771814697</v>
      </c>
      <c r="H2209">
        <v>15.896545845751801</v>
      </c>
      <c r="I2209">
        <v>-26.141319696712799</v>
      </c>
      <c r="J2209">
        <v>-8.9670069642524695</v>
      </c>
      <c r="K2209">
        <v>55.776097302753101</v>
      </c>
      <c r="L2209">
        <v>59.210854481046702</v>
      </c>
      <c r="M2209">
        <v>37.2027116120721</v>
      </c>
      <c r="N2209">
        <v>2.9375073320721499</v>
      </c>
      <c r="O2209">
        <v>81.272727272727195</v>
      </c>
      <c r="P2209">
        <v>23.873873873873801</v>
      </c>
      <c r="Q2209">
        <v>0.13808631954356601</v>
      </c>
    </row>
    <row r="2210" spans="1:17" hidden="1" x14ac:dyDescent="0.3">
      <c r="A2210" t="s">
        <v>4580</v>
      </c>
      <c r="B2210" t="s">
        <v>4581</v>
      </c>
      <c r="C2210" t="str">
        <f>IFERROR(VLOOKUP(Table1[[#This Row],[Ticker]],[1]!Table1[[Symbol]:[Industry]],2,FALSE),"-")</f>
        <v>-</v>
      </c>
      <c r="D2210" t="s">
        <v>239</v>
      </c>
      <c r="E2210">
        <v>253.40625</v>
      </c>
      <c r="F2210">
        <v>669.7</v>
      </c>
      <c r="G2210">
        <v>9.6045671527541305</v>
      </c>
      <c r="H2210">
        <v>-2.9163079671019601</v>
      </c>
      <c r="I2210">
        <v>-4.26052719703815</v>
      </c>
      <c r="J2210">
        <v>-1.6175539271933199</v>
      </c>
      <c r="K2210">
        <v>640.01860615287205</v>
      </c>
      <c r="L2210">
        <v>601.46649321704399</v>
      </c>
      <c r="M2210">
        <v>73.180270796221293</v>
      </c>
      <c r="N2210">
        <v>1.0249203910715601</v>
      </c>
      <c r="O2210">
        <v>9.0040316559653402</v>
      </c>
      <c r="P2210">
        <v>40.545645330535102</v>
      </c>
      <c r="Q2210">
        <v>1.5882739933389001E-2</v>
      </c>
    </row>
    <row r="2211" spans="1:17" hidden="1" x14ac:dyDescent="0.3">
      <c r="A2211" t="s">
        <v>4582</v>
      </c>
      <c r="B2211" t="s">
        <v>4583</v>
      </c>
      <c r="C2211" t="str">
        <f>IFERROR(VLOOKUP(Table1[[#This Row],[Ticker]],[1]!Table1[[Symbol]:[Industry]],2,FALSE),"-")</f>
        <v>-</v>
      </c>
      <c r="E2211">
        <v>253.20480000000001</v>
      </c>
      <c r="F2211">
        <v>191.95</v>
      </c>
      <c r="G2211">
        <v>-0.88960752744626204</v>
      </c>
      <c r="H2211">
        <v>33.207517454938298</v>
      </c>
      <c r="I2211">
        <v>12.0843421107501</v>
      </c>
      <c r="J2211">
        <v>-0.19114008320596501</v>
      </c>
      <c r="M2211">
        <v>54.8230627683945</v>
      </c>
      <c r="O2211">
        <v>14.873665016931501</v>
      </c>
      <c r="P2211">
        <v>81.943127962085299</v>
      </c>
    </row>
    <row r="2212" spans="1:17" hidden="1" x14ac:dyDescent="0.3">
      <c r="A2212" t="s">
        <v>4584</v>
      </c>
      <c r="B2212" t="s">
        <v>4585</v>
      </c>
      <c r="C2212" t="str">
        <f>IFERROR(VLOOKUP(Table1[[#This Row],[Ticker]],[1]!Table1[[Symbol]:[Industry]],2,FALSE),"-")</f>
        <v>-</v>
      </c>
      <c r="D2212" t="s">
        <v>629</v>
      </c>
      <c r="E2212">
        <v>253.11804069999999</v>
      </c>
      <c r="F2212">
        <v>117.68</v>
      </c>
      <c r="G2212">
        <v>32.185444418562902</v>
      </c>
      <c r="H2212">
        <v>7.2939484431544397</v>
      </c>
      <c r="I2212">
        <v>0.25854515591042698</v>
      </c>
      <c r="J2212">
        <v>1.86723958737512</v>
      </c>
      <c r="K2212">
        <v>111.254652936038</v>
      </c>
      <c r="L2212">
        <v>104.49720578393899</v>
      </c>
      <c r="M2212">
        <v>59.434962137072198</v>
      </c>
      <c r="N2212">
        <v>1.7336630133581099</v>
      </c>
      <c r="O2212">
        <v>9.1944255608429497</v>
      </c>
      <c r="P2212">
        <v>62.093663911845702</v>
      </c>
      <c r="Q2212">
        <v>5.1725820826412E-2</v>
      </c>
    </row>
    <row r="2213" spans="1:17" hidden="1" x14ac:dyDescent="0.3">
      <c r="A2213" t="s">
        <v>4586</v>
      </c>
      <c r="B2213" t="s">
        <v>4587</v>
      </c>
      <c r="C2213" t="str">
        <f>IFERROR(VLOOKUP(Table1[[#This Row],[Ticker]],[1]!Table1[[Symbol]:[Industry]],2,FALSE),"-")</f>
        <v>-</v>
      </c>
      <c r="D2213" t="s">
        <v>65</v>
      </c>
      <c r="E2213">
        <v>252.836355</v>
      </c>
      <c r="F2213">
        <v>224.6</v>
      </c>
      <c r="G2213">
        <v>6.4162976349319196</v>
      </c>
      <c r="H2213">
        <v>13.5932861914988</v>
      </c>
      <c r="I2213">
        <v>-3.9046610292202502</v>
      </c>
      <c r="J2213">
        <v>13.487068092973299</v>
      </c>
      <c r="K2213">
        <v>194.31013566816199</v>
      </c>
      <c r="L2213">
        <v>197.06308966134901</v>
      </c>
      <c r="M2213">
        <v>83.949588290806901</v>
      </c>
      <c r="N2213">
        <v>2.9393367632354099</v>
      </c>
      <c r="O2213">
        <v>1.5138023152270601</v>
      </c>
      <c r="P2213">
        <v>40.375</v>
      </c>
      <c r="Q2213">
        <v>0.10685430768604701</v>
      </c>
    </row>
    <row r="2214" spans="1:17" hidden="1" x14ac:dyDescent="0.3">
      <c r="A2214" t="s">
        <v>4588</v>
      </c>
      <c r="B2214" t="s">
        <v>4589</v>
      </c>
      <c r="C2214" t="str">
        <f>IFERROR(VLOOKUP(Table1[[#This Row],[Ticker]],[1]!Table1[[Symbol]:[Industry]],2,FALSE),"-")</f>
        <v>-</v>
      </c>
      <c r="D2214" t="s">
        <v>65</v>
      </c>
      <c r="E2214">
        <v>252.82237537500001</v>
      </c>
      <c r="F2214">
        <v>859.2</v>
      </c>
      <c r="G2214">
        <v>40.6098405573835</v>
      </c>
      <c r="H2214">
        <v>2.1466557189581601</v>
      </c>
      <c r="I2214">
        <v>26.911017310708498</v>
      </c>
      <c r="J2214">
        <v>-1.6785789432321001</v>
      </c>
      <c r="K2214">
        <v>766.18740162851304</v>
      </c>
      <c r="L2214">
        <v>653.07393576009395</v>
      </c>
      <c r="M2214">
        <v>54.575978122764603</v>
      </c>
      <c r="N2214">
        <v>0.41142417893390598</v>
      </c>
      <c r="O2214">
        <v>10.3351955307262</v>
      </c>
      <c r="P2214">
        <v>82.014617095646599</v>
      </c>
      <c r="Q2214">
        <v>-2.0008151200605999E-2</v>
      </c>
    </row>
    <row r="2215" spans="1:17" hidden="1" x14ac:dyDescent="0.3">
      <c r="A2215" t="s">
        <v>4590</v>
      </c>
      <c r="B2215" t="s">
        <v>4591</v>
      </c>
      <c r="C2215" t="str">
        <f>IFERROR(VLOOKUP(Table1[[#This Row],[Ticker]],[1]!Table1[[Symbol]:[Industry]],2,FALSE),"-")</f>
        <v>-</v>
      </c>
      <c r="D2215" t="s">
        <v>388</v>
      </c>
      <c r="E2215">
        <v>252.779436</v>
      </c>
      <c r="F2215">
        <v>214.02</v>
      </c>
      <c r="G2215">
        <v>-9.2273634559517497</v>
      </c>
      <c r="H2215">
        <v>-3.1589819597759599</v>
      </c>
      <c r="I2215">
        <v>-24.7477513487304</v>
      </c>
      <c r="J2215">
        <v>-5.8712039422890401</v>
      </c>
      <c r="K2215">
        <v>223.47484352321001</v>
      </c>
      <c r="L2215">
        <v>206.60565470099399</v>
      </c>
      <c r="M2215">
        <v>36.783938653464297</v>
      </c>
      <c r="N2215">
        <v>2.0695202114962501</v>
      </c>
      <c r="O2215">
        <v>23.820203719278499</v>
      </c>
      <c r="P2215">
        <v>38.077419354838703</v>
      </c>
      <c r="Q2215">
        <v>0.10576983262218501</v>
      </c>
    </row>
    <row r="2216" spans="1:17" hidden="1" x14ac:dyDescent="0.3">
      <c r="A2216" t="s">
        <v>4592</v>
      </c>
      <c r="B2216" t="s">
        <v>4593</v>
      </c>
      <c r="C2216" t="str">
        <f>IFERROR(VLOOKUP(Table1[[#This Row],[Ticker]],[1]!Table1[[Symbol]:[Industry]],2,FALSE),"-")</f>
        <v>-</v>
      </c>
      <c r="D2216" t="s">
        <v>65</v>
      </c>
      <c r="E2216">
        <v>251.46721841499999</v>
      </c>
      <c r="F2216">
        <v>53.58</v>
      </c>
      <c r="G2216">
        <v>25.953026462359698</v>
      </c>
      <c r="H2216">
        <v>-10.568366798656999</v>
      </c>
      <c r="I2216">
        <v>37.682467709483397</v>
      </c>
      <c r="J2216">
        <v>3.1788181424700199</v>
      </c>
      <c r="K2216">
        <v>50.9154179467943</v>
      </c>
      <c r="L2216">
        <v>45.0782561854734</v>
      </c>
      <c r="M2216">
        <v>55.174340877664697</v>
      </c>
      <c r="N2216">
        <v>0.89015171116076597</v>
      </c>
      <c r="O2216">
        <v>8.9958939902948707</v>
      </c>
      <c r="P2216">
        <v>67.489840575179699</v>
      </c>
      <c r="Q2216">
        <v>4.8264596993269999E-3</v>
      </c>
    </row>
    <row r="2217" spans="1:17" hidden="1" x14ac:dyDescent="0.3">
      <c r="A2217" t="s">
        <v>4594</v>
      </c>
      <c r="B2217" t="s">
        <v>4595</v>
      </c>
      <c r="C2217" t="str">
        <f>IFERROR(VLOOKUP(Table1[[#This Row],[Ticker]],[1]!Table1[[Symbol]:[Industry]],2,FALSE),"-")</f>
        <v>-</v>
      </c>
      <c r="D2217" t="s">
        <v>336</v>
      </c>
      <c r="E2217">
        <v>251.39197999999999</v>
      </c>
      <c r="F2217">
        <v>86.9</v>
      </c>
      <c r="G2217">
        <v>59.775232376659197</v>
      </c>
      <c r="H2217">
        <v>-15.9366157875347</v>
      </c>
      <c r="I2217">
        <v>8.5471944543773901</v>
      </c>
      <c r="J2217">
        <v>-4.9511641959591497</v>
      </c>
      <c r="K2217">
        <v>84.480350763190302</v>
      </c>
      <c r="L2217">
        <v>72.170154333543806</v>
      </c>
      <c r="M2217">
        <v>38.257080761991503</v>
      </c>
      <c r="N2217">
        <v>0.92834635408200405</v>
      </c>
      <c r="O2217">
        <v>12.0253164556961</v>
      </c>
      <c r="P2217">
        <v>104.230317273795</v>
      </c>
      <c r="Q2217">
        <v>4.1309043014657001E-2</v>
      </c>
    </row>
    <row r="2218" spans="1:17" hidden="1" x14ac:dyDescent="0.3">
      <c r="A2218" t="s">
        <v>4596</v>
      </c>
      <c r="B2218" t="s">
        <v>4597</v>
      </c>
      <c r="C2218" t="str">
        <f>IFERROR(VLOOKUP(Table1[[#This Row],[Ticker]],[1]!Table1[[Symbol]:[Industry]],2,FALSE),"-")</f>
        <v>-</v>
      </c>
      <c r="D2218" t="s">
        <v>140</v>
      </c>
      <c r="E2218">
        <v>251.16346619999999</v>
      </c>
      <c r="F2218">
        <v>58.55</v>
      </c>
      <c r="G2218">
        <v>39.140789301281998</v>
      </c>
      <c r="H2218">
        <v>28.693934158460401</v>
      </c>
      <c r="I2218">
        <v>-18.128936402302799</v>
      </c>
      <c r="J2218">
        <v>14.6163520871453</v>
      </c>
      <c r="K2218">
        <v>48.551945173717399</v>
      </c>
      <c r="L2218">
        <v>46.904092488828603</v>
      </c>
      <c r="M2218">
        <v>82.737521607569406</v>
      </c>
      <c r="N2218">
        <v>3.7599299522246898</v>
      </c>
      <c r="O2218">
        <v>27.241673783091301</v>
      </c>
      <c r="P2218">
        <v>70.451237263464293</v>
      </c>
      <c r="Q2218">
        <v>-1.5856952436902001E-2</v>
      </c>
    </row>
    <row r="2219" spans="1:17" hidden="1" x14ac:dyDescent="0.3">
      <c r="A2219" t="s">
        <v>4598</v>
      </c>
      <c r="B2219" t="s">
        <v>4599</v>
      </c>
      <c r="C2219" t="str">
        <f>IFERROR(VLOOKUP(Table1[[#This Row],[Ticker]],[1]!Table1[[Symbol]:[Industry]],2,FALSE),"-")</f>
        <v>-</v>
      </c>
      <c r="D2219" t="s">
        <v>287</v>
      </c>
      <c r="E2219">
        <v>251.14949999999999</v>
      </c>
      <c r="F2219">
        <v>122.4</v>
      </c>
      <c r="G2219">
        <v>-44.472804739686197</v>
      </c>
      <c r="H2219">
        <v>24.838034464659799</v>
      </c>
      <c r="I2219">
        <v>-19.2507126469676</v>
      </c>
      <c r="J2219">
        <v>3.3680513499400102</v>
      </c>
      <c r="K2219">
        <v>119.030071301418</v>
      </c>
      <c r="L2219">
        <v>129.08409483814501</v>
      </c>
      <c r="M2219">
        <v>67.162807609216699</v>
      </c>
      <c r="N2219">
        <v>3.4884803508180098</v>
      </c>
      <c r="O2219">
        <v>54.411764705882298</v>
      </c>
      <c r="P2219">
        <v>35.623268698060897</v>
      </c>
    </row>
    <row r="2220" spans="1:17" hidden="1" x14ac:dyDescent="0.3">
      <c r="A2220" t="s">
        <v>4600</v>
      </c>
      <c r="B2220" t="s">
        <v>4601</v>
      </c>
      <c r="C2220" t="str">
        <f>IFERROR(VLOOKUP(Table1[[#This Row],[Ticker]],[1]!Table1[[Symbol]:[Industry]],2,FALSE),"-")</f>
        <v>-</v>
      </c>
      <c r="D2220" t="s">
        <v>403</v>
      </c>
      <c r="E2220">
        <v>251.1022907</v>
      </c>
      <c r="F2220">
        <v>134.69999999999999</v>
      </c>
      <c r="G2220">
        <v>16.233544466662899</v>
      </c>
      <c r="H2220">
        <v>44.945097868441799</v>
      </c>
      <c r="I2220">
        <v>29.2074941048593</v>
      </c>
      <c r="J2220">
        <v>15.5651086115063</v>
      </c>
      <c r="M2220">
        <v>66.905785742570501</v>
      </c>
      <c r="O2220">
        <v>12.1009651076466</v>
      </c>
      <c r="P2220">
        <v>60.0713012477718</v>
      </c>
    </row>
    <row r="2221" spans="1:17" hidden="1" x14ac:dyDescent="0.3">
      <c r="A2221" t="s">
        <v>4602</v>
      </c>
      <c r="B2221" t="s">
        <v>4603</v>
      </c>
      <c r="C2221" t="str">
        <f>IFERROR(VLOOKUP(Table1[[#This Row],[Ticker]],[1]!Table1[[Symbol]:[Industry]],2,FALSE),"-")</f>
        <v>-</v>
      </c>
      <c r="D2221" t="s">
        <v>1407</v>
      </c>
      <c r="E2221">
        <v>250.841568</v>
      </c>
      <c r="F2221">
        <v>139.44999999999999</v>
      </c>
      <c r="G2221">
        <v>0.74678163500961503</v>
      </c>
      <c r="H2221">
        <v>-0.72173783135536296</v>
      </c>
      <c r="I2221">
        <v>-20.458395561030301</v>
      </c>
      <c r="J2221">
        <v>-0.38691322286842</v>
      </c>
      <c r="K2221">
        <v>139.816996692054</v>
      </c>
      <c r="L2221">
        <v>133.78280849116399</v>
      </c>
      <c r="M2221">
        <v>53.922473936294601</v>
      </c>
      <c r="N2221">
        <v>0.51198651104472404</v>
      </c>
      <c r="O2221">
        <v>32.664037289351</v>
      </c>
      <c r="P2221">
        <v>43.6888201957753</v>
      </c>
      <c r="Q2221">
        <v>3.8580860406985003E-2</v>
      </c>
    </row>
    <row r="2222" spans="1:17" hidden="1" x14ac:dyDescent="0.3">
      <c r="A2222" t="s">
        <v>4604</v>
      </c>
      <c r="B2222" t="s">
        <v>4605</v>
      </c>
      <c r="C2222" t="str">
        <f>IFERROR(VLOOKUP(Table1[[#This Row],[Ticker]],[1]!Table1[[Symbol]:[Industry]],2,FALSE),"-")</f>
        <v>-</v>
      </c>
      <c r="E2222">
        <v>250.68059715000001</v>
      </c>
      <c r="F2222">
        <v>334</v>
      </c>
      <c r="G2222">
        <v>239.320572381277</v>
      </c>
      <c r="H2222">
        <v>42.758963294998203</v>
      </c>
      <c r="I2222">
        <v>-0.68463362875235101</v>
      </c>
      <c r="J2222">
        <v>32.439488284635402</v>
      </c>
      <c r="K2222">
        <v>254.27538560207299</v>
      </c>
      <c r="M2222">
        <v>79.900203997618306</v>
      </c>
      <c r="N2222">
        <v>1.9147288996101</v>
      </c>
      <c r="O2222">
        <v>7.7844311377245496</v>
      </c>
      <c r="P2222">
        <v>287.92102206736303</v>
      </c>
    </row>
    <row r="2223" spans="1:17" hidden="1" x14ac:dyDescent="0.3">
      <c r="A2223" t="s">
        <v>4606</v>
      </c>
      <c r="B2223" t="s">
        <v>4607</v>
      </c>
      <c r="C2223" t="str">
        <f>IFERROR(VLOOKUP(Table1[[#This Row],[Ticker]],[1]!Table1[[Symbol]:[Industry]],2,FALSE),"-")</f>
        <v>-</v>
      </c>
      <c r="D2223" t="s">
        <v>986</v>
      </c>
      <c r="E2223">
        <v>250.67085939</v>
      </c>
      <c r="F2223">
        <v>80.66</v>
      </c>
      <c r="G2223">
        <v>68.289760600080498</v>
      </c>
      <c r="H2223">
        <v>14.1071559903242</v>
      </c>
      <c r="I2223">
        <v>1.8141356194237901</v>
      </c>
      <c r="J2223">
        <v>-3.95509144382441</v>
      </c>
      <c r="K2223">
        <v>71.304097260569193</v>
      </c>
      <c r="L2223">
        <v>64.064653482289103</v>
      </c>
      <c r="M2223">
        <v>47.914128290558303</v>
      </c>
      <c r="N2223">
        <v>1.22959277826758</v>
      </c>
      <c r="O2223">
        <v>26.3327547731217</v>
      </c>
      <c r="P2223">
        <v>103.173803526448</v>
      </c>
      <c r="Q2223">
        <v>7.4288379958102002E-2</v>
      </c>
    </row>
    <row r="2224" spans="1:17" hidden="1" x14ac:dyDescent="0.3">
      <c r="A2224" t="s">
        <v>4608</v>
      </c>
      <c r="B2224" t="s">
        <v>4609</v>
      </c>
      <c r="C2224" t="str">
        <f>IFERROR(VLOOKUP(Table1[[#This Row],[Ticker]],[1]!Table1[[Symbol]:[Industry]],2,FALSE),"-")</f>
        <v>-</v>
      </c>
      <c r="D2224" t="s">
        <v>629</v>
      </c>
      <c r="E2224">
        <v>250.25807569</v>
      </c>
      <c r="F2224">
        <v>8.99</v>
      </c>
      <c r="G2224">
        <v>15.6038856049598</v>
      </c>
      <c r="H2224">
        <v>-13.9573234432016</v>
      </c>
      <c r="I2224">
        <v>41.534305966554903</v>
      </c>
      <c r="J2224">
        <v>-9.9069527229875796</v>
      </c>
      <c r="K2224">
        <v>9.5436896426412403</v>
      </c>
      <c r="L2224">
        <v>7.6708396651928998</v>
      </c>
      <c r="M2224">
        <v>24.496457753263101</v>
      </c>
      <c r="N2224">
        <v>0.73645482853410804</v>
      </c>
      <c r="O2224">
        <v>36.818687430478299</v>
      </c>
      <c r="P2224">
        <v>83.844580777095999</v>
      </c>
      <c r="Q2224">
        <v>0.1146472168309</v>
      </c>
    </row>
    <row r="2225" spans="1:17" hidden="1" x14ac:dyDescent="0.3">
      <c r="A2225" t="s">
        <v>4610</v>
      </c>
      <c r="B2225" t="s">
        <v>4611</v>
      </c>
      <c r="C2225" t="str">
        <f>IFERROR(VLOOKUP(Table1[[#This Row],[Ticker]],[1]!Table1[[Symbol]:[Industry]],2,FALSE),"-")</f>
        <v>-</v>
      </c>
      <c r="D2225" t="s">
        <v>547</v>
      </c>
      <c r="E2225">
        <v>250.20134999999999</v>
      </c>
      <c r="F2225">
        <v>229.75</v>
      </c>
      <c r="G2225">
        <v>-17.548741623315401</v>
      </c>
      <c r="H2225">
        <v>5.3256636535104303</v>
      </c>
      <c r="I2225">
        <v>-21.9439625000578</v>
      </c>
      <c r="J2225">
        <v>3.6677794135549902</v>
      </c>
      <c r="K2225">
        <v>217.158460027036</v>
      </c>
      <c r="L2225">
        <v>221.53810646540001</v>
      </c>
      <c r="M2225">
        <v>65.583123816267303</v>
      </c>
      <c r="N2225">
        <v>1.2745949706750399</v>
      </c>
      <c r="O2225">
        <v>19.6953210010881</v>
      </c>
      <c r="P2225">
        <v>20.921052631578899</v>
      </c>
      <c r="Q2225">
        <v>1.515605349474E-2</v>
      </c>
    </row>
    <row r="2226" spans="1:17" hidden="1" x14ac:dyDescent="0.3">
      <c r="A2226" t="s">
        <v>4612</v>
      </c>
      <c r="B2226" t="s">
        <v>4613</v>
      </c>
      <c r="C2226" t="str">
        <f>IFERROR(VLOOKUP(Table1[[#This Row],[Ticker]],[1]!Table1[[Symbol]:[Industry]],2,FALSE),"-")</f>
        <v>-</v>
      </c>
      <c r="D2226" t="s">
        <v>21</v>
      </c>
      <c r="E2226">
        <v>249.68249986999999</v>
      </c>
      <c r="F2226">
        <v>130.35</v>
      </c>
      <c r="G2226">
        <v>71.785464980415497</v>
      </c>
      <c r="H2226">
        <v>47.748850403938697</v>
      </c>
      <c r="I2226">
        <v>54.320544684147798</v>
      </c>
      <c r="J2226">
        <v>2.5432943004414401</v>
      </c>
      <c r="K2226">
        <v>102.605067814205</v>
      </c>
      <c r="L2226">
        <v>87.238895761385805</v>
      </c>
      <c r="M2226">
        <v>75.883068331865701</v>
      </c>
      <c r="N2226">
        <v>3.6568092364747402</v>
      </c>
      <c r="O2226">
        <v>3.4906022247794599</v>
      </c>
      <c r="P2226">
        <v>145.01879699248099</v>
      </c>
      <c r="Q2226">
        <v>6.1114791729835E-2</v>
      </c>
    </row>
    <row r="2227" spans="1:17" hidden="1" x14ac:dyDescent="0.3">
      <c r="A2227" t="s">
        <v>4614</v>
      </c>
      <c r="B2227" t="s">
        <v>4615</v>
      </c>
      <c r="C2227" t="str">
        <f>IFERROR(VLOOKUP(Table1[[#This Row],[Ticker]],[1]!Table1[[Symbol]:[Industry]],2,FALSE),"-")</f>
        <v>-</v>
      </c>
      <c r="D2227" t="s">
        <v>934</v>
      </c>
      <c r="E2227">
        <v>249.25085200000001</v>
      </c>
      <c r="F2227">
        <v>435.1</v>
      </c>
      <c r="G2227">
        <v>133.14526323884601</v>
      </c>
      <c r="H2227">
        <v>90.557811371503306</v>
      </c>
      <c r="I2227">
        <v>36.2381106370228</v>
      </c>
      <c r="J2227">
        <v>38.491050918253599</v>
      </c>
      <c r="K2227">
        <v>249.751560767717</v>
      </c>
      <c r="L2227">
        <v>217.12746461437399</v>
      </c>
      <c r="M2227">
        <v>94.599661965789196</v>
      </c>
      <c r="N2227">
        <v>2.3269869289286702</v>
      </c>
      <c r="O2227">
        <v>0.90783727878649401</v>
      </c>
      <c r="P2227">
        <v>227.142857142857</v>
      </c>
    </row>
    <row r="2228" spans="1:17" hidden="1" x14ac:dyDescent="0.3">
      <c r="A2228" t="s">
        <v>4616</v>
      </c>
      <c r="B2228" t="s">
        <v>4617</v>
      </c>
      <c r="C2228" t="str">
        <f>IFERROR(VLOOKUP(Table1[[#This Row],[Ticker]],[1]!Table1[[Symbol]:[Industry]],2,FALSE),"-")</f>
        <v>-</v>
      </c>
      <c r="D2228" t="s">
        <v>140</v>
      </c>
      <c r="E2228">
        <v>248.38779</v>
      </c>
      <c r="F2228">
        <v>16.329999999999998</v>
      </c>
      <c r="G2228">
        <v>-107.938791134244</v>
      </c>
      <c r="H2228">
        <v>-4.3278759387722303</v>
      </c>
      <c r="I2228">
        <v>-70.313221100787302</v>
      </c>
      <c r="J2228">
        <v>-1.2416140775692599</v>
      </c>
      <c r="K2228">
        <v>16.4176784399585</v>
      </c>
      <c r="L2228">
        <v>33.362601713375597</v>
      </c>
      <c r="M2228">
        <v>52.2470366969875</v>
      </c>
      <c r="N2228">
        <v>2.2417845241030898</v>
      </c>
      <c r="O2228">
        <v>480.15921616656402</v>
      </c>
      <c r="P2228">
        <v>58.697764820213798</v>
      </c>
      <c r="Q2228">
        <v>1.3644339567782E-2</v>
      </c>
    </row>
    <row r="2229" spans="1:17" hidden="1" x14ac:dyDescent="0.3">
      <c r="A2229" t="s">
        <v>4618</v>
      </c>
      <c r="B2229" t="s">
        <v>4619</v>
      </c>
      <c r="C2229" t="str">
        <f>IFERROR(VLOOKUP(Table1[[#This Row],[Ticker]],[1]!Table1[[Symbol]:[Industry]],2,FALSE),"-")</f>
        <v>-</v>
      </c>
      <c r="D2229" t="s">
        <v>448</v>
      </c>
      <c r="E2229">
        <v>248.05362405</v>
      </c>
      <c r="F2229">
        <v>108.1</v>
      </c>
      <c r="G2229">
        <v>35.037145509069902</v>
      </c>
      <c r="H2229">
        <v>-5.3652394037634501</v>
      </c>
      <c r="I2229">
        <v>1.7290143326062899</v>
      </c>
      <c r="J2229">
        <v>3.4631829704012</v>
      </c>
      <c r="K2229">
        <v>109.110893207609</v>
      </c>
      <c r="L2229">
        <v>95.108476181606306</v>
      </c>
      <c r="M2229">
        <v>47.161865513241302</v>
      </c>
      <c r="N2229">
        <v>0.41091151838815299</v>
      </c>
      <c r="O2229">
        <v>42.553191489361602</v>
      </c>
      <c r="P2229">
        <v>61.343283582089498</v>
      </c>
    </row>
    <row r="2230" spans="1:17" hidden="1" x14ac:dyDescent="0.3">
      <c r="A2230" t="s">
        <v>4620</v>
      </c>
      <c r="B2230" t="s">
        <v>4621</v>
      </c>
      <c r="C2230" t="str">
        <f>IFERROR(VLOOKUP(Table1[[#This Row],[Ticker]],[1]!Table1[[Symbol]:[Industry]],2,FALSE),"-")</f>
        <v>-</v>
      </c>
      <c r="D2230" t="s">
        <v>934</v>
      </c>
      <c r="E2230">
        <v>247.96809218999999</v>
      </c>
      <c r="F2230">
        <v>31.01</v>
      </c>
      <c r="G2230">
        <v>-16.1818041476199</v>
      </c>
      <c r="H2230">
        <v>1.5120131077500001</v>
      </c>
      <c r="I2230">
        <v>-16.878067128446801</v>
      </c>
      <c r="J2230">
        <v>-4.14107830700513</v>
      </c>
      <c r="K2230">
        <v>29.4419146078714</v>
      </c>
      <c r="L2230">
        <v>30.5182554195931</v>
      </c>
      <c r="M2230">
        <v>57.346858418778801</v>
      </c>
      <c r="N2230">
        <v>1.2059872387785</v>
      </c>
      <c r="O2230">
        <v>28.281199613028001</v>
      </c>
      <c r="P2230">
        <v>29.2083333333333</v>
      </c>
      <c r="Q2230">
        <v>3.6239408782356E-2</v>
      </c>
    </row>
    <row r="2231" spans="1:17" hidden="1" x14ac:dyDescent="0.3">
      <c r="A2231" t="s">
        <v>4622</v>
      </c>
      <c r="B2231" t="s">
        <v>4623</v>
      </c>
      <c r="C2231" t="str">
        <f>IFERROR(VLOOKUP(Table1[[#This Row],[Ticker]],[1]!Table1[[Symbol]:[Industry]],2,FALSE),"-")</f>
        <v>-</v>
      </c>
      <c r="D2231" t="s">
        <v>21</v>
      </c>
      <c r="E2231">
        <v>247.810396</v>
      </c>
      <c r="F2231">
        <v>101.1</v>
      </c>
      <c r="G2231">
        <v>-12.467606376138599</v>
      </c>
      <c r="H2231">
        <v>-12.5801589675866</v>
      </c>
      <c r="I2231">
        <v>-10.6925945261937</v>
      </c>
      <c r="J2231">
        <v>-2.73128250620934</v>
      </c>
      <c r="K2231">
        <v>109.454570276309</v>
      </c>
      <c r="L2231">
        <v>103.418838573679</v>
      </c>
      <c r="M2231">
        <v>32.009130338285601</v>
      </c>
      <c r="N2231">
        <v>1.1652631317942901</v>
      </c>
      <c r="O2231">
        <v>29.426310583580602</v>
      </c>
      <c r="P2231">
        <v>22.992700729927002</v>
      </c>
      <c r="Q2231">
        <v>8.6819766988598002E-2</v>
      </c>
    </row>
    <row r="2232" spans="1:17" hidden="1" x14ac:dyDescent="0.3">
      <c r="A2232" t="s">
        <v>4624</v>
      </c>
      <c r="B2232" t="s">
        <v>4625</v>
      </c>
      <c r="C2232" t="str">
        <f>IFERROR(VLOOKUP(Table1[[#This Row],[Ticker]],[1]!Table1[[Symbol]:[Industry]],2,FALSE),"-")</f>
        <v>-</v>
      </c>
      <c r="E2232">
        <v>247.3</v>
      </c>
      <c r="F2232">
        <v>242.4</v>
      </c>
      <c r="G2232">
        <v>636.67780904690403</v>
      </c>
      <c r="H2232">
        <v>24.806748792652002</v>
      </c>
      <c r="I2232">
        <v>161.09326158215799</v>
      </c>
      <c r="J2232">
        <v>-1.52387214208539</v>
      </c>
      <c r="K2232">
        <v>200.22702042943999</v>
      </c>
      <c r="L2232">
        <v>115.80870484242401</v>
      </c>
      <c r="M2232">
        <v>72.145290544476595</v>
      </c>
      <c r="N2232">
        <v>0.80755047909313704</v>
      </c>
      <c r="O2232">
        <v>8.2508250825082197</v>
      </c>
      <c r="P2232">
        <v>662.98394711992398</v>
      </c>
    </row>
    <row r="2233" spans="1:17" hidden="1" x14ac:dyDescent="0.3">
      <c r="A2233" t="s">
        <v>4626</v>
      </c>
      <c r="B2233" t="s">
        <v>4627</v>
      </c>
      <c r="C2233" t="str">
        <f>IFERROR(VLOOKUP(Table1[[#This Row],[Ticker]],[1]!Table1[[Symbol]:[Industry]],2,FALSE),"-")</f>
        <v>-</v>
      </c>
      <c r="D2233" t="s">
        <v>120</v>
      </c>
      <c r="E2233">
        <v>247.1839488</v>
      </c>
      <c r="F2233">
        <v>115.39</v>
      </c>
      <c r="G2233">
        <v>59.687239410424098</v>
      </c>
      <c r="H2233">
        <v>21.300296223676899</v>
      </c>
      <c r="I2233">
        <v>37.800751971201699</v>
      </c>
      <c r="J2233">
        <v>-6.2073530167452997</v>
      </c>
      <c r="K2233">
        <v>97.881671116722103</v>
      </c>
      <c r="L2233">
        <v>84.564107186182198</v>
      </c>
      <c r="M2233">
        <v>64.919445616762303</v>
      </c>
      <c r="N2233">
        <v>2.6499402514844999</v>
      </c>
      <c r="O2233">
        <v>5.7283993413640601</v>
      </c>
      <c r="P2233">
        <v>93.932773109243698</v>
      </c>
      <c r="Q2233">
        <v>1.2277944457398E-2</v>
      </c>
    </row>
    <row r="2234" spans="1:17" hidden="1" x14ac:dyDescent="0.3">
      <c r="A2234" t="s">
        <v>4628</v>
      </c>
      <c r="B2234" t="s">
        <v>4629</v>
      </c>
      <c r="C2234" t="str">
        <f>IFERROR(VLOOKUP(Table1[[#This Row],[Ticker]],[1]!Table1[[Symbol]:[Industry]],2,FALSE),"-")</f>
        <v>-</v>
      </c>
      <c r="D2234" t="s">
        <v>109</v>
      </c>
      <c r="E2234">
        <v>246.93561632999999</v>
      </c>
      <c r="F2234">
        <v>170.45</v>
      </c>
      <c r="G2234">
        <v>55.993327167622098</v>
      </c>
      <c r="H2234">
        <v>-3.3706348901788901</v>
      </c>
      <c r="I2234">
        <v>-4.3139601009568498</v>
      </c>
      <c r="J2234">
        <v>-9.5184502357613603</v>
      </c>
      <c r="K2234">
        <v>177.83962950936299</v>
      </c>
      <c r="L2234">
        <v>165.34964739515399</v>
      </c>
      <c r="M2234">
        <v>34.899626527458601</v>
      </c>
      <c r="N2234">
        <v>1.1682268181589699</v>
      </c>
      <c r="O2234">
        <v>110.736286300968</v>
      </c>
      <c r="P2234">
        <v>106.83169518262299</v>
      </c>
      <c r="Q2234">
        <v>9.8642596144639993E-2</v>
      </c>
    </row>
    <row r="2235" spans="1:17" hidden="1" x14ac:dyDescent="0.3">
      <c r="A2235" t="s">
        <v>4630</v>
      </c>
      <c r="B2235" t="s">
        <v>4631</v>
      </c>
      <c r="C2235" t="str">
        <f>IFERROR(VLOOKUP(Table1[[#This Row],[Ticker]],[1]!Table1[[Symbol]:[Industry]],2,FALSE),"-")</f>
        <v>-</v>
      </c>
      <c r="D2235" t="s">
        <v>1215</v>
      </c>
      <c r="E2235">
        <v>246.63426527999999</v>
      </c>
      <c r="F2235">
        <v>105.05</v>
      </c>
      <c r="G2235">
        <v>-58.246533278720896</v>
      </c>
      <c r="H2235">
        <v>24.317241615845202</v>
      </c>
      <c r="I2235">
        <v>-20.777122355528</v>
      </c>
      <c r="J2235">
        <v>-3.78706862302381</v>
      </c>
      <c r="K2235">
        <v>99.051378236516101</v>
      </c>
      <c r="L2235">
        <v>107.9802693513</v>
      </c>
      <c r="M2235">
        <v>48.978952984931297</v>
      </c>
      <c r="N2235">
        <v>1.2087530607817001</v>
      </c>
      <c r="O2235">
        <v>60.732984293193702</v>
      </c>
      <c r="P2235">
        <v>42.8280081577158</v>
      </c>
    </row>
    <row r="2236" spans="1:17" hidden="1" x14ac:dyDescent="0.3">
      <c r="A2236" t="s">
        <v>4632</v>
      </c>
      <c r="B2236" t="s">
        <v>4633</v>
      </c>
      <c r="C2236" t="str">
        <f>IFERROR(VLOOKUP(Table1[[#This Row],[Ticker]],[1]!Table1[[Symbol]:[Industry]],2,FALSE),"-")</f>
        <v>-</v>
      </c>
      <c r="D2236" t="s">
        <v>304</v>
      </c>
      <c r="E2236">
        <v>246.04354238400001</v>
      </c>
      <c r="F2236">
        <v>141.29</v>
      </c>
      <c r="G2236">
        <v>-15.7938189490461</v>
      </c>
      <c r="H2236">
        <v>-8.4132217074412008</v>
      </c>
      <c r="I2236">
        <v>-19.700644365903301</v>
      </c>
      <c r="J2236">
        <v>-0.73556965811467101</v>
      </c>
      <c r="K2236">
        <v>143.976492511625</v>
      </c>
      <c r="L2236">
        <v>144.05588012386701</v>
      </c>
      <c r="M2236">
        <v>46.7920168674653</v>
      </c>
      <c r="N2236">
        <v>0.52352828727187894</v>
      </c>
      <c r="O2236">
        <v>29.4500672375964</v>
      </c>
      <c r="P2236">
        <v>18.0860844128708</v>
      </c>
      <c r="Q2236">
        <v>2.7654766295760001E-2</v>
      </c>
    </row>
    <row r="2237" spans="1:17" hidden="1" x14ac:dyDescent="0.3">
      <c r="A2237" t="s">
        <v>4634</v>
      </c>
      <c r="B2237" t="s">
        <v>4635</v>
      </c>
      <c r="C2237" t="str">
        <f>IFERROR(VLOOKUP(Table1[[#This Row],[Ticker]],[1]!Table1[[Symbol]:[Industry]],2,FALSE),"-")</f>
        <v>-</v>
      </c>
      <c r="D2237" t="s">
        <v>75</v>
      </c>
      <c r="E2237">
        <v>245.12481</v>
      </c>
      <c r="F2237">
        <v>19.079999999999998</v>
      </c>
      <c r="G2237">
        <v>-8.1355571088662995</v>
      </c>
      <c r="H2237">
        <v>1.6390204254357299</v>
      </c>
      <c r="I2237">
        <v>-13.0167310215739</v>
      </c>
      <c r="J2237">
        <v>-8.4328438431977099E-2</v>
      </c>
      <c r="K2237">
        <v>19.3543216596611</v>
      </c>
      <c r="L2237">
        <v>19.550786336404201</v>
      </c>
      <c r="M2237">
        <v>48.588247982652497</v>
      </c>
      <c r="N2237">
        <v>0.91412265538819804</v>
      </c>
      <c r="O2237">
        <v>59.591194968553403</v>
      </c>
      <c r="P2237">
        <v>42.388059701492502</v>
      </c>
      <c r="Q2237">
        <v>5.4755768268244E-2</v>
      </c>
    </row>
    <row r="2238" spans="1:17" hidden="1" x14ac:dyDescent="0.3">
      <c r="A2238" t="s">
        <v>4636</v>
      </c>
      <c r="B2238" t="s">
        <v>4637</v>
      </c>
      <c r="C2238" t="str">
        <f>IFERROR(VLOOKUP(Table1[[#This Row],[Ticker]],[1]!Table1[[Symbol]:[Industry]],2,FALSE),"-")</f>
        <v>-</v>
      </c>
      <c r="D2238" t="s">
        <v>629</v>
      </c>
      <c r="E2238">
        <v>244.74757607999999</v>
      </c>
      <c r="F2238">
        <v>70.5</v>
      </c>
      <c r="G2238">
        <v>209.408147641266</v>
      </c>
      <c r="H2238">
        <v>36.485916314640299</v>
      </c>
      <c r="I2238">
        <v>222.38209727946199</v>
      </c>
      <c r="J2238">
        <v>7.0519695506812301</v>
      </c>
      <c r="K2238">
        <v>59.103010042351499</v>
      </c>
      <c r="M2238">
        <v>76.625084719569898</v>
      </c>
      <c r="N2238">
        <v>1.3112357762590301</v>
      </c>
      <c r="O2238">
        <v>7.0921985815602904</v>
      </c>
      <c r="P2238">
        <v>235.71428571428501</v>
      </c>
    </row>
    <row r="2239" spans="1:17" hidden="1" x14ac:dyDescent="0.3">
      <c r="A2239" t="s">
        <v>4638</v>
      </c>
      <c r="B2239" t="s">
        <v>4639</v>
      </c>
      <c r="C2239" t="str">
        <f>IFERROR(VLOOKUP(Table1[[#This Row],[Ticker]],[1]!Table1[[Symbol]:[Industry]],2,FALSE),"-")</f>
        <v>-</v>
      </c>
      <c r="D2239" t="s">
        <v>455</v>
      </c>
      <c r="E2239">
        <v>244.584</v>
      </c>
      <c r="F2239">
        <v>510.35</v>
      </c>
      <c r="G2239">
        <v>6.3729208116807996</v>
      </c>
      <c r="H2239">
        <v>-5.8976373173633503</v>
      </c>
      <c r="I2239">
        <v>-6.3742087638601497</v>
      </c>
      <c r="J2239">
        <v>-3.0624233261241698</v>
      </c>
      <c r="K2239">
        <v>521.81558206543298</v>
      </c>
      <c r="L2239">
        <v>485.96003148603</v>
      </c>
      <c r="M2239">
        <v>33.458161085834398</v>
      </c>
      <c r="N2239">
        <v>0.77987137702246501</v>
      </c>
      <c r="O2239">
        <v>17.625159204467501</v>
      </c>
      <c r="P2239">
        <v>35.102581072137603</v>
      </c>
      <c r="Q2239">
        <v>-6.9919999890576998E-2</v>
      </c>
    </row>
    <row r="2240" spans="1:17" hidden="1" x14ac:dyDescent="0.3">
      <c r="A2240" t="s">
        <v>4640</v>
      </c>
      <c r="B2240" t="s">
        <v>4641</v>
      </c>
      <c r="C2240" t="str">
        <f>IFERROR(VLOOKUP(Table1[[#This Row],[Ticker]],[1]!Table1[[Symbol]:[Industry]],2,FALSE),"-")</f>
        <v>-</v>
      </c>
      <c r="D2240" t="s">
        <v>189</v>
      </c>
      <c r="E2240">
        <v>244.580815175</v>
      </c>
      <c r="F2240">
        <v>193.95</v>
      </c>
      <c r="G2240">
        <v>14.953876493622699</v>
      </c>
      <c r="H2240">
        <v>4.63579241478564</v>
      </c>
      <c r="I2240">
        <v>-19.500548376767998</v>
      </c>
      <c r="J2240">
        <v>-4.7666140775692698</v>
      </c>
      <c r="K2240">
        <v>188.80738065994899</v>
      </c>
      <c r="L2240">
        <v>168.18363902451799</v>
      </c>
      <c r="M2240">
        <v>38.873628832982597</v>
      </c>
      <c r="N2240">
        <v>0.91556196231147202</v>
      </c>
      <c r="O2240">
        <v>14.746068574374799</v>
      </c>
      <c r="P2240">
        <v>64.225232853513901</v>
      </c>
      <c r="Q2240">
        <v>6.5255151501229999E-3</v>
      </c>
    </row>
    <row r="2241" spans="1:17" hidden="1" x14ac:dyDescent="0.3">
      <c r="A2241" t="s">
        <v>4642</v>
      </c>
      <c r="B2241" t="s">
        <v>4643</v>
      </c>
      <c r="C2241" t="str">
        <f>IFERROR(VLOOKUP(Table1[[#This Row],[Ticker]],[1]!Table1[[Symbol]:[Industry]],2,FALSE),"-")</f>
        <v>-</v>
      </c>
      <c r="D2241" t="s">
        <v>934</v>
      </c>
      <c r="E2241">
        <v>244.309775</v>
      </c>
      <c r="F2241">
        <v>210</v>
      </c>
      <c r="G2241">
        <v>-23.867113682775599</v>
      </c>
      <c r="H2241">
        <v>-3.3542363753274</v>
      </c>
      <c r="I2241">
        <v>-66.820560527846396</v>
      </c>
      <c r="J2241">
        <v>-1.2416140775692599</v>
      </c>
      <c r="K2241">
        <v>213.60138797789199</v>
      </c>
      <c r="L2241">
        <v>274.55838230438098</v>
      </c>
      <c r="M2241">
        <v>43.970615523148197</v>
      </c>
      <c r="N2241">
        <v>0.86324110671936705</v>
      </c>
      <c r="O2241">
        <v>131.809523809523</v>
      </c>
      <c r="P2241">
        <v>12.9032258064516</v>
      </c>
      <c r="Q2241">
        <v>4.0523438212195E-2</v>
      </c>
    </row>
    <row r="2242" spans="1:17" hidden="1" x14ac:dyDescent="0.3">
      <c r="A2242" t="s">
        <v>4644</v>
      </c>
      <c r="B2242" t="s">
        <v>4645</v>
      </c>
      <c r="C2242" t="str">
        <f>IFERROR(VLOOKUP(Table1[[#This Row],[Ticker]],[1]!Table1[[Symbol]:[Industry]],2,FALSE),"-")</f>
        <v>-</v>
      </c>
      <c r="E2242">
        <v>243.92409660000001</v>
      </c>
      <c r="F2242">
        <v>14.96</v>
      </c>
      <c r="G2242">
        <v>24.795762781458802</v>
      </c>
      <c r="H2242">
        <v>-16.1646860949981</v>
      </c>
      <c r="I2242">
        <v>-31.80630287624</v>
      </c>
      <c r="J2242">
        <v>-3.0428148781029498</v>
      </c>
      <c r="K2242">
        <v>16.0052913444765</v>
      </c>
      <c r="L2242">
        <v>15.3553621516216</v>
      </c>
      <c r="M2242">
        <v>33.892610056399398</v>
      </c>
      <c r="N2242">
        <v>1.2102235590678201</v>
      </c>
      <c r="O2242">
        <v>31.016042780748599</v>
      </c>
      <c r="P2242">
        <v>56.3501735441573</v>
      </c>
      <c r="Q2242">
        <v>5.9658099672404999E-2</v>
      </c>
    </row>
    <row r="2243" spans="1:17" hidden="1" x14ac:dyDescent="0.3">
      <c r="A2243" t="s">
        <v>4646</v>
      </c>
      <c r="B2243" t="s">
        <v>4647</v>
      </c>
      <c r="C2243" t="str">
        <f>IFERROR(VLOOKUP(Table1[[#This Row],[Ticker]],[1]!Table1[[Symbol]:[Industry]],2,FALSE),"-")</f>
        <v>-</v>
      </c>
      <c r="D2243" t="s">
        <v>189</v>
      </c>
      <c r="E2243">
        <v>243.41711247800001</v>
      </c>
      <c r="F2243">
        <v>106.99</v>
      </c>
      <c r="G2243">
        <v>27.7068771113621</v>
      </c>
      <c r="H2243">
        <v>1.7306151098211</v>
      </c>
      <c r="I2243">
        <v>9.7863386077544803</v>
      </c>
      <c r="J2243">
        <v>-5.2585464381925302</v>
      </c>
      <c r="K2243">
        <v>104.369813091019</v>
      </c>
      <c r="L2243">
        <v>96.656239635730401</v>
      </c>
      <c r="M2243">
        <v>47.219393686870603</v>
      </c>
      <c r="N2243">
        <v>1.15158722691921</v>
      </c>
      <c r="O2243">
        <v>31.507617534348999</v>
      </c>
      <c r="P2243">
        <v>55.735080058224099</v>
      </c>
      <c r="Q2243">
        <v>3.4818137316100999E-2</v>
      </c>
    </row>
    <row r="2244" spans="1:17" hidden="1" x14ac:dyDescent="0.3">
      <c r="A2244" t="s">
        <v>4648</v>
      </c>
      <c r="B2244" t="s">
        <v>4649</v>
      </c>
      <c r="C2244" t="str">
        <f>IFERROR(VLOOKUP(Table1[[#This Row],[Ticker]],[1]!Table1[[Symbol]:[Industry]],2,FALSE),"-")</f>
        <v>-</v>
      </c>
      <c r="D2244" t="s">
        <v>1654</v>
      </c>
      <c r="E2244">
        <v>243.40167</v>
      </c>
      <c r="F2244">
        <v>26.02</v>
      </c>
      <c r="G2244">
        <v>-81.514859920674098</v>
      </c>
      <c r="H2244">
        <v>-3.6606776658442901</v>
      </c>
      <c r="I2244">
        <v>-57.525217925439797</v>
      </c>
      <c r="J2244">
        <v>-2.72254706535157</v>
      </c>
      <c r="K2244">
        <v>28.253926545466001</v>
      </c>
      <c r="L2244">
        <v>37.802675434643902</v>
      </c>
      <c r="M2244">
        <v>44.167749958095698</v>
      </c>
      <c r="N2244">
        <v>1.02535449442911</v>
      </c>
      <c r="O2244">
        <v>142.761977965667</v>
      </c>
      <c r="P2244">
        <v>11.913978494623599</v>
      </c>
      <c r="Q2244">
        <v>9.9078442879265996E-2</v>
      </c>
    </row>
    <row r="2245" spans="1:17" hidden="1" x14ac:dyDescent="0.3">
      <c r="A2245" t="s">
        <v>4650</v>
      </c>
      <c r="B2245" t="s">
        <v>4651</v>
      </c>
      <c r="C2245" t="str">
        <f>IFERROR(VLOOKUP(Table1[[#This Row],[Ticker]],[1]!Table1[[Symbol]:[Industry]],2,FALSE),"-")</f>
        <v>-</v>
      </c>
      <c r="D2245" t="s">
        <v>629</v>
      </c>
      <c r="E2245">
        <v>242.998842</v>
      </c>
      <c r="F2245">
        <v>236.1</v>
      </c>
      <c r="G2245">
        <v>401.88178139006698</v>
      </c>
      <c r="H2245">
        <v>-12.214826239727699</v>
      </c>
      <c r="I2245">
        <v>68.283196180561404</v>
      </c>
      <c r="J2245">
        <v>-11.1271102607753</v>
      </c>
      <c r="K2245">
        <v>252.93032538748699</v>
      </c>
      <c r="L2245">
        <v>183.462097028052</v>
      </c>
      <c r="M2245">
        <v>31.801385067603</v>
      </c>
      <c r="N2245">
        <v>0.52631578947368396</v>
      </c>
      <c r="O2245">
        <v>63.490046590427703</v>
      </c>
      <c r="P2245">
        <v>490.25</v>
      </c>
      <c r="Q2245">
        <v>0.14598506472846601</v>
      </c>
    </row>
    <row r="2246" spans="1:17" hidden="1" x14ac:dyDescent="0.3">
      <c r="A2246" t="s">
        <v>4652</v>
      </c>
      <c r="B2246" t="s">
        <v>4653</v>
      </c>
      <c r="C2246" t="str">
        <f>IFERROR(VLOOKUP(Table1[[#This Row],[Ticker]],[1]!Table1[[Symbol]:[Industry]],2,FALSE),"-")</f>
        <v>-</v>
      </c>
      <c r="D2246" t="s">
        <v>713</v>
      </c>
      <c r="E2246">
        <v>242.86609717499999</v>
      </c>
      <c r="F2246">
        <v>534.15</v>
      </c>
      <c r="G2246">
        <v>-8.3656892304678898</v>
      </c>
      <c r="H2246">
        <v>0.53530737963892705</v>
      </c>
      <c r="I2246">
        <v>-1.5642823437181601</v>
      </c>
      <c r="J2246">
        <v>-0.932271945170838</v>
      </c>
      <c r="K2246">
        <v>511.03285444757898</v>
      </c>
      <c r="L2246">
        <v>480.29254305542503</v>
      </c>
      <c r="M2246">
        <v>76.378610990004603</v>
      </c>
      <c r="N2246">
        <v>0.84545502346891799</v>
      </c>
      <c r="O2246">
        <v>3.7723485912196799</v>
      </c>
      <c r="P2246">
        <v>25.255012310939101</v>
      </c>
      <c r="Q2246">
        <v>-1.6014498322345E-2</v>
      </c>
    </row>
    <row r="2247" spans="1:17" hidden="1" x14ac:dyDescent="0.3">
      <c r="A2247" t="s">
        <v>4654</v>
      </c>
      <c r="B2247" t="s">
        <v>4655</v>
      </c>
      <c r="C2247" t="str">
        <f>IFERROR(VLOOKUP(Table1[[#This Row],[Ticker]],[1]!Table1[[Symbol]:[Industry]],2,FALSE),"-")</f>
        <v>-</v>
      </c>
      <c r="D2247" t="s">
        <v>49</v>
      </c>
      <c r="E2247">
        <v>242.59198964000001</v>
      </c>
      <c r="F2247">
        <v>172.32</v>
      </c>
      <c r="G2247">
        <v>-22.498909157356898</v>
      </c>
      <c r="H2247">
        <v>4.8801817127529104</v>
      </c>
      <c r="I2247">
        <v>4.4934525908178404</v>
      </c>
      <c r="J2247">
        <v>1.3752194941999301</v>
      </c>
      <c r="K2247">
        <v>158.15254808472099</v>
      </c>
      <c r="L2247">
        <v>142.670937646971</v>
      </c>
      <c r="M2247">
        <v>55.333797737618099</v>
      </c>
      <c r="N2247">
        <v>0.497113004845401</v>
      </c>
      <c r="O2247">
        <v>6.7780872794800304</v>
      </c>
      <c r="P2247">
        <v>63.491461100569197</v>
      </c>
      <c r="Q2247">
        <v>3.4936171257983997E-2</v>
      </c>
    </row>
    <row r="2248" spans="1:17" hidden="1" x14ac:dyDescent="0.3">
      <c r="A2248" t="s">
        <v>4656</v>
      </c>
      <c r="B2248" t="s">
        <v>4657</v>
      </c>
      <c r="C2248" t="str">
        <f>IFERROR(VLOOKUP(Table1[[#This Row],[Ticker]],[1]!Table1[[Symbol]:[Industry]],2,FALSE),"-")</f>
        <v>-</v>
      </c>
      <c r="D2248" t="s">
        <v>242</v>
      </c>
      <c r="E2248">
        <v>241.985647142</v>
      </c>
      <c r="F2248">
        <v>230.79</v>
      </c>
      <c r="G2248">
        <v>10.867906802662599</v>
      </c>
      <c r="H2248">
        <v>37.227908228948102</v>
      </c>
      <c r="I2248">
        <v>-28.979118259384499</v>
      </c>
      <c r="J2248">
        <v>19.167388080482301</v>
      </c>
      <c r="K2248">
        <v>185.65383287428199</v>
      </c>
      <c r="L2248">
        <v>184.35859729248199</v>
      </c>
      <c r="M2248">
        <v>82.967832437465105</v>
      </c>
      <c r="N2248">
        <v>2.2726692862035698</v>
      </c>
      <c r="O2248">
        <v>25.655357684475</v>
      </c>
      <c r="P2248">
        <v>71.782657238555998</v>
      </c>
      <c r="Q2248">
        <v>2.2457900481498001E-2</v>
      </c>
    </row>
    <row r="2249" spans="1:17" hidden="1" x14ac:dyDescent="0.3">
      <c r="A2249" t="s">
        <v>4658</v>
      </c>
      <c r="B2249" t="s">
        <v>4659</v>
      </c>
      <c r="C2249" t="str">
        <f>IFERROR(VLOOKUP(Table1[[#This Row],[Ticker]],[1]!Table1[[Symbol]:[Industry]],2,FALSE),"-")</f>
        <v>-</v>
      </c>
      <c r="D2249" t="s">
        <v>400</v>
      </c>
      <c r="E2249">
        <v>241.26552581999999</v>
      </c>
      <c r="F2249">
        <v>97.11</v>
      </c>
      <c r="G2249">
        <v>15.8754139035543</v>
      </c>
      <c r="H2249">
        <v>-6.0188720696660702</v>
      </c>
      <c r="I2249">
        <v>-4.8293951387337897</v>
      </c>
      <c r="J2249">
        <v>-5.7510293402055499</v>
      </c>
      <c r="K2249">
        <v>97.146536496242206</v>
      </c>
      <c r="L2249">
        <v>90.846535128303699</v>
      </c>
      <c r="M2249">
        <v>39.873929616508399</v>
      </c>
      <c r="N2249">
        <v>0.31737185417936498</v>
      </c>
      <c r="O2249">
        <v>23.6226959118525</v>
      </c>
      <c r="P2249">
        <v>50.208816705336403</v>
      </c>
      <c r="Q2249">
        <v>1.7610243800015E-2</v>
      </c>
    </row>
    <row r="2250" spans="1:17" hidden="1" x14ac:dyDescent="0.3">
      <c r="A2250" t="s">
        <v>4660</v>
      </c>
      <c r="B2250" t="s">
        <v>4661</v>
      </c>
      <c r="C2250" t="str">
        <f>IFERROR(VLOOKUP(Table1[[#This Row],[Ticker]],[1]!Table1[[Symbol]:[Industry]],2,FALSE),"-")</f>
        <v>-</v>
      </c>
      <c r="D2250" t="s">
        <v>542</v>
      </c>
      <c r="E2250">
        <v>240.10810803000001</v>
      </c>
      <c r="F2250">
        <v>395.25</v>
      </c>
      <c r="G2250">
        <v>-31.476483562462899</v>
      </c>
      <c r="H2250">
        <v>-3.3952954333098799</v>
      </c>
      <c r="I2250">
        <v>-22.584857473968999</v>
      </c>
      <c r="J2250">
        <v>-0.95102658546567198</v>
      </c>
      <c r="K2250">
        <v>390.64590059105598</v>
      </c>
      <c r="L2250">
        <v>392.91702798234797</v>
      </c>
      <c r="M2250">
        <v>57.1784037342548</v>
      </c>
      <c r="N2250">
        <v>0.76244342679628196</v>
      </c>
      <c r="O2250">
        <v>31.043643263757101</v>
      </c>
      <c r="P2250">
        <v>23.515624999999901</v>
      </c>
      <c r="Q2250">
        <v>6.9519407614671999E-2</v>
      </c>
    </row>
    <row r="2251" spans="1:17" hidden="1" x14ac:dyDescent="0.3">
      <c r="A2251" t="s">
        <v>4662</v>
      </c>
      <c r="B2251" t="s">
        <v>4663</v>
      </c>
      <c r="C2251" t="str">
        <f>IFERROR(VLOOKUP(Table1[[#This Row],[Ticker]],[1]!Table1[[Symbol]:[Industry]],2,FALSE),"-")</f>
        <v>-</v>
      </c>
      <c r="D2251" t="s">
        <v>336</v>
      </c>
      <c r="E2251">
        <v>239.45581035000001</v>
      </c>
      <c r="F2251">
        <v>400.75</v>
      </c>
      <c r="G2251">
        <v>128.00858273916299</v>
      </c>
      <c r="H2251">
        <v>-9.9116740468053894</v>
      </c>
      <c r="I2251">
        <v>-20.865644826147498</v>
      </c>
      <c r="J2251">
        <v>-8.3288782285126608</v>
      </c>
      <c r="K2251">
        <v>405.38203395039801</v>
      </c>
      <c r="L2251">
        <v>357.20572027750302</v>
      </c>
      <c r="M2251">
        <v>38.707043454787602</v>
      </c>
      <c r="N2251">
        <v>0.89942497501332097</v>
      </c>
      <c r="O2251">
        <v>31.8278228321896</v>
      </c>
      <c r="P2251">
        <v>166.98867421718799</v>
      </c>
      <c r="Q2251">
        <v>0.13703368990789899</v>
      </c>
    </row>
    <row r="2252" spans="1:17" hidden="1" x14ac:dyDescent="0.3">
      <c r="A2252" t="s">
        <v>4664</v>
      </c>
      <c r="B2252" t="s">
        <v>4665</v>
      </c>
      <c r="C2252" t="str">
        <f>IFERROR(VLOOKUP(Table1[[#This Row],[Ticker]],[1]!Table1[[Symbol]:[Industry]],2,FALSE),"-")</f>
        <v>-</v>
      </c>
      <c r="D2252" t="s">
        <v>821</v>
      </c>
      <c r="E2252">
        <v>239.0073845</v>
      </c>
      <c r="F2252">
        <v>100.4</v>
      </c>
      <c r="G2252">
        <v>-53.420475641077601</v>
      </c>
      <c r="H2252">
        <v>7.8092637584697604</v>
      </c>
      <c r="I2252">
        <v>-40.4465260028812</v>
      </c>
      <c r="J2252">
        <v>4.0640958769532096</v>
      </c>
      <c r="K2252">
        <v>94.381742440787207</v>
      </c>
      <c r="M2252">
        <v>59.913300623801597</v>
      </c>
      <c r="N2252">
        <v>1.7650324961887101</v>
      </c>
      <c r="O2252">
        <v>44.422310756972003</v>
      </c>
      <c r="P2252">
        <v>53.165522501906899</v>
      </c>
    </row>
    <row r="2253" spans="1:17" hidden="1" x14ac:dyDescent="0.3">
      <c r="A2253" t="s">
        <v>4666</v>
      </c>
      <c r="B2253" t="s">
        <v>4667</v>
      </c>
      <c r="C2253" t="str">
        <f>IFERROR(VLOOKUP(Table1[[#This Row],[Ticker]],[1]!Table1[[Symbol]:[Industry]],2,FALSE),"-")</f>
        <v>-</v>
      </c>
      <c r="D2253" t="s">
        <v>1407</v>
      </c>
      <c r="E2253">
        <v>238.78977499999999</v>
      </c>
      <c r="F2253">
        <v>199.55</v>
      </c>
      <c r="G2253">
        <v>-21.829698282443601</v>
      </c>
      <c r="H2253">
        <v>3.5675762878666202</v>
      </c>
      <c r="I2253">
        <v>0.92489716494779495</v>
      </c>
      <c r="J2253">
        <v>-4.8368521728073599</v>
      </c>
      <c r="K2253">
        <v>191.369818849311</v>
      </c>
      <c r="L2253">
        <v>194.15225263698201</v>
      </c>
      <c r="M2253">
        <v>70.330095215999407</v>
      </c>
      <c r="N2253">
        <v>1.8579366928193899</v>
      </c>
      <c r="O2253">
        <v>48.734652969180601</v>
      </c>
      <c r="P2253">
        <v>24.4853399875234</v>
      </c>
      <c r="Q2253">
        <v>8.4937131124449994E-3</v>
      </c>
    </row>
    <row r="2254" spans="1:17" hidden="1" x14ac:dyDescent="0.3">
      <c r="A2254" t="s">
        <v>4668</v>
      </c>
      <c r="B2254" t="s">
        <v>4669</v>
      </c>
      <c r="C2254" t="str">
        <f>IFERROR(VLOOKUP(Table1[[#This Row],[Ticker]],[1]!Table1[[Symbol]:[Industry]],2,FALSE),"-")</f>
        <v>-</v>
      </c>
      <c r="D2254" t="s">
        <v>65</v>
      </c>
      <c r="E2254">
        <v>238.02408</v>
      </c>
      <c r="F2254">
        <v>144.15</v>
      </c>
      <c r="G2254">
        <v>-28.477838106952301</v>
      </c>
      <c r="H2254">
        <v>11.652550593692</v>
      </c>
      <c r="I2254">
        <v>-15.5038884687559</v>
      </c>
      <c r="J2254">
        <v>0.41215087668829398</v>
      </c>
      <c r="M2254">
        <v>46.166454164751599</v>
      </c>
      <c r="O2254">
        <v>36.524453694068598</v>
      </c>
      <c r="P2254">
        <v>41.323529411764703</v>
      </c>
    </row>
    <row r="2255" spans="1:17" hidden="1" x14ac:dyDescent="0.3">
      <c r="A2255" t="s">
        <v>4670</v>
      </c>
      <c r="B2255" t="s">
        <v>4671</v>
      </c>
      <c r="C2255" t="str">
        <f>IFERROR(VLOOKUP(Table1[[#This Row],[Ticker]],[1]!Table1[[Symbol]:[Industry]],2,FALSE),"-")</f>
        <v>-</v>
      </c>
      <c r="D2255" t="s">
        <v>242</v>
      </c>
      <c r="E2255">
        <v>237.89071200000001</v>
      </c>
      <c r="F2255">
        <v>92.45</v>
      </c>
      <c r="G2255">
        <v>-30.6405033980969</v>
      </c>
      <c r="H2255">
        <v>-5.5257629260817396</v>
      </c>
      <c r="I2255">
        <v>-40.364548340111199</v>
      </c>
      <c r="J2255">
        <v>1.08675062703306</v>
      </c>
      <c r="K2255">
        <v>94.206385385622497</v>
      </c>
      <c r="L2255">
        <v>99.077839262241895</v>
      </c>
      <c r="M2255">
        <v>46.4566932287063</v>
      </c>
      <c r="N2255">
        <v>0.99639862877396501</v>
      </c>
      <c r="O2255">
        <v>45.267712276906401</v>
      </c>
      <c r="P2255">
        <v>12.128562765312299</v>
      </c>
    </row>
    <row r="2256" spans="1:17" hidden="1" x14ac:dyDescent="0.3">
      <c r="A2256" t="s">
        <v>4672</v>
      </c>
      <c r="B2256" t="s">
        <v>4673</v>
      </c>
      <c r="C2256" t="str">
        <f>IFERROR(VLOOKUP(Table1[[#This Row],[Ticker]],[1]!Table1[[Symbol]:[Industry]],2,FALSE),"-")</f>
        <v>-</v>
      </c>
      <c r="D2256" t="s">
        <v>1093</v>
      </c>
      <c r="E2256">
        <v>236.8134</v>
      </c>
      <c r="F2256">
        <v>213</v>
      </c>
      <c r="G2256">
        <v>125.615801607642</v>
      </c>
      <c r="H2256">
        <v>1.92753240305419</v>
      </c>
      <c r="I2256">
        <v>72.127106297436299</v>
      </c>
      <c r="J2256">
        <v>-6.5749474109025998</v>
      </c>
      <c r="K2256">
        <v>191.21496700923799</v>
      </c>
      <c r="L2256">
        <v>136.60163515590301</v>
      </c>
      <c r="M2256">
        <v>48.318155560808201</v>
      </c>
      <c r="N2256">
        <v>1.5558823529411701</v>
      </c>
      <c r="O2256">
        <v>17.065727699530498</v>
      </c>
      <c r="P2256">
        <v>229.721362229102</v>
      </c>
    </row>
    <row r="2257" spans="1:17" hidden="1" x14ac:dyDescent="0.3">
      <c r="A2257" t="s">
        <v>4674</v>
      </c>
      <c r="B2257" t="s">
        <v>4675</v>
      </c>
      <c r="C2257" t="str">
        <f>IFERROR(VLOOKUP(Table1[[#This Row],[Ticker]],[1]!Table1[[Symbol]:[Industry]],2,FALSE),"-")</f>
        <v>-</v>
      </c>
      <c r="D2257" t="s">
        <v>150</v>
      </c>
      <c r="E2257">
        <v>235.97923599999999</v>
      </c>
      <c r="F2257">
        <v>563.4</v>
      </c>
      <c r="G2257">
        <v>-13.343732057981899</v>
      </c>
      <c r="H2257">
        <v>43.0424283855901</v>
      </c>
      <c r="I2257">
        <v>-0.36978241978558601</v>
      </c>
      <c r="J2257">
        <v>-2.3066921532078699</v>
      </c>
      <c r="M2257">
        <v>52.905492077596698</v>
      </c>
      <c r="O2257">
        <v>18.317358892438701</v>
      </c>
      <c r="P2257">
        <v>72.425401683244004</v>
      </c>
    </row>
    <row r="2258" spans="1:17" hidden="1" x14ac:dyDescent="0.3">
      <c r="A2258" t="s">
        <v>4676</v>
      </c>
      <c r="B2258" t="s">
        <v>4677</v>
      </c>
      <c r="C2258" t="str">
        <f>IFERROR(VLOOKUP(Table1[[#This Row],[Ticker]],[1]!Table1[[Symbol]:[Industry]],2,FALSE),"-")</f>
        <v>-</v>
      </c>
      <c r="D2258" t="s">
        <v>713</v>
      </c>
      <c r="E2258">
        <v>235.24006722999999</v>
      </c>
      <c r="F2258">
        <v>21.21</v>
      </c>
      <c r="G2258">
        <v>8.1359083913703998</v>
      </c>
      <c r="H2258">
        <v>-1.5060515568455499</v>
      </c>
      <c r="I2258">
        <v>0.97046299867541896</v>
      </c>
      <c r="J2258">
        <v>-0.38037005843051203</v>
      </c>
      <c r="K2258">
        <v>20.2232372285415</v>
      </c>
      <c r="L2258">
        <v>18.7627483361195</v>
      </c>
      <c r="M2258">
        <v>52.769297021364501</v>
      </c>
      <c r="N2258">
        <v>0.81493201133548998</v>
      </c>
      <c r="O2258">
        <v>9.6181046676096091</v>
      </c>
      <c r="P2258">
        <v>37.504051863857299</v>
      </c>
      <c r="Q2258">
        <v>2.7288076423579999E-3</v>
      </c>
    </row>
    <row r="2259" spans="1:17" hidden="1" x14ac:dyDescent="0.3">
      <c r="A2259" t="s">
        <v>4678</v>
      </c>
      <c r="B2259" t="s">
        <v>4679</v>
      </c>
      <c r="C2259" t="str">
        <f>IFERROR(VLOOKUP(Table1[[#This Row],[Ticker]],[1]!Table1[[Symbol]:[Industry]],2,FALSE),"-")</f>
        <v>-</v>
      </c>
      <c r="E2259">
        <v>235.141854</v>
      </c>
      <c r="F2259">
        <v>137.44999999999999</v>
      </c>
      <c r="G2259">
        <v>32.982307865095997</v>
      </c>
      <c r="H2259">
        <v>6.7116355179843801</v>
      </c>
      <c r="I2259">
        <v>16.337622885931498</v>
      </c>
      <c r="J2259">
        <v>-7.0002347672244296</v>
      </c>
      <c r="K2259">
        <v>130.09667803226901</v>
      </c>
      <c r="L2259">
        <v>107.524243023042</v>
      </c>
      <c r="M2259">
        <v>41.642564472454701</v>
      </c>
      <c r="N2259">
        <v>0.80710971122165898</v>
      </c>
      <c r="O2259">
        <v>30.5201891596944</v>
      </c>
      <c r="P2259">
        <v>76.466812171010304</v>
      </c>
      <c r="Q2259">
        <v>0.253720796280411</v>
      </c>
    </row>
    <row r="2260" spans="1:17" hidden="1" x14ac:dyDescent="0.3">
      <c r="A2260" t="s">
        <v>4680</v>
      </c>
      <c r="B2260" t="s">
        <v>4681</v>
      </c>
      <c r="C2260" t="str">
        <f>IFERROR(VLOOKUP(Table1[[#This Row],[Ticker]],[1]!Table1[[Symbol]:[Industry]],2,FALSE),"-")</f>
        <v>-</v>
      </c>
      <c r="D2260" t="s">
        <v>103</v>
      </c>
      <c r="E2260">
        <v>235.08705807999999</v>
      </c>
      <c r="F2260">
        <v>177.85</v>
      </c>
      <c r="G2260">
        <v>98.678009041755303</v>
      </c>
      <c r="H2260">
        <v>-9.4680178288225996</v>
      </c>
      <c r="I2260">
        <v>-9.4781738362830303</v>
      </c>
      <c r="J2260">
        <v>-4.4638969830853803</v>
      </c>
      <c r="K2260">
        <v>180.91646965961999</v>
      </c>
      <c r="L2260">
        <v>143.97621939749999</v>
      </c>
      <c r="M2260">
        <v>40.356868699678699</v>
      </c>
      <c r="N2260">
        <v>0.416592185903983</v>
      </c>
      <c r="O2260">
        <v>47.202698903570401</v>
      </c>
      <c r="P2260">
        <v>161.50566093221499</v>
      </c>
      <c r="Q2260">
        <v>0.11298014593526599</v>
      </c>
    </row>
    <row r="2261" spans="1:17" hidden="1" x14ac:dyDescent="0.3">
      <c r="A2261" t="s">
        <v>4682</v>
      </c>
      <c r="B2261" t="s">
        <v>4683</v>
      </c>
      <c r="C2261" t="str">
        <f>IFERROR(VLOOKUP(Table1[[#This Row],[Ticker]],[1]!Table1[[Symbol]:[Industry]],2,FALSE),"-")</f>
        <v>-</v>
      </c>
      <c r="D2261" t="s">
        <v>65</v>
      </c>
      <c r="E2261">
        <v>234.53307000000001</v>
      </c>
      <c r="F2261">
        <v>182.35</v>
      </c>
      <c r="G2261">
        <v>255.57867868090699</v>
      </c>
      <c r="H2261">
        <v>21.895308987372101</v>
      </c>
      <c r="I2261">
        <v>38.562855296955199</v>
      </c>
      <c r="J2261">
        <v>-3.7533880179146202</v>
      </c>
      <c r="K2261">
        <v>165.95033321449</v>
      </c>
      <c r="L2261">
        <v>129.61608523212399</v>
      </c>
      <c r="M2261">
        <v>58.532996904049</v>
      </c>
      <c r="N2261">
        <v>1.15304083735765</v>
      </c>
      <c r="O2261">
        <v>9.6791883740060296</v>
      </c>
      <c r="P2261">
        <v>353.60696517412902</v>
      </c>
      <c r="Q2261">
        <v>0.132752751046537</v>
      </c>
    </row>
    <row r="2262" spans="1:17" hidden="1" x14ac:dyDescent="0.3">
      <c r="A2262" t="s">
        <v>4684</v>
      </c>
      <c r="B2262" t="s">
        <v>4685</v>
      </c>
      <c r="C2262" t="str">
        <f>IFERROR(VLOOKUP(Table1[[#This Row],[Ticker]],[1]!Table1[[Symbol]:[Industry]],2,FALSE),"-")</f>
        <v>-</v>
      </c>
      <c r="D2262" t="s">
        <v>46</v>
      </c>
      <c r="E2262">
        <v>234.35483564099999</v>
      </c>
      <c r="F2262">
        <v>33.24</v>
      </c>
      <c r="G2262">
        <v>145.04080070249</v>
      </c>
      <c r="H2262">
        <v>9.1950978684418008</v>
      </c>
      <c r="I2262">
        <v>19.098090449638899</v>
      </c>
      <c r="J2262">
        <v>-6.9444940319462196</v>
      </c>
      <c r="K2262">
        <v>30.459635859642098</v>
      </c>
      <c r="L2262">
        <v>24.428990411467399</v>
      </c>
      <c r="M2262">
        <v>51.107487055258702</v>
      </c>
      <c r="N2262">
        <v>1.79758223621863</v>
      </c>
      <c r="O2262">
        <v>13.4175691937424</v>
      </c>
      <c r="P2262">
        <v>198.11659192825101</v>
      </c>
      <c r="Q2262">
        <v>5.8848303931146997E-2</v>
      </c>
    </row>
    <row r="2263" spans="1:17" hidden="1" x14ac:dyDescent="0.3">
      <c r="A2263" t="s">
        <v>4686</v>
      </c>
      <c r="B2263" t="s">
        <v>4687</v>
      </c>
      <c r="C2263" t="str">
        <f>IFERROR(VLOOKUP(Table1[[#This Row],[Ticker]],[1]!Table1[[Symbol]:[Industry]],2,FALSE),"-")</f>
        <v>-</v>
      </c>
      <c r="D2263" t="s">
        <v>46</v>
      </c>
      <c r="E2263">
        <v>232.847634478</v>
      </c>
      <c r="F2263">
        <v>11.8</v>
      </c>
      <c r="G2263">
        <v>-9.3907151874474497</v>
      </c>
      <c r="H2263">
        <v>-8.4518643647273208</v>
      </c>
      <c r="I2263">
        <v>-12.4774875801223</v>
      </c>
      <c r="J2263">
        <v>-5.1696009842795796</v>
      </c>
      <c r="K2263">
        <v>12.348439338626999</v>
      </c>
      <c r="L2263">
        <v>11.979789894960801</v>
      </c>
      <c r="M2263">
        <v>28.389735105435999</v>
      </c>
      <c r="N2263">
        <v>0.90531411847275101</v>
      </c>
      <c r="O2263">
        <v>28.8135593220338</v>
      </c>
      <c r="P2263">
        <v>27.567567567567501</v>
      </c>
    </row>
    <row r="2264" spans="1:17" hidden="1" x14ac:dyDescent="0.3">
      <c r="A2264" t="s">
        <v>4688</v>
      </c>
      <c r="B2264" t="s">
        <v>4689</v>
      </c>
      <c r="C2264" t="str">
        <f>IFERROR(VLOOKUP(Table1[[#This Row],[Ticker]],[1]!Table1[[Symbol]:[Industry]],2,FALSE),"-")</f>
        <v>-</v>
      </c>
      <c r="D2264" t="s">
        <v>1407</v>
      </c>
      <c r="E2264">
        <v>232.80699050999999</v>
      </c>
      <c r="F2264">
        <v>110.17</v>
      </c>
      <c r="G2264">
        <v>-25.786065080318799</v>
      </c>
      <c r="H2264">
        <v>-3.1844059280470498</v>
      </c>
      <c r="I2264">
        <v>-22.582600296437601</v>
      </c>
      <c r="J2264">
        <v>-0.34138205900778301</v>
      </c>
      <c r="K2264">
        <v>106.513037848827</v>
      </c>
      <c r="L2264">
        <v>109.14320033398</v>
      </c>
      <c r="M2264">
        <v>52.374523782774901</v>
      </c>
      <c r="N2264">
        <v>1.17264569282691</v>
      </c>
      <c r="O2264">
        <v>35.699373695198297</v>
      </c>
      <c r="P2264">
        <v>25.335608646188799</v>
      </c>
      <c r="Q2264">
        <v>-8.3229840674530001E-2</v>
      </c>
    </row>
    <row r="2265" spans="1:17" hidden="1" x14ac:dyDescent="0.3">
      <c r="A2265" t="s">
        <v>4690</v>
      </c>
      <c r="B2265" t="s">
        <v>4691</v>
      </c>
      <c r="C2265" t="str">
        <f>IFERROR(VLOOKUP(Table1[[#This Row],[Ticker]],[1]!Table1[[Symbol]:[Industry]],2,FALSE),"-")</f>
        <v>-</v>
      </c>
      <c r="D2265" t="s">
        <v>239</v>
      </c>
      <c r="E2265">
        <v>232.76400000000001</v>
      </c>
      <c r="F2265">
        <v>221.75</v>
      </c>
      <c r="G2265">
        <v>38.878770406621797</v>
      </c>
      <c r="H2265">
        <v>26.310040397177399</v>
      </c>
      <c r="I2265">
        <v>-3.5821265689484001</v>
      </c>
      <c r="J2265">
        <v>3.58153704783266</v>
      </c>
      <c r="K2265">
        <v>194.199860100325</v>
      </c>
      <c r="L2265">
        <v>171.08446267628599</v>
      </c>
      <c r="M2265">
        <v>67.889107450325199</v>
      </c>
      <c r="N2265">
        <v>1.8130961143222999</v>
      </c>
      <c r="O2265">
        <v>17.249154453212999</v>
      </c>
      <c r="P2265">
        <v>87.923728813559293</v>
      </c>
      <c r="Q2265">
        <v>0.15868286324281999</v>
      </c>
    </row>
    <row r="2266" spans="1:17" hidden="1" x14ac:dyDescent="0.3">
      <c r="A2266" t="s">
        <v>4692</v>
      </c>
      <c r="B2266" t="s">
        <v>4693</v>
      </c>
      <c r="C2266" t="str">
        <f>IFERROR(VLOOKUP(Table1[[#This Row],[Ticker]],[1]!Table1[[Symbol]:[Industry]],2,FALSE),"-")</f>
        <v>-</v>
      </c>
      <c r="D2266" t="s">
        <v>629</v>
      </c>
      <c r="E2266">
        <v>232.227003394999</v>
      </c>
      <c r="F2266">
        <v>173.9</v>
      </c>
      <c r="G2266">
        <v>15.5974465994155</v>
      </c>
      <c r="H2266">
        <v>-2.2871674366738701</v>
      </c>
      <c r="I2266">
        <v>4.1678115651768204</v>
      </c>
      <c r="J2266">
        <v>-0.73123830639708698</v>
      </c>
      <c r="K2266">
        <v>173.171128351373</v>
      </c>
      <c r="L2266">
        <v>158.56659526773001</v>
      </c>
      <c r="M2266">
        <v>49.039125948295897</v>
      </c>
      <c r="N2266">
        <v>0.74974553638832597</v>
      </c>
      <c r="O2266">
        <v>15.583668775158101</v>
      </c>
      <c r="P2266">
        <v>51.2173913043478</v>
      </c>
      <c r="Q2266">
        <v>-2.0418659363010002E-3</v>
      </c>
    </row>
    <row r="2267" spans="1:17" hidden="1" x14ac:dyDescent="0.3">
      <c r="A2267" t="s">
        <v>4694</v>
      </c>
      <c r="B2267" t="s">
        <v>4695</v>
      </c>
      <c r="C2267" t="str">
        <f>IFERROR(VLOOKUP(Table1[[#This Row],[Ticker]],[1]!Table1[[Symbol]:[Industry]],2,FALSE),"-")</f>
        <v>-</v>
      </c>
      <c r="D2267" t="s">
        <v>263</v>
      </c>
      <c r="E2267">
        <v>231.69815841299999</v>
      </c>
      <c r="F2267">
        <v>14.14</v>
      </c>
      <c r="G2267">
        <v>74.261237813505204</v>
      </c>
      <c r="H2267">
        <v>10.5891865383925</v>
      </c>
      <c r="I2267">
        <v>-37.105773340483502</v>
      </c>
      <c r="J2267">
        <v>2.8054793734976902</v>
      </c>
      <c r="K2267">
        <v>12.542276637961701</v>
      </c>
      <c r="L2267">
        <v>11.1181518251709</v>
      </c>
      <c r="M2267">
        <v>93.081440795915199</v>
      </c>
      <c r="N2267">
        <v>1.6704772866050599</v>
      </c>
      <c r="O2267">
        <v>37.553041018387503</v>
      </c>
      <c r="P2267">
        <v>114.24242424242399</v>
      </c>
      <c r="Q2267">
        <v>4.0769336531840004E-3</v>
      </c>
    </row>
    <row r="2268" spans="1:17" hidden="1" x14ac:dyDescent="0.3">
      <c r="A2268" t="s">
        <v>4696</v>
      </c>
      <c r="B2268" t="s">
        <v>4697</v>
      </c>
      <c r="C2268" t="str">
        <f>IFERROR(VLOOKUP(Table1[[#This Row],[Ticker]],[1]!Table1[[Symbol]:[Industry]],2,FALSE),"-")</f>
        <v>-</v>
      </c>
      <c r="E2268">
        <v>231.229100512</v>
      </c>
      <c r="F2268">
        <v>90.1</v>
      </c>
      <c r="G2268">
        <v>213.37340952358699</v>
      </c>
      <c r="H2268">
        <v>53.253630612404798</v>
      </c>
      <c r="I2268">
        <v>18.181459207856701</v>
      </c>
      <c r="J2268">
        <v>-1.19941998474225</v>
      </c>
      <c r="K2268">
        <v>69.5323761839648</v>
      </c>
      <c r="L2268">
        <v>56.360801669939796</v>
      </c>
      <c r="M2268">
        <v>66.9937164670756</v>
      </c>
      <c r="N2268">
        <v>2.1734865684607798</v>
      </c>
      <c r="O2268">
        <v>18.5571587125416</v>
      </c>
      <c r="P2268">
        <v>272.31404958677598</v>
      </c>
    </row>
    <row r="2269" spans="1:17" hidden="1" x14ac:dyDescent="0.3">
      <c r="A2269" t="s">
        <v>4698</v>
      </c>
      <c r="B2269" t="s">
        <v>4699</v>
      </c>
      <c r="C2269" t="str">
        <f>IFERROR(VLOOKUP(Table1[[#This Row],[Ticker]],[1]!Table1[[Symbol]:[Industry]],2,FALSE),"-")</f>
        <v>-</v>
      </c>
      <c r="D2269" t="s">
        <v>403</v>
      </c>
      <c r="E2269">
        <v>230.71443840000001</v>
      </c>
      <c r="F2269">
        <v>4.4000000000000004</v>
      </c>
      <c r="G2269">
        <v>145.29880019858501</v>
      </c>
      <c r="H2269">
        <v>5.9298458790518902</v>
      </c>
      <c r="I2269">
        <v>30.930106647144001</v>
      </c>
      <c r="J2269">
        <v>-9.3267204605479801</v>
      </c>
      <c r="K2269">
        <v>3.76362127397271</v>
      </c>
      <c r="L2269">
        <v>2.9929356938057601</v>
      </c>
      <c r="M2269">
        <v>52.710039765481604</v>
      </c>
      <c r="N2269">
        <v>1.0497171042932301</v>
      </c>
      <c r="O2269">
        <v>10.4545454545454</v>
      </c>
      <c r="P2269">
        <v>214.28571428571399</v>
      </c>
      <c r="Q2269">
        <v>6.3609158963028004E-2</v>
      </c>
    </row>
    <row r="2270" spans="1:17" hidden="1" x14ac:dyDescent="0.3">
      <c r="A2270" t="s">
        <v>4700</v>
      </c>
      <c r="B2270" t="s">
        <v>4701</v>
      </c>
      <c r="C2270" t="str">
        <f>IFERROR(VLOOKUP(Table1[[#This Row],[Ticker]],[1]!Table1[[Symbol]:[Industry]],2,FALSE),"-")</f>
        <v>-</v>
      </c>
      <c r="D2270" t="s">
        <v>140</v>
      </c>
      <c r="E2270">
        <v>230.64519601199899</v>
      </c>
      <c r="F2270">
        <v>60.98</v>
      </c>
      <c r="G2270">
        <v>-55.258718755764498</v>
      </c>
      <c r="H2270">
        <v>-3.1344668573919998</v>
      </c>
      <c r="I2270">
        <v>-18.377345706701099</v>
      </c>
      <c r="J2270">
        <v>-3.54082667599446</v>
      </c>
      <c r="K2270">
        <v>60.346240929824098</v>
      </c>
      <c r="L2270">
        <v>64.859609149985204</v>
      </c>
      <c r="M2270">
        <v>53.144594383986203</v>
      </c>
      <c r="N2270">
        <v>1.0849518289280999</v>
      </c>
      <c r="O2270">
        <v>58.412594293210802</v>
      </c>
      <c r="P2270">
        <v>45.920076573342897</v>
      </c>
      <c r="Q2270">
        <v>9.0124743426273995E-2</v>
      </c>
    </row>
    <row r="2271" spans="1:17" hidden="1" x14ac:dyDescent="0.3">
      <c r="A2271" t="s">
        <v>4702</v>
      </c>
      <c r="B2271" t="s">
        <v>4703</v>
      </c>
      <c r="C2271" t="str">
        <f>IFERROR(VLOOKUP(Table1[[#This Row],[Ticker]],[1]!Table1[[Symbol]:[Industry]],2,FALSE),"-")</f>
        <v>-</v>
      </c>
      <c r="D2271" t="s">
        <v>242</v>
      </c>
      <c r="E2271">
        <v>230.57281894499999</v>
      </c>
      <c r="F2271">
        <v>236.25</v>
      </c>
      <c r="G2271">
        <v>161.979401890372</v>
      </c>
      <c r="H2271">
        <v>28.743948443154402</v>
      </c>
      <c r="I2271">
        <v>63.634103700008197</v>
      </c>
      <c r="J2271">
        <v>-2.2706323940952999</v>
      </c>
      <c r="K2271">
        <v>201.40654589216001</v>
      </c>
      <c r="L2271">
        <v>155.67736283188799</v>
      </c>
      <c r="M2271">
        <v>62.814641258621897</v>
      </c>
      <c r="N2271">
        <v>1.6904500483829501</v>
      </c>
      <c r="O2271">
        <v>11.6825396825396</v>
      </c>
      <c r="P2271">
        <v>236.34681093393999</v>
      </c>
      <c r="Q2271">
        <v>0.125756708496191</v>
      </c>
    </row>
    <row r="2272" spans="1:17" hidden="1" x14ac:dyDescent="0.3">
      <c r="A2272" t="s">
        <v>4704</v>
      </c>
      <c r="B2272" t="s">
        <v>4705</v>
      </c>
      <c r="C2272" t="str">
        <f>IFERROR(VLOOKUP(Table1[[#This Row],[Ticker]],[1]!Table1[[Symbol]:[Industry]],2,FALSE),"-")</f>
        <v>-</v>
      </c>
      <c r="D2272" t="s">
        <v>140</v>
      </c>
      <c r="E2272">
        <v>230.37335873999999</v>
      </c>
      <c r="F2272">
        <v>2.02</v>
      </c>
      <c r="G2272">
        <v>-56.306138073019497</v>
      </c>
      <c r="H2272">
        <v>20.909118103832999</v>
      </c>
      <c r="I2272">
        <v>-35.639880742515402</v>
      </c>
      <c r="J2272">
        <v>14.7804853699445</v>
      </c>
      <c r="K2272">
        <v>1.85638174815664</v>
      </c>
      <c r="L2272">
        <v>2.1379949548493702</v>
      </c>
      <c r="M2272">
        <v>68.782003425820605</v>
      </c>
      <c r="N2272">
        <v>1.72730593457659</v>
      </c>
      <c r="O2272">
        <v>50.990099009900902</v>
      </c>
      <c r="P2272">
        <v>28.6624203821656</v>
      </c>
      <c r="Q2272">
        <v>-0.142072927556468</v>
      </c>
    </row>
    <row r="2273" spans="1:17" hidden="1" x14ac:dyDescent="0.3">
      <c r="A2273" t="s">
        <v>4706</v>
      </c>
      <c r="B2273" t="s">
        <v>4707</v>
      </c>
      <c r="C2273" t="str">
        <f>IFERROR(VLOOKUP(Table1[[#This Row],[Ticker]],[1]!Table1[[Symbol]:[Industry]],2,FALSE),"-")</f>
        <v>-</v>
      </c>
      <c r="D2273" t="s">
        <v>75</v>
      </c>
      <c r="E2273">
        <v>230.22538800000001</v>
      </c>
      <c r="F2273">
        <v>726</v>
      </c>
      <c r="G2273">
        <v>148.58973470244399</v>
      </c>
      <c r="H2273">
        <v>10.779662728868701</v>
      </c>
      <c r="I2273">
        <v>135.04276880089299</v>
      </c>
      <c r="J2273">
        <v>-0.41802767020544501</v>
      </c>
      <c r="K2273">
        <v>608.82906254472903</v>
      </c>
      <c r="L2273">
        <v>431.223669852645</v>
      </c>
      <c r="M2273">
        <v>85.026682234671497</v>
      </c>
      <c r="N2273">
        <v>0.71396128499938005</v>
      </c>
      <c r="O2273">
        <v>0.33057851239668401</v>
      </c>
      <c r="P2273">
        <v>238.77741483900999</v>
      </c>
      <c r="Q2273">
        <v>6.9101256083698007E-2</v>
      </c>
    </row>
    <row r="2274" spans="1:17" hidden="1" x14ac:dyDescent="0.3">
      <c r="A2274" t="s">
        <v>4708</v>
      </c>
      <c r="B2274" t="s">
        <v>4709</v>
      </c>
      <c r="C2274" t="str">
        <f>IFERROR(VLOOKUP(Table1[[#This Row],[Ticker]],[1]!Table1[[Symbol]:[Industry]],2,FALSE),"-")</f>
        <v>-</v>
      </c>
      <c r="D2274" t="s">
        <v>242</v>
      </c>
      <c r="E2274">
        <v>229.3317825</v>
      </c>
      <c r="F2274">
        <v>102.35</v>
      </c>
      <c r="G2274">
        <v>-32.104573415863499</v>
      </c>
      <c r="H2274">
        <v>24.595831056664899</v>
      </c>
      <c r="I2274">
        <v>-5.9344969342985197</v>
      </c>
      <c r="J2274">
        <v>10.7124089109364</v>
      </c>
      <c r="K2274">
        <v>82.968768816517397</v>
      </c>
      <c r="L2274">
        <v>87.615604466880797</v>
      </c>
      <c r="M2274">
        <v>69.979186523451901</v>
      </c>
      <c r="N2274">
        <v>2.60948353971609</v>
      </c>
      <c r="O2274">
        <v>15.241817293600301</v>
      </c>
      <c r="P2274">
        <v>52.647278150633802</v>
      </c>
    </row>
    <row r="2275" spans="1:17" hidden="1" x14ac:dyDescent="0.3">
      <c r="A2275" t="s">
        <v>4710</v>
      </c>
      <c r="B2275" t="s">
        <v>4711</v>
      </c>
      <c r="C2275" t="str">
        <f>IFERROR(VLOOKUP(Table1[[#This Row],[Ticker]],[1]!Table1[[Symbol]:[Industry]],2,FALSE),"-")</f>
        <v>-</v>
      </c>
      <c r="D2275" t="s">
        <v>403</v>
      </c>
      <c r="E2275">
        <v>228.71081749999999</v>
      </c>
      <c r="F2275">
        <v>781.95</v>
      </c>
      <c r="G2275">
        <v>332.18110906858101</v>
      </c>
      <c r="H2275">
        <v>-0.60386860232565098</v>
      </c>
      <c r="I2275">
        <v>41.8782125179358</v>
      </c>
      <c r="J2275">
        <v>0.67740465099838598</v>
      </c>
      <c r="K2275">
        <v>748.59933518136597</v>
      </c>
      <c r="L2275">
        <v>580.08755525377603</v>
      </c>
      <c r="M2275">
        <v>46.338700283414703</v>
      </c>
      <c r="N2275">
        <v>1.0232017125227899</v>
      </c>
      <c r="O2275">
        <v>8.0631753948462208</v>
      </c>
      <c r="P2275">
        <v>382.68518518518499</v>
      </c>
      <c r="Q2275">
        <v>0.15887074187456901</v>
      </c>
    </row>
    <row r="2276" spans="1:17" hidden="1" x14ac:dyDescent="0.3">
      <c r="A2276" t="s">
        <v>4712</v>
      </c>
      <c r="B2276" t="s">
        <v>4713</v>
      </c>
      <c r="C2276" t="str">
        <f>IFERROR(VLOOKUP(Table1[[#This Row],[Ticker]],[1]!Table1[[Symbol]:[Industry]],2,FALSE),"-")</f>
        <v>-</v>
      </c>
      <c r="D2276" t="s">
        <v>140</v>
      </c>
      <c r="E2276">
        <v>228.56244411</v>
      </c>
      <c r="F2276">
        <v>133.15</v>
      </c>
      <c r="G2276">
        <v>-32.736215374495302</v>
      </c>
      <c r="H2276">
        <v>-13.7765829578117</v>
      </c>
      <c r="I2276">
        <v>-34.545206186302401</v>
      </c>
      <c r="J2276">
        <v>-12.6250929224316</v>
      </c>
      <c r="K2276">
        <v>142.65468654848399</v>
      </c>
      <c r="L2276">
        <v>146.47363564032099</v>
      </c>
      <c r="M2276">
        <v>41.076447800968197</v>
      </c>
      <c r="N2276">
        <v>2.2410569242048801</v>
      </c>
      <c r="O2276">
        <v>50.8073601201652</v>
      </c>
      <c r="P2276">
        <v>18.566340160284899</v>
      </c>
      <c r="Q2276">
        <v>0.15728316133412401</v>
      </c>
    </row>
    <row r="2277" spans="1:17" hidden="1" x14ac:dyDescent="0.3">
      <c r="A2277" t="s">
        <v>4714</v>
      </c>
      <c r="B2277" t="s">
        <v>4715</v>
      </c>
      <c r="C2277" t="str">
        <f>IFERROR(VLOOKUP(Table1[[#This Row],[Ticker]],[1]!Table1[[Symbol]:[Industry]],2,FALSE),"-")</f>
        <v>-</v>
      </c>
      <c r="D2277" t="s">
        <v>610</v>
      </c>
      <c r="E2277">
        <v>228.05737500000001</v>
      </c>
      <c r="F2277">
        <v>131</v>
      </c>
      <c r="G2277">
        <v>-38.972804739686197</v>
      </c>
      <c r="H2277">
        <v>-4.8009085531261597</v>
      </c>
      <c r="I2277">
        <v>-9.6519351700823695</v>
      </c>
      <c r="J2277">
        <v>-2.00497285619522</v>
      </c>
      <c r="K2277">
        <v>130.29911205930199</v>
      </c>
      <c r="L2277">
        <v>131.03971403066001</v>
      </c>
      <c r="M2277">
        <v>39.231081157574401</v>
      </c>
      <c r="N2277">
        <v>5.1786833855799301</v>
      </c>
      <c r="O2277">
        <v>25.877862595419799</v>
      </c>
      <c r="P2277">
        <v>9.1666666666666501</v>
      </c>
    </row>
    <row r="2278" spans="1:17" hidden="1" x14ac:dyDescent="0.3">
      <c r="A2278" t="s">
        <v>4716</v>
      </c>
      <c r="B2278" t="s">
        <v>4717</v>
      </c>
      <c r="C2278" t="str">
        <f>IFERROR(VLOOKUP(Table1[[#This Row],[Ticker]],[1]!Table1[[Symbol]:[Industry]],2,FALSE),"-")</f>
        <v>-</v>
      </c>
      <c r="D2278" t="s">
        <v>211</v>
      </c>
      <c r="E2278">
        <v>227.664205412</v>
      </c>
      <c r="F2278">
        <v>86.18</v>
      </c>
      <c r="G2278">
        <v>-14.328295993597299</v>
      </c>
      <c r="H2278">
        <v>8.9769152391872193</v>
      </c>
      <c r="I2278">
        <v>-63.860317022653199</v>
      </c>
      <c r="J2278">
        <v>2.4716948933136802</v>
      </c>
      <c r="K2278">
        <v>90.211823297794794</v>
      </c>
      <c r="L2278">
        <v>103.52744335021499</v>
      </c>
      <c r="M2278">
        <v>53.503641607647502</v>
      </c>
      <c r="N2278">
        <v>0.88384343172055602</v>
      </c>
      <c r="O2278">
        <v>115.47922951961</v>
      </c>
      <c r="P2278">
        <v>17.651877133105799</v>
      </c>
      <c r="Q2278">
        <v>3.234140660893E-3</v>
      </c>
    </row>
    <row r="2279" spans="1:17" hidden="1" x14ac:dyDescent="0.3">
      <c r="A2279" t="s">
        <v>4718</v>
      </c>
      <c r="B2279" t="s">
        <v>4719</v>
      </c>
      <c r="C2279" t="str">
        <f>IFERROR(VLOOKUP(Table1[[#This Row],[Ticker]],[1]!Table1[[Symbol]:[Industry]],2,FALSE),"-")</f>
        <v>-</v>
      </c>
      <c r="D2279" t="s">
        <v>168</v>
      </c>
      <c r="E2279">
        <v>227.42234999999999</v>
      </c>
      <c r="F2279">
        <v>289.7</v>
      </c>
      <c r="G2279">
        <v>-37.2811878204556</v>
      </c>
      <c r="H2279">
        <v>-0.92167469339892805</v>
      </c>
      <c r="I2279">
        <v>-6.4515391081306896</v>
      </c>
      <c r="J2279">
        <v>4.3765677406125398</v>
      </c>
      <c r="K2279">
        <v>283.382439313335</v>
      </c>
      <c r="L2279">
        <v>281.97908528563403</v>
      </c>
      <c r="M2279">
        <v>66.178801133411099</v>
      </c>
      <c r="N2279">
        <v>1.0961266861691199</v>
      </c>
      <c r="O2279">
        <v>27.718329306178799</v>
      </c>
      <c r="P2279">
        <v>34.744186046511601</v>
      </c>
      <c r="Q2279">
        <v>6.2044995442023E-2</v>
      </c>
    </row>
    <row r="2280" spans="1:17" hidden="1" x14ac:dyDescent="0.3">
      <c r="A2280" t="s">
        <v>4720</v>
      </c>
      <c r="B2280" t="s">
        <v>4721</v>
      </c>
      <c r="C2280" t="str">
        <f>IFERROR(VLOOKUP(Table1[[#This Row],[Ticker]],[1]!Table1[[Symbol]:[Industry]],2,FALSE),"-")</f>
        <v>-</v>
      </c>
      <c r="D2280" t="s">
        <v>1535</v>
      </c>
      <c r="E2280">
        <v>227.29947626399999</v>
      </c>
      <c r="F2280">
        <v>129.31</v>
      </c>
      <c r="G2280">
        <v>86.5033673065534</v>
      </c>
      <c r="H2280">
        <v>9.3191237066953203</v>
      </c>
      <c r="I2280">
        <v>48.857580228249397</v>
      </c>
      <c r="J2280">
        <v>-4.5275754280467497</v>
      </c>
      <c r="K2280">
        <v>122.63051139485999</v>
      </c>
      <c r="L2280">
        <v>102.53612962891501</v>
      </c>
      <c r="M2280">
        <v>42.779911775372099</v>
      </c>
      <c r="N2280">
        <v>0.56170750112088397</v>
      </c>
      <c r="O2280">
        <v>24.7467326579537</v>
      </c>
      <c r="P2280">
        <v>121.102816986276</v>
      </c>
      <c r="Q2280">
        <v>0.111093856371239</v>
      </c>
    </row>
    <row r="2281" spans="1:17" hidden="1" x14ac:dyDescent="0.3">
      <c r="A2281" t="s">
        <v>4722</v>
      </c>
      <c r="B2281" t="s">
        <v>4723</v>
      </c>
      <c r="C2281" t="str">
        <f>IFERROR(VLOOKUP(Table1[[#This Row],[Ticker]],[1]!Table1[[Symbol]:[Industry]],2,FALSE),"-")</f>
        <v>-</v>
      </c>
      <c r="D2281" t="s">
        <v>239</v>
      </c>
      <c r="E2281">
        <v>227.275713</v>
      </c>
      <c r="F2281">
        <v>233.7</v>
      </c>
      <c r="G2281">
        <v>130.50704874016699</v>
      </c>
      <c r="H2281">
        <v>-13.609876693457499</v>
      </c>
      <c r="I2281">
        <v>98.736777082418101</v>
      </c>
      <c r="J2281">
        <v>8.4135583362238293</v>
      </c>
      <c r="K2281">
        <v>209.133240385504</v>
      </c>
      <c r="L2281">
        <v>165.82378265418001</v>
      </c>
      <c r="M2281">
        <v>74.082751332215096</v>
      </c>
      <c r="N2281">
        <v>0.38562091503267898</v>
      </c>
      <c r="O2281">
        <v>9.6277278562259205</v>
      </c>
      <c r="P2281">
        <v>165.56818181818099</v>
      </c>
    </row>
    <row r="2282" spans="1:17" hidden="1" x14ac:dyDescent="0.3">
      <c r="A2282" t="s">
        <v>4724</v>
      </c>
      <c r="B2282" t="s">
        <v>4725</v>
      </c>
      <c r="C2282" t="str">
        <f>IFERROR(VLOOKUP(Table1[[#This Row],[Ticker]],[1]!Table1[[Symbol]:[Industry]],2,FALSE),"-")</f>
        <v>-</v>
      </c>
      <c r="D2282" t="s">
        <v>297</v>
      </c>
      <c r="E2282">
        <v>227.226703125</v>
      </c>
      <c r="F2282">
        <v>146.65</v>
      </c>
      <c r="G2282">
        <v>65.343103955208306</v>
      </c>
      <c r="H2282">
        <v>-20.3799254307194</v>
      </c>
      <c r="I2282">
        <v>83.884056858345204</v>
      </c>
      <c r="J2282">
        <v>-9.6811045234291395</v>
      </c>
      <c r="K2282">
        <v>135.04320555255899</v>
      </c>
      <c r="L2282">
        <v>98.138885174610095</v>
      </c>
      <c r="M2282">
        <v>35.826140063445898</v>
      </c>
      <c r="N2282">
        <v>0.22095194640131</v>
      </c>
      <c r="O2282">
        <v>22.809410160245399</v>
      </c>
      <c r="P2282">
        <v>145.64489112227801</v>
      </c>
      <c r="Q2282">
        <v>8.0179274784624999E-2</v>
      </c>
    </row>
    <row r="2283" spans="1:17" hidden="1" x14ac:dyDescent="0.3">
      <c r="A2283" t="s">
        <v>4726</v>
      </c>
      <c r="B2283" t="s">
        <v>4727</v>
      </c>
      <c r="C2283" t="str">
        <f>IFERROR(VLOOKUP(Table1[[#This Row],[Ticker]],[1]!Table1[[Symbol]:[Industry]],2,FALSE),"-")</f>
        <v>-</v>
      </c>
      <c r="E2283">
        <v>226.94532000000001</v>
      </c>
      <c r="F2283">
        <v>73.84</v>
      </c>
      <c r="G2283">
        <v>260.89889601192999</v>
      </c>
      <c r="H2283">
        <v>-22.868177802692699</v>
      </c>
      <c r="I2283">
        <v>-10.975659463378699</v>
      </c>
      <c r="J2283">
        <v>-7.5454115459236997</v>
      </c>
      <c r="K2283">
        <v>81.196573479648293</v>
      </c>
      <c r="L2283">
        <v>65.584345334566706</v>
      </c>
      <c r="M2283">
        <v>26.778878792721301</v>
      </c>
      <c r="N2283">
        <v>1.6735575022368301</v>
      </c>
      <c r="O2283">
        <v>32.4485373781148</v>
      </c>
      <c r="P2283">
        <v>310.222222222222</v>
      </c>
      <c r="Q2283">
        <v>0.23758656367931899</v>
      </c>
    </row>
    <row r="2284" spans="1:17" hidden="1" x14ac:dyDescent="0.3">
      <c r="A2284" t="s">
        <v>4728</v>
      </c>
      <c r="B2284" t="s">
        <v>4729</v>
      </c>
      <c r="C2284" t="str">
        <f>IFERROR(VLOOKUP(Table1[[#This Row],[Ticker]],[1]!Table1[[Symbol]:[Industry]],2,FALSE),"-")</f>
        <v>-</v>
      </c>
      <c r="D2284" t="s">
        <v>182</v>
      </c>
      <c r="E2284">
        <v>226.90841040000001</v>
      </c>
      <c r="F2284">
        <v>152.55000000000001</v>
      </c>
      <c r="G2284">
        <v>56.388472705423503</v>
      </c>
      <c r="H2284">
        <v>0.857923743166079</v>
      </c>
      <c r="I2284">
        <v>13.739864876297201</v>
      </c>
      <c r="J2284">
        <v>-1.8006407135442899</v>
      </c>
      <c r="K2284">
        <v>150.18860547269301</v>
      </c>
      <c r="L2284">
        <v>136.220930254411</v>
      </c>
      <c r="M2284">
        <v>54.810797527223599</v>
      </c>
      <c r="N2284">
        <v>1.82141033124179</v>
      </c>
      <c r="O2284">
        <v>17.994100294985198</v>
      </c>
      <c r="P2284">
        <v>95.451633568225503</v>
      </c>
      <c r="Q2284">
        <v>0.11565839621087801</v>
      </c>
    </row>
    <row r="2285" spans="1:17" hidden="1" x14ac:dyDescent="0.3">
      <c r="A2285" t="s">
        <v>4730</v>
      </c>
      <c r="B2285" t="s">
        <v>4731</v>
      </c>
      <c r="C2285" t="str">
        <f>IFERROR(VLOOKUP(Table1[[#This Row],[Ticker]],[1]!Table1[[Symbol]:[Industry]],2,FALSE),"-")</f>
        <v>-</v>
      </c>
      <c r="D2285" t="s">
        <v>1151</v>
      </c>
      <c r="E2285">
        <v>226.82182841999901</v>
      </c>
      <c r="F2285">
        <v>526.6</v>
      </c>
      <c r="G2285">
        <v>-22.368508545732499</v>
      </c>
      <c r="H2285">
        <v>-13.7219063801502</v>
      </c>
      <c r="I2285">
        <v>-54.070428362799703</v>
      </c>
      <c r="J2285">
        <v>-8.3743574404011092</v>
      </c>
      <c r="K2285">
        <v>580.49009383600799</v>
      </c>
      <c r="L2285">
        <v>614.77842512196003</v>
      </c>
      <c r="M2285">
        <v>29.3869698191662</v>
      </c>
      <c r="N2285">
        <v>0.81626189660621395</v>
      </c>
      <c r="O2285">
        <v>88.928978351690006</v>
      </c>
      <c r="P2285">
        <v>13.601553230503701</v>
      </c>
    </row>
    <row r="2286" spans="1:17" hidden="1" x14ac:dyDescent="0.3">
      <c r="A2286" t="s">
        <v>4732</v>
      </c>
      <c r="B2286" t="s">
        <v>4733</v>
      </c>
      <c r="C2286" t="str">
        <f>IFERROR(VLOOKUP(Table1[[#This Row],[Ticker]],[1]!Table1[[Symbol]:[Industry]],2,FALSE),"-")</f>
        <v>-</v>
      </c>
      <c r="D2286" t="s">
        <v>806</v>
      </c>
      <c r="E2286">
        <v>226.61565999999999</v>
      </c>
      <c r="F2286">
        <v>174.05</v>
      </c>
      <c r="G2286">
        <v>128.712176945295</v>
      </c>
      <c r="H2286">
        <v>-10.8802495629653</v>
      </c>
      <c r="I2286">
        <v>59.851891167166798</v>
      </c>
      <c r="J2286">
        <v>-7.9180846658045496</v>
      </c>
      <c r="K2286">
        <v>152.12806503970199</v>
      </c>
      <c r="M2286">
        <v>32.429462601088296</v>
      </c>
      <c r="N2286">
        <v>0.64085447263017303</v>
      </c>
      <c r="O2286">
        <v>6.2338408503303597</v>
      </c>
      <c r="P2286">
        <v>176.26984126984101</v>
      </c>
    </row>
    <row r="2287" spans="1:17" hidden="1" x14ac:dyDescent="0.3">
      <c r="A2287" t="s">
        <v>4734</v>
      </c>
      <c r="B2287" t="s">
        <v>4735</v>
      </c>
      <c r="C2287" t="str">
        <f>IFERROR(VLOOKUP(Table1[[#This Row],[Ticker]],[1]!Table1[[Symbol]:[Industry]],2,FALSE),"-")</f>
        <v>-</v>
      </c>
      <c r="D2287" t="s">
        <v>140</v>
      </c>
      <c r="E2287">
        <v>226.05</v>
      </c>
      <c r="F2287">
        <v>165</v>
      </c>
      <c r="G2287">
        <v>54.416753493245402</v>
      </c>
      <c r="H2287">
        <v>10.545230494436399</v>
      </c>
      <c r="I2287">
        <v>6.2330289564811698</v>
      </c>
      <c r="J2287">
        <v>-7.2245200604752497</v>
      </c>
      <c r="K2287">
        <v>149.658863137228</v>
      </c>
      <c r="L2287">
        <v>131.238070732008</v>
      </c>
      <c r="M2287">
        <v>50.0184631769825</v>
      </c>
      <c r="N2287">
        <v>0.446913068349784</v>
      </c>
      <c r="O2287">
        <v>9.0909090909090793</v>
      </c>
      <c r="P2287">
        <v>90.751445086705203</v>
      </c>
      <c r="Q2287">
        <v>8.1421003827457997E-2</v>
      </c>
    </row>
    <row r="2288" spans="1:17" hidden="1" x14ac:dyDescent="0.3">
      <c r="A2288" t="s">
        <v>4736</v>
      </c>
      <c r="B2288" t="s">
        <v>4737</v>
      </c>
      <c r="C2288" t="str">
        <f>IFERROR(VLOOKUP(Table1[[#This Row],[Ticker]],[1]!Table1[[Symbol]:[Industry]],2,FALSE),"-")</f>
        <v>-</v>
      </c>
      <c r="D2288" t="s">
        <v>239</v>
      </c>
      <c r="E2288">
        <v>224.61748499999999</v>
      </c>
      <c r="F2288">
        <v>194.12</v>
      </c>
      <c r="G2288">
        <v>-36.5744081932786</v>
      </c>
      <c r="H2288">
        <v>-13.699850006457901</v>
      </c>
      <c r="I2288">
        <v>-16.3691514717862</v>
      </c>
      <c r="J2288">
        <v>-1.85028767635192</v>
      </c>
      <c r="K2288">
        <v>201.67166549241199</v>
      </c>
      <c r="L2288">
        <v>193.501201444179</v>
      </c>
      <c r="M2288">
        <v>38.730503037542199</v>
      </c>
      <c r="N2288">
        <v>0.31812190141678598</v>
      </c>
      <c r="O2288">
        <v>24.356068411291901</v>
      </c>
      <c r="P2288">
        <v>42.735294117647001</v>
      </c>
    </row>
    <row r="2289" spans="1:17" hidden="1" x14ac:dyDescent="0.3">
      <c r="A2289" t="s">
        <v>4738</v>
      </c>
      <c r="B2289" t="s">
        <v>4739</v>
      </c>
      <c r="C2289" t="str">
        <f>IFERROR(VLOOKUP(Table1[[#This Row],[Ticker]],[1]!Table1[[Symbol]:[Industry]],2,FALSE),"-")</f>
        <v>-</v>
      </c>
      <c r="E2289">
        <v>223.51853249999999</v>
      </c>
      <c r="F2289">
        <v>109.65</v>
      </c>
      <c r="G2289">
        <v>143.56833891442801</v>
      </c>
      <c r="H2289">
        <v>-17.713400638210299</v>
      </c>
      <c r="I2289">
        <v>-18.067201466969099</v>
      </c>
      <c r="J2289">
        <v>-3.3212600952683702</v>
      </c>
      <c r="K2289">
        <v>127.875623374376</v>
      </c>
      <c r="L2289">
        <v>112.385912978758</v>
      </c>
      <c r="M2289">
        <v>42.056594946308699</v>
      </c>
      <c r="N2289">
        <v>1.37297593899387</v>
      </c>
      <c r="O2289">
        <v>83.948928408572698</v>
      </c>
      <c r="P2289">
        <v>240.52795031055899</v>
      </c>
    </row>
    <row r="2290" spans="1:17" hidden="1" x14ac:dyDescent="0.3">
      <c r="A2290" t="s">
        <v>4740</v>
      </c>
      <c r="B2290" t="s">
        <v>4741</v>
      </c>
      <c r="C2290" t="str">
        <f>IFERROR(VLOOKUP(Table1[[#This Row],[Ticker]],[1]!Table1[[Symbol]:[Industry]],2,FALSE),"-")</f>
        <v>-</v>
      </c>
      <c r="D2290" t="s">
        <v>542</v>
      </c>
      <c r="E2290">
        <v>223.478953125</v>
      </c>
      <c r="F2290">
        <v>172.15</v>
      </c>
      <c r="G2290">
        <v>32.503825026611402</v>
      </c>
      <c r="H2290">
        <v>-2.6072420330360302</v>
      </c>
      <c r="I2290">
        <v>-15.7691394124372</v>
      </c>
      <c r="J2290">
        <v>-7.5938496282781003</v>
      </c>
      <c r="K2290">
        <v>172.82713760590599</v>
      </c>
      <c r="L2290">
        <v>165.510860201366</v>
      </c>
      <c r="M2290">
        <v>41.8271845814428</v>
      </c>
      <c r="N2290">
        <v>0.51307265860442397</v>
      </c>
      <c r="O2290">
        <v>37.670636073191901</v>
      </c>
      <c r="P2290">
        <v>68.774509803921504</v>
      </c>
      <c r="Q2290">
        <v>-4.9103402814110004E-3</v>
      </c>
    </row>
    <row r="2291" spans="1:17" hidden="1" x14ac:dyDescent="0.3">
      <c r="A2291" t="s">
        <v>4742</v>
      </c>
      <c r="B2291" t="s">
        <v>4743</v>
      </c>
      <c r="C2291" t="str">
        <f>IFERROR(VLOOKUP(Table1[[#This Row],[Ticker]],[1]!Table1[[Symbol]:[Industry]],2,FALSE),"-")</f>
        <v>-</v>
      </c>
      <c r="D2291" t="s">
        <v>403</v>
      </c>
      <c r="E2291">
        <v>222.79717787999999</v>
      </c>
      <c r="F2291">
        <v>104.81</v>
      </c>
      <c r="G2291">
        <v>98.270677868698797</v>
      </c>
      <c r="H2291">
        <v>8.0960540322549193</v>
      </c>
      <c r="I2291">
        <v>-25.2935492076077</v>
      </c>
      <c r="J2291">
        <v>-7.7223833083384896</v>
      </c>
      <c r="K2291">
        <v>90.749682419552798</v>
      </c>
      <c r="L2291">
        <v>85.812898020265607</v>
      </c>
      <c r="M2291">
        <v>69.215940745633702</v>
      </c>
      <c r="N2291">
        <v>2.5624542875803402</v>
      </c>
      <c r="O2291">
        <v>28.251121076233101</v>
      </c>
      <c r="P2291">
        <v>127.847826086956</v>
      </c>
      <c r="Q2291">
        <v>3.1968340128838001E-2</v>
      </c>
    </row>
    <row r="2292" spans="1:17" hidden="1" x14ac:dyDescent="0.3">
      <c r="A2292" t="s">
        <v>4744</v>
      </c>
      <c r="B2292" t="s">
        <v>4745</v>
      </c>
      <c r="C2292" t="str">
        <f>IFERROR(VLOOKUP(Table1[[#This Row],[Ticker]],[1]!Table1[[Symbol]:[Industry]],2,FALSE),"-")</f>
        <v>-</v>
      </c>
      <c r="D2292" t="s">
        <v>130</v>
      </c>
      <c r="E2292">
        <v>221.3723</v>
      </c>
      <c r="F2292">
        <v>595.54999999999995</v>
      </c>
      <c r="G2292">
        <v>106.47386574304601</v>
      </c>
      <c r="H2292">
        <v>31.0016687988489</v>
      </c>
      <c r="I2292">
        <v>8.6817431365761095</v>
      </c>
      <c r="J2292">
        <v>12.5073344222905</v>
      </c>
      <c r="K2292">
        <v>507.44822536427301</v>
      </c>
      <c r="L2292">
        <v>434.958031030516</v>
      </c>
      <c r="M2292">
        <v>65.095192469885404</v>
      </c>
      <c r="N2292">
        <v>0.73881710202344097</v>
      </c>
      <c r="O2292">
        <v>22.122407858282202</v>
      </c>
      <c r="Q2292">
        <v>9.4599430359847997E-2</v>
      </c>
    </row>
    <row r="2293" spans="1:17" hidden="1" x14ac:dyDescent="0.3">
      <c r="A2293" t="s">
        <v>4746</v>
      </c>
      <c r="B2293" t="s">
        <v>4747</v>
      </c>
      <c r="C2293" t="str">
        <f>IFERROR(VLOOKUP(Table1[[#This Row],[Ticker]],[1]!Table1[[Symbol]:[Industry]],2,FALSE),"-")</f>
        <v>-</v>
      </c>
      <c r="D2293" t="s">
        <v>40</v>
      </c>
      <c r="E2293">
        <v>221.2535</v>
      </c>
      <c r="F2293">
        <v>98.5</v>
      </c>
      <c r="G2293">
        <v>-42.547634671658997</v>
      </c>
      <c r="H2293">
        <v>7.3940606766000103</v>
      </c>
      <c r="I2293">
        <v>-29.573685033462599</v>
      </c>
      <c r="J2293">
        <v>-3.20239839129475</v>
      </c>
      <c r="K2293">
        <v>100.58558288482401</v>
      </c>
      <c r="M2293">
        <v>49.274643821052997</v>
      </c>
      <c r="O2293">
        <v>25.3299492385786</v>
      </c>
      <c r="P2293">
        <v>22.971285892634199</v>
      </c>
    </row>
    <row r="2294" spans="1:17" hidden="1" x14ac:dyDescent="0.3">
      <c r="A2294" t="s">
        <v>4748</v>
      </c>
      <c r="B2294" t="s">
        <v>4749</v>
      </c>
      <c r="C2294" t="str">
        <f>IFERROR(VLOOKUP(Table1[[#This Row],[Ticker]],[1]!Table1[[Symbol]:[Industry]],2,FALSE),"-")</f>
        <v>-</v>
      </c>
      <c r="D2294" t="s">
        <v>242</v>
      </c>
      <c r="E2294">
        <v>221.13068641999999</v>
      </c>
      <c r="F2294">
        <v>224.6</v>
      </c>
      <c r="G2294">
        <v>-15.2949866648524</v>
      </c>
      <c r="H2294">
        <v>32.146380374437797</v>
      </c>
      <c r="I2294">
        <v>-0.70430471554906704</v>
      </c>
      <c r="J2294">
        <v>-0.60510578022896</v>
      </c>
      <c r="K2294">
        <v>189.153453545357</v>
      </c>
      <c r="L2294">
        <v>188.34568828446999</v>
      </c>
      <c r="M2294">
        <v>76.831592656846198</v>
      </c>
      <c r="N2294">
        <v>1.7363349787242299</v>
      </c>
      <c r="O2294">
        <v>2.7215969907370399</v>
      </c>
      <c r="P2294">
        <v>54.648946934333203</v>
      </c>
      <c r="Q2294">
        <v>-8.232103678154E-2</v>
      </c>
    </row>
    <row r="2295" spans="1:17" hidden="1" x14ac:dyDescent="0.3">
      <c r="A2295" t="s">
        <v>4750</v>
      </c>
      <c r="B2295" t="s">
        <v>4751</v>
      </c>
      <c r="C2295" t="str">
        <f>IFERROR(VLOOKUP(Table1[[#This Row],[Ticker]],[1]!Table1[[Symbol]:[Industry]],2,FALSE),"-")</f>
        <v>-</v>
      </c>
      <c r="D2295" t="s">
        <v>252</v>
      </c>
      <c r="E2295">
        <v>220.529877876</v>
      </c>
      <c r="F2295">
        <v>237.43</v>
      </c>
      <c r="G2295">
        <v>-8.7027709029279698</v>
      </c>
      <c r="H2295">
        <v>1.230256793755</v>
      </c>
      <c r="I2295">
        <v>-5.9463901535024997</v>
      </c>
      <c r="J2295">
        <v>-2.34424342447342</v>
      </c>
      <c r="K2295">
        <v>206.30656518022599</v>
      </c>
      <c r="L2295">
        <v>210.849211148515</v>
      </c>
      <c r="M2295">
        <v>48.1860233221812</v>
      </c>
      <c r="N2295">
        <v>3.0372826510556199</v>
      </c>
      <c r="O2295">
        <v>15.823611169607799</v>
      </c>
      <c r="P2295">
        <v>35.751858204688403</v>
      </c>
      <c r="Q2295">
        <v>-0.109743480286386</v>
      </c>
    </row>
    <row r="2296" spans="1:17" hidden="1" x14ac:dyDescent="0.3">
      <c r="A2296" t="s">
        <v>4752</v>
      </c>
      <c r="B2296" t="s">
        <v>4753</v>
      </c>
      <c r="C2296" t="str">
        <f>IFERROR(VLOOKUP(Table1[[#This Row],[Ticker]],[1]!Table1[[Symbol]:[Industry]],2,FALSE),"-")</f>
        <v>-</v>
      </c>
      <c r="D2296" t="s">
        <v>1407</v>
      </c>
      <c r="E2296">
        <v>219.85400207500001</v>
      </c>
      <c r="F2296">
        <v>24.55</v>
      </c>
      <c r="G2296">
        <v>67.7650081720397</v>
      </c>
      <c r="H2296">
        <v>36.659174187630803</v>
      </c>
      <c r="I2296">
        <v>11.9229136059931</v>
      </c>
      <c r="J2296">
        <v>-6.2706276172211002</v>
      </c>
      <c r="K2296">
        <v>20.0372504079204</v>
      </c>
      <c r="L2296">
        <v>17.510990061970301</v>
      </c>
      <c r="M2296">
        <v>65.605858339231702</v>
      </c>
      <c r="N2296">
        <v>0.73856121798011998</v>
      </c>
      <c r="O2296">
        <v>5.2953156822810499</v>
      </c>
      <c r="P2296">
        <v>125.229357798165</v>
      </c>
      <c r="Q2296">
        <v>-2.3252625281806001E-2</v>
      </c>
    </row>
    <row r="2297" spans="1:17" hidden="1" x14ac:dyDescent="0.3">
      <c r="A2297" t="s">
        <v>4754</v>
      </c>
      <c r="B2297" t="s">
        <v>4755</v>
      </c>
      <c r="C2297" t="str">
        <f>IFERROR(VLOOKUP(Table1[[#This Row],[Ticker]],[1]!Table1[[Symbol]:[Industry]],2,FALSE),"-")</f>
        <v>-</v>
      </c>
      <c r="D2297" t="s">
        <v>916</v>
      </c>
      <c r="E2297">
        <v>219.55437504</v>
      </c>
      <c r="F2297">
        <v>33.85</v>
      </c>
      <c r="G2297">
        <v>17.634539893082</v>
      </c>
      <c r="H2297">
        <v>11.381407524314801</v>
      </c>
      <c r="I2297">
        <v>-12.5881408157755</v>
      </c>
      <c r="J2297">
        <v>13.5793962937923</v>
      </c>
      <c r="K2297">
        <v>30.284760627480999</v>
      </c>
      <c r="L2297">
        <v>30.834655973884701</v>
      </c>
      <c r="M2297">
        <v>84.696452382837194</v>
      </c>
      <c r="N2297">
        <v>1.78880709162014</v>
      </c>
      <c r="O2297">
        <v>19.6454948301329</v>
      </c>
      <c r="P2297">
        <v>55.632183908045903</v>
      </c>
      <c r="Q2297">
        <v>-4.9309281424137999E-2</v>
      </c>
    </row>
    <row r="2298" spans="1:17" hidden="1" x14ac:dyDescent="0.3">
      <c r="A2298" t="s">
        <v>4756</v>
      </c>
      <c r="B2298" t="s">
        <v>4757</v>
      </c>
      <c r="C2298" t="str">
        <f>IFERROR(VLOOKUP(Table1[[#This Row],[Ticker]],[1]!Table1[[Symbol]:[Industry]],2,FALSE),"-")</f>
        <v>-</v>
      </c>
      <c r="E2298">
        <v>219.31384837499999</v>
      </c>
      <c r="F2298">
        <v>298.75</v>
      </c>
      <c r="G2298">
        <v>6.0305175194499503</v>
      </c>
      <c r="H2298">
        <v>10.812259445996499</v>
      </c>
      <c r="I2298">
        <v>7.7663117678521401</v>
      </c>
      <c r="J2298">
        <v>-7.8481714546184396</v>
      </c>
      <c r="K2298">
        <v>258.10214168398102</v>
      </c>
      <c r="M2298">
        <v>54.188615863184502</v>
      </c>
      <c r="N2298">
        <v>2.7604808805120502</v>
      </c>
      <c r="O2298">
        <v>13.472803347280299</v>
      </c>
      <c r="P2298">
        <v>43.216682646212803</v>
      </c>
    </row>
    <row r="2299" spans="1:17" hidden="1" x14ac:dyDescent="0.3">
      <c r="A2299" t="s">
        <v>4758</v>
      </c>
      <c r="B2299" t="s">
        <v>4759</v>
      </c>
      <c r="C2299" t="str">
        <f>IFERROR(VLOOKUP(Table1[[#This Row],[Ticker]],[1]!Table1[[Symbol]:[Industry]],2,FALSE),"-")</f>
        <v>-</v>
      </c>
      <c r="D2299" t="s">
        <v>629</v>
      </c>
      <c r="E2299">
        <v>219.11713065000001</v>
      </c>
      <c r="F2299">
        <v>24.01</v>
      </c>
      <c r="G2299">
        <v>-18.661693628575101</v>
      </c>
      <c r="H2299">
        <v>-3.9223361198579099</v>
      </c>
      <c r="I2299">
        <v>-36.129616087556201</v>
      </c>
      <c r="J2299">
        <v>-7.54966361317297</v>
      </c>
      <c r="K2299">
        <v>23.883221387358201</v>
      </c>
      <c r="L2299">
        <v>22.5446129487257</v>
      </c>
      <c r="M2299">
        <v>43.1388307169968</v>
      </c>
      <c r="N2299">
        <v>0.77661248348529999</v>
      </c>
      <c r="O2299">
        <v>35.360266555601797</v>
      </c>
      <c r="P2299">
        <v>126.509433962264</v>
      </c>
    </row>
    <row r="2300" spans="1:17" hidden="1" x14ac:dyDescent="0.3">
      <c r="A2300" t="s">
        <v>4760</v>
      </c>
      <c r="B2300" t="s">
        <v>4761</v>
      </c>
      <c r="C2300" t="str">
        <f>IFERROR(VLOOKUP(Table1[[#This Row],[Ticker]],[1]!Table1[[Symbol]:[Industry]],2,FALSE),"-")</f>
        <v>-</v>
      </c>
      <c r="D2300" t="s">
        <v>189</v>
      </c>
      <c r="E2300">
        <v>219.09535500000001</v>
      </c>
      <c r="F2300">
        <v>220</v>
      </c>
      <c r="G2300">
        <v>20.575149653338499</v>
      </c>
      <c r="H2300">
        <v>20.4976937615065</v>
      </c>
      <c r="I2300">
        <v>30.458661238379399</v>
      </c>
      <c r="J2300">
        <v>-10.161801870996401</v>
      </c>
      <c r="K2300">
        <v>185.347790019542</v>
      </c>
      <c r="L2300">
        <v>164.00680153154599</v>
      </c>
      <c r="M2300">
        <v>71.728960624974903</v>
      </c>
      <c r="N2300">
        <v>2.0579242108880802</v>
      </c>
      <c r="O2300">
        <v>11.818181818181801</v>
      </c>
      <c r="P2300">
        <v>65.413533834586403</v>
      </c>
      <c r="Q2300">
        <v>-1.8497254013063E-2</v>
      </c>
    </row>
    <row r="2301" spans="1:17" hidden="1" x14ac:dyDescent="0.3">
      <c r="A2301" t="s">
        <v>4762</v>
      </c>
      <c r="B2301" t="s">
        <v>4763</v>
      </c>
      <c r="C2301" t="str">
        <f>IFERROR(VLOOKUP(Table1[[#This Row],[Ticker]],[1]!Table1[[Symbol]:[Industry]],2,FALSE),"-")</f>
        <v>-</v>
      </c>
      <c r="D2301" t="s">
        <v>336</v>
      </c>
      <c r="E2301">
        <v>218.90411</v>
      </c>
      <c r="F2301">
        <v>75.099999999999994</v>
      </c>
      <c r="G2301">
        <v>6.1453610451461804</v>
      </c>
      <c r="H2301">
        <v>-7.8908459711201804</v>
      </c>
      <c r="I2301">
        <v>-21.071746174380898</v>
      </c>
      <c r="J2301">
        <v>-3.43310899017035</v>
      </c>
      <c r="K2301">
        <v>78.617832264342297</v>
      </c>
      <c r="L2301">
        <v>78.031865605439506</v>
      </c>
      <c r="M2301">
        <v>35.204702855473002</v>
      </c>
      <c r="N2301">
        <v>0.88678796788848302</v>
      </c>
      <c r="O2301">
        <v>43.675099866844199</v>
      </c>
      <c r="P2301">
        <v>36.0507246376811</v>
      </c>
      <c r="Q2301">
        <v>2.9590017299638002E-2</v>
      </c>
    </row>
    <row r="2302" spans="1:17" hidden="1" x14ac:dyDescent="0.3">
      <c r="A2302" t="s">
        <v>4764</v>
      </c>
      <c r="B2302" t="s">
        <v>4765</v>
      </c>
      <c r="C2302" t="str">
        <f>IFERROR(VLOOKUP(Table1[[#This Row],[Ticker]],[1]!Table1[[Symbol]:[Industry]],2,FALSE),"-")</f>
        <v>-</v>
      </c>
      <c r="E2302">
        <v>218.8597086</v>
      </c>
      <c r="F2302">
        <v>29.89</v>
      </c>
      <c r="G2302">
        <v>283.14591672149999</v>
      </c>
      <c r="H2302">
        <v>65.844068347231101</v>
      </c>
      <c r="I2302">
        <v>150.71374796093599</v>
      </c>
      <c r="J2302">
        <v>20.269269405145199</v>
      </c>
      <c r="K2302">
        <v>16.639032582758698</v>
      </c>
      <c r="L2302">
        <v>11.17516043463</v>
      </c>
      <c r="M2302">
        <v>99.999999812597096</v>
      </c>
      <c r="N2302">
        <v>0.90099525668990899</v>
      </c>
      <c r="O2302">
        <v>0</v>
      </c>
      <c r="P2302">
        <v>348.125937031484</v>
      </c>
      <c r="Q2302">
        <v>0.13488348962459701</v>
      </c>
    </row>
    <row r="2303" spans="1:17" hidden="1" x14ac:dyDescent="0.3">
      <c r="A2303" t="s">
        <v>4766</v>
      </c>
      <c r="B2303" t="s">
        <v>4767</v>
      </c>
      <c r="C2303" t="str">
        <f>IFERROR(VLOOKUP(Table1[[#This Row],[Ticker]],[1]!Table1[[Symbol]:[Industry]],2,FALSE),"-")</f>
        <v>-</v>
      </c>
      <c r="D2303" t="s">
        <v>21</v>
      </c>
      <c r="E2303">
        <v>218.56025378000001</v>
      </c>
      <c r="F2303">
        <v>13.21</v>
      </c>
      <c r="G2303">
        <v>-41.130419223179302</v>
      </c>
      <c r="H2303">
        <v>-23.159530964433301</v>
      </c>
      <c r="I2303">
        <v>-5.4954537409456101</v>
      </c>
      <c r="J2303">
        <v>-0.49086332681851902</v>
      </c>
      <c r="K2303">
        <v>13.197080657150099</v>
      </c>
      <c r="L2303">
        <v>13.508621289295901</v>
      </c>
      <c r="M2303">
        <v>35.863075422262298</v>
      </c>
      <c r="N2303">
        <v>0.38456336460528501</v>
      </c>
      <c r="O2303">
        <v>37.017411052233101</v>
      </c>
      <c r="P2303">
        <v>34.111675126903499</v>
      </c>
    </row>
    <row r="2304" spans="1:17" hidden="1" x14ac:dyDescent="0.3">
      <c r="A2304" t="s">
        <v>4768</v>
      </c>
      <c r="B2304" t="s">
        <v>4769</v>
      </c>
      <c r="C2304" t="str">
        <f>IFERROR(VLOOKUP(Table1[[#This Row],[Ticker]],[1]!Table1[[Symbol]:[Industry]],2,FALSE),"-")</f>
        <v>-</v>
      </c>
      <c r="D2304" t="s">
        <v>1535</v>
      </c>
      <c r="E2304">
        <v>218.22726850399999</v>
      </c>
      <c r="F2304">
        <v>28.42</v>
      </c>
      <c r="G2304">
        <v>8.9184482153965003</v>
      </c>
      <c r="H2304">
        <v>-9.6703027645750304</v>
      </c>
      <c r="I2304">
        <v>-24.658241476944799</v>
      </c>
      <c r="J2304">
        <v>-5.3445348007959801</v>
      </c>
      <c r="K2304">
        <v>29.4749796024951</v>
      </c>
      <c r="L2304">
        <v>28.206820955732901</v>
      </c>
      <c r="M2304">
        <v>23.762455181322299</v>
      </c>
      <c r="N2304">
        <v>0.34216419861376701</v>
      </c>
      <c r="O2304">
        <v>53.413089373680499</v>
      </c>
      <c r="P2304">
        <v>46.873385012919798</v>
      </c>
      <c r="Q2304">
        <v>5.2336258213367001E-2</v>
      </c>
    </row>
    <row r="2305" spans="1:17" hidden="1" x14ac:dyDescent="0.3">
      <c r="A2305" t="s">
        <v>4770</v>
      </c>
      <c r="B2305" t="s">
        <v>4771</v>
      </c>
      <c r="C2305" t="str">
        <f>IFERROR(VLOOKUP(Table1[[#This Row],[Ticker]],[1]!Table1[[Symbol]:[Industry]],2,FALSE),"-")</f>
        <v>-</v>
      </c>
      <c r="D2305" t="s">
        <v>242</v>
      </c>
      <c r="E2305">
        <v>217.73650000000001</v>
      </c>
      <c r="F2305">
        <v>150.44999999999999</v>
      </c>
      <c r="G2305">
        <v>-41.6409720628901</v>
      </c>
      <c r="H2305">
        <v>31.1966511458571</v>
      </c>
      <c r="I2305">
        <v>14.1678115651768</v>
      </c>
      <c r="J2305">
        <v>1.4794743578048799</v>
      </c>
      <c r="K2305">
        <v>131.11825397205101</v>
      </c>
      <c r="L2305">
        <v>124.86002941379201</v>
      </c>
      <c r="M2305">
        <v>56.299831561417001</v>
      </c>
      <c r="N2305">
        <v>1.6809885030224001</v>
      </c>
      <c r="O2305">
        <v>38.916583582585503</v>
      </c>
      <c r="P2305">
        <v>76.895943562610199</v>
      </c>
    </row>
    <row r="2306" spans="1:17" hidden="1" x14ac:dyDescent="0.3">
      <c r="A2306" t="s">
        <v>4772</v>
      </c>
      <c r="B2306" t="s">
        <v>4773</v>
      </c>
      <c r="C2306" t="str">
        <f>IFERROR(VLOOKUP(Table1[[#This Row],[Ticker]],[1]!Table1[[Symbol]:[Industry]],2,FALSE),"-")</f>
        <v>-</v>
      </c>
      <c r="D2306" t="s">
        <v>629</v>
      </c>
      <c r="E2306">
        <v>217.68377667499999</v>
      </c>
      <c r="F2306">
        <v>204.88</v>
      </c>
      <c r="G2306">
        <v>48.324632392899503</v>
      </c>
      <c r="H2306">
        <v>-9.8277839621046397</v>
      </c>
      <c r="I2306">
        <v>-14.8559720880888</v>
      </c>
      <c r="J2306">
        <v>1.1333859224307301</v>
      </c>
      <c r="K2306">
        <v>207.79139876209001</v>
      </c>
      <c r="L2306">
        <v>191.502830920663</v>
      </c>
      <c r="M2306">
        <v>51.844689271246899</v>
      </c>
      <c r="N2306">
        <v>1.00433908894712</v>
      </c>
      <c r="O2306">
        <v>41.839125341663397</v>
      </c>
      <c r="P2306">
        <v>105.97941919191901</v>
      </c>
      <c r="Q2306">
        <v>0.116863442240218</v>
      </c>
    </row>
    <row r="2307" spans="1:17" hidden="1" x14ac:dyDescent="0.3">
      <c r="A2307" t="s">
        <v>4774</v>
      </c>
      <c r="B2307" t="s">
        <v>4775</v>
      </c>
      <c r="C2307" t="str">
        <f>IFERROR(VLOOKUP(Table1[[#This Row],[Ticker]],[1]!Table1[[Symbol]:[Industry]],2,FALSE),"-")</f>
        <v>-</v>
      </c>
      <c r="D2307" t="s">
        <v>539</v>
      </c>
      <c r="E2307">
        <v>217.675071</v>
      </c>
      <c r="F2307">
        <v>49.89</v>
      </c>
      <c r="G2307">
        <v>53.730028292260698</v>
      </c>
      <c r="H2307">
        <v>-2.1383798650532602</v>
      </c>
      <c r="I2307">
        <v>1.6217286158680699</v>
      </c>
      <c r="J2307">
        <v>-6.7329435573380501</v>
      </c>
      <c r="K2307">
        <v>49.048147645568797</v>
      </c>
      <c r="L2307">
        <v>43.538122631127699</v>
      </c>
      <c r="M2307">
        <v>41.544793133680102</v>
      </c>
      <c r="N2307">
        <v>1.86882687318167</v>
      </c>
      <c r="O2307">
        <v>21.567448386450099</v>
      </c>
      <c r="P2307">
        <v>90.419847328244202</v>
      </c>
      <c r="Q2307">
        <v>3.0991123887769999E-2</v>
      </c>
    </row>
    <row r="2308" spans="1:17" hidden="1" x14ac:dyDescent="0.3">
      <c r="A2308" t="s">
        <v>4776</v>
      </c>
      <c r="B2308" t="s">
        <v>4777</v>
      </c>
      <c r="C2308" t="str">
        <f>IFERROR(VLOOKUP(Table1[[#This Row],[Ticker]],[1]!Table1[[Symbol]:[Industry]],2,FALSE),"-")</f>
        <v>-</v>
      </c>
      <c r="D2308" t="s">
        <v>4384</v>
      </c>
      <c r="E2308">
        <v>217.63040787599999</v>
      </c>
      <c r="F2308">
        <v>137.16999999999999</v>
      </c>
      <c r="G2308">
        <v>-25.310929816477</v>
      </c>
      <c r="H2308">
        <v>4.30655751819807</v>
      </c>
      <c r="I2308">
        <v>7.8311771873792596E-2</v>
      </c>
      <c r="J2308">
        <v>2.5064419099890398</v>
      </c>
      <c r="K2308">
        <v>126.649234475078</v>
      </c>
      <c r="L2308">
        <v>131.67397680379301</v>
      </c>
      <c r="M2308">
        <v>67.254315105792102</v>
      </c>
      <c r="N2308">
        <v>1.2710915077212299</v>
      </c>
      <c r="O2308">
        <v>39.790041554275703</v>
      </c>
      <c r="P2308">
        <v>27.599999999999898</v>
      </c>
      <c r="Q2308">
        <v>1.4139731447823E-2</v>
      </c>
    </row>
    <row r="2309" spans="1:17" hidden="1" x14ac:dyDescent="0.3">
      <c r="A2309" t="s">
        <v>4778</v>
      </c>
      <c r="B2309" t="s">
        <v>4779</v>
      </c>
      <c r="C2309" t="str">
        <f>IFERROR(VLOOKUP(Table1[[#This Row],[Ticker]],[1]!Table1[[Symbol]:[Industry]],2,FALSE),"-")</f>
        <v>-</v>
      </c>
      <c r="D2309" t="s">
        <v>876</v>
      </c>
      <c r="E2309">
        <v>217.42163840000001</v>
      </c>
      <c r="F2309">
        <v>160.1</v>
      </c>
      <c r="G2309">
        <v>268.90492092475802</v>
      </c>
      <c r="H2309">
        <v>3.4738265620460198</v>
      </c>
      <c r="I2309">
        <v>196.03979224150501</v>
      </c>
      <c r="J2309">
        <v>-0.212013047968241</v>
      </c>
      <c r="K2309">
        <v>151.11826799708899</v>
      </c>
      <c r="L2309">
        <v>111.063616663411</v>
      </c>
      <c r="M2309">
        <v>53.255331895853899</v>
      </c>
      <c r="N2309">
        <v>0.62269569821551896</v>
      </c>
      <c r="O2309">
        <v>13.1480324797002</v>
      </c>
      <c r="P2309">
        <v>307.89808917197399</v>
      </c>
      <c r="Q2309">
        <v>0.12862111488977901</v>
      </c>
    </row>
    <row r="2310" spans="1:17" hidden="1" x14ac:dyDescent="0.3">
      <c r="A2310" t="s">
        <v>4780</v>
      </c>
      <c r="B2310" t="s">
        <v>4781</v>
      </c>
      <c r="C2310" t="str">
        <f>IFERROR(VLOOKUP(Table1[[#This Row],[Ticker]],[1]!Table1[[Symbol]:[Industry]],2,FALSE),"-")</f>
        <v>-</v>
      </c>
      <c r="D2310" t="s">
        <v>46</v>
      </c>
      <c r="E2310">
        <v>216.70692039099899</v>
      </c>
      <c r="F2310">
        <v>132.24</v>
      </c>
      <c r="G2310">
        <v>133.874584818546</v>
      </c>
      <c r="H2310">
        <v>35.551762819548301</v>
      </c>
      <c r="I2310">
        <v>105.427116776094</v>
      </c>
      <c r="J2310">
        <v>4.9894007989787497</v>
      </c>
      <c r="K2310">
        <v>112.969770871555</v>
      </c>
      <c r="L2310">
        <v>91.595610824848706</v>
      </c>
      <c r="M2310">
        <v>73.829894559672297</v>
      </c>
      <c r="N2310">
        <v>3.0019919246173798</v>
      </c>
      <c r="O2310">
        <v>11.539624924379799</v>
      </c>
      <c r="P2310">
        <v>169.87755102040799</v>
      </c>
      <c r="Q2310">
        <v>6.2756789249050995E-2</v>
      </c>
    </row>
    <row r="2311" spans="1:17" hidden="1" x14ac:dyDescent="0.3">
      <c r="A2311" t="s">
        <v>4782</v>
      </c>
      <c r="B2311" t="s">
        <v>4783</v>
      </c>
      <c r="C2311" t="str">
        <f>IFERROR(VLOOKUP(Table1[[#This Row],[Ticker]],[1]!Table1[[Symbol]:[Industry]],2,FALSE),"-")</f>
        <v>-</v>
      </c>
      <c r="E2311">
        <v>216.4734</v>
      </c>
      <c r="F2311">
        <v>198.4</v>
      </c>
      <c r="G2311">
        <v>-37.516699719920403</v>
      </c>
      <c r="H2311">
        <v>54.660615109821101</v>
      </c>
      <c r="I2311">
        <v>-9.7290552755542397</v>
      </c>
      <c r="J2311">
        <v>49.012009110836502</v>
      </c>
      <c r="K2311">
        <v>146.67486911197599</v>
      </c>
      <c r="L2311">
        <v>165.83105519759499</v>
      </c>
      <c r="M2311">
        <v>92.673815293893099</v>
      </c>
      <c r="N2311">
        <v>3.1447887710628302</v>
      </c>
      <c r="O2311">
        <v>31.048387096774199</v>
      </c>
      <c r="P2311">
        <v>72.521739130434696</v>
      </c>
    </row>
    <row r="2312" spans="1:17" hidden="1" x14ac:dyDescent="0.3">
      <c r="A2312" t="s">
        <v>4784</v>
      </c>
      <c r="B2312" t="s">
        <v>4785</v>
      </c>
      <c r="C2312" t="str">
        <f>IFERROR(VLOOKUP(Table1[[#This Row],[Ticker]],[1]!Table1[[Symbol]:[Industry]],2,FALSE),"-")</f>
        <v>-</v>
      </c>
      <c r="D2312" t="s">
        <v>414</v>
      </c>
      <c r="E2312">
        <v>216.333</v>
      </c>
      <c r="F2312">
        <v>160.80000000000001</v>
      </c>
      <c r="G2312">
        <v>14.746493505927701</v>
      </c>
      <c r="H2312">
        <v>14.946329395535299</v>
      </c>
      <c r="I2312">
        <v>13.7824360711056</v>
      </c>
      <c r="J2312">
        <v>2.2769044409492398</v>
      </c>
      <c r="K2312">
        <v>147.65843396347299</v>
      </c>
      <c r="M2312">
        <v>53.204910489081101</v>
      </c>
      <c r="N2312">
        <v>0.89344663019438897</v>
      </c>
      <c r="O2312">
        <v>21.050995024875601</v>
      </c>
      <c r="P2312">
        <v>67.5</v>
      </c>
    </row>
    <row r="2313" spans="1:17" hidden="1" x14ac:dyDescent="0.3">
      <c r="A2313" t="s">
        <v>4786</v>
      </c>
      <c r="B2313" t="s">
        <v>4787</v>
      </c>
      <c r="C2313" t="str">
        <f>IFERROR(VLOOKUP(Table1[[#This Row],[Ticker]],[1]!Table1[[Symbol]:[Industry]],2,FALSE),"-")</f>
        <v>-</v>
      </c>
      <c r="D2313" t="s">
        <v>252</v>
      </c>
      <c r="E2313">
        <v>216.29293751999899</v>
      </c>
      <c r="F2313">
        <v>284.5</v>
      </c>
      <c r="G2313">
        <v>-0.94812970113150197</v>
      </c>
      <c r="H2313">
        <v>-3.50238855318256</v>
      </c>
      <c r="I2313">
        <v>-2.5240092722136298</v>
      </c>
      <c r="J2313">
        <v>-3.82964224658335</v>
      </c>
      <c r="K2313">
        <v>273.77423163314899</v>
      </c>
      <c r="L2313">
        <v>262.92566306131999</v>
      </c>
      <c r="M2313">
        <v>47.838648226222901</v>
      </c>
      <c r="N2313">
        <v>0.55299216798463302</v>
      </c>
      <c r="O2313">
        <v>26.1862917398945</v>
      </c>
      <c r="P2313">
        <v>27.264594050547899</v>
      </c>
      <c r="Q2313">
        <v>1.5418890801013999E-2</v>
      </c>
    </row>
    <row r="2314" spans="1:17" hidden="1" x14ac:dyDescent="0.3">
      <c r="A2314" t="s">
        <v>4788</v>
      </c>
      <c r="B2314" t="s">
        <v>4789</v>
      </c>
      <c r="C2314" t="str">
        <f>IFERROR(VLOOKUP(Table1[[#This Row],[Ticker]],[1]!Table1[[Symbol]:[Industry]],2,FALSE),"-")</f>
        <v>-</v>
      </c>
      <c r="D2314" t="s">
        <v>117</v>
      </c>
      <c r="E2314">
        <v>216.27967799999999</v>
      </c>
      <c r="F2314">
        <v>24.33</v>
      </c>
      <c r="G2314">
        <v>262.35200889183602</v>
      </c>
      <c r="H2314">
        <v>-18.469278128612999</v>
      </c>
      <c r="I2314">
        <v>-10.369852421280999</v>
      </c>
      <c r="J2314">
        <v>-4.5098484338865203</v>
      </c>
      <c r="K2314">
        <v>25.840313504691601</v>
      </c>
      <c r="L2314">
        <v>21.964491703614598</v>
      </c>
      <c r="M2314">
        <v>31.726791946879398</v>
      </c>
      <c r="N2314">
        <v>0.92119787665408004</v>
      </c>
      <c r="O2314">
        <v>64.241676942046794</v>
      </c>
      <c r="P2314">
        <v>295.60975609756002</v>
      </c>
      <c r="Q2314">
        <v>0.103380308631958</v>
      </c>
    </row>
    <row r="2315" spans="1:17" hidden="1" x14ac:dyDescent="0.3">
      <c r="A2315" t="s">
        <v>4790</v>
      </c>
      <c r="B2315" t="s">
        <v>4791</v>
      </c>
      <c r="C2315" t="str">
        <f>IFERROR(VLOOKUP(Table1[[#This Row],[Ticker]],[1]!Table1[[Symbol]:[Industry]],2,FALSE),"-")</f>
        <v>-</v>
      </c>
      <c r="D2315" t="s">
        <v>49</v>
      </c>
      <c r="E2315">
        <v>216.12294</v>
      </c>
      <c r="F2315">
        <v>18.29</v>
      </c>
      <c r="G2315">
        <v>-79.436683066682406</v>
      </c>
      <c r="H2315">
        <v>-14.8843624014232</v>
      </c>
      <c r="I2315">
        <v>-38.526462463453001</v>
      </c>
      <c r="J2315">
        <v>-3.6277312142287101</v>
      </c>
      <c r="K2315">
        <v>20.002410714062901</v>
      </c>
      <c r="L2315">
        <v>23.807052176020299</v>
      </c>
      <c r="M2315">
        <v>44.286317535949102</v>
      </c>
      <c r="N2315">
        <v>2.2194963660703402</v>
      </c>
      <c r="O2315">
        <v>154.23728813559299</v>
      </c>
      <c r="P2315">
        <v>8.3530805687203706</v>
      </c>
    </row>
    <row r="2316" spans="1:17" hidden="1" x14ac:dyDescent="0.3">
      <c r="A2316" t="s">
        <v>4792</v>
      </c>
      <c r="B2316" t="s">
        <v>4793</v>
      </c>
      <c r="C2316" t="str">
        <f>IFERROR(VLOOKUP(Table1[[#This Row],[Ticker]],[1]!Table1[[Symbol]:[Industry]],2,FALSE),"-")</f>
        <v>-</v>
      </c>
      <c r="D2316" t="s">
        <v>539</v>
      </c>
      <c r="E2316">
        <v>215.92894314</v>
      </c>
      <c r="F2316">
        <v>180.35</v>
      </c>
      <c r="G2316">
        <v>109.291510522669</v>
      </c>
      <c r="H2316">
        <v>22.987996062202001</v>
      </c>
      <c r="I2316">
        <v>-33.176632879267601</v>
      </c>
      <c r="J2316">
        <v>12.157725856424101</v>
      </c>
      <c r="K2316">
        <v>151.158279935677</v>
      </c>
      <c r="L2316">
        <v>153.80433082825201</v>
      </c>
      <c r="M2316">
        <v>77.931029755395997</v>
      </c>
      <c r="N2316">
        <v>0.93872710535513204</v>
      </c>
      <c r="O2316">
        <v>49.154421957305203</v>
      </c>
      <c r="P2316">
        <v>143.15761089389201</v>
      </c>
      <c r="Q2316">
        <v>2.8513658275557002E-2</v>
      </c>
    </row>
    <row r="2317" spans="1:17" hidden="1" x14ac:dyDescent="0.3">
      <c r="A2317" t="s">
        <v>4794</v>
      </c>
      <c r="B2317" t="s">
        <v>4795</v>
      </c>
      <c r="C2317" t="str">
        <f>IFERROR(VLOOKUP(Table1[[#This Row],[Ticker]],[1]!Table1[[Symbol]:[Industry]],2,FALSE),"-")</f>
        <v>-</v>
      </c>
      <c r="D2317" t="s">
        <v>49</v>
      </c>
      <c r="E2317">
        <v>215.88858550999899</v>
      </c>
      <c r="F2317">
        <v>109.4</v>
      </c>
      <c r="G2317">
        <v>-17.233356417984599</v>
      </c>
      <c r="H2317">
        <v>-0.142990203271878</v>
      </c>
      <c r="I2317">
        <v>-14.8180056342828</v>
      </c>
      <c r="J2317">
        <v>-0.92343225938745399</v>
      </c>
      <c r="K2317">
        <v>107.097210211001</v>
      </c>
      <c r="L2317">
        <v>107.36051458822</v>
      </c>
      <c r="M2317">
        <v>74.743278861331007</v>
      </c>
      <c r="N2317">
        <v>0.96241670069652796</v>
      </c>
      <c r="O2317">
        <v>10.329067641681799</v>
      </c>
      <c r="P2317">
        <v>21.5555555555555</v>
      </c>
      <c r="Q2317">
        <v>4.3510995274784997E-2</v>
      </c>
    </row>
    <row r="2318" spans="1:17" hidden="1" x14ac:dyDescent="0.3">
      <c r="A2318" t="s">
        <v>4796</v>
      </c>
      <c r="B2318" t="s">
        <v>4797</v>
      </c>
      <c r="C2318" t="str">
        <f>IFERROR(VLOOKUP(Table1[[#This Row],[Ticker]],[1]!Table1[[Symbol]:[Industry]],2,FALSE),"-")</f>
        <v>-</v>
      </c>
      <c r="D2318" t="s">
        <v>239</v>
      </c>
      <c r="E2318">
        <v>215.86500000000001</v>
      </c>
      <c r="F2318">
        <v>729.85</v>
      </c>
      <c r="G2318">
        <v>-40.1220440776248</v>
      </c>
      <c r="H2318">
        <v>-2.04652774732175</v>
      </c>
      <c r="I2318">
        <v>-26.697966819297001</v>
      </c>
      <c r="J2318">
        <v>-2.1300438296353801</v>
      </c>
      <c r="K2318">
        <v>714.27229174270803</v>
      </c>
      <c r="L2318">
        <v>765.33750044102203</v>
      </c>
      <c r="M2318">
        <v>50.590092715468202</v>
      </c>
      <c r="N2318">
        <v>0.80915758632747403</v>
      </c>
      <c r="O2318">
        <v>36.1923682948551</v>
      </c>
      <c r="P2318">
        <v>16.310756972111498</v>
      </c>
      <c r="Q2318">
        <v>-1.0603818874684E-2</v>
      </c>
    </row>
    <row r="2319" spans="1:17" hidden="1" x14ac:dyDescent="0.3">
      <c r="A2319" t="s">
        <v>4798</v>
      </c>
      <c r="B2319" t="s">
        <v>4799</v>
      </c>
      <c r="C2319" t="str">
        <f>IFERROR(VLOOKUP(Table1[[#This Row],[Ticker]],[1]!Table1[[Symbol]:[Industry]],2,FALSE),"-")</f>
        <v>-</v>
      </c>
      <c r="D2319" t="s">
        <v>1098</v>
      </c>
      <c r="E2319">
        <v>215.81395535999999</v>
      </c>
      <c r="F2319">
        <v>157.4</v>
      </c>
      <c r="G2319">
        <v>105.266614611988</v>
      </c>
      <c r="H2319">
        <v>34.880835542207699</v>
      </c>
      <c r="I2319">
        <v>20.114187148050899</v>
      </c>
      <c r="J2319">
        <v>20.832459996504799</v>
      </c>
      <c r="K2319">
        <v>132.791403955953</v>
      </c>
      <c r="L2319">
        <v>114.489042710986</v>
      </c>
      <c r="M2319">
        <v>64.921294200239501</v>
      </c>
      <c r="N2319">
        <v>2.45058873703123</v>
      </c>
      <c r="O2319">
        <v>20.7115628970774</v>
      </c>
      <c r="P2319">
        <v>166.734451787832</v>
      </c>
      <c r="Q2319">
        <v>0.116483336820338</v>
      </c>
    </row>
    <row r="2320" spans="1:17" hidden="1" x14ac:dyDescent="0.3">
      <c r="A2320" t="s">
        <v>4800</v>
      </c>
      <c r="B2320" t="s">
        <v>4801</v>
      </c>
      <c r="C2320" t="str">
        <f>IFERROR(VLOOKUP(Table1[[#This Row],[Ticker]],[1]!Table1[[Symbol]:[Industry]],2,FALSE),"-")</f>
        <v>-</v>
      </c>
      <c r="D2320" t="s">
        <v>1025</v>
      </c>
      <c r="E2320">
        <v>215.209606976</v>
      </c>
      <c r="F2320">
        <v>6.41</v>
      </c>
      <c r="G2320">
        <v>46.937105170223603</v>
      </c>
      <c r="H2320">
        <v>-7.3912190209603699</v>
      </c>
      <c r="I2320">
        <v>-12.3873065450593</v>
      </c>
      <c r="J2320">
        <v>7.4772471323951404</v>
      </c>
      <c r="K2320">
        <v>6.2279833066121002</v>
      </c>
      <c r="L2320">
        <v>5.9880411764437902</v>
      </c>
      <c r="M2320">
        <v>60.4656314069179</v>
      </c>
      <c r="N2320">
        <v>1.3904110945567101</v>
      </c>
      <c r="O2320">
        <v>44.305772230889197</v>
      </c>
      <c r="Q2320">
        <v>-0.13390858434837499</v>
      </c>
    </row>
    <row r="2321" spans="1:17" hidden="1" x14ac:dyDescent="0.3">
      <c r="A2321" t="s">
        <v>4802</v>
      </c>
      <c r="B2321" t="s">
        <v>4803</v>
      </c>
      <c r="C2321" t="str">
        <f>IFERROR(VLOOKUP(Table1[[#This Row],[Ticker]],[1]!Table1[[Symbol]:[Industry]],2,FALSE),"-")</f>
        <v>-</v>
      </c>
      <c r="E2321">
        <v>214.45475999999999</v>
      </c>
      <c r="F2321">
        <v>8.75</v>
      </c>
      <c r="G2321">
        <v>-101.483443037558</v>
      </c>
      <c r="H2321">
        <v>-43.152994357634498</v>
      </c>
      <c r="I2321">
        <v>-86.532800992250401</v>
      </c>
      <c r="J2321">
        <v>-20.9721241834403</v>
      </c>
      <c r="K2321">
        <v>13.058317582947801</v>
      </c>
      <c r="L2321">
        <v>22.419028669935901</v>
      </c>
      <c r="M2321">
        <v>14.080476696197101</v>
      </c>
      <c r="N2321">
        <v>2.43820122644689</v>
      </c>
      <c r="O2321">
        <v>470.28571428571399</v>
      </c>
      <c r="P2321">
        <v>9.2384519350811392</v>
      </c>
      <c r="Q2321">
        <v>7.0668662289327E-2</v>
      </c>
    </row>
    <row r="2322" spans="1:17" hidden="1" x14ac:dyDescent="0.3">
      <c r="A2322" t="s">
        <v>4804</v>
      </c>
      <c r="B2322" t="s">
        <v>4805</v>
      </c>
      <c r="C2322" t="str">
        <f>IFERROR(VLOOKUP(Table1[[#This Row],[Ticker]],[1]!Table1[[Symbol]:[Industry]],2,FALSE),"-")</f>
        <v>-</v>
      </c>
      <c r="E2322">
        <v>214.404</v>
      </c>
      <c r="F2322">
        <v>259.64999999999998</v>
      </c>
      <c r="G2322">
        <v>3.8442378668300199</v>
      </c>
      <c r="H2322">
        <v>3.7125671858384499</v>
      </c>
      <c r="I2322">
        <v>7.2725772300938996</v>
      </c>
      <c r="J2322">
        <v>6.8859579388916297</v>
      </c>
      <c r="K2322">
        <v>239.983139804844</v>
      </c>
      <c r="M2322">
        <v>65.679821702630207</v>
      </c>
      <c r="N2322">
        <v>0.67972549351859601</v>
      </c>
      <c r="O2322">
        <v>24.398228384363499</v>
      </c>
      <c r="P2322">
        <v>98.206106870228993</v>
      </c>
    </row>
    <row r="2323" spans="1:17" hidden="1" x14ac:dyDescent="0.3">
      <c r="A2323" t="s">
        <v>4806</v>
      </c>
      <c r="B2323" t="s">
        <v>4807</v>
      </c>
      <c r="C2323" t="str">
        <f>IFERROR(VLOOKUP(Table1[[#This Row],[Ticker]],[1]!Table1[[Symbol]:[Industry]],2,FALSE),"-")</f>
        <v>-</v>
      </c>
      <c r="D2323" t="s">
        <v>140</v>
      </c>
      <c r="E2323">
        <v>213.864</v>
      </c>
      <c r="F2323">
        <v>700</v>
      </c>
      <c r="G2323">
        <v>34.097161652003301</v>
      </c>
      <c r="H2323">
        <v>-10.244790295584201</v>
      </c>
      <c r="I2323">
        <v>78.922686599507998</v>
      </c>
      <c r="J2323">
        <v>1.6995623930189601</v>
      </c>
      <c r="K2323">
        <v>721.88165742838305</v>
      </c>
      <c r="L2323">
        <v>577.32124597384495</v>
      </c>
      <c r="M2323">
        <v>31.521712689648101</v>
      </c>
      <c r="N2323">
        <v>0.36610671936758898</v>
      </c>
      <c r="O2323">
        <v>39.9</v>
      </c>
      <c r="P2323">
        <v>103.016241299303</v>
      </c>
    </row>
    <row r="2324" spans="1:17" hidden="1" x14ac:dyDescent="0.3">
      <c r="A2324" t="s">
        <v>4808</v>
      </c>
      <c r="B2324" t="s">
        <v>4809</v>
      </c>
      <c r="C2324" t="str">
        <f>IFERROR(VLOOKUP(Table1[[#This Row],[Ticker]],[1]!Table1[[Symbol]:[Industry]],2,FALSE),"-")</f>
        <v>-</v>
      </c>
      <c r="D2324" t="s">
        <v>214</v>
      </c>
      <c r="E2324">
        <v>212.93100000000001</v>
      </c>
      <c r="F2324">
        <v>204.3</v>
      </c>
      <c r="G2324">
        <v>-38.808818750694897</v>
      </c>
      <c r="H2324">
        <v>7.3634677247180997</v>
      </c>
      <c r="I2324">
        <v>-29.9614477696528</v>
      </c>
      <c r="J2324">
        <v>-9.8756934712124406E-2</v>
      </c>
      <c r="K2324">
        <v>181.68200661602</v>
      </c>
      <c r="L2324">
        <v>206.296437400244</v>
      </c>
      <c r="M2324">
        <v>52.354992094840497</v>
      </c>
      <c r="N2324">
        <v>2.7179535485042901</v>
      </c>
      <c r="O2324">
        <v>53.646598139990097</v>
      </c>
      <c r="P2324">
        <v>45.305832147937402</v>
      </c>
      <c r="Q2324">
        <v>0.103619617201803</v>
      </c>
    </row>
    <row r="2325" spans="1:17" hidden="1" x14ac:dyDescent="0.3">
      <c r="A2325" t="s">
        <v>4810</v>
      </c>
      <c r="B2325" t="s">
        <v>4811</v>
      </c>
      <c r="C2325" t="str">
        <f>IFERROR(VLOOKUP(Table1[[#This Row],[Ticker]],[1]!Table1[[Symbol]:[Industry]],2,FALSE),"-")</f>
        <v>-</v>
      </c>
      <c r="D2325" t="s">
        <v>189</v>
      </c>
      <c r="E2325">
        <v>211.486061775</v>
      </c>
      <c r="F2325">
        <v>15.81</v>
      </c>
      <c r="G2325">
        <v>102.82429670958901</v>
      </c>
      <c r="H2325">
        <v>45.551240109821101</v>
      </c>
      <c r="I2325">
        <v>104.736777082418</v>
      </c>
      <c r="J2325">
        <v>11.4138358127014</v>
      </c>
      <c r="K2325">
        <v>11.777696241261401</v>
      </c>
      <c r="L2325">
        <v>9.5889939348033408</v>
      </c>
      <c r="M2325">
        <v>89.067066271792001</v>
      </c>
      <c r="N2325">
        <v>2.0160873491918898</v>
      </c>
      <c r="O2325">
        <v>0</v>
      </c>
      <c r="P2325">
        <v>157.07317073170699</v>
      </c>
      <c r="Q2325">
        <v>-2.2429451905723999E-2</v>
      </c>
    </row>
    <row r="2326" spans="1:17" hidden="1" x14ac:dyDescent="0.3">
      <c r="A2326" t="s">
        <v>4812</v>
      </c>
      <c r="B2326" t="s">
        <v>4813</v>
      </c>
      <c r="C2326" t="str">
        <f>IFERROR(VLOOKUP(Table1[[#This Row],[Ticker]],[1]!Table1[[Symbol]:[Industry]],2,FALSE),"-")</f>
        <v>-</v>
      </c>
      <c r="D2326" t="s">
        <v>1654</v>
      </c>
      <c r="E2326">
        <v>211.08802</v>
      </c>
      <c r="F2326">
        <v>304</v>
      </c>
      <c r="G2326">
        <v>-56.130699476528299</v>
      </c>
      <c r="H2326">
        <v>9.5215173654602001</v>
      </c>
      <c r="I2326">
        <v>-40.061520804068699</v>
      </c>
      <c r="J2326">
        <v>7.7906439869468596</v>
      </c>
      <c r="K2326">
        <v>295.33130090389102</v>
      </c>
      <c r="L2326">
        <v>340.32768803049498</v>
      </c>
      <c r="M2326">
        <v>54.467666736809697</v>
      </c>
      <c r="N2326">
        <v>2.5673164510839799</v>
      </c>
      <c r="O2326">
        <v>70.065789473684205</v>
      </c>
      <c r="P2326">
        <v>16.923076923076898</v>
      </c>
    </row>
    <row r="2327" spans="1:17" hidden="1" x14ac:dyDescent="0.3">
      <c r="A2327" t="s">
        <v>4814</v>
      </c>
      <c r="B2327" t="s">
        <v>4815</v>
      </c>
      <c r="C2327" t="str">
        <f>IFERROR(VLOOKUP(Table1[[#This Row],[Ticker]],[1]!Table1[[Symbol]:[Industry]],2,FALSE),"-")</f>
        <v>-</v>
      </c>
      <c r="D2327" t="s">
        <v>1654</v>
      </c>
      <c r="E2327">
        <v>210.88907724000001</v>
      </c>
      <c r="F2327">
        <v>452.5</v>
      </c>
      <c r="G2327">
        <v>-25.873333722780899</v>
      </c>
      <c r="H2327">
        <v>13.876355125482799</v>
      </c>
      <c r="I2327">
        <v>-2.2347172833377802</v>
      </c>
      <c r="J2327">
        <v>2.3574747606995201</v>
      </c>
      <c r="K2327">
        <v>402.72749573667198</v>
      </c>
      <c r="L2327">
        <v>412.89615512905601</v>
      </c>
      <c r="M2327">
        <v>81.845557826358601</v>
      </c>
      <c r="N2327">
        <v>3.8597266140424802</v>
      </c>
      <c r="O2327">
        <v>21.546961325966802</v>
      </c>
      <c r="P2327">
        <v>25.6944444444444</v>
      </c>
      <c r="Q2327">
        <v>-0.13933352812361699</v>
      </c>
    </row>
    <row r="2328" spans="1:17" hidden="1" x14ac:dyDescent="0.3">
      <c r="A2328" t="s">
        <v>4816</v>
      </c>
      <c r="B2328" t="s">
        <v>4817</v>
      </c>
      <c r="C2328" t="str">
        <f>IFERROR(VLOOKUP(Table1[[#This Row],[Ticker]],[1]!Table1[[Symbol]:[Industry]],2,FALSE),"-")</f>
        <v>-</v>
      </c>
      <c r="D2328" t="s">
        <v>150</v>
      </c>
      <c r="E2328">
        <v>210.85878626799999</v>
      </c>
      <c r="F2328">
        <v>91.31</v>
      </c>
      <c r="G2328">
        <v>104.216457231196</v>
      </c>
      <c r="H2328">
        <v>35.637538186744102</v>
      </c>
      <c r="I2328">
        <v>66.553548365807202</v>
      </c>
      <c r="J2328">
        <v>-8.9906542877127293</v>
      </c>
      <c r="K2328">
        <v>75.9915282817433</v>
      </c>
      <c r="L2328">
        <v>59.805590832104201</v>
      </c>
      <c r="M2328">
        <v>64.293588212094093</v>
      </c>
      <c r="N2328">
        <v>1.3549473400752401</v>
      </c>
      <c r="O2328">
        <v>8.39995619318805</v>
      </c>
      <c r="P2328">
        <v>160.88571428571399</v>
      </c>
      <c r="Q2328">
        <v>0.14487427609210299</v>
      </c>
    </row>
    <row r="2329" spans="1:17" hidden="1" x14ac:dyDescent="0.3">
      <c r="A2329" t="s">
        <v>4818</v>
      </c>
      <c r="B2329" t="s">
        <v>4819</v>
      </c>
      <c r="C2329" t="str">
        <f>IFERROR(VLOOKUP(Table1[[#This Row],[Ticker]],[1]!Table1[[Symbol]:[Industry]],2,FALSE),"-")</f>
        <v>-</v>
      </c>
      <c r="D2329" t="s">
        <v>304</v>
      </c>
      <c r="E2329">
        <v>210.74279820000001</v>
      </c>
      <c r="F2329">
        <v>158.19999999999999</v>
      </c>
      <c r="G2329">
        <v>94.089515312324494</v>
      </c>
      <c r="H2329">
        <v>6.0020390580411602</v>
      </c>
      <c r="I2329">
        <v>92.737891023298403</v>
      </c>
      <c r="J2329">
        <v>16.769349117418901</v>
      </c>
      <c r="K2329">
        <v>118.355001998544</v>
      </c>
      <c r="L2329">
        <v>92.759144790526904</v>
      </c>
      <c r="M2329">
        <v>77.446316111186306</v>
      </c>
      <c r="N2329">
        <v>0.66718189056393595</v>
      </c>
      <c r="O2329">
        <v>0</v>
      </c>
      <c r="P2329">
        <v>157.23577235772299</v>
      </c>
      <c r="Q2329">
        <v>0.172606141267375</v>
      </c>
    </row>
    <row r="2330" spans="1:17" hidden="1" x14ac:dyDescent="0.3">
      <c r="A2330" t="s">
        <v>4820</v>
      </c>
      <c r="B2330" t="s">
        <v>4821</v>
      </c>
      <c r="C2330" t="str">
        <f>IFERROR(VLOOKUP(Table1[[#This Row],[Ticker]],[1]!Table1[[Symbol]:[Industry]],2,FALSE),"-")</f>
        <v>-</v>
      </c>
      <c r="E2330">
        <v>210.57631000000001</v>
      </c>
      <c r="F2330">
        <v>468.25</v>
      </c>
      <c r="G2330">
        <v>-24.068146806643998</v>
      </c>
      <c r="H2330">
        <v>-6.55774197316296</v>
      </c>
      <c r="I2330">
        <v>-26.102307659860401</v>
      </c>
      <c r="J2330">
        <v>1.60926311541318</v>
      </c>
      <c r="K2330">
        <v>468.52655839266799</v>
      </c>
      <c r="L2330">
        <v>458.80717355783401</v>
      </c>
      <c r="M2330">
        <v>63.466827618169397</v>
      </c>
      <c r="N2330">
        <v>0.33026560406323402</v>
      </c>
      <c r="O2330">
        <v>37.746930058729298</v>
      </c>
      <c r="P2330">
        <v>33.404558404558401</v>
      </c>
      <c r="Q2330">
        <v>0.14913317801495701</v>
      </c>
    </row>
    <row r="2331" spans="1:17" hidden="1" x14ac:dyDescent="0.3">
      <c r="A2331" t="s">
        <v>4822</v>
      </c>
      <c r="B2331" t="s">
        <v>4823</v>
      </c>
      <c r="C2331" t="str">
        <f>IFERROR(VLOOKUP(Table1[[#This Row],[Ticker]],[1]!Table1[[Symbol]:[Industry]],2,FALSE),"-")</f>
        <v>-</v>
      </c>
      <c r="D2331" t="s">
        <v>189</v>
      </c>
      <c r="E2331">
        <v>210.30683999999999</v>
      </c>
      <c r="F2331">
        <v>116</v>
      </c>
      <c r="G2331">
        <v>31.947613632301</v>
      </c>
      <c r="H2331">
        <v>2.5680225172285098</v>
      </c>
      <c r="I2331">
        <v>-37.216702870518702</v>
      </c>
      <c r="J2331">
        <v>7.16960087570176</v>
      </c>
      <c r="K2331">
        <v>108.475574041868</v>
      </c>
      <c r="L2331">
        <v>109.94096589610299</v>
      </c>
      <c r="M2331">
        <v>68.657752440808395</v>
      </c>
      <c r="N2331">
        <v>1.3041586073500899</v>
      </c>
      <c r="O2331">
        <v>43.793103448275801</v>
      </c>
      <c r="P2331">
        <v>65.2421652421652</v>
      </c>
      <c r="Q2331">
        <v>6.3432635165383E-2</v>
      </c>
    </row>
    <row r="2332" spans="1:17" hidden="1" x14ac:dyDescent="0.3">
      <c r="A2332" t="s">
        <v>4824</v>
      </c>
      <c r="B2332" t="s">
        <v>4825</v>
      </c>
      <c r="C2332" t="str">
        <f>IFERROR(VLOOKUP(Table1[[#This Row],[Ticker]],[1]!Table1[[Symbol]:[Industry]],2,FALSE),"-")</f>
        <v>-</v>
      </c>
      <c r="D2332" t="s">
        <v>242</v>
      </c>
      <c r="E2332">
        <v>210.13112274900001</v>
      </c>
      <c r="F2332">
        <v>154.44999999999999</v>
      </c>
      <c r="G2332">
        <v>-43.8477273039652</v>
      </c>
      <c r="H2332">
        <v>5.76775796696396</v>
      </c>
      <c r="I2332">
        <v>-24.944019186309301</v>
      </c>
      <c r="J2332">
        <v>7.88453109508752</v>
      </c>
      <c r="K2332">
        <v>149.04435063787199</v>
      </c>
      <c r="L2332">
        <v>164.13315766218699</v>
      </c>
      <c r="M2332">
        <v>65.674605270743797</v>
      </c>
      <c r="N2332">
        <v>1.94437195526033</v>
      </c>
      <c r="O2332">
        <v>37.726912851088301</v>
      </c>
      <c r="P2332">
        <v>21.614173228346399</v>
      </c>
      <c r="Q2332">
        <v>-6.2084537139783999E-2</v>
      </c>
    </row>
    <row r="2333" spans="1:17" hidden="1" x14ac:dyDescent="0.3">
      <c r="A2333" t="s">
        <v>4826</v>
      </c>
      <c r="B2333" t="s">
        <v>4827</v>
      </c>
      <c r="C2333" t="str">
        <f>IFERROR(VLOOKUP(Table1[[#This Row],[Ticker]],[1]!Table1[[Symbol]:[Industry]],2,FALSE),"-")</f>
        <v>-</v>
      </c>
      <c r="D2333" t="s">
        <v>242</v>
      </c>
      <c r="E2333">
        <v>209.97412524000001</v>
      </c>
      <c r="F2333">
        <v>21.29</v>
      </c>
      <c r="G2333">
        <v>232.11137034448799</v>
      </c>
      <c r="H2333">
        <v>69.338642375258104</v>
      </c>
      <c r="I2333">
        <v>55.101355868974203</v>
      </c>
      <c r="J2333">
        <v>4.6063391388049899</v>
      </c>
      <c r="K2333">
        <v>14.950671390715399</v>
      </c>
      <c r="L2333">
        <v>11.270198109378599</v>
      </c>
      <c r="M2333">
        <v>80.999415899202404</v>
      </c>
      <c r="N2333">
        <v>1.6956566953738601</v>
      </c>
      <c r="O2333">
        <v>6.2000939408172799</v>
      </c>
      <c r="P2333">
        <v>294.25925925925901</v>
      </c>
    </row>
    <row r="2334" spans="1:17" hidden="1" x14ac:dyDescent="0.3">
      <c r="A2334" t="s">
        <v>4828</v>
      </c>
      <c r="B2334" t="s">
        <v>4829</v>
      </c>
      <c r="C2334" t="str">
        <f>IFERROR(VLOOKUP(Table1[[#This Row],[Ticker]],[1]!Table1[[Symbol]:[Industry]],2,FALSE),"-")</f>
        <v>-</v>
      </c>
      <c r="D2334" t="s">
        <v>140</v>
      </c>
      <c r="E2334">
        <v>209.96100000000001</v>
      </c>
      <c r="F2334">
        <v>50.07</v>
      </c>
      <c r="G2334">
        <v>57.4369811930354</v>
      </c>
      <c r="H2334">
        <v>23.377941098804499</v>
      </c>
      <c r="I2334">
        <v>8.3446037887491205</v>
      </c>
      <c r="J2334">
        <v>14.096223760268501</v>
      </c>
      <c r="K2334">
        <v>41.353481546291803</v>
      </c>
      <c r="L2334">
        <v>37.573876268478898</v>
      </c>
      <c r="M2334">
        <v>91.064474721702297</v>
      </c>
      <c r="N2334">
        <v>2.9564726270526398</v>
      </c>
      <c r="O2334">
        <v>5.8118633912522304</v>
      </c>
      <c r="P2334">
        <v>86.828358208955194</v>
      </c>
      <c r="Q2334">
        <v>2.5934967285655999E-2</v>
      </c>
    </row>
    <row r="2335" spans="1:17" hidden="1" x14ac:dyDescent="0.3">
      <c r="A2335" t="s">
        <v>4830</v>
      </c>
      <c r="B2335" t="s">
        <v>4831</v>
      </c>
      <c r="C2335" t="str">
        <f>IFERROR(VLOOKUP(Table1[[#This Row],[Ticker]],[1]!Table1[[Symbol]:[Industry]],2,FALSE),"-")</f>
        <v>-</v>
      </c>
      <c r="D2335" t="s">
        <v>1396</v>
      </c>
      <c r="E2335">
        <v>209.78796800000001</v>
      </c>
      <c r="F2335">
        <v>136.69999999999999</v>
      </c>
      <c r="G2335">
        <v>31.0916742470725</v>
      </c>
      <c r="H2335">
        <v>-8.6302345633814905</v>
      </c>
      <c r="I2335">
        <v>-16.860769945055999</v>
      </c>
      <c r="J2335">
        <v>-1.0768694317702601</v>
      </c>
      <c r="K2335">
        <v>146.60996692279801</v>
      </c>
      <c r="L2335">
        <v>139.824784020457</v>
      </c>
      <c r="M2335">
        <v>46.860119629102797</v>
      </c>
      <c r="N2335">
        <v>0.93901598618536997</v>
      </c>
      <c r="O2335">
        <v>43.9648866130212</v>
      </c>
      <c r="P2335">
        <v>59.603035610040799</v>
      </c>
      <c r="Q2335">
        <v>0.10647093885222</v>
      </c>
    </row>
    <row r="2336" spans="1:17" hidden="1" x14ac:dyDescent="0.3">
      <c r="A2336" t="s">
        <v>4832</v>
      </c>
      <c r="B2336" t="s">
        <v>4833</v>
      </c>
      <c r="C2336" t="str">
        <f>IFERROR(VLOOKUP(Table1[[#This Row],[Ticker]],[1]!Table1[[Symbol]:[Industry]],2,FALSE),"-")</f>
        <v>-</v>
      </c>
      <c r="D2336" t="s">
        <v>49</v>
      </c>
      <c r="E2336">
        <v>209.06205704999999</v>
      </c>
      <c r="F2336">
        <v>1.59</v>
      </c>
      <c r="G2336">
        <v>-50.851668705761398</v>
      </c>
      <c r="H2336">
        <v>11.3577982084126</v>
      </c>
      <c r="I2336">
        <v>-39.156608378874502</v>
      </c>
      <c r="J2336">
        <v>7.3110175013780898</v>
      </c>
      <c r="K2336">
        <v>1.5161372641628399</v>
      </c>
      <c r="L2336">
        <v>1.7153606524449001</v>
      </c>
      <c r="M2336">
        <v>72.525218284779399</v>
      </c>
      <c r="N2336">
        <v>2.4561282718651198</v>
      </c>
      <c r="O2336">
        <v>86.792452830188594</v>
      </c>
      <c r="P2336">
        <v>22.307692307692299</v>
      </c>
      <c r="Q2336">
        <v>5.6398882821436999E-2</v>
      </c>
    </row>
    <row r="2337" spans="1:17" hidden="1" x14ac:dyDescent="0.3">
      <c r="A2337" t="s">
        <v>4834</v>
      </c>
      <c r="B2337" t="s">
        <v>4835</v>
      </c>
      <c r="C2337" t="str">
        <f>IFERROR(VLOOKUP(Table1[[#This Row],[Ticker]],[1]!Table1[[Symbol]:[Industry]],2,FALSE),"-")</f>
        <v>-</v>
      </c>
      <c r="D2337" t="s">
        <v>239</v>
      </c>
      <c r="E2337">
        <v>208.24075876800001</v>
      </c>
      <c r="F2337">
        <v>183.06</v>
      </c>
      <c r="G2337">
        <v>140.93498059666999</v>
      </c>
      <c r="H2337">
        <v>26.5955593477393</v>
      </c>
      <c r="I2337">
        <v>73.463729932523705</v>
      </c>
      <c r="J2337">
        <v>-9.1399156301377698</v>
      </c>
      <c r="K2337">
        <v>156.068470976322</v>
      </c>
      <c r="L2337">
        <v>117.815134566886</v>
      </c>
      <c r="M2337">
        <v>49.332346285783501</v>
      </c>
      <c r="N2337">
        <v>2.3104537587514802</v>
      </c>
      <c r="O2337">
        <v>28.6900469791325</v>
      </c>
      <c r="P2337">
        <v>251.36276391554699</v>
      </c>
      <c r="Q2337">
        <v>9.2307906854903005E-2</v>
      </c>
    </row>
    <row r="2338" spans="1:17" hidden="1" x14ac:dyDescent="0.3">
      <c r="A2338" t="s">
        <v>4836</v>
      </c>
      <c r="B2338" t="s">
        <v>4837</v>
      </c>
      <c r="C2338" t="str">
        <f>IFERROR(VLOOKUP(Table1[[#This Row],[Ticker]],[1]!Table1[[Symbol]:[Industry]],2,FALSE),"-")</f>
        <v>-</v>
      </c>
      <c r="D2338" t="s">
        <v>153</v>
      </c>
      <c r="E2338">
        <v>208.068401706</v>
      </c>
      <c r="F2338">
        <v>34.74</v>
      </c>
      <c r="G2338">
        <v>103.000792620049</v>
      </c>
      <c r="H2338">
        <v>57.203091386368698</v>
      </c>
      <c r="I2338">
        <v>61.2406758867848</v>
      </c>
      <c r="J2338">
        <v>-0.227529570527015</v>
      </c>
      <c r="K2338">
        <v>28.494345187310099</v>
      </c>
      <c r="L2338">
        <v>22.542915602857601</v>
      </c>
      <c r="M2338">
        <v>57.805165819320798</v>
      </c>
      <c r="N2338">
        <v>1.8279433535648799</v>
      </c>
      <c r="O2338">
        <v>18.0771445020149</v>
      </c>
      <c r="P2338">
        <v>137.133105802047</v>
      </c>
      <c r="Q2338">
        <v>9.7804423473617993E-2</v>
      </c>
    </row>
    <row r="2339" spans="1:17" hidden="1" x14ac:dyDescent="0.3">
      <c r="A2339" t="s">
        <v>4838</v>
      </c>
      <c r="B2339" t="s">
        <v>4839</v>
      </c>
      <c r="C2339" t="str">
        <f>IFERROR(VLOOKUP(Table1[[#This Row],[Ticker]],[1]!Table1[[Symbol]:[Industry]],2,FALSE),"-")</f>
        <v>-</v>
      </c>
      <c r="D2339" t="s">
        <v>46</v>
      </c>
      <c r="E2339">
        <v>207.00405000000001</v>
      </c>
      <c r="F2339">
        <v>123.65</v>
      </c>
      <c r="G2339">
        <v>7.51420824732672</v>
      </c>
      <c r="H2339">
        <v>29.024251473457401</v>
      </c>
      <c r="I2339">
        <v>20.488157885523101</v>
      </c>
      <c r="J2339">
        <v>20.201684891502801</v>
      </c>
      <c r="O2339">
        <v>0</v>
      </c>
      <c r="P2339">
        <v>47.906698564593299</v>
      </c>
    </row>
    <row r="2340" spans="1:17" hidden="1" x14ac:dyDescent="0.3">
      <c r="A2340" t="s">
        <v>4840</v>
      </c>
      <c r="B2340" t="s">
        <v>4841</v>
      </c>
      <c r="C2340" t="str">
        <f>IFERROR(VLOOKUP(Table1[[#This Row],[Ticker]],[1]!Table1[[Symbol]:[Industry]],2,FALSE),"-")</f>
        <v>-</v>
      </c>
      <c r="E2340">
        <v>206.9666282</v>
      </c>
      <c r="F2340">
        <v>86.07</v>
      </c>
      <c r="G2340">
        <v>8.2202764315130707</v>
      </c>
      <c r="H2340">
        <v>25.463645412851399</v>
      </c>
      <c r="I2340">
        <v>0.92507958588569705</v>
      </c>
      <c r="J2340">
        <v>4.6697159716918097</v>
      </c>
      <c r="K2340">
        <v>75.714327157072702</v>
      </c>
      <c r="L2340">
        <v>74.192458530289798</v>
      </c>
      <c r="M2340">
        <v>76.198912727892605</v>
      </c>
      <c r="N2340">
        <v>1.62789590277634</v>
      </c>
      <c r="O2340">
        <v>6.8665040083653004</v>
      </c>
      <c r="P2340">
        <v>47.886597938144298</v>
      </c>
    </row>
    <row r="2341" spans="1:17" hidden="1" x14ac:dyDescent="0.3">
      <c r="A2341" t="s">
        <v>4842</v>
      </c>
      <c r="B2341" t="s">
        <v>4843</v>
      </c>
      <c r="C2341" t="str">
        <f>IFERROR(VLOOKUP(Table1[[#This Row],[Ticker]],[1]!Table1[[Symbol]:[Industry]],2,FALSE),"-")</f>
        <v>-</v>
      </c>
      <c r="D2341" t="s">
        <v>629</v>
      </c>
      <c r="E2341">
        <v>205.87423650400001</v>
      </c>
      <c r="F2341">
        <v>199.7</v>
      </c>
      <c r="G2341">
        <v>-13.757118465176401</v>
      </c>
      <c r="H2341">
        <v>7.5370196042031301</v>
      </c>
      <c r="I2341">
        <v>-19.045125167589902</v>
      </c>
      <c r="J2341">
        <v>-2.7968087229750398</v>
      </c>
      <c r="K2341">
        <v>188.875709535813</v>
      </c>
      <c r="L2341">
        <v>185.59429283705799</v>
      </c>
      <c r="M2341">
        <v>59.3702447068232</v>
      </c>
      <c r="N2341">
        <v>2.1159273507211598</v>
      </c>
      <c r="O2341">
        <v>19.6294441662493</v>
      </c>
      <c r="P2341">
        <v>28.053863417762098</v>
      </c>
      <c r="Q2341">
        <v>0.100613909215481</v>
      </c>
    </row>
    <row r="2342" spans="1:17" hidden="1" x14ac:dyDescent="0.3">
      <c r="A2342" t="s">
        <v>4844</v>
      </c>
      <c r="B2342" t="s">
        <v>4845</v>
      </c>
      <c r="C2342" t="str">
        <f>IFERROR(VLOOKUP(Table1[[#This Row],[Ticker]],[1]!Table1[[Symbol]:[Industry]],2,FALSE),"-")</f>
        <v>-</v>
      </c>
      <c r="D2342" t="s">
        <v>46</v>
      </c>
      <c r="E2342">
        <v>205.31404889999999</v>
      </c>
      <c r="F2342">
        <v>50.36</v>
      </c>
      <c r="G2342">
        <v>35.104118337236798</v>
      </c>
      <c r="H2342">
        <v>12.971675017655199</v>
      </c>
      <c r="I2342">
        <v>-0.54383457144131597</v>
      </c>
      <c r="J2342">
        <v>-8.6315796635138398</v>
      </c>
      <c r="K2342">
        <v>47.726732605165502</v>
      </c>
      <c r="L2342">
        <v>43.702201114367398</v>
      </c>
      <c r="M2342">
        <v>48.507197792118099</v>
      </c>
      <c r="N2342">
        <v>1.9771525980250999</v>
      </c>
      <c r="O2342">
        <v>29.0706910246227</v>
      </c>
      <c r="P2342">
        <v>66.754966887417197</v>
      </c>
      <c r="Q2342">
        <v>-6.773789785949E-3</v>
      </c>
    </row>
    <row r="2343" spans="1:17" hidden="1" x14ac:dyDescent="0.3">
      <c r="A2343" t="s">
        <v>4846</v>
      </c>
      <c r="B2343" t="s">
        <v>4847</v>
      </c>
      <c r="C2343" t="str">
        <f>IFERROR(VLOOKUP(Table1[[#This Row],[Ticker]],[1]!Table1[[Symbol]:[Industry]],2,FALSE),"-")</f>
        <v>-</v>
      </c>
      <c r="D2343" t="s">
        <v>189</v>
      </c>
      <c r="E2343">
        <v>205.16925000000001</v>
      </c>
      <c r="F2343">
        <v>166.3</v>
      </c>
      <c r="G2343">
        <v>-6.2339359069545903</v>
      </c>
      <c r="H2343">
        <v>-4.4744213865292499</v>
      </c>
      <c r="I2343">
        <v>-33.032816150902299</v>
      </c>
      <c r="J2343">
        <v>-4.1827905481574996</v>
      </c>
      <c r="K2343">
        <v>166.996600736234</v>
      </c>
      <c r="L2343">
        <v>179.11765213848</v>
      </c>
      <c r="M2343">
        <v>46.464134422196601</v>
      </c>
      <c r="N2343">
        <v>1.3839157351476199</v>
      </c>
      <c r="O2343">
        <v>86.079374624173099</v>
      </c>
      <c r="P2343">
        <v>28.914728682170502</v>
      </c>
      <c r="Q2343">
        <v>0.120183159212558</v>
      </c>
    </row>
    <row r="2344" spans="1:17" hidden="1" x14ac:dyDescent="0.3">
      <c r="A2344" t="s">
        <v>4848</v>
      </c>
      <c r="B2344" t="s">
        <v>4849</v>
      </c>
      <c r="C2344" t="str">
        <f>IFERROR(VLOOKUP(Table1[[#This Row],[Ticker]],[1]!Table1[[Symbol]:[Industry]],2,FALSE),"-")</f>
        <v>-</v>
      </c>
      <c r="D2344" t="s">
        <v>542</v>
      </c>
      <c r="E2344">
        <v>204.97200000000001</v>
      </c>
      <c r="F2344">
        <v>187.24</v>
      </c>
      <c r="G2344">
        <v>40.648832947934402</v>
      </c>
      <c r="H2344">
        <v>-9.4547695055634993</v>
      </c>
      <c r="I2344">
        <v>0.14659944396470601</v>
      </c>
      <c r="J2344">
        <v>-3.346877235464</v>
      </c>
      <c r="K2344">
        <v>189.991744387598</v>
      </c>
      <c r="L2344">
        <v>166.50223385534801</v>
      </c>
      <c r="M2344">
        <v>45.574153885591699</v>
      </c>
      <c r="N2344">
        <v>0.17893361964242699</v>
      </c>
      <c r="O2344">
        <v>68.233283486434502</v>
      </c>
      <c r="P2344">
        <v>80.733590733590702</v>
      </c>
      <c r="Q2344">
        <v>5.2434736929362E-2</v>
      </c>
    </row>
    <row r="2345" spans="1:17" hidden="1" x14ac:dyDescent="0.3">
      <c r="A2345" t="s">
        <v>4850</v>
      </c>
      <c r="B2345" t="s">
        <v>4851</v>
      </c>
      <c r="C2345" t="str">
        <f>IFERROR(VLOOKUP(Table1[[#This Row],[Ticker]],[1]!Table1[[Symbol]:[Industry]],2,FALSE),"-")</f>
        <v>-</v>
      </c>
      <c r="D2345" t="s">
        <v>168</v>
      </c>
      <c r="E2345">
        <v>204.85714052</v>
      </c>
      <c r="F2345">
        <v>178.09</v>
      </c>
      <c r="G2345">
        <v>55.418351722898699</v>
      </c>
      <c r="H2345">
        <v>20.7348448016978</v>
      </c>
      <c r="I2345">
        <v>37.847777609319401</v>
      </c>
      <c r="J2345">
        <v>9.4634112341976202</v>
      </c>
      <c r="K2345">
        <v>158.34050639919701</v>
      </c>
      <c r="L2345">
        <v>140.600840363522</v>
      </c>
      <c r="M2345">
        <v>65.133252324057494</v>
      </c>
      <c r="N2345">
        <v>2.3138154012678598</v>
      </c>
      <c r="O2345">
        <v>18.254814981189199</v>
      </c>
      <c r="Q2345">
        <v>9.4663439472305003E-2</v>
      </c>
    </row>
    <row r="2346" spans="1:17" hidden="1" x14ac:dyDescent="0.3">
      <c r="A2346" t="s">
        <v>4852</v>
      </c>
      <c r="B2346" t="s">
        <v>4853</v>
      </c>
      <c r="C2346" t="str">
        <f>IFERROR(VLOOKUP(Table1[[#This Row],[Ticker]],[1]!Table1[[Symbol]:[Industry]],2,FALSE),"-")</f>
        <v>-</v>
      </c>
      <c r="D2346" t="s">
        <v>46</v>
      </c>
      <c r="E2346">
        <v>204.56280000000001</v>
      </c>
      <c r="F2346">
        <v>174.25</v>
      </c>
      <c r="G2346">
        <v>43.988975618320502</v>
      </c>
      <c r="H2346">
        <v>-12.4843310163974</v>
      </c>
      <c r="I2346">
        <v>53.894299089169103</v>
      </c>
      <c r="J2346">
        <v>-6.7534251011913096</v>
      </c>
      <c r="K2346">
        <v>186.631672072425</v>
      </c>
      <c r="L2346">
        <v>149.540991504386</v>
      </c>
      <c r="M2346">
        <v>30.585449768121698</v>
      </c>
      <c r="N2346">
        <v>0.212078467249183</v>
      </c>
      <c r="O2346">
        <v>27.977044476327102</v>
      </c>
      <c r="P2346">
        <v>93.6111111111111</v>
      </c>
      <c r="Q2346">
        <v>0.101048748757783</v>
      </c>
    </row>
    <row r="2347" spans="1:17" hidden="1" x14ac:dyDescent="0.3">
      <c r="A2347" t="s">
        <v>4854</v>
      </c>
      <c r="B2347" t="s">
        <v>4855</v>
      </c>
      <c r="C2347" t="str">
        <f>IFERROR(VLOOKUP(Table1[[#This Row],[Ticker]],[1]!Table1[[Symbol]:[Industry]],2,FALSE),"-")</f>
        <v>-</v>
      </c>
      <c r="D2347" t="s">
        <v>65</v>
      </c>
      <c r="E2347">
        <v>204.46170340500001</v>
      </c>
      <c r="F2347">
        <v>87.32</v>
      </c>
      <c r="G2347">
        <v>-36.006241485635897</v>
      </c>
      <c r="H2347">
        <v>1.6408417945568501</v>
      </c>
      <c r="I2347">
        <v>-29.531804557663801</v>
      </c>
      <c r="J2347">
        <v>2.6405974608922702</v>
      </c>
      <c r="K2347">
        <v>88.515783496775995</v>
      </c>
      <c r="L2347">
        <v>91.781905296363604</v>
      </c>
      <c r="M2347">
        <v>61.416313184885801</v>
      </c>
      <c r="N2347">
        <v>0.80960209644124104</v>
      </c>
      <c r="O2347">
        <v>36.280348144754903</v>
      </c>
      <c r="P2347">
        <v>19.2081911262798</v>
      </c>
      <c r="Q2347">
        <v>-7.4642119586359995E-2</v>
      </c>
    </row>
    <row r="2348" spans="1:17" hidden="1" x14ac:dyDescent="0.3">
      <c r="A2348" t="s">
        <v>4856</v>
      </c>
      <c r="B2348" t="s">
        <v>4857</v>
      </c>
      <c r="C2348" t="str">
        <f>IFERROR(VLOOKUP(Table1[[#This Row],[Ticker]],[1]!Table1[[Symbol]:[Industry]],2,FALSE),"-")</f>
        <v>-</v>
      </c>
      <c r="D2348" t="s">
        <v>140</v>
      </c>
      <c r="E2348">
        <v>204.43417583999999</v>
      </c>
      <c r="F2348">
        <v>16.760000000000002</v>
      </c>
      <c r="G2348">
        <v>139.72560795872599</v>
      </c>
      <c r="H2348">
        <v>60.2743745897777</v>
      </c>
      <c r="I2348">
        <v>101.539606436971</v>
      </c>
      <c r="J2348">
        <v>46.4328045270818</v>
      </c>
      <c r="K2348">
        <v>10.109189998841</v>
      </c>
      <c r="L2348">
        <v>8.8477055133377007</v>
      </c>
      <c r="M2348">
        <v>89.689045842572</v>
      </c>
      <c r="N2348">
        <v>3.1035586380459099</v>
      </c>
      <c r="O2348">
        <v>0</v>
      </c>
      <c r="P2348">
        <v>228.62745098039201</v>
      </c>
      <c r="Q2348">
        <v>7.7071555659050994E-2</v>
      </c>
    </row>
    <row r="2349" spans="1:17" hidden="1" x14ac:dyDescent="0.3">
      <c r="A2349" t="s">
        <v>4858</v>
      </c>
      <c r="B2349" t="s">
        <v>4859</v>
      </c>
      <c r="C2349" t="str">
        <f>IFERROR(VLOOKUP(Table1[[#This Row],[Ticker]],[1]!Table1[[Symbol]:[Industry]],2,FALSE),"-")</f>
        <v>-</v>
      </c>
      <c r="D2349" t="s">
        <v>214</v>
      </c>
      <c r="E2349">
        <v>204.38941249999999</v>
      </c>
      <c r="F2349">
        <v>192.78</v>
      </c>
      <c r="G2349">
        <v>37.901698383539099</v>
      </c>
      <c r="H2349">
        <v>-3.46570067965256</v>
      </c>
      <c r="I2349">
        <v>17.855290299440099</v>
      </c>
      <c r="J2349">
        <v>-3.2212578434725598</v>
      </c>
      <c r="K2349">
        <v>203.729374740738</v>
      </c>
      <c r="L2349">
        <v>171.37489532767901</v>
      </c>
      <c r="M2349">
        <v>25.0460559810479</v>
      </c>
      <c r="N2349">
        <v>8.3239059048453704E-2</v>
      </c>
      <c r="O2349">
        <v>35.906214337586803</v>
      </c>
      <c r="P2349">
        <v>102.819568648079</v>
      </c>
    </row>
    <row r="2350" spans="1:17" hidden="1" x14ac:dyDescent="0.3">
      <c r="A2350" t="s">
        <v>4860</v>
      </c>
      <c r="B2350" t="s">
        <v>4861</v>
      </c>
      <c r="C2350" t="str">
        <f>IFERROR(VLOOKUP(Table1[[#This Row],[Ticker]],[1]!Table1[[Symbol]:[Industry]],2,FALSE),"-")</f>
        <v>-</v>
      </c>
      <c r="D2350" t="s">
        <v>629</v>
      </c>
      <c r="E2350">
        <v>203.87032500000001</v>
      </c>
      <c r="F2350">
        <v>362.85</v>
      </c>
      <c r="G2350">
        <v>230.82968869863399</v>
      </c>
      <c r="H2350">
        <v>37.992452615725703</v>
      </c>
      <c r="I2350">
        <v>126.806792372589</v>
      </c>
      <c r="J2350">
        <v>-10.834238968562101</v>
      </c>
      <c r="K2350">
        <v>288.56411687524098</v>
      </c>
      <c r="L2350">
        <v>194.743596344276</v>
      </c>
      <c r="M2350">
        <v>45.788150132487402</v>
      </c>
      <c r="N2350">
        <v>9.8561924745326296E-2</v>
      </c>
      <c r="O2350">
        <v>24.861513021909801</v>
      </c>
      <c r="P2350">
        <v>277.77199375325301</v>
      </c>
      <c r="Q2350">
        <v>0.103785445714702</v>
      </c>
    </row>
    <row r="2351" spans="1:17" hidden="1" x14ac:dyDescent="0.3">
      <c r="A2351" t="s">
        <v>4862</v>
      </c>
      <c r="B2351" t="s">
        <v>4863</v>
      </c>
      <c r="C2351" t="str">
        <f>IFERROR(VLOOKUP(Table1[[#This Row],[Ticker]],[1]!Table1[[Symbol]:[Industry]],2,FALSE),"-")</f>
        <v>-</v>
      </c>
      <c r="D2351" t="s">
        <v>189</v>
      </c>
      <c r="E2351">
        <v>203.50650868</v>
      </c>
      <c r="F2351">
        <v>202</v>
      </c>
      <c r="G2351">
        <v>20.709873571812999</v>
      </c>
      <c r="H2351">
        <v>-10.467291866923</v>
      </c>
      <c r="I2351">
        <v>40.279978865556998</v>
      </c>
      <c r="J2351">
        <v>-3.45848154744878</v>
      </c>
      <c r="K2351">
        <v>200.283080879338</v>
      </c>
      <c r="L2351">
        <v>164.55596684239001</v>
      </c>
      <c r="M2351">
        <v>45.026342416726997</v>
      </c>
      <c r="N2351">
        <v>0.45413356773279401</v>
      </c>
      <c r="O2351">
        <v>19.801980198019798</v>
      </c>
      <c r="P2351">
        <v>90.566037735848994</v>
      </c>
      <c r="Q2351">
        <v>0.135426224788366</v>
      </c>
    </row>
    <row r="2352" spans="1:17" hidden="1" x14ac:dyDescent="0.3">
      <c r="A2352" t="s">
        <v>4864</v>
      </c>
      <c r="B2352" t="s">
        <v>4865</v>
      </c>
      <c r="C2352" t="str">
        <f>IFERROR(VLOOKUP(Table1[[#This Row],[Ticker]],[1]!Table1[[Symbol]:[Industry]],2,FALSE),"-")</f>
        <v>-</v>
      </c>
      <c r="E2352">
        <v>203.19649999999999</v>
      </c>
      <c r="F2352">
        <v>94.34</v>
      </c>
      <c r="G2352">
        <v>158.193258790671</v>
      </c>
      <c r="H2352">
        <v>2.1328844929563799</v>
      </c>
      <c r="I2352">
        <v>-25.688189921259401</v>
      </c>
      <c r="J2352">
        <v>-2.5881694011600702</v>
      </c>
      <c r="K2352">
        <v>102.268351920152</v>
      </c>
      <c r="L2352">
        <v>95.673840358112002</v>
      </c>
      <c r="M2352">
        <v>47.678628649004899</v>
      </c>
      <c r="N2352">
        <v>0.97553573621032097</v>
      </c>
      <c r="O2352">
        <v>46.883612465550101</v>
      </c>
      <c r="P2352">
        <v>217.109243697479</v>
      </c>
    </row>
    <row r="2353" spans="1:17" hidden="1" x14ac:dyDescent="0.3">
      <c r="A2353" t="s">
        <v>4866</v>
      </c>
      <c r="B2353" t="s">
        <v>4867</v>
      </c>
      <c r="C2353" t="str">
        <f>IFERROR(VLOOKUP(Table1[[#This Row],[Ticker]],[1]!Table1[[Symbol]:[Industry]],2,FALSE),"-")</f>
        <v>-</v>
      </c>
      <c r="D2353" t="s">
        <v>150</v>
      </c>
      <c r="E2353">
        <v>203.1281175</v>
      </c>
      <c r="F2353">
        <v>225.5</v>
      </c>
      <c r="G2353">
        <v>74.495286682100598</v>
      </c>
      <c r="H2353">
        <v>5.7697014802654403</v>
      </c>
      <c r="I2353">
        <v>31.8239106961713</v>
      </c>
      <c r="J2353">
        <v>2.7724704294729898</v>
      </c>
      <c r="K2353">
        <v>218.22550341581399</v>
      </c>
      <c r="L2353">
        <v>187.69298520243899</v>
      </c>
      <c r="M2353">
        <v>61.241011288710702</v>
      </c>
      <c r="N2353">
        <v>0.37088294953637402</v>
      </c>
      <c r="O2353">
        <v>30.3769401330376</v>
      </c>
      <c r="P2353">
        <v>103.153153153153</v>
      </c>
      <c r="Q2353">
        <v>0.113190466995738</v>
      </c>
    </row>
    <row r="2354" spans="1:17" hidden="1" x14ac:dyDescent="0.3">
      <c r="A2354" t="s">
        <v>4868</v>
      </c>
      <c r="B2354" t="s">
        <v>4869</v>
      </c>
      <c r="C2354" t="str">
        <f>IFERROR(VLOOKUP(Table1[[#This Row],[Ticker]],[1]!Table1[[Symbol]:[Industry]],2,FALSE),"-")</f>
        <v>-</v>
      </c>
      <c r="D2354" t="s">
        <v>80</v>
      </c>
      <c r="E2354">
        <v>202.98155230500001</v>
      </c>
      <c r="F2354">
        <v>258.10000000000002</v>
      </c>
      <c r="G2354">
        <v>2046.2527844859001</v>
      </c>
      <c r="H2354">
        <v>43.403145865532899</v>
      </c>
      <c r="I2354">
        <v>166.93711333518399</v>
      </c>
      <c r="J2354">
        <v>6.9687771988900096</v>
      </c>
      <c r="K2354">
        <v>202.60277349416501</v>
      </c>
      <c r="M2354">
        <v>97.225990155948296</v>
      </c>
      <c r="N2354">
        <v>0.91606403573361606</v>
      </c>
      <c r="O2354">
        <v>0</v>
      </c>
      <c r="P2354">
        <v>2180.03533568904</v>
      </c>
    </row>
    <row r="2355" spans="1:17" hidden="1" x14ac:dyDescent="0.3">
      <c r="A2355" t="s">
        <v>4870</v>
      </c>
      <c r="B2355" t="s">
        <v>4871</v>
      </c>
      <c r="C2355" t="str">
        <f>IFERROR(VLOOKUP(Table1[[#This Row],[Ticker]],[1]!Table1[[Symbol]:[Industry]],2,FALSE),"-")</f>
        <v>-</v>
      </c>
      <c r="D2355" t="s">
        <v>388</v>
      </c>
      <c r="E2355">
        <v>202.87404273999999</v>
      </c>
      <c r="F2355">
        <v>71.7</v>
      </c>
      <c r="G2355">
        <v>-24.020423787305301</v>
      </c>
      <c r="H2355">
        <v>2.6741704932448198</v>
      </c>
      <c r="I2355">
        <v>-24.484604791700399</v>
      </c>
      <c r="J2355">
        <v>4.7125843957131801</v>
      </c>
      <c r="K2355">
        <v>65.896096924606695</v>
      </c>
      <c r="L2355">
        <v>71.029057411242405</v>
      </c>
      <c r="M2355">
        <v>72.8946289818888</v>
      </c>
      <c r="N2355">
        <v>2.1042579592474802</v>
      </c>
      <c r="O2355">
        <v>42.887029288702898</v>
      </c>
      <c r="P2355">
        <v>21.217244294167301</v>
      </c>
      <c r="Q2355">
        <v>-6.5733321420589005E-2</v>
      </c>
    </row>
    <row r="2356" spans="1:17" hidden="1" x14ac:dyDescent="0.3">
      <c r="A2356" t="s">
        <v>4872</v>
      </c>
      <c r="B2356" t="s">
        <v>4873</v>
      </c>
      <c r="C2356" t="str">
        <f>IFERROR(VLOOKUP(Table1[[#This Row],[Ticker]],[1]!Table1[[Symbol]:[Industry]],2,FALSE),"-")</f>
        <v>-</v>
      </c>
      <c r="D2356" t="s">
        <v>21</v>
      </c>
      <c r="E2356">
        <v>202.75356582000001</v>
      </c>
      <c r="F2356">
        <v>7.48</v>
      </c>
      <c r="G2356">
        <v>-14.6643470282434</v>
      </c>
      <c r="H2356">
        <v>3.0971230463290498</v>
      </c>
      <c r="I2356">
        <v>-51.257499638142598</v>
      </c>
      <c r="J2356">
        <v>-9.2366940283687704</v>
      </c>
      <c r="K2356">
        <v>7.7426503952269403</v>
      </c>
      <c r="L2356">
        <v>8.4434606576111406</v>
      </c>
      <c r="M2356">
        <v>45.195497341675299</v>
      </c>
      <c r="N2356">
        <v>1.22741935188643</v>
      </c>
      <c r="O2356">
        <v>70.454545454545396</v>
      </c>
      <c r="P2356">
        <v>33.571428571428498</v>
      </c>
      <c r="Q2356">
        <v>-2.8745858234854E-2</v>
      </c>
    </row>
    <row r="2357" spans="1:17" hidden="1" x14ac:dyDescent="0.3">
      <c r="A2357" t="s">
        <v>4874</v>
      </c>
      <c r="B2357" t="s">
        <v>4875</v>
      </c>
      <c r="C2357" t="str">
        <f>IFERROR(VLOOKUP(Table1[[#This Row],[Ticker]],[1]!Table1[[Symbol]:[Industry]],2,FALSE),"-")</f>
        <v>-</v>
      </c>
      <c r="D2357" t="s">
        <v>1407</v>
      </c>
      <c r="E2357">
        <v>202.554317</v>
      </c>
      <c r="F2357">
        <v>390.35</v>
      </c>
      <c r="G2357">
        <v>87.584272885884502</v>
      </c>
      <c r="H2357">
        <v>-3.0786857512507302</v>
      </c>
      <c r="I2357">
        <v>7.4631078672037603</v>
      </c>
      <c r="J2357">
        <v>-4.6570812646880704</v>
      </c>
      <c r="K2357">
        <v>388.55590530031702</v>
      </c>
      <c r="L2357">
        <v>353.87382650818301</v>
      </c>
      <c r="M2357">
        <v>53.513230788003398</v>
      </c>
      <c r="N2357">
        <v>2.1513772820413499</v>
      </c>
      <c r="O2357">
        <v>38.029973101063099</v>
      </c>
      <c r="P2357">
        <v>126.947674418604</v>
      </c>
      <c r="Q2357">
        <v>3.3748848460731E-2</v>
      </c>
    </row>
    <row r="2358" spans="1:17" hidden="1" x14ac:dyDescent="0.3">
      <c r="A2358" t="s">
        <v>4876</v>
      </c>
      <c r="B2358" t="s">
        <v>4877</v>
      </c>
      <c r="C2358" t="str">
        <f>IFERROR(VLOOKUP(Table1[[#This Row],[Ticker]],[1]!Table1[[Symbol]:[Industry]],2,FALSE),"-")</f>
        <v>-</v>
      </c>
      <c r="D2358" t="s">
        <v>130</v>
      </c>
      <c r="E2358">
        <v>202.39350999999999</v>
      </c>
      <c r="F2358">
        <v>44.1</v>
      </c>
      <c r="G2358">
        <v>43.636058458772297</v>
      </c>
      <c r="H2358">
        <v>0.336799799979075</v>
      </c>
      <c r="I2358">
        <v>-5.5082275546275703</v>
      </c>
      <c r="J2358">
        <v>-5.0638362997914799</v>
      </c>
      <c r="K2358">
        <v>42.715759260896398</v>
      </c>
      <c r="L2358">
        <v>38.691386137244002</v>
      </c>
      <c r="M2358">
        <v>43.1031533924724</v>
      </c>
      <c r="N2358">
        <v>1.5418773972708699</v>
      </c>
      <c r="O2358">
        <v>17.1201814058956</v>
      </c>
      <c r="Q2358">
        <v>1.5523586165736E-2</v>
      </c>
    </row>
    <row r="2359" spans="1:17" hidden="1" x14ac:dyDescent="0.3">
      <c r="A2359" t="s">
        <v>4878</v>
      </c>
      <c r="B2359" t="s">
        <v>4879</v>
      </c>
      <c r="C2359" t="str">
        <f>IFERROR(VLOOKUP(Table1[[#This Row],[Ticker]],[1]!Table1[[Symbol]:[Industry]],2,FALSE),"-")</f>
        <v>-</v>
      </c>
      <c r="D2359" t="s">
        <v>304</v>
      </c>
      <c r="E2359">
        <v>202.29302225000001</v>
      </c>
      <c r="F2359">
        <v>113.65</v>
      </c>
      <c r="G2359">
        <v>-26.3061380730195</v>
      </c>
      <c r="I2359">
        <v>-13.332188434823101</v>
      </c>
      <c r="M2359">
        <v>0</v>
      </c>
      <c r="O2359">
        <v>0</v>
      </c>
      <c r="P2359">
        <v>0</v>
      </c>
    </row>
    <row r="2360" spans="1:17" hidden="1" x14ac:dyDescent="0.3">
      <c r="A2360" t="s">
        <v>4880</v>
      </c>
      <c r="B2360" t="s">
        <v>4881</v>
      </c>
      <c r="C2360" t="str">
        <f>IFERROR(VLOOKUP(Table1[[#This Row],[Ticker]],[1]!Table1[[Symbol]:[Industry]],2,FALSE),"-")</f>
        <v>-</v>
      </c>
      <c r="D2360" t="s">
        <v>1451</v>
      </c>
      <c r="E2360">
        <v>201.96862920000001</v>
      </c>
      <c r="F2360">
        <v>185.3</v>
      </c>
      <c r="G2360">
        <v>-1.7765681805464699</v>
      </c>
      <c r="H2360">
        <v>-2.2695524879442499</v>
      </c>
      <c r="I2360">
        <v>-1.4698280363927401</v>
      </c>
      <c r="J2360">
        <v>-4.09875693471212</v>
      </c>
      <c r="K2360">
        <v>184.061322986894</v>
      </c>
      <c r="L2360">
        <v>176.24982872579599</v>
      </c>
      <c r="M2360">
        <v>44.025093840448299</v>
      </c>
      <c r="N2360">
        <v>0.967087187510833</v>
      </c>
      <c r="O2360">
        <v>37.075013491635097</v>
      </c>
      <c r="P2360">
        <v>35.255474452554701</v>
      </c>
      <c r="Q2360">
        <v>-5.7329646142959996E-3</v>
      </c>
    </row>
    <row r="2361" spans="1:17" hidden="1" x14ac:dyDescent="0.3">
      <c r="A2361" t="s">
        <v>4882</v>
      </c>
      <c r="B2361" t="s">
        <v>4883</v>
      </c>
      <c r="C2361" t="str">
        <f>IFERROR(VLOOKUP(Table1[[#This Row],[Ticker]],[1]!Table1[[Symbol]:[Industry]],2,FALSE),"-")</f>
        <v>-</v>
      </c>
      <c r="D2361" t="s">
        <v>1675</v>
      </c>
      <c r="E2361">
        <v>201.95344806</v>
      </c>
      <c r="F2361">
        <v>38.01</v>
      </c>
      <c r="G2361">
        <v>-6.5141431155660898</v>
      </c>
      <c r="H2361">
        <v>-5.6954160185835496</v>
      </c>
      <c r="I2361">
        <v>-20.985249659312899</v>
      </c>
      <c r="J2361">
        <v>-8.0221018824473092</v>
      </c>
      <c r="K2361">
        <v>40.1777986351753</v>
      </c>
      <c r="L2361">
        <v>39.1445968966853</v>
      </c>
      <c r="M2361">
        <v>35.000644976590102</v>
      </c>
      <c r="N2361">
        <v>0.97627150743291402</v>
      </c>
      <c r="O2361">
        <v>57.958431991581101</v>
      </c>
      <c r="P2361">
        <v>20.6666666666666</v>
      </c>
    </row>
    <row r="2362" spans="1:17" hidden="1" x14ac:dyDescent="0.3">
      <c r="A2362" t="s">
        <v>4884</v>
      </c>
      <c r="B2362" t="s">
        <v>4885</v>
      </c>
      <c r="C2362" t="str">
        <f>IFERROR(VLOOKUP(Table1[[#This Row],[Ticker]],[1]!Table1[[Symbol]:[Industry]],2,FALSE),"-")</f>
        <v>-</v>
      </c>
      <c r="D2362" t="s">
        <v>629</v>
      </c>
      <c r="E2362">
        <v>201.51460900000001</v>
      </c>
      <c r="F2362">
        <v>88.54</v>
      </c>
      <c r="G2362">
        <v>-27.982984269576999</v>
      </c>
      <c r="H2362">
        <v>-7.06655638238378</v>
      </c>
      <c r="I2362">
        <v>-23.031321530182598</v>
      </c>
      <c r="J2362">
        <v>-2.49006756986484</v>
      </c>
      <c r="K2362">
        <v>90.181158571590103</v>
      </c>
      <c r="L2362">
        <v>94.346712406016593</v>
      </c>
      <c r="M2362">
        <v>48.138991938860897</v>
      </c>
      <c r="N2362">
        <v>1.18744451777106</v>
      </c>
      <c r="O2362">
        <v>38.355545516150798</v>
      </c>
      <c r="P2362">
        <v>12.718014003819199</v>
      </c>
      <c r="Q2362">
        <v>0.14564118334835399</v>
      </c>
    </row>
    <row r="2363" spans="1:17" hidden="1" x14ac:dyDescent="0.3">
      <c r="A2363" t="s">
        <v>4886</v>
      </c>
      <c r="B2363" t="s">
        <v>4887</v>
      </c>
      <c r="C2363" t="str">
        <f>IFERROR(VLOOKUP(Table1[[#This Row],[Ticker]],[1]!Table1[[Symbol]:[Industry]],2,FALSE),"-")</f>
        <v>-</v>
      </c>
      <c r="D2363" t="s">
        <v>242</v>
      </c>
      <c r="E2363">
        <v>201.230750575</v>
      </c>
      <c r="F2363">
        <v>467.45</v>
      </c>
      <c r="G2363">
        <v>-20.631898217701401</v>
      </c>
      <c r="H2363">
        <v>-9.1265749728235104</v>
      </c>
      <c r="I2363">
        <v>-0.720769499626849</v>
      </c>
      <c r="J2363">
        <v>-1.4032520086037401</v>
      </c>
      <c r="K2363">
        <v>451.300910099475</v>
      </c>
      <c r="L2363">
        <v>432.26452313993201</v>
      </c>
      <c r="M2363">
        <v>47.338848502800602</v>
      </c>
      <c r="N2363">
        <v>0.53981618681992005</v>
      </c>
      <c r="O2363">
        <v>14.3330837522729</v>
      </c>
      <c r="P2363">
        <v>34.324712643678097</v>
      </c>
      <c r="Q2363">
        <v>-0.110165026462091</v>
      </c>
    </row>
    <row r="2364" spans="1:17" hidden="1" x14ac:dyDescent="0.3">
      <c r="A2364" t="s">
        <v>4888</v>
      </c>
      <c r="B2364" t="s">
        <v>4889</v>
      </c>
      <c r="C2364" t="str">
        <f>IFERROR(VLOOKUP(Table1[[#This Row],[Ticker]],[1]!Table1[[Symbol]:[Industry]],2,FALSE),"-")</f>
        <v>-</v>
      </c>
      <c r="D2364" t="s">
        <v>1576</v>
      </c>
      <c r="E2364">
        <v>201.096</v>
      </c>
      <c r="F2364">
        <v>202</v>
      </c>
      <c r="G2364">
        <v>-30.115661882543399</v>
      </c>
      <c r="H2364">
        <v>26.493948443154402</v>
      </c>
      <c r="I2364">
        <v>-17.141712244346898</v>
      </c>
      <c r="J2364">
        <v>9.4325432258015205</v>
      </c>
      <c r="K2364">
        <v>168.10001596422799</v>
      </c>
      <c r="M2364">
        <v>70.829681862288496</v>
      </c>
      <c r="N2364">
        <v>1.61589778380823</v>
      </c>
      <c r="O2364">
        <v>3.9603960396039599</v>
      </c>
      <c r="P2364">
        <v>74.137931034482705</v>
      </c>
    </row>
    <row r="2365" spans="1:17" hidden="1" x14ac:dyDescent="0.3">
      <c r="A2365" t="s">
        <v>4890</v>
      </c>
      <c r="B2365" t="s">
        <v>4891</v>
      </c>
      <c r="C2365" t="str">
        <f>IFERROR(VLOOKUP(Table1[[#This Row],[Ticker]],[1]!Table1[[Symbol]:[Industry]],2,FALSE),"-")</f>
        <v>-</v>
      </c>
      <c r="D2365" t="s">
        <v>130</v>
      </c>
      <c r="E2365">
        <v>201.02493999999999</v>
      </c>
      <c r="F2365">
        <v>482.15</v>
      </c>
      <c r="G2365">
        <v>-14.1676783215966</v>
      </c>
      <c r="H2365">
        <v>0.71617066537666596</v>
      </c>
      <c r="I2365">
        <v>-13.4461308421154</v>
      </c>
      <c r="J2365">
        <v>1.2395078210283501</v>
      </c>
      <c r="K2365">
        <v>459.89486937488101</v>
      </c>
      <c r="L2365">
        <v>450.64671421059501</v>
      </c>
      <c r="M2365">
        <v>59.930824390619001</v>
      </c>
      <c r="N2365">
        <v>1.16794065854763</v>
      </c>
      <c r="O2365">
        <v>23.1670641916416</v>
      </c>
      <c r="P2365">
        <v>24.2654639175257</v>
      </c>
      <c r="Q2365">
        <v>8.3794244635726003E-2</v>
      </c>
    </row>
    <row r="2366" spans="1:17" hidden="1" x14ac:dyDescent="0.3">
      <c r="A2366" t="s">
        <v>4892</v>
      </c>
      <c r="B2366" t="s">
        <v>4893</v>
      </c>
      <c r="C2366" t="str">
        <f>IFERROR(VLOOKUP(Table1[[#This Row],[Ticker]],[1]!Table1[[Symbol]:[Industry]],2,FALSE),"-")</f>
        <v>-</v>
      </c>
      <c r="D2366" t="s">
        <v>873</v>
      </c>
      <c r="E2366">
        <v>200.855424</v>
      </c>
      <c r="F2366">
        <v>135.31</v>
      </c>
      <c r="G2366">
        <v>-25.490114334147101</v>
      </c>
      <c r="H2366">
        <v>-4.2245700753640598</v>
      </c>
      <c r="I2366">
        <v>-32.525977625626297</v>
      </c>
      <c r="J2366">
        <v>-4.1924571755972702</v>
      </c>
      <c r="K2366">
        <v>139.11778467011399</v>
      </c>
      <c r="L2366">
        <v>138.36618311418999</v>
      </c>
      <c r="M2366">
        <v>37.489327481794298</v>
      </c>
      <c r="N2366">
        <v>0.50685745524149495</v>
      </c>
      <c r="O2366">
        <v>36.168797575936701</v>
      </c>
      <c r="P2366">
        <v>19.796370075254501</v>
      </c>
      <c r="Q2366">
        <v>5.8201176281271E-2</v>
      </c>
    </row>
    <row r="2367" spans="1:17" hidden="1" x14ac:dyDescent="0.3">
      <c r="A2367" t="s">
        <v>4894</v>
      </c>
      <c r="B2367" t="s">
        <v>4895</v>
      </c>
      <c r="C2367" t="str">
        <f>IFERROR(VLOOKUP(Table1[[#This Row],[Ticker]],[1]!Table1[[Symbol]:[Industry]],2,FALSE),"-")</f>
        <v>-</v>
      </c>
      <c r="D2367" t="s">
        <v>46</v>
      </c>
      <c r="E2367">
        <v>200.83063271399999</v>
      </c>
      <c r="F2367">
        <v>63.45</v>
      </c>
      <c r="G2367">
        <v>31.333613479775401</v>
      </c>
      <c r="H2367">
        <v>9.3087072896473302</v>
      </c>
      <c r="I2367">
        <v>3.30384097694153</v>
      </c>
      <c r="J2367">
        <v>3.74448738177749</v>
      </c>
      <c r="K2367">
        <v>51.211220524629603</v>
      </c>
      <c r="L2367">
        <v>42.641206915945702</v>
      </c>
      <c r="M2367">
        <v>95.937171276406204</v>
      </c>
      <c r="N2367">
        <v>0.85741712452881302</v>
      </c>
      <c r="O2367">
        <v>0</v>
      </c>
      <c r="P2367">
        <v>87.555424179722095</v>
      </c>
      <c r="Q2367">
        <v>2.7837310978438001E-2</v>
      </c>
    </row>
    <row r="2368" spans="1:17" hidden="1" x14ac:dyDescent="0.3">
      <c r="A2368" t="s">
        <v>4896</v>
      </c>
      <c r="B2368" t="s">
        <v>4897</v>
      </c>
      <c r="C2368" t="str">
        <f>IFERROR(VLOOKUP(Table1[[#This Row],[Ticker]],[1]!Table1[[Symbol]:[Industry]],2,FALSE),"-")</f>
        <v>-</v>
      </c>
      <c r="D2368" t="s">
        <v>393</v>
      </c>
      <c r="E2368">
        <v>200.736284775</v>
      </c>
      <c r="F2368">
        <v>100.75</v>
      </c>
      <c r="G2368">
        <v>89.756482557475806</v>
      </c>
      <c r="H2368">
        <v>21.651512787159401</v>
      </c>
      <c r="I2368">
        <v>52.102951138247398</v>
      </c>
      <c r="J2368">
        <v>-9.6507049866601697</v>
      </c>
      <c r="K2368">
        <v>86.195511341798493</v>
      </c>
      <c r="L2368">
        <v>70.370961618250902</v>
      </c>
      <c r="M2368">
        <v>47.336559702953899</v>
      </c>
      <c r="N2368">
        <v>2.0435680216416299</v>
      </c>
      <c r="O2368">
        <v>32.952853598014798</v>
      </c>
      <c r="P2368">
        <v>123.09565987599601</v>
      </c>
      <c r="Q2368">
        <v>0.15224328060190101</v>
      </c>
    </row>
    <row r="2369" spans="1:17" hidden="1" x14ac:dyDescent="0.3">
      <c r="A2369" t="s">
        <v>4898</v>
      </c>
      <c r="B2369" t="s">
        <v>4899</v>
      </c>
      <c r="C2369" t="str">
        <f>IFERROR(VLOOKUP(Table1[[#This Row],[Ticker]],[1]!Table1[[Symbol]:[Industry]],2,FALSE),"-")</f>
        <v>-</v>
      </c>
      <c r="D2369" t="s">
        <v>252</v>
      </c>
      <c r="E2369">
        <v>200.36229660000001</v>
      </c>
      <c r="F2369">
        <v>434.6</v>
      </c>
      <c r="G2369">
        <v>28.245782268374398</v>
      </c>
      <c r="H2369">
        <v>9.3936743669801608</v>
      </c>
      <c r="I2369">
        <v>13.5398010557621</v>
      </c>
      <c r="J2369">
        <v>-5.0840961778079299</v>
      </c>
      <c r="K2369">
        <v>369.39605138267001</v>
      </c>
      <c r="L2369">
        <v>339.03537935652798</v>
      </c>
      <c r="M2369">
        <v>61.175213547741599</v>
      </c>
      <c r="N2369">
        <v>2.1719030066268199</v>
      </c>
      <c r="O2369">
        <v>6.9259088817303196</v>
      </c>
      <c r="P2369">
        <v>55.631154879140503</v>
      </c>
      <c r="Q2369">
        <v>-2.4013776344707999E-2</v>
      </c>
    </row>
    <row r="2370" spans="1:17" hidden="1" x14ac:dyDescent="0.3">
      <c r="A2370" t="s">
        <v>4900</v>
      </c>
      <c r="B2370" t="s">
        <v>4901</v>
      </c>
      <c r="C2370" t="str">
        <f>IFERROR(VLOOKUP(Table1[[#This Row],[Ticker]],[1]!Table1[[Symbol]:[Industry]],2,FALSE),"-")</f>
        <v>-</v>
      </c>
      <c r="D2370" t="s">
        <v>542</v>
      </c>
      <c r="E2370">
        <v>200.23457999999999</v>
      </c>
      <c r="F2370">
        <v>81.849999999999994</v>
      </c>
      <c r="G2370">
        <v>-34.478567350073902</v>
      </c>
      <c r="H2370">
        <v>-9.6151902574537595E-2</v>
      </c>
      <c r="I2370">
        <v>-23.515443125923799</v>
      </c>
      <c r="J2370">
        <v>2.2708859224307298</v>
      </c>
      <c r="K2370">
        <v>85.268614917034199</v>
      </c>
      <c r="L2370">
        <v>92.590064878442803</v>
      </c>
      <c r="M2370">
        <v>53.131160335433897</v>
      </c>
      <c r="N2370">
        <v>1.1406599261044099</v>
      </c>
      <c r="O2370">
        <v>45.998778252901602</v>
      </c>
      <c r="P2370">
        <v>20.367647058823501</v>
      </c>
      <c r="Q2370">
        <v>2.0232237534083E-2</v>
      </c>
    </row>
    <row r="2371" spans="1:17" hidden="1" x14ac:dyDescent="0.3">
      <c r="A2371" t="s">
        <v>4902</v>
      </c>
      <c r="B2371" t="s">
        <v>4903</v>
      </c>
      <c r="C2371" t="str">
        <f>IFERROR(VLOOKUP(Table1[[#This Row],[Ticker]],[1]!Table1[[Symbol]:[Industry]],2,FALSE),"-")</f>
        <v>-</v>
      </c>
      <c r="D2371" t="s">
        <v>49</v>
      </c>
      <c r="E2371">
        <v>200.2050375</v>
      </c>
      <c r="F2371">
        <v>122.86</v>
      </c>
      <c r="G2371">
        <v>28.5268802004523</v>
      </c>
      <c r="H2371">
        <v>-1.33511138590538</v>
      </c>
      <c r="I2371">
        <v>-6.1712638818358299</v>
      </c>
      <c r="J2371">
        <v>5.0330678004473901</v>
      </c>
      <c r="K2371">
        <v>116.704161154573</v>
      </c>
      <c r="L2371">
        <v>110.255655112055</v>
      </c>
      <c r="M2371">
        <v>66.640140268726398</v>
      </c>
      <c r="N2371">
        <v>1.68231249072275</v>
      </c>
      <c r="O2371">
        <v>20.299527917955299</v>
      </c>
      <c r="P2371">
        <v>65.468013468013396</v>
      </c>
      <c r="Q2371">
        <v>-8.2677587099300003E-3</v>
      </c>
    </row>
    <row r="2372" spans="1:17" hidden="1" x14ac:dyDescent="0.3">
      <c r="A2372" t="s">
        <v>4904</v>
      </c>
      <c r="B2372" t="s">
        <v>4905</v>
      </c>
      <c r="C2372" t="str">
        <f>IFERROR(VLOOKUP(Table1[[#This Row],[Ticker]],[1]!Table1[[Symbol]:[Industry]],2,FALSE),"-")</f>
        <v>-</v>
      </c>
      <c r="D2372" t="s">
        <v>65</v>
      </c>
      <c r="E2372">
        <v>200.20130900000001</v>
      </c>
      <c r="F2372">
        <v>91.93</v>
      </c>
      <c r="G2372">
        <v>5.1817016980819597</v>
      </c>
      <c r="H2372">
        <v>7.1017915804093503</v>
      </c>
      <c r="I2372">
        <v>-27.295688668796</v>
      </c>
      <c r="J2372">
        <v>8.3150928884641306</v>
      </c>
      <c r="K2372">
        <v>88.374118603955196</v>
      </c>
      <c r="L2372">
        <v>88.222459920835007</v>
      </c>
      <c r="M2372">
        <v>77.886775511223803</v>
      </c>
      <c r="N2372">
        <v>1.70068020735809</v>
      </c>
      <c r="O2372">
        <v>25.095181116066499</v>
      </c>
      <c r="P2372">
        <v>34.992657856093999</v>
      </c>
      <c r="Q2372">
        <v>5.0058828346976003E-2</v>
      </c>
    </row>
    <row r="2373" spans="1:17" hidden="1" x14ac:dyDescent="0.3">
      <c r="A2373" t="s">
        <v>4906</v>
      </c>
      <c r="B2373" t="s">
        <v>4907</v>
      </c>
      <c r="C2373" t="str">
        <f>IFERROR(VLOOKUP(Table1[[#This Row],[Ticker]],[1]!Table1[[Symbol]:[Industry]],2,FALSE),"-")</f>
        <v>-</v>
      </c>
      <c r="E2373">
        <v>200.08006044000001</v>
      </c>
      <c r="F2373">
        <v>9.06</v>
      </c>
      <c r="G2373">
        <v>-13.8215892473088</v>
      </c>
      <c r="H2373">
        <v>-6.1537331924789997</v>
      </c>
      <c r="I2373">
        <v>-34.549579739170902</v>
      </c>
      <c r="J2373">
        <v>-2.55596237986938</v>
      </c>
      <c r="K2373">
        <v>9.4234063902295393</v>
      </c>
      <c r="L2373">
        <v>9.7391462160305107</v>
      </c>
      <c r="M2373">
        <v>37.280245553828401</v>
      </c>
      <c r="N2373">
        <v>1.1858694791789099</v>
      </c>
      <c r="O2373">
        <v>53.421633554083797</v>
      </c>
      <c r="P2373">
        <v>19.210526315789402</v>
      </c>
      <c r="Q2373">
        <v>-2.07880115344E-4</v>
      </c>
    </row>
    <row r="2374" spans="1:17" hidden="1" x14ac:dyDescent="0.3">
      <c r="A2374" t="s">
        <v>4908</v>
      </c>
      <c r="B2374" t="s">
        <v>4909</v>
      </c>
      <c r="C2374" t="str">
        <f>IFERROR(VLOOKUP(Table1[[#This Row],[Ticker]],[1]!Table1[[Symbol]:[Industry]],2,FALSE),"-")</f>
        <v>-</v>
      </c>
      <c r="D2374" t="s">
        <v>242</v>
      </c>
      <c r="E2374">
        <v>199.92426499999999</v>
      </c>
      <c r="F2374">
        <v>21.78</v>
      </c>
      <c r="G2374">
        <v>-14.7854007458306</v>
      </c>
      <c r="H2374">
        <v>-2.4252716125558602</v>
      </c>
      <c r="I2374">
        <v>-20.1756443800755</v>
      </c>
      <c r="J2374">
        <v>-5.2868511371603901</v>
      </c>
      <c r="K2374">
        <v>21.391257463283001</v>
      </c>
      <c r="L2374">
        <v>21.293056335569101</v>
      </c>
      <c r="M2374">
        <v>46.503499819224601</v>
      </c>
      <c r="N2374">
        <v>1.09820358064206</v>
      </c>
      <c r="O2374">
        <v>32.690541781450797</v>
      </c>
      <c r="P2374">
        <v>23.3295583238958</v>
      </c>
      <c r="Q2374">
        <v>3.8635396869208999E-2</v>
      </c>
    </row>
    <row r="2375" spans="1:17" hidden="1" x14ac:dyDescent="0.3">
      <c r="A2375" t="s">
        <v>4910</v>
      </c>
      <c r="B2375" t="s">
        <v>4911</v>
      </c>
      <c r="C2375" t="str">
        <f>IFERROR(VLOOKUP(Table1[[#This Row],[Ticker]],[1]!Table1[[Symbol]:[Industry]],2,FALSE),"-")</f>
        <v>-</v>
      </c>
      <c r="D2375" t="s">
        <v>403</v>
      </c>
      <c r="E2375">
        <v>199.556195</v>
      </c>
      <c r="F2375">
        <v>3.36</v>
      </c>
      <c r="G2375">
        <v>-92.435170331084095</v>
      </c>
      <c r="H2375">
        <v>-5.9598330694505899</v>
      </c>
      <c r="I2375">
        <v>-59.486034588669298</v>
      </c>
      <c r="J2375">
        <v>-3.1860585220137101</v>
      </c>
      <c r="K2375">
        <v>3.6983134523581298</v>
      </c>
      <c r="L2375">
        <v>5.3925882470565103</v>
      </c>
      <c r="M2375">
        <v>53.5375887511602</v>
      </c>
      <c r="N2375">
        <v>2.7489504657682602</v>
      </c>
      <c r="O2375">
        <v>269.04761904761898</v>
      </c>
      <c r="P2375">
        <v>4.6728971962616699</v>
      </c>
      <c r="Q2375">
        <v>4.6189359165978001E-2</v>
      </c>
    </row>
    <row r="2376" spans="1:17" hidden="1" x14ac:dyDescent="0.3">
      <c r="A2376" t="s">
        <v>4912</v>
      </c>
      <c r="B2376" t="s">
        <v>4913</v>
      </c>
      <c r="C2376" t="str">
        <f>IFERROR(VLOOKUP(Table1[[#This Row],[Ticker]],[1]!Table1[[Symbol]:[Industry]],2,FALSE),"-")</f>
        <v>-</v>
      </c>
      <c r="D2376" t="s">
        <v>46</v>
      </c>
      <c r="E2376">
        <v>199.20505725000001</v>
      </c>
      <c r="F2376">
        <v>20.149999999999999</v>
      </c>
      <c r="G2376">
        <v>-60.240564302527702</v>
      </c>
      <c r="H2376">
        <v>-0.43523981245869198</v>
      </c>
      <c r="I2376">
        <v>-25.723492782649199</v>
      </c>
      <c r="J2376">
        <v>23.5261877800158</v>
      </c>
      <c r="K2376">
        <v>19.547987138889098</v>
      </c>
      <c r="L2376">
        <v>22.881194250636401</v>
      </c>
      <c r="M2376">
        <v>66.011471158013194</v>
      </c>
      <c r="N2376">
        <v>0.83016304347825998</v>
      </c>
      <c r="O2376">
        <v>82.382133995037194</v>
      </c>
      <c r="P2376">
        <v>32.131147540983598</v>
      </c>
      <c r="Q2376">
        <v>0.25258182367305998</v>
      </c>
    </row>
    <row r="2377" spans="1:17" hidden="1" x14ac:dyDescent="0.3">
      <c r="A2377" t="s">
        <v>4914</v>
      </c>
      <c r="B2377" t="s">
        <v>4915</v>
      </c>
      <c r="C2377" t="str">
        <f>IFERROR(VLOOKUP(Table1[[#This Row],[Ticker]],[1]!Table1[[Symbol]:[Industry]],2,FALSE),"-")</f>
        <v>-</v>
      </c>
      <c r="D2377" t="s">
        <v>484</v>
      </c>
      <c r="E2377">
        <v>198.45320000000001</v>
      </c>
      <c r="F2377">
        <v>137.88</v>
      </c>
      <c r="G2377">
        <v>-9.9976677822484099</v>
      </c>
      <c r="H2377">
        <v>4.1680128823599203</v>
      </c>
      <c r="I2377">
        <v>-26.314201688215402</v>
      </c>
      <c r="J2377">
        <v>-8.5996353571049795</v>
      </c>
      <c r="K2377">
        <v>130.324948814192</v>
      </c>
      <c r="L2377">
        <v>132.11636834710799</v>
      </c>
      <c r="M2377">
        <v>47.322150385843997</v>
      </c>
      <c r="N2377">
        <v>2.7855406227285102</v>
      </c>
      <c r="O2377">
        <v>24.528575572961898</v>
      </c>
      <c r="P2377">
        <v>27.962877030162399</v>
      </c>
      <c r="Q2377">
        <v>-4.6216637404060002E-3</v>
      </c>
    </row>
    <row r="2378" spans="1:17" hidden="1" x14ac:dyDescent="0.3">
      <c r="A2378" t="s">
        <v>4916</v>
      </c>
      <c r="B2378" t="s">
        <v>4917</v>
      </c>
      <c r="C2378" t="str">
        <f>IFERROR(VLOOKUP(Table1[[#This Row],[Ticker]],[1]!Table1[[Symbol]:[Industry]],2,FALSE),"-")</f>
        <v>-</v>
      </c>
      <c r="D2378" t="s">
        <v>539</v>
      </c>
      <c r="E2378">
        <v>198.31035846</v>
      </c>
      <c r="F2378">
        <v>47.93</v>
      </c>
      <c r="G2378">
        <v>23.226572207354199</v>
      </c>
      <c r="H2378">
        <v>44.208234157440103</v>
      </c>
      <c r="I2378">
        <v>38.633569333090499</v>
      </c>
      <c r="J2378">
        <v>-1.39048689764583</v>
      </c>
      <c r="K2378">
        <v>37.634205531660498</v>
      </c>
      <c r="L2378">
        <v>33.215659423581101</v>
      </c>
      <c r="M2378">
        <v>67.649746875639096</v>
      </c>
      <c r="N2378">
        <v>1.2084873858654299</v>
      </c>
      <c r="O2378">
        <v>7.4483621948675003</v>
      </c>
      <c r="P2378">
        <v>94.837398373983703</v>
      </c>
      <c r="Q2378">
        <v>-1.5028579461638001E-2</v>
      </c>
    </row>
    <row r="2379" spans="1:17" hidden="1" x14ac:dyDescent="0.3">
      <c r="A2379" t="s">
        <v>4918</v>
      </c>
      <c r="B2379" t="s">
        <v>4919</v>
      </c>
      <c r="C2379" t="str">
        <f>IFERROR(VLOOKUP(Table1[[#This Row],[Ticker]],[1]!Table1[[Symbol]:[Industry]],2,FALSE),"-")</f>
        <v>-</v>
      </c>
      <c r="D2379" t="s">
        <v>130</v>
      </c>
      <c r="E2379">
        <v>197.97241099999999</v>
      </c>
      <c r="F2379">
        <v>22.37</v>
      </c>
      <c r="G2379">
        <v>13.070808967478801</v>
      </c>
      <c r="H2379">
        <v>9.1188423130814407</v>
      </c>
      <c r="I2379">
        <v>-24.562347164981901</v>
      </c>
      <c r="J2379">
        <v>-0.293960647966375</v>
      </c>
      <c r="K2379">
        <v>20.997905093473399</v>
      </c>
      <c r="L2379">
        <v>20.261921171732499</v>
      </c>
      <c r="M2379">
        <v>67.859592714769803</v>
      </c>
      <c r="N2379">
        <v>2.2364000351171698</v>
      </c>
      <c r="O2379">
        <v>36.1198033080017</v>
      </c>
      <c r="P2379">
        <v>62.101449275362299</v>
      </c>
      <c r="Q2379">
        <v>7.0938636542294001E-2</v>
      </c>
    </row>
    <row r="2380" spans="1:17" hidden="1" x14ac:dyDescent="0.3">
      <c r="A2380" t="s">
        <v>4920</v>
      </c>
      <c r="B2380" t="s">
        <v>4921</v>
      </c>
      <c r="C2380" t="str">
        <f>IFERROR(VLOOKUP(Table1[[#This Row],[Ticker]],[1]!Table1[[Symbol]:[Industry]],2,FALSE),"-")</f>
        <v>-</v>
      </c>
      <c r="D2380" t="s">
        <v>400</v>
      </c>
      <c r="E2380">
        <v>197.96100000000001</v>
      </c>
      <c r="F2380">
        <v>362</v>
      </c>
      <c r="G2380">
        <v>624.73120632532004</v>
      </c>
      <c r="H2380">
        <v>-7.5289375324278298</v>
      </c>
      <c r="I2380">
        <v>76.196607376695098</v>
      </c>
      <c r="J2380">
        <v>13.554304289777599</v>
      </c>
      <c r="K2380">
        <v>318.57124211579003</v>
      </c>
      <c r="L2380">
        <v>176.58823786776799</v>
      </c>
      <c r="M2380">
        <v>59.238386848082399</v>
      </c>
      <c r="N2380">
        <v>0.90702947845804904</v>
      </c>
      <c r="O2380">
        <v>7.45856353591161</v>
      </c>
      <c r="P2380">
        <v>782.92682926829195</v>
      </c>
    </row>
    <row r="2381" spans="1:17" hidden="1" x14ac:dyDescent="0.3">
      <c r="A2381" t="s">
        <v>4922</v>
      </c>
      <c r="B2381" t="s">
        <v>4923</v>
      </c>
      <c r="C2381" t="str">
        <f>IFERROR(VLOOKUP(Table1[[#This Row],[Ticker]],[1]!Table1[[Symbol]:[Industry]],2,FALSE),"-")</f>
        <v>-</v>
      </c>
      <c r="D2381" t="s">
        <v>75</v>
      </c>
      <c r="E2381">
        <v>197.9474137</v>
      </c>
      <c r="F2381">
        <v>34.6</v>
      </c>
      <c r="G2381">
        <v>-52.745818611060699</v>
      </c>
      <c r="H2381">
        <v>-5.4679563187503097</v>
      </c>
      <c r="I2381">
        <v>-56.471054498915201</v>
      </c>
      <c r="J2381">
        <v>-4.22627237603509</v>
      </c>
      <c r="K2381">
        <v>37.844038457975799</v>
      </c>
      <c r="L2381">
        <v>45.214125034325598</v>
      </c>
      <c r="M2381">
        <v>35.415194796506697</v>
      </c>
      <c r="N2381">
        <v>0.217821971834953</v>
      </c>
      <c r="O2381">
        <v>96.531791907514403</v>
      </c>
      <c r="P2381">
        <v>15.3333333333333</v>
      </c>
      <c r="Q2381">
        <v>-1.1609377088421E-2</v>
      </c>
    </row>
    <row r="2382" spans="1:17" hidden="1" x14ac:dyDescent="0.3">
      <c r="A2382" t="s">
        <v>4924</v>
      </c>
      <c r="B2382" t="s">
        <v>4925</v>
      </c>
      <c r="C2382" t="str">
        <f>IFERROR(VLOOKUP(Table1[[#This Row],[Ticker]],[1]!Table1[[Symbol]:[Industry]],2,FALSE),"-")</f>
        <v>-</v>
      </c>
      <c r="D2382" t="s">
        <v>1407</v>
      </c>
      <c r="E2382">
        <v>197.91851700000001</v>
      </c>
      <c r="F2382">
        <v>112.51</v>
      </c>
      <c r="G2382">
        <v>4.2916564713797101</v>
      </c>
      <c r="H2382">
        <v>5.7101735004001002</v>
      </c>
      <c r="I2382">
        <v>-9.3488242943425792</v>
      </c>
      <c r="J2382">
        <v>-2.4951203889297</v>
      </c>
      <c r="K2382">
        <v>107.10690500580399</v>
      </c>
      <c r="L2382">
        <v>104.290072977023</v>
      </c>
      <c r="M2382">
        <v>52.797854667834201</v>
      </c>
      <c r="N2382">
        <v>1.9472436668458</v>
      </c>
      <c r="O2382">
        <v>23.366811838947601</v>
      </c>
      <c r="P2382">
        <v>35.799637899818897</v>
      </c>
      <c r="Q2382">
        <v>-2.5114411313168002E-2</v>
      </c>
    </row>
    <row r="2383" spans="1:17" hidden="1" x14ac:dyDescent="0.3">
      <c r="A2383" t="s">
        <v>4926</v>
      </c>
      <c r="B2383" t="s">
        <v>4927</v>
      </c>
      <c r="C2383" t="str">
        <f>IFERROR(VLOOKUP(Table1[[#This Row],[Ticker]],[1]!Table1[[Symbol]:[Industry]],2,FALSE),"-")</f>
        <v>-</v>
      </c>
      <c r="E2383">
        <v>197.1216</v>
      </c>
      <c r="F2383">
        <v>313</v>
      </c>
      <c r="G2383">
        <v>248.27500122808101</v>
      </c>
      <c r="H2383">
        <v>-0.14139831299767999</v>
      </c>
      <c r="I2383">
        <v>89.322392335652694</v>
      </c>
      <c r="J2383">
        <v>-7.8284404248746498</v>
      </c>
      <c r="K2383">
        <v>287.48988356390203</v>
      </c>
      <c r="L2383">
        <v>213.77921303301599</v>
      </c>
      <c r="M2383">
        <v>54.932075645235898</v>
      </c>
      <c r="N2383">
        <v>0.98647646518230003</v>
      </c>
      <c r="O2383">
        <v>8.6421725239616602</v>
      </c>
      <c r="P2383">
        <v>283.108935128518</v>
      </c>
      <c r="Q2383">
        <v>0.12043458287342899</v>
      </c>
    </row>
    <row r="2384" spans="1:17" hidden="1" x14ac:dyDescent="0.3">
      <c r="A2384" t="s">
        <v>4928</v>
      </c>
      <c r="B2384" t="s">
        <v>4929</v>
      </c>
      <c r="C2384" t="str">
        <f>IFERROR(VLOOKUP(Table1[[#This Row],[Ticker]],[1]!Table1[[Symbol]:[Industry]],2,FALSE),"-")</f>
        <v>-</v>
      </c>
      <c r="D2384" t="s">
        <v>65</v>
      </c>
      <c r="E2384">
        <v>197.01480599999999</v>
      </c>
      <c r="F2384">
        <v>349.85</v>
      </c>
      <c r="G2384">
        <v>92.307228572826702</v>
      </c>
      <c r="H2384">
        <v>-1.45569908957466</v>
      </c>
      <c r="I2384">
        <v>35.287182848099498</v>
      </c>
      <c r="J2384">
        <v>-4.0257049866601697</v>
      </c>
      <c r="K2384">
        <v>345.81614232488499</v>
      </c>
      <c r="L2384">
        <v>281.46387445752498</v>
      </c>
      <c r="M2384">
        <v>32.4204295591109</v>
      </c>
      <c r="N2384">
        <v>0.44784200471321101</v>
      </c>
      <c r="O2384">
        <v>15.62098042018</v>
      </c>
      <c r="P2384">
        <v>127.10159039272899</v>
      </c>
      <c r="Q2384">
        <v>7.5296845183109001E-2</v>
      </c>
    </row>
    <row r="2385" spans="1:17" hidden="1" x14ac:dyDescent="0.3">
      <c r="A2385" t="s">
        <v>4930</v>
      </c>
      <c r="B2385" t="s">
        <v>4931</v>
      </c>
      <c r="C2385" t="str">
        <f>IFERROR(VLOOKUP(Table1[[#This Row],[Ticker]],[1]!Table1[[Symbol]:[Industry]],2,FALSE),"-")</f>
        <v>-</v>
      </c>
      <c r="E2385">
        <v>196.74201904</v>
      </c>
      <c r="F2385">
        <v>96.24</v>
      </c>
      <c r="G2385">
        <v>-54.535803144789902</v>
      </c>
      <c r="H2385">
        <v>55.067879406575301</v>
      </c>
      <c r="I2385">
        <v>-40.240367974581602</v>
      </c>
      <c r="J2385">
        <v>40.484413319691001</v>
      </c>
      <c r="K2385">
        <v>78.339300843371504</v>
      </c>
      <c r="M2385">
        <v>78.961085381285898</v>
      </c>
      <c r="N2385">
        <v>2.5158650872936499</v>
      </c>
      <c r="O2385">
        <v>50.831255195344902</v>
      </c>
      <c r="P2385">
        <v>82.100283822138096</v>
      </c>
    </row>
    <row r="2386" spans="1:17" hidden="1" x14ac:dyDescent="0.3">
      <c r="A2386" t="s">
        <v>4932</v>
      </c>
      <c r="B2386" t="s">
        <v>4933</v>
      </c>
      <c r="C2386" t="str">
        <f>IFERROR(VLOOKUP(Table1[[#This Row],[Ticker]],[1]!Table1[[Symbol]:[Industry]],2,FALSE),"-")</f>
        <v>-</v>
      </c>
      <c r="D2386" t="s">
        <v>109</v>
      </c>
      <c r="E2386">
        <v>196.541664314</v>
      </c>
      <c r="F2386">
        <v>96.69</v>
      </c>
      <c r="G2386">
        <v>14.027679053250299</v>
      </c>
      <c r="H2386">
        <v>16.689277530203199</v>
      </c>
      <c r="I2386">
        <v>-31.9775397179531</v>
      </c>
      <c r="J2386">
        <v>-11.8320545649169</v>
      </c>
      <c r="K2386">
        <v>87.987385901532605</v>
      </c>
      <c r="L2386">
        <v>90.781788660163897</v>
      </c>
      <c r="M2386">
        <v>49.002644358961199</v>
      </c>
      <c r="N2386">
        <v>3.9014704595968701</v>
      </c>
      <c r="O2386">
        <v>65.270451959871707</v>
      </c>
      <c r="P2386">
        <v>44.0983606557377</v>
      </c>
      <c r="Q2386">
        <v>3.6307832336637001E-2</v>
      </c>
    </row>
    <row r="2387" spans="1:17" hidden="1" x14ac:dyDescent="0.3">
      <c r="A2387" t="s">
        <v>4934</v>
      </c>
      <c r="B2387" t="s">
        <v>4935</v>
      </c>
      <c r="C2387" t="str">
        <f>IFERROR(VLOOKUP(Table1[[#This Row],[Ticker]],[1]!Table1[[Symbol]:[Industry]],2,FALSE),"-")</f>
        <v>-</v>
      </c>
      <c r="D2387" t="s">
        <v>171</v>
      </c>
      <c r="E2387">
        <v>196.08</v>
      </c>
      <c r="F2387">
        <v>23.67</v>
      </c>
      <c r="G2387">
        <v>112.889841826477</v>
      </c>
      <c r="H2387">
        <v>17.405004137252501</v>
      </c>
      <c r="I2387">
        <v>1.57072418653604</v>
      </c>
      <c r="J2387">
        <v>16.0872514083091</v>
      </c>
      <c r="K2387">
        <v>20.931547304361299</v>
      </c>
      <c r="L2387">
        <v>19.3384468261447</v>
      </c>
      <c r="M2387">
        <v>68.134882310451502</v>
      </c>
      <c r="N2387">
        <v>2.7364855855714101</v>
      </c>
      <c r="O2387">
        <v>32.2348964934516</v>
      </c>
      <c r="P2387">
        <v>149.157894736842</v>
      </c>
      <c r="Q2387">
        <v>7.8704554000082E-2</v>
      </c>
    </row>
    <row r="2388" spans="1:17" hidden="1" x14ac:dyDescent="0.3">
      <c r="A2388" t="s">
        <v>4936</v>
      </c>
      <c r="B2388" t="s">
        <v>4937</v>
      </c>
      <c r="C2388" t="str">
        <f>IFERROR(VLOOKUP(Table1[[#This Row],[Ticker]],[1]!Table1[[Symbol]:[Industry]],2,FALSE),"-")</f>
        <v>-</v>
      </c>
      <c r="D2388" t="s">
        <v>916</v>
      </c>
      <c r="E2388">
        <v>195.78944000000001</v>
      </c>
      <c r="F2388">
        <v>97.2</v>
      </c>
      <c r="G2388">
        <v>4.8679509958063303</v>
      </c>
      <c r="H2388">
        <v>-16.151602084749001</v>
      </c>
      <c r="I2388">
        <v>-12.554583458151299</v>
      </c>
      <c r="J2388">
        <v>-2.2517150876702701</v>
      </c>
      <c r="K2388">
        <v>105.163358443416</v>
      </c>
      <c r="L2388">
        <v>96.124023126293196</v>
      </c>
      <c r="M2388">
        <v>30.3570471032073</v>
      </c>
      <c r="N2388">
        <v>0.127506344779174</v>
      </c>
      <c r="O2388">
        <v>52.674897119341502</v>
      </c>
      <c r="P2388">
        <v>51.875</v>
      </c>
      <c r="Q2388">
        <v>9.0269611428283006E-2</v>
      </c>
    </row>
    <row r="2389" spans="1:17" hidden="1" x14ac:dyDescent="0.3">
      <c r="A2389" t="s">
        <v>4938</v>
      </c>
      <c r="B2389" t="s">
        <v>4939</v>
      </c>
      <c r="C2389" t="str">
        <f>IFERROR(VLOOKUP(Table1[[#This Row],[Ticker]],[1]!Table1[[Symbol]:[Industry]],2,FALSE),"-")</f>
        <v>-</v>
      </c>
      <c r="D2389" t="s">
        <v>242</v>
      </c>
      <c r="E2389">
        <v>195.69616790000001</v>
      </c>
      <c r="F2389">
        <v>150.85</v>
      </c>
      <c r="G2389">
        <v>-51.498302714725497</v>
      </c>
      <c r="H2389">
        <v>-11.714384890178801</v>
      </c>
      <c r="I2389">
        <v>-35.4339183599458</v>
      </c>
      <c r="J2389">
        <v>-5.7287935647487496</v>
      </c>
      <c r="K2389">
        <v>157.14251502892299</v>
      </c>
      <c r="L2389">
        <v>172.58181250784801</v>
      </c>
      <c r="M2389">
        <v>32.700416526542497</v>
      </c>
      <c r="N2389">
        <v>0.70000324440698902</v>
      </c>
      <c r="O2389">
        <v>76.334106728538202</v>
      </c>
      <c r="P2389">
        <v>7.7499999999999902</v>
      </c>
      <c r="Q2389">
        <v>-2.0474899479447001E-2</v>
      </c>
    </row>
    <row r="2390" spans="1:17" hidden="1" x14ac:dyDescent="0.3">
      <c r="A2390" t="s">
        <v>4940</v>
      </c>
      <c r="B2390" t="s">
        <v>4941</v>
      </c>
      <c r="C2390" t="str">
        <f>IFERROR(VLOOKUP(Table1[[#This Row],[Ticker]],[1]!Table1[[Symbol]:[Industry]],2,FALSE),"-")</f>
        <v>-</v>
      </c>
      <c r="D2390" t="s">
        <v>140</v>
      </c>
      <c r="E2390">
        <v>195.69300000000001</v>
      </c>
      <c r="F2390">
        <v>232.1</v>
      </c>
      <c r="G2390">
        <v>212.823026158424</v>
      </c>
      <c r="H2390">
        <v>48.910615109821101</v>
      </c>
      <c r="I2390">
        <v>235.69036795615401</v>
      </c>
      <c r="J2390">
        <v>6.9609536827731002</v>
      </c>
      <c r="K2390">
        <v>171.11001773581299</v>
      </c>
      <c r="L2390">
        <v>117.725508607498</v>
      </c>
      <c r="M2390">
        <v>97.2159443446522</v>
      </c>
      <c r="N2390">
        <v>0.55316200720394604</v>
      </c>
      <c r="O2390">
        <v>0</v>
      </c>
      <c r="P2390">
        <v>398.60365198711003</v>
      </c>
      <c r="Q2390">
        <v>0.138552199679852</v>
      </c>
    </row>
    <row r="2391" spans="1:17" hidden="1" x14ac:dyDescent="0.3">
      <c r="A2391" t="s">
        <v>4942</v>
      </c>
      <c r="B2391" t="s">
        <v>4943</v>
      </c>
      <c r="C2391" t="str">
        <f>IFERROR(VLOOKUP(Table1[[#This Row],[Ticker]],[1]!Table1[[Symbol]:[Industry]],2,FALSE),"-")</f>
        <v>-</v>
      </c>
      <c r="D2391" t="s">
        <v>75</v>
      </c>
      <c r="E2391">
        <v>195.684859375</v>
      </c>
      <c r="F2391">
        <v>156.30000000000001</v>
      </c>
      <c r="G2391">
        <v>46.279324920674398</v>
      </c>
      <c r="H2391">
        <v>12.679133628339599</v>
      </c>
      <c r="I2391">
        <v>-13.682841925419201</v>
      </c>
      <c r="J2391">
        <v>2.0125349624567601</v>
      </c>
      <c r="K2391">
        <v>147.24034459668599</v>
      </c>
      <c r="L2391">
        <v>132.07019190827299</v>
      </c>
      <c r="M2391">
        <v>68.479942905496401</v>
      </c>
      <c r="N2391">
        <v>0.97149354466124305</v>
      </c>
      <c r="O2391">
        <v>5.8861164427382997</v>
      </c>
      <c r="P2391">
        <v>83.429174979462502</v>
      </c>
      <c r="Q2391">
        <v>6.0254793276698998E-2</v>
      </c>
    </row>
    <row r="2392" spans="1:17" hidden="1" x14ac:dyDescent="0.3">
      <c r="A2392" t="s">
        <v>4944</v>
      </c>
      <c r="B2392" t="s">
        <v>4945</v>
      </c>
      <c r="C2392" t="str">
        <f>IFERROR(VLOOKUP(Table1[[#This Row],[Ticker]],[1]!Table1[[Symbol]:[Industry]],2,FALSE),"-")</f>
        <v>-</v>
      </c>
      <c r="D2392" t="s">
        <v>140</v>
      </c>
      <c r="E2392">
        <v>195.628021875</v>
      </c>
      <c r="F2392">
        <v>908.05</v>
      </c>
      <c r="G2392">
        <v>388.461435623125</v>
      </c>
      <c r="H2392">
        <v>-18.006967964527401</v>
      </c>
      <c r="I2392">
        <v>395.37929615901402</v>
      </c>
      <c r="J2392">
        <v>-7.1139059817882</v>
      </c>
      <c r="K2392">
        <v>910.57637235307595</v>
      </c>
      <c r="L2392">
        <v>560.42387785706899</v>
      </c>
      <c r="M2392">
        <v>5.1266383815337404</v>
      </c>
      <c r="N2392">
        <v>0.16108800422525901</v>
      </c>
      <c r="O2392">
        <v>24.794890149220802</v>
      </c>
      <c r="P2392">
        <v>429.475218658892</v>
      </c>
    </row>
    <row r="2393" spans="1:17" hidden="1" x14ac:dyDescent="0.3">
      <c r="A2393" t="s">
        <v>4946</v>
      </c>
      <c r="B2393" t="s">
        <v>4947</v>
      </c>
      <c r="C2393" t="str">
        <f>IFERROR(VLOOKUP(Table1[[#This Row],[Ticker]],[1]!Table1[[Symbol]:[Industry]],2,FALSE),"-")</f>
        <v>-</v>
      </c>
      <c r="D2393" t="s">
        <v>629</v>
      </c>
      <c r="E2393">
        <v>195.56099939999999</v>
      </c>
      <c r="F2393">
        <v>58.91</v>
      </c>
      <c r="G2393">
        <v>-79.995306047901806</v>
      </c>
      <c r="H2393">
        <v>-19.575010431929801</v>
      </c>
      <c r="I2393">
        <v>-42.484323131155101</v>
      </c>
      <c r="J2393">
        <v>-6.00198199753053</v>
      </c>
      <c r="K2393">
        <v>66.512902229568198</v>
      </c>
      <c r="L2393">
        <v>99.477730438937002</v>
      </c>
      <c r="M2393">
        <v>20.235350651302099</v>
      </c>
      <c r="N2393">
        <v>1.3297896836534699</v>
      </c>
      <c r="O2393">
        <v>125.17399422848401</v>
      </c>
      <c r="P2393">
        <v>1.21993127147765</v>
      </c>
      <c r="Q2393">
        <v>0.18211652261182501</v>
      </c>
    </row>
    <row r="2394" spans="1:17" hidden="1" x14ac:dyDescent="0.3">
      <c r="A2394" t="s">
        <v>4948</v>
      </c>
      <c r="B2394" t="s">
        <v>3516</v>
      </c>
      <c r="C2394" t="str">
        <f>IFERROR(VLOOKUP(Table1[[#This Row],[Ticker]],[1]!Table1[[Symbol]:[Industry]],2,FALSE),"-")</f>
        <v>-</v>
      </c>
      <c r="D2394" t="s">
        <v>1407</v>
      </c>
      <c r="E2394">
        <v>195.548665</v>
      </c>
      <c r="F2394">
        <v>127.17</v>
      </c>
      <c r="G2394">
        <v>7.7687169612450404</v>
      </c>
      <c r="H2394">
        <v>7.0477816563243598</v>
      </c>
      <c r="I2394">
        <v>-14.174293697981</v>
      </c>
      <c r="J2394">
        <v>-1.9930730271255801</v>
      </c>
      <c r="K2394">
        <v>117.18808160735701</v>
      </c>
      <c r="L2394">
        <v>112.93323752713999</v>
      </c>
      <c r="M2394">
        <v>55.646759878283198</v>
      </c>
      <c r="N2394">
        <v>1.6765866784555801</v>
      </c>
      <c r="O2394">
        <v>7.6904930408115</v>
      </c>
      <c r="P2394">
        <v>36.668457818377199</v>
      </c>
      <c r="Q2394">
        <v>-8.5165982721390008E-3</v>
      </c>
    </row>
    <row r="2395" spans="1:17" hidden="1" x14ac:dyDescent="0.3">
      <c r="A2395" t="s">
        <v>4949</v>
      </c>
      <c r="B2395" t="s">
        <v>4950</v>
      </c>
      <c r="C2395" t="str">
        <f>IFERROR(VLOOKUP(Table1[[#This Row],[Ticker]],[1]!Table1[[Symbol]:[Industry]],2,FALSE),"-")</f>
        <v>-</v>
      </c>
      <c r="D2395" t="s">
        <v>629</v>
      </c>
      <c r="E2395">
        <v>195.51001088800001</v>
      </c>
      <c r="F2395">
        <v>122.51</v>
      </c>
      <c r="G2395">
        <v>-7.1690008546347796E-3</v>
      </c>
      <c r="H2395">
        <v>2.22097116713765</v>
      </c>
      <c r="I2395">
        <v>0.84302125762790303</v>
      </c>
      <c r="J2395">
        <v>-7.0988114811584104</v>
      </c>
      <c r="K2395">
        <v>122.240033299247</v>
      </c>
      <c r="L2395">
        <v>114.424055230254</v>
      </c>
      <c r="M2395">
        <v>43.988050662858498</v>
      </c>
      <c r="N2395">
        <v>2.9198768016493899</v>
      </c>
      <c r="O2395">
        <v>32.225940739531403</v>
      </c>
      <c r="P2395">
        <v>43.286549707602298</v>
      </c>
      <c r="Q2395">
        <v>6.1216875615077999E-2</v>
      </c>
    </row>
    <row r="2396" spans="1:17" hidden="1" x14ac:dyDescent="0.3">
      <c r="A2396" t="s">
        <v>4951</v>
      </c>
      <c r="B2396" t="s">
        <v>4952</v>
      </c>
      <c r="C2396" t="str">
        <f>IFERROR(VLOOKUP(Table1[[#This Row],[Ticker]],[1]!Table1[[Symbol]:[Industry]],2,FALSE),"-")</f>
        <v>-</v>
      </c>
      <c r="E2396">
        <v>195.37022200000001</v>
      </c>
      <c r="F2396">
        <v>490.05</v>
      </c>
      <c r="G2396">
        <v>-16.675265589798101</v>
      </c>
      <c r="H2396">
        <v>-9.6480208077451302</v>
      </c>
      <c r="I2396">
        <v>-29.000748063114301</v>
      </c>
      <c r="J2396">
        <v>-2.26202224083457</v>
      </c>
      <c r="K2396">
        <v>502.276188943882</v>
      </c>
      <c r="L2396">
        <v>499.459407719392</v>
      </c>
      <c r="M2396">
        <v>42.307518905253502</v>
      </c>
      <c r="N2396">
        <v>0.63370384291825499</v>
      </c>
      <c r="O2396">
        <v>41.414141414141397</v>
      </c>
      <c r="P2396">
        <v>27.1206225680933</v>
      </c>
    </row>
    <row r="2397" spans="1:17" hidden="1" x14ac:dyDescent="0.3">
      <c r="A2397" t="s">
        <v>4953</v>
      </c>
      <c r="B2397" t="s">
        <v>4954</v>
      </c>
      <c r="C2397" t="str">
        <f>IFERROR(VLOOKUP(Table1[[#This Row],[Ticker]],[1]!Table1[[Symbol]:[Industry]],2,FALSE),"-")</f>
        <v>-</v>
      </c>
      <c r="D2397" t="s">
        <v>403</v>
      </c>
      <c r="E2397">
        <v>195.36238320000001</v>
      </c>
      <c r="F2397">
        <v>181.05</v>
      </c>
      <c r="G2397">
        <v>111.69833149448399</v>
      </c>
      <c r="H2397">
        <v>43.101791580409298</v>
      </c>
      <c r="I2397">
        <v>84.255937724731496</v>
      </c>
      <c r="J2397">
        <v>35.319471895281403</v>
      </c>
      <c r="K2397">
        <v>109.326353128574</v>
      </c>
      <c r="L2397">
        <v>97.029403389429106</v>
      </c>
      <c r="M2397">
        <v>89.856489192864004</v>
      </c>
      <c r="N2397">
        <v>3.0645207338709399</v>
      </c>
      <c r="O2397">
        <v>0</v>
      </c>
      <c r="P2397">
        <v>148.01369863013699</v>
      </c>
      <c r="Q2397">
        <v>0.11009397685743701</v>
      </c>
    </row>
    <row r="2398" spans="1:17" hidden="1" x14ac:dyDescent="0.3">
      <c r="A2398" t="s">
        <v>4955</v>
      </c>
      <c r="B2398" t="s">
        <v>4956</v>
      </c>
      <c r="C2398" t="str">
        <f>IFERROR(VLOOKUP(Table1[[#This Row],[Ticker]],[1]!Table1[[Symbol]:[Industry]],2,FALSE),"-")</f>
        <v>-</v>
      </c>
      <c r="D2398" t="s">
        <v>4957</v>
      </c>
      <c r="E2398">
        <v>194.93559999999999</v>
      </c>
      <c r="F2398">
        <v>108.7</v>
      </c>
      <c r="G2398">
        <v>-22.78232854921</v>
      </c>
      <c r="H2398">
        <v>6.60446537720079</v>
      </c>
      <c r="I2398">
        <v>-14.738084126433099</v>
      </c>
      <c r="J2398">
        <v>17.776090091476998</v>
      </c>
      <c r="K2398">
        <v>92.690714899644703</v>
      </c>
      <c r="M2398">
        <v>83.393794329754101</v>
      </c>
      <c r="N2398">
        <v>1.7360281994428299</v>
      </c>
      <c r="O2398">
        <v>18.583256669733199</v>
      </c>
      <c r="P2398">
        <v>39.358974358974301</v>
      </c>
    </row>
    <row r="2399" spans="1:17" hidden="1" x14ac:dyDescent="0.3">
      <c r="A2399" t="s">
        <v>4958</v>
      </c>
      <c r="B2399" t="s">
        <v>4959</v>
      </c>
      <c r="C2399" t="str">
        <f>IFERROR(VLOOKUP(Table1[[#This Row],[Ticker]],[1]!Table1[[Symbol]:[Industry]],2,FALSE),"-")</f>
        <v>-</v>
      </c>
      <c r="D2399" t="s">
        <v>189</v>
      </c>
      <c r="E2399">
        <v>194.61287999999999</v>
      </c>
      <c r="F2399">
        <v>534.5</v>
      </c>
      <c r="G2399">
        <v>0.532969663098118</v>
      </c>
      <c r="H2399">
        <v>12.1717262209322</v>
      </c>
      <c r="I2399">
        <v>-17.774845089869199</v>
      </c>
      <c r="J2399">
        <v>-9.6677010340910101</v>
      </c>
      <c r="K2399">
        <v>489.19831929692799</v>
      </c>
      <c r="L2399">
        <v>452.67859510609799</v>
      </c>
      <c r="M2399">
        <v>48.035223483855901</v>
      </c>
      <c r="N2399">
        <v>0.90238381948457802</v>
      </c>
      <c r="O2399">
        <v>16.931711880261901</v>
      </c>
      <c r="P2399">
        <v>44.011855045129998</v>
      </c>
      <c r="Q2399">
        <v>7.9868133573745004E-2</v>
      </c>
    </row>
    <row r="2400" spans="1:17" hidden="1" x14ac:dyDescent="0.3">
      <c r="A2400" t="s">
        <v>4960</v>
      </c>
      <c r="B2400" t="s">
        <v>4961</v>
      </c>
      <c r="C2400" t="str">
        <f>IFERROR(VLOOKUP(Table1[[#This Row],[Ticker]],[1]!Table1[[Symbol]:[Industry]],2,FALSE),"-")</f>
        <v>-</v>
      </c>
      <c r="D2400" t="s">
        <v>65</v>
      </c>
      <c r="E2400">
        <v>194.54751031800001</v>
      </c>
      <c r="F2400">
        <v>155.88</v>
      </c>
      <c r="G2400">
        <v>0.52868698800562397</v>
      </c>
      <c r="H2400">
        <v>8.9149464866685904</v>
      </c>
      <c r="I2400">
        <v>-26.5151458283068</v>
      </c>
      <c r="J2400">
        <v>0.43980185163428798</v>
      </c>
      <c r="K2400">
        <v>155.08706949946199</v>
      </c>
      <c r="L2400">
        <v>151.76561503612299</v>
      </c>
      <c r="M2400">
        <v>55.337359360396903</v>
      </c>
      <c r="N2400">
        <v>1.22485570727013</v>
      </c>
      <c r="O2400">
        <v>30.613292276109799</v>
      </c>
      <c r="P2400">
        <v>35.724858511101402</v>
      </c>
      <c r="Q2400">
        <v>0.117844055211083</v>
      </c>
    </row>
    <row r="2401" spans="1:17" hidden="1" x14ac:dyDescent="0.3">
      <c r="A2401" t="s">
        <v>4962</v>
      </c>
      <c r="B2401" t="s">
        <v>4963</v>
      </c>
      <c r="C2401" t="str">
        <f>IFERROR(VLOOKUP(Table1[[#This Row],[Ticker]],[1]!Table1[[Symbol]:[Industry]],2,FALSE),"-")</f>
        <v>-</v>
      </c>
      <c r="D2401" t="s">
        <v>140</v>
      </c>
      <c r="E2401">
        <v>194.34164000000001</v>
      </c>
      <c r="F2401">
        <v>4.0999999999999996</v>
      </c>
      <c r="G2401">
        <v>34.478175652470597</v>
      </c>
      <c r="H2401">
        <v>-11.657566708360701</v>
      </c>
      <c r="I2401">
        <v>-8.2039833066180492</v>
      </c>
      <c r="J2401">
        <v>-1.2416140775692599</v>
      </c>
      <c r="K2401">
        <v>4.4250744769830597</v>
      </c>
      <c r="L2401">
        <v>4.2899689188301204</v>
      </c>
      <c r="M2401">
        <v>17.6257669683941</v>
      </c>
      <c r="N2401">
        <v>0.430398730623688</v>
      </c>
      <c r="O2401">
        <v>41.463414634146297</v>
      </c>
      <c r="P2401">
        <v>82.2222222222222</v>
      </c>
      <c r="Q2401">
        <v>-4.326975784972E-3</v>
      </c>
    </row>
    <row r="2402" spans="1:17" hidden="1" x14ac:dyDescent="0.3">
      <c r="A2402" t="s">
        <v>4964</v>
      </c>
      <c r="B2402" t="s">
        <v>4965</v>
      </c>
      <c r="C2402" t="str">
        <f>IFERROR(VLOOKUP(Table1[[#This Row],[Ticker]],[1]!Table1[[Symbol]:[Industry]],2,FALSE),"-")</f>
        <v>-</v>
      </c>
      <c r="D2402" t="s">
        <v>65</v>
      </c>
      <c r="E2402">
        <v>193.587752628</v>
      </c>
      <c r="F2402">
        <v>122.48</v>
      </c>
      <c r="G2402">
        <v>6.6797468346894302</v>
      </c>
      <c r="H2402">
        <v>-1.9066117809351899</v>
      </c>
      <c r="I2402">
        <v>-4.7987369505520103</v>
      </c>
      <c r="J2402">
        <v>-0.44339156275689101</v>
      </c>
      <c r="K2402">
        <v>113.34563835793099</v>
      </c>
      <c r="L2402">
        <v>105.606274088672</v>
      </c>
      <c r="M2402">
        <v>65.9316144895962</v>
      </c>
      <c r="N2402">
        <v>1.0250967714249899</v>
      </c>
      <c r="O2402">
        <v>8.1401045068582398</v>
      </c>
      <c r="P2402">
        <v>50.837438423645303</v>
      </c>
      <c r="Q2402">
        <v>-9.6569965884589996E-3</v>
      </c>
    </row>
    <row r="2403" spans="1:17" hidden="1" x14ac:dyDescent="0.3">
      <c r="A2403" t="s">
        <v>4966</v>
      </c>
      <c r="B2403" t="s">
        <v>4967</v>
      </c>
      <c r="C2403" t="str">
        <f>IFERROR(VLOOKUP(Table1[[#This Row],[Ticker]],[1]!Table1[[Symbol]:[Industry]],2,FALSE),"-")</f>
        <v>-</v>
      </c>
      <c r="D2403" t="s">
        <v>140</v>
      </c>
      <c r="E2403">
        <v>193.48777899999999</v>
      </c>
      <c r="F2403">
        <v>112</v>
      </c>
      <c r="G2403">
        <v>43.390831623950099</v>
      </c>
      <c r="H2403">
        <v>12.7430326922386</v>
      </c>
      <c r="I2403">
        <v>4.5625484072820797</v>
      </c>
      <c r="J2403">
        <v>2.1400284345080198</v>
      </c>
      <c r="K2403">
        <v>97.913799979348894</v>
      </c>
      <c r="L2403">
        <v>92.238838041816393</v>
      </c>
      <c r="M2403">
        <v>67.327317338367706</v>
      </c>
      <c r="N2403">
        <v>2.6377559956502901</v>
      </c>
      <c r="O2403">
        <v>11.5625</v>
      </c>
      <c r="P2403">
        <v>78.628389154704905</v>
      </c>
      <c r="Q2403">
        <v>3.4246744308808003E-2</v>
      </c>
    </row>
    <row r="2404" spans="1:17" hidden="1" x14ac:dyDescent="0.3">
      <c r="A2404" t="s">
        <v>4968</v>
      </c>
      <c r="B2404" t="s">
        <v>4969</v>
      </c>
      <c r="C2404" t="str">
        <f>IFERROR(VLOOKUP(Table1[[#This Row],[Ticker]],[1]!Table1[[Symbol]:[Industry]],2,FALSE),"-")</f>
        <v>-</v>
      </c>
      <c r="D2404" t="s">
        <v>65</v>
      </c>
      <c r="E2404">
        <v>193.375</v>
      </c>
      <c r="F2404">
        <v>180</v>
      </c>
      <c r="G2404">
        <v>21.234845533537701</v>
      </c>
      <c r="H2404">
        <v>45.160615109821101</v>
      </c>
      <c r="I2404">
        <v>41.8402253582802</v>
      </c>
      <c r="J2404">
        <v>32.849295013339798</v>
      </c>
      <c r="K2404">
        <v>131.545242269721</v>
      </c>
      <c r="L2404">
        <v>125.585060219049</v>
      </c>
      <c r="M2404">
        <v>77.783632548445993</v>
      </c>
      <c r="N2404">
        <v>2.38620689655172</v>
      </c>
      <c r="O2404">
        <v>2.2222222222222099</v>
      </c>
      <c r="P2404">
        <v>106.659012629161</v>
      </c>
    </row>
    <row r="2405" spans="1:17" hidden="1" x14ac:dyDescent="0.3">
      <c r="A2405" t="s">
        <v>4970</v>
      </c>
      <c r="B2405" t="s">
        <v>4971</v>
      </c>
      <c r="C2405" t="str">
        <f>IFERROR(VLOOKUP(Table1[[#This Row],[Ticker]],[1]!Table1[[Symbol]:[Industry]],2,FALSE),"-")</f>
        <v>-</v>
      </c>
      <c r="D2405" t="s">
        <v>171</v>
      </c>
      <c r="E2405">
        <v>192.73564105</v>
      </c>
      <c r="F2405">
        <v>32.35</v>
      </c>
      <c r="G2405">
        <v>14.040933510494501</v>
      </c>
      <c r="H2405">
        <v>3.0476290496596898</v>
      </c>
      <c r="I2405">
        <v>6.2611572213690598</v>
      </c>
      <c r="J2405">
        <v>0.55831669432412001</v>
      </c>
      <c r="K2405">
        <v>27.765409251069599</v>
      </c>
      <c r="L2405">
        <v>27.314187402384999</v>
      </c>
      <c r="M2405">
        <v>68.613824893997005</v>
      </c>
      <c r="N2405">
        <v>1.6403594252414</v>
      </c>
      <c r="O2405">
        <v>42.194744976815997</v>
      </c>
      <c r="P2405">
        <v>44.419642857142797</v>
      </c>
      <c r="Q2405">
        <v>3.1307640926239E-2</v>
      </c>
    </row>
    <row r="2406" spans="1:17" hidden="1" x14ac:dyDescent="0.3">
      <c r="A2406" t="s">
        <v>4972</v>
      </c>
      <c r="B2406" t="s">
        <v>4973</v>
      </c>
      <c r="C2406" t="str">
        <f>IFERROR(VLOOKUP(Table1[[#This Row],[Ticker]],[1]!Table1[[Symbol]:[Industry]],2,FALSE),"-")</f>
        <v>-</v>
      </c>
      <c r="D2406" t="s">
        <v>287</v>
      </c>
      <c r="E2406">
        <v>192.42240024</v>
      </c>
      <c r="F2406">
        <v>130.69999999999999</v>
      </c>
      <c r="G2406">
        <v>-28.035461381290201</v>
      </c>
      <c r="H2406">
        <v>-3.2540190365203499</v>
      </c>
      <c r="I2406">
        <v>-11.7781868808216</v>
      </c>
      <c r="J2406">
        <v>1.1764187093159799</v>
      </c>
      <c r="K2406">
        <v>125.527733557217</v>
      </c>
      <c r="M2406">
        <v>61.663167104378402</v>
      </c>
      <c r="N2406">
        <v>1.0355392156862699</v>
      </c>
      <c r="O2406">
        <v>26.931905126243301</v>
      </c>
      <c r="P2406">
        <v>17.747747747747699</v>
      </c>
    </row>
    <row r="2407" spans="1:17" hidden="1" x14ac:dyDescent="0.3">
      <c r="A2407" t="s">
        <v>4974</v>
      </c>
      <c r="B2407" t="s">
        <v>4975</v>
      </c>
      <c r="C2407" t="str">
        <f>IFERROR(VLOOKUP(Table1[[#This Row],[Ticker]],[1]!Table1[[Symbol]:[Industry]],2,FALSE),"-")</f>
        <v>-</v>
      </c>
      <c r="E2407">
        <v>191.98367999999999</v>
      </c>
      <c r="F2407">
        <v>190</v>
      </c>
      <c r="G2407">
        <v>-6.0910162761198796</v>
      </c>
      <c r="H2407">
        <v>12.707784921141799</v>
      </c>
      <c r="I2407">
        <v>-32.135607238241903</v>
      </c>
      <c r="J2407">
        <v>3.7583859224307301</v>
      </c>
      <c r="K2407">
        <v>173.74264285743499</v>
      </c>
      <c r="L2407">
        <v>177.95986227625099</v>
      </c>
      <c r="M2407">
        <v>73.783007083176003</v>
      </c>
      <c r="N2407">
        <v>1.3255343216050399</v>
      </c>
      <c r="O2407">
        <v>41.5263157894736</v>
      </c>
      <c r="P2407">
        <v>31.9444444444444</v>
      </c>
    </row>
    <row r="2408" spans="1:17" hidden="1" x14ac:dyDescent="0.3">
      <c r="A2408" t="s">
        <v>4976</v>
      </c>
      <c r="B2408" t="s">
        <v>4977</v>
      </c>
      <c r="C2408" t="str">
        <f>IFERROR(VLOOKUP(Table1[[#This Row],[Ticker]],[1]!Table1[[Symbol]:[Industry]],2,FALSE),"-")</f>
        <v>-</v>
      </c>
      <c r="D2408" t="s">
        <v>21</v>
      </c>
      <c r="E2408">
        <v>191.64698720000001</v>
      </c>
      <c r="F2408">
        <v>220.4</v>
      </c>
      <c r="G2408">
        <v>-38.845820612702099</v>
      </c>
      <c r="H2408">
        <v>-8.17271822351222</v>
      </c>
      <c r="I2408">
        <v>-25.871870974505701</v>
      </c>
      <c r="J2408">
        <v>-4.5749474109025998</v>
      </c>
      <c r="O2408">
        <v>20.05444646098</v>
      </c>
      <c r="P2408">
        <v>0</v>
      </c>
    </row>
    <row r="2409" spans="1:17" hidden="1" x14ac:dyDescent="0.3">
      <c r="A2409" t="s">
        <v>4978</v>
      </c>
      <c r="B2409" t="s">
        <v>4979</v>
      </c>
      <c r="C2409" t="str">
        <f>IFERROR(VLOOKUP(Table1[[#This Row],[Ticker]],[1]!Table1[[Symbol]:[Industry]],2,FALSE),"-")</f>
        <v>-</v>
      </c>
      <c r="D2409" t="s">
        <v>330</v>
      </c>
      <c r="E2409">
        <v>191.3644674</v>
      </c>
      <c r="F2409">
        <v>38.86</v>
      </c>
      <c r="G2409">
        <v>56.752685456392101</v>
      </c>
      <c r="H2409">
        <v>-4.8650918310529097</v>
      </c>
      <c r="I2409">
        <v>-4.3279808611906301</v>
      </c>
      <c r="J2409">
        <v>-1.39565772326888</v>
      </c>
      <c r="K2409">
        <v>38.624482721451201</v>
      </c>
      <c r="L2409">
        <v>34.307108453578998</v>
      </c>
      <c r="M2409">
        <v>49.7798352556091</v>
      </c>
      <c r="N2409">
        <v>0.55518324368448302</v>
      </c>
      <c r="O2409">
        <v>20.689655172413701</v>
      </c>
      <c r="P2409">
        <v>98.265306122448905</v>
      </c>
      <c r="Q2409">
        <v>9.0587541185648005E-2</v>
      </c>
    </row>
    <row r="2410" spans="1:17" hidden="1" x14ac:dyDescent="0.3">
      <c r="A2410" t="s">
        <v>4980</v>
      </c>
      <c r="B2410" t="s">
        <v>4981</v>
      </c>
      <c r="C2410" t="str">
        <f>IFERROR(VLOOKUP(Table1[[#This Row],[Ticker]],[1]!Table1[[Symbol]:[Industry]],2,FALSE),"-")</f>
        <v>-</v>
      </c>
      <c r="D2410" t="s">
        <v>388</v>
      </c>
      <c r="E2410">
        <v>191.16913794199999</v>
      </c>
      <c r="F2410">
        <v>119.1</v>
      </c>
      <c r="G2410">
        <v>-46.480400807603999</v>
      </c>
      <c r="H2410">
        <v>21.637408358766201</v>
      </c>
      <c r="I2410">
        <v>-19.6632934289246</v>
      </c>
      <c r="J2410">
        <v>-1.6238008505835499</v>
      </c>
      <c r="K2410">
        <v>109.881422729661</v>
      </c>
      <c r="L2410">
        <v>115.29856873544701</v>
      </c>
      <c r="M2410">
        <v>52.166900226044497</v>
      </c>
      <c r="N2410">
        <v>0.92593474724912195</v>
      </c>
      <c r="O2410">
        <v>33.3333333333333</v>
      </c>
      <c r="P2410">
        <v>35.110606920022597</v>
      </c>
      <c r="Q2410">
        <v>5.9191516852885998E-2</v>
      </c>
    </row>
    <row r="2411" spans="1:17" hidden="1" x14ac:dyDescent="0.3">
      <c r="A2411" t="s">
        <v>4982</v>
      </c>
      <c r="B2411" t="s">
        <v>4983</v>
      </c>
      <c r="C2411" t="str">
        <f>IFERROR(VLOOKUP(Table1[[#This Row],[Ticker]],[1]!Table1[[Symbol]:[Industry]],2,FALSE),"-")</f>
        <v>-</v>
      </c>
      <c r="D2411" t="s">
        <v>414</v>
      </c>
      <c r="E2411">
        <v>191.04638788</v>
      </c>
      <c r="F2411">
        <v>204.6</v>
      </c>
      <c r="G2411">
        <v>31.442512659439899</v>
      </c>
      <c r="H2411">
        <v>0.94284289455202996</v>
      </c>
      <c r="I2411">
        <v>-12.865701815623501</v>
      </c>
      <c r="J2411">
        <v>10.9133753067194</v>
      </c>
      <c r="K2411">
        <v>194.500982493104</v>
      </c>
      <c r="L2411">
        <v>189.398969421434</v>
      </c>
      <c r="M2411">
        <v>68.501895528251197</v>
      </c>
      <c r="N2411">
        <v>1.7915489080676299</v>
      </c>
      <c r="O2411">
        <v>46.138807429129997</v>
      </c>
      <c r="P2411">
        <v>67.636214666120395</v>
      </c>
      <c r="Q2411">
        <v>9.7119418000375005E-2</v>
      </c>
    </row>
    <row r="2412" spans="1:17" hidden="1" x14ac:dyDescent="0.3">
      <c r="A2412" t="s">
        <v>4984</v>
      </c>
      <c r="B2412" t="s">
        <v>4985</v>
      </c>
      <c r="C2412" t="str">
        <f>IFERROR(VLOOKUP(Table1[[#This Row],[Ticker]],[1]!Table1[[Symbol]:[Industry]],2,FALSE),"-")</f>
        <v>-</v>
      </c>
      <c r="D2412" t="s">
        <v>239</v>
      </c>
      <c r="E2412">
        <v>190.113</v>
      </c>
      <c r="F2412">
        <v>86</v>
      </c>
      <c r="G2412">
        <v>-75.703019508735906</v>
      </c>
      <c r="H2412">
        <v>-32.0543712223866</v>
      </c>
      <c r="I2412">
        <v>-49.6284847311194</v>
      </c>
      <c r="J2412">
        <v>-1.73622827849255</v>
      </c>
      <c r="K2412">
        <v>107.87794140237</v>
      </c>
      <c r="L2412">
        <v>123.47960312159501</v>
      </c>
      <c r="M2412">
        <v>40.1496925138336</v>
      </c>
      <c r="N2412">
        <v>2.8018933104673498</v>
      </c>
      <c r="O2412">
        <v>98.837209302325505</v>
      </c>
      <c r="P2412">
        <v>10.383776151970199</v>
      </c>
      <c r="Q2412">
        <v>0.15905334703011201</v>
      </c>
    </row>
    <row r="2413" spans="1:17" hidden="1" x14ac:dyDescent="0.3">
      <c r="A2413" t="s">
        <v>4986</v>
      </c>
      <c r="B2413" t="s">
        <v>4987</v>
      </c>
      <c r="C2413" t="str">
        <f>IFERROR(VLOOKUP(Table1[[#This Row],[Ticker]],[1]!Table1[[Symbol]:[Industry]],2,FALSE),"-")</f>
        <v>-</v>
      </c>
      <c r="D2413" t="s">
        <v>46</v>
      </c>
      <c r="E2413">
        <v>190.03109567999999</v>
      </c>
      <c r="F2413">
        <v>595.85</v>
      </c>
      <c r="G2413">
        <v>-70.189921004187596</v>
      </c>
      <c r="H2413">
        <v>-15.9859278674219</v>
      </c>
      <c r="I2413">
        <v>-75.995501232521605</v>
      </c>
      <c r="J2413">
        <v>-0.253146202775198</v>
      </c>
      <c r="K2413">
        <v>958.95636793310996</v>
      </c>
      <c r="L2413">
        <v>1363.7302006679599</v>
      </c>
      <c r="M2413">
        <v>37.121279477257197</v>
      </c>
      <c r="N2413">
        <v>0.59150583664085499</v>
      </c>
      <c r="O2413">
        <v>298.06830578165602</v>
      </c>
      <c r="Q2413">
        <v>1.9970459533466999E-2</v>
      </c>
    </row>
    <row r="2414" spans="1:17" hidden="1" x14ac:dyDescent="0.3">
      <c r="A2414" t="s">
        <v>4988</v>
      </c>
      <c r="B2414" t="s">
        <v>4989</v>
      </c>
      <c r="C2414" t="str">
        <f>IFERROR(VLOOKUP(Table1[[#This Row],[Ticker]],[1]!Table1[[Symbol]:[Industry]],2,FALSE),"-")</f>
        <v>-</v>
      </c>
      <c r="D2414" t="s">
        <v>1093</v>
      </c>
      <c r="E2414">
        <v>189.99115078399899</v>
      </c>
      <c r="F2414">
        <v>140.69999999999999</v>
      </c>
      <c r="G2414">
        <v>-62.171983384450101</v>
      </c>
      <c r="H2414">
        <v>-2.7880292740549302</v>
      </c>
      <c r="I2414">
        <v>-56.008904670309001</v>
      </c>
      <c r="J2414">
        <v>-0.64061004730695004</v>
      </c>
      <c r="K2414">
        <v>151.78930210257499</v>
      </c>
      <c r="L2414">
        <v>174.93273046408601</v>
      </c>
      <c r="M2414">
        <v>48.9394698009108</v>
      </c>
      <c r="N2414">
        <v>0.74731631272607701</v>
      </c>
      <c r="O2414">
        <v>113.255152807391</v>
      </c>
      <c r="P2414">
        <v>12.111553784860501</v>
      </c>
      <c r="Q2414">
        <v>0.13119566601695901</v>
      </c>
    </row>
    <row r="2415" spans="1:17" hidden="1" x14ac:dyDescent="0.3">
      <c r="A2415" t="s">
        <v>4990</v>
      </c>
      <c r="B2415" t="s">
        <v>4991</v>
      </c>
      <c r="C2415" t="str">
        <f>IFERROR(VLOOKUP(Table1[[#This Row],[Ticker]],[1]!Table1[[Symbol]:[Industry]],2,FALSE),"-")</f>
        <v>-</v>
      </c>
      <c r="D2415" t="s">
        <v>388</v>
      </c>
      <c r="E2415">
        <v>189.78627779999999</v>
      </c>
      <c r="F2415">
        <v>126</v>
      </c>
      <c r="G2415">
        <v>-42.917653625633697</v>
      </c>
      <c r="H2415">
        <v>-18.241446745848901</v>
      </c>
      <c r="I2415">
        <v>-29.943703987437299</v>
      </c>
      <c r="J2415">
        <v>-3.1871393693980599</v>
      </c>
      <c r="K2415">
        <v>106.66061506756201</v>
      </c>
      <c r="L2415">
        <v>84.6295505837805</v>
      </c>
      <c r="M2415">
        <v>25.156977339611601</v>
      </c>
      <c r="N2415">
        <v>0.76470588235294101</v>
      </c>
      <c r="O2415">
        <v>19.9206349206349</v>
      </c>
      <c r="P2415">
        <v>6.4189189189188998</v>
      </c>
    </row>
    <row r="2416" spans="1:17" hidden="1" x14ac:dyDescent="0.3">
      <c r="A2416" t="s">
        <v>4992</v>
      </c>
      <c r="B2416" t="s">
        <v>4993</v>
      </c>
      <c r="C2416" t="str">
        <f>IFERROR(VLOOKUP(Table1[[#This Row],[Ticker]],[1]!Table1[[Symbol]:[Industry]],2,FALSE),"-")</f>
        <v>-</v>
      </c>
      <c r="D2416" t="s">
        <v>539</v>
      </c>
      <c r="E2416">
        <v>189.72</v>
      </c>
      <c r="F2416">
        <v>89.95</v>
      </c>
      <c r="G2416">
        <v>642.49728073039898</v>
      </c>
      <c r="H2416">
        <v>-4.2582494409164804</v>
      </c>
      <c r="I2416">
        <v>219.81595971332499</v>
      </c>
      <c r="J2416">
        <v>-5.3439049672868899</v>
      </c>
      <c r="K2416">
        <v>86.532912900143302</v>
      </c>
      <c r="L2416">
        <v>57.918166074042901</v>
      </c>
      <c r="M2416">
        <v>48.088464774134401</v>
      </c>
      <c r="N2416">
        <v>0.30873421382435101</v>
      </c>
      <c r="O2416">
        <v>19.288493607559701</v>
      </c>
      <c r="P2416">
        <v>717.72727272727195</v>
      </c>
    </row>
    <row r="2417" spans="1:17" hidden="1" x14ac:dyDescent="0.3">
      <c r="A2417" t="s">
        <v>4994</v>
      </c>
      <c r="B2417" t="s">
        <v>4995</v>
      </c>
      <c r="C2417" t="str">
        <f>IFERROR(VLOOKUP(Table1[[#This Row],[Ticker]],[1]!Table1[[Symbol]:[Industry]],2,FALSE),"-")</f>
        <v>-</v>
      </c>
      <c r="D2417" t="s">
        <v>629</v>
      </c>
      <c r="E2417">
        <v>189.55465106400001</v>
      </c>
      <c r="F2417">
        <v>251.03</v>
      </c>
      <c r="G2417">
        <v>16.1222307213066</v>
      </c>
      <c r="H2417">
        <v>11.7909237661218</v>
      </c>
      <c r="I2417">
        <v>-27.3335587671287</v>
      </c>
      <c r="J2417">
        <v>1.66186272328253</v>
      </c>
      <c r="K2417">
        <v>226.40099864198501</v>
      </c>
      <c r="L2417">
        <v>226.30248886905801</v>
      </c>
      <c r="M2417">
        <v>78.709384138260006</v>
      </c>
      <c r="N2417">
        <v>1.1156792576564001</v>
      </c>
      <c r="O2417">
        <v>39.027207903437798</v>
      </c>
      <c r="P2417">
        <v>46.844106463878298</v>
      </c>
      <c r="Q2417">
        <v>-2.9956628382594001E-2</v>
      </c>
    </row>
    <row r="2418" spans="1:17" hidden="1" x14ac:dyDescent="0.3">
      <c r="A2418" t="s">
        <v>4996</v>
      </c>
      <c r="B2418" t="s">
        <v>4997</v>
      </c>
      <c r="C2418" t="str">
        <f>IFERROR(VLOOKUP(Table1[[#This Row],[Ticker]],[1]!Table1[[Symbol]:[Industry]],2,FALSE),"-")</f>
        <v>-</v>
      </c>
      <c r="D2418" t="s">
        <v>214</v>
      </c>
      <c r="E2418">
        <v>189.46709759999999</v>
      </c>
      <c r="F2418">
        <v>140.55000000000001</v>
      </c>
      <c r="G2418">
        <v>-43.116354883236298</v>
      </c>
      <c r="H2418">
        <v>-7.6689225023251897</v>
      </c>
      <c r="I2418">
        <v>-25.762094976879201</v>
      </c>
      <c r="J2418">
        <v>-3.0204770004851902</v>
      </c>
      <c r="K2418">
        <v>141.172782248142</v>
      </c>
      <c r="L2418">
        <v>149.761153143521</v>
      </c>
      <c r="M2418">
        <v>49.017102707623103</v>
      </c>
      <c r="N2418">
        <v>2.5404470009951101</v>
      </c>
      <c r="O2418">
        <v>45.855567413731698</v>
      </c>
      <c r="P2418">
        <v>19.110169491525401</v>
      </c>
      <c r="Q2418">
        <v>0.112098970038453</v>
      </c>
    </row>
    <row r="2419" spans="1:17" hidden="1" x14ac:dyDescent="0.3">
      <c r="A2419" t="s">
        <v>4998</v>
      </c>
      <c r="B2419" t="s">
        <v>4999</v>
      </c>
      <c r="C2419" t="str">
        <f>IFERROR(VLOOKUP(Table1[[#This Row],[Ticker]],[1]!Table1[[Symbol]:[Industry]],2,FALSE),"-")</f>
        <v>-</v>
      </c>
      <c r="D2419" t="s">
        <v>65</v>
      </c>
      <c r="E2419">
        <v>189.14994225000001</v>
      </c>
      <c r="F2419">
        <v>165</v>
      </c>
      <c r="G2419">
        <v>4.3333283844146901</v>
      </c>
      <c r="H2419">
        <v>-3.70719394770643</v>
      </c>
      <c r="I2419">
        <v>-17.568984720371599</v>
      </c>
      <c r="J2419">
        <v>-3.9785181387817401</v>
      </c>
      <c r="K2419">
        <v>164.85107898564101</v>
      </c>
      <c r="L2419">
        <v>165.51794068537399</v>
      </c>
      <c r="M2419">
        <v>47.992888636342002</v>
      </c>
      <c r="N2419">
        <v>1.4096310827346601</v>
      </c>
      <c r="O2419">
        <v>32.606060606060602</v>
      </c>
      <c r="P2419">
        <v>38.772077375946097</v>
      </c>
      <c r="Q2419">
        <v>-9.2657649578236995E-2</v>
      </c>
    </row>
    <row r="2420" spans="1:17" hidden="1" x14ac:dyDescent="0.3">
      <c r="A2420" t="s">
        <v>5000</v>
      </c>
      <c r="B2420" t="s">
        <v>5001</v>
      </c>
      <c r="C2420" t="str">
        <f>IFERROR(VLOOKUP(Table1[[#This Row],[Ticker]],[1]!Table1[[Symbol]:[Industry]],2,FALSE),"-")</f>
        <v>-</v>
      </c>
      <c r="D2420" t="s">
        <v>388</v>
      </c>
      <c r="E2420">
        <v>189.10336000000001</v>
      </c>
      <c r="F2420">
        <v>12.47</v>
      </c>
      <c r="G2420">
        <v>-6.4013761682576797</v>
      </c>
      <c r="H2420">
        <v>33.182593131799102</v>
      </c>
      <c r="I2420">
        <v>-11.950074613684899</v>
      </c>
      <c r="J2420">
        <v>-10.816848058850701</v>
      </c>
      <c r="K2420">
        <v>10.927600569232499</v>
      </c>
      <c r="L2420">
        <v>10.9789123896915</v>
      </c>
      <c r="M2420">
        <v>55.916221034393601</v>
      </c>
      <c r="N2420">
        <v>1.9044721964217901</v>
      </c>
      <c r="O2420">
        <v>46.351242983159501</v>
      </c>
      <c r="P2420">
        <v>76.879432624113406</v>
      </c>
      <c r="Q2420">
        <v>3.7410730346067997E-2</v>
      </c>
    </row>
    <row r="2421" spans="1:17" hidden="1" x14ac:dyDescent="0.3">
      <c r="A2421" t="s">
        <v>5002</v>
      </c>
      <c r="B2421" t="s">
        <v>5003</v>
      </c>
      <c r="C2421" t="str">
        <f>IFERROR(VLOOKUP(Table1[[#This Row],[Ticker]],[1]!Table1[[Symbol]:[Industry]],2,FALSE),"-")</f>
        <v>-</v>
      </c>
      <c r="D2421" t="s">
        <v>934</v>
      </c>
      <c r="E2421">
        <v>189.08449999999999</v>
      </c>
      <c r="F2421">
        <v>640</v>
      </c>
      <c r="G2421">
        <v>141.70056209448401</v>
      </c>
      <c r="H2421">
        <v>-11.087463586766599</v>
      </c>
      <c r="I2421">
        <v>54.207078580883604</v>
      </c>
      <c r="J2421">
        <v>-7.4031525391077198</v>
      </c>
      <c r="K2421">
        <v>612.813754410912</v>
      </c>
      <c r="L2421">
        <v>484.47492134998902</v>
      </c>
      <c r="M2421">
        <v>30.839231831897699</v>
      </c>
      <c r="N2421">
        <v>0.38166153500926697</v>
      </c>
      <c r="O2421">
        <v>14.749999999999901</v>
      </c>
      <c r="P2421">
        <v>195.339178587909</v>
      </c>
      <c r="Q2421">
        <v>7.2530550848986006E-2</v>
      </c>
    </row>
    <row r="2422" spans="1:17" hidden="1" x14ac:dyDescent="0.3">
      <c r="A2422" t="s">
        <v>5004</v>
      </c>
      <c r="B2422" t="s">
        <v>5005</v>
      </c>
      <c r="C2422" t="str">
        <f>IFERROR(VLOOKUP(Table1[[#This Row],[Ticker]],[1]!Table1[[Symbol]:[Industry]],2,FALSE),"-")</f>
        <v>-</v>
      </c>
      <c r="D2422" t="s">
        <v>393</v>
      </c>
      <c r="E2422">
        <v>188.94843494400001</v>
      </c>
      <c r="F2422">
        <v>12.61</v>
      </c>
      <c r="G2422">
        <v>188.94386192697999</v>
      </c>
      <c r="H2422">
        <v>64.548370211861894</v>
      </c>
      <c r="I2422">
        <v>70.7554028060527</v>
      </c>
      <c r="J2422">
        <v>-1.8404164727788399</v>
      </c>
      <c r="K2422">
        <v>9.64316208653986</v>
      </c>
      <c r="L2422">
        <v>7.6432597280352397</v>
      </c>
      <c r="M2422">
        <v>67.645609413468307</v>
      </c>
      <c r="N2422">
        <v>2.2550796894934901</v>
      </c>
      <c r="O2422">
        <v>22.5218080888184</v>
      </c>
      <c r="P2422">
        <v>236.266666666666</v>
      </c>
      <c r="Q2422">
        <v>0.16692690151930301</v>
      </c>
    </row>
    <row r="2423" spans="1:17" hidden="1" x14ac:dyDescent="0.3">
      <c r="A2423" t="s">
        <v>5006</v>
      </c>
      <c r="B2423" t="s">
        <v>5007</v>
      </c>
      <c r="C2423" t="str">
        <f>IFERROR(VLOOKUP(Table1[[#This Row],[Ticker]],[1]!Table1[[Symbol]:[Industry]],2,FALSE),"-")</f>
        <v>-</v>
      </c>
      <c r="D2423" t="s">
        <v>304</v>
      </c>
      <c r="E2423">
        <v>188.69329312599999</v>
      </c>
      <c r="F2423">
        <v>42.8</v>
      </c>
      <c r="G2423">
        <v>233.96322219634001</v>
      </c>
      <c r="H2423">
        <v>8.8314326517810606</v>
      </c>
      <c r="I2423">
        <v>167.13963332140199</v>
      </c>
      <c r="J2423">
        <v>0.60170389478097497</v>
      </c>
      <c r="K2423">
        <v>33.019810614209298</v>
      </c>
      <c r="L2423">
        <v>21.04478741822</v>
      </c>
      <c r="M2423">
        <v>49.926986642803101</v>
      </c>
      <c r="N2423">
        <v>0.35084745400185502</v>
      </c>
      <c r="O2423">
        <v>8.6448598130841106</v>
      </c>
      <c r="P2423">
        <v>327.99999999999898</v>
      </c>
      <c r="Q2423">
        <v>8.6070323847205005E-2</v>
      </c>
    </row>
    <row r="2424" spans="1:17" hidden="1" x14ac:dyDescent="0.3">
      <c r="A2424" t="s">
        <v>5008</v>
      </c>
      <c r="B2424" t="s">
        <v>5009</v>
      </c>
      <c r="C2424" t="str">
        <f>IFERROR(VLOOKUP(Table1[[#This Row],[Ticker]],[1]!Table1[[Symbol]:[Industry]],2,FALSE),"-")</f>
        <v>-</v>
      </c>
      <c r="D2424" t="s">
        <v>65</v>
      </c>
      <c r="E2424">
        <v>188.65512749999999</v>
      </c>
      <c r="F2424">
        <v>84.38</v>
      </c>
      <c r="G2424">
        <v>-0.74066188254341003</v>
      </c>
      <c r="H2424">
        <v>10.5350876836607</v>
      </c>
      <c r="I2424">
        <v>-6.5896204398832596</v>
      </c>
      <c r="J2424">
        <v>17.081577267934399</v>
      </c>
      <c r="K2424">
        <v>71.668371490450198</v>
      </c>
      <c r="L2424">
        <v>73.185245664913893</v>
      </c>
      <c r="M2424">
        <v>84.910000208110702</v>
      </c>
      <c r="N2424">
        <v>3.0295848932212501</v>
      </c>
      <c r="O2424">
        <v>11.341550130362601</v>
      </c>
      <c r="P2424">
        <v>39.817729908864898</v>
      </c>
      <c r="Q2424">
        <v>-5.1305231796888E-2</v>
      </c>
    </row>
    <row r="2425" spans="1:17" hidden="1" x14ac:dyDescent="0.3">
      <c r="A2425" t="s">
        <v>5010</v>
      </c>
      <c r="B2425" t="s">
        <v>5011</v>
      </c>
      <c r="C2425" t="str">
        <f>IFERROR(VLOOKUP(Table1[[#This Row],[Ticker]],[1]!Table1[[Symbol]:[Industry]],2,FALSE),"-")</f>
        <v>-</v>
      </c>
      <c r="D2425" t="s">
        <v>692</v>
      </c>
      <c r="E2425">
        <v>188.45625000000001</v>
      </c>
      <c r="F2425">
        <v>107.23</v>
      </c>
      <c r="G2425">
        <v>-25.336269899761501</v>
      </c>
      <c r="H2425">
        <v>4.4106151098211104</v>
      </c>
      <c r="I2425">
        <v>1.29100771696731</v>
      </c>
      <c r="J2425">
        <v>-0.67127187224606499</v>
      </c>
      <c r="K2425">
        <v>90.088012062382205</v>
      </c>
      <c r="L2425">
        <v>91.737993067200094</v>
      </c>
      <c r="M2425">
        <v>61.965330564208898</v>
      </c>
      <c r="N2425">
        <v>1.54433778085145</v>
      </c>
      <c r="O2425">
        <v>16.525226149398399</v>
      </c>
      <c r="P2425">
        <v>56.311953352769699</v>
      </c>
      <c r="Q2425">
        <v>-8.8003667844628E-2</v>
      </c>
    </row>
    <row r="2426" spans="1:17" hidden="1" x14ac:dyDescent="0.3">
      <c r="A2426" t="s">
        <v>5012</v>
      </c>
      <c r="B2426" t="s">
        <v>5013</v>
      </c>
      <c r="C2426" t="str">
        <f>IFERROR(VLOOKUP(Table1[[#This Row],[Ticker]],[1]!Table1[[Symbol]:[Industry]],2,FALSE),"-")</f>
        <v>-</v>
      </c>
      <c r="D2426" t="s">
        <v>140</v>
      </c>
      <c r="E2426">
        <v>188.345652</v>
      </c>
      <c r="F2426">
        <v>3.66</v>
      </c>
      <c r="G2426">
        <v>-5.6504003681015398</v>
      </c>
      <c r="H2426">
        <v>14.6494330011949</v>
      </c>
      <c r="I2426">
        <v>-25.1394173504858</v>
      </c>
      <c r="J2426">
        <v>20.1869573510021</v>
      </c>
      <c r="K2426">
        <v>3.3109428656480602</v>
      </c>
      <c r="L2426">
        <v>3.6894483478394302</v>
      </c>
      <c r="M2426">
        <v>65.154112019917306</v>
      </c>
      <c r="N2426">
        <v>2.9230853908377701</v>
      </c>
      <c r="O2426">
        <v>33.060109289617401</v>
      </c>
      <c r="P2426">
        <v>31.1827956989247</v>
      </c>
      <c r="Q2426">
        <v>0.13332189794434901</v>
      </c>
    </row>
    <row r="2427" spans="1:17" hidden="1" x14ac:dyDescent="0.3">
      <c r="A2427" t="s">
        <v>5014</v>
      </c>
      <c r="B2427" t="s">
        <v>5015</v>
      </c>
      <c r="C2427" t="str">
        <f>IFERROR(VLOOKUP(Table1[[#This Row],[Ticker]],[1]!Table1[[Symbol]:[Industry]],2,FALSE),"-")</f>
        <v>-</v>
      </c>
      <c r="D2427" t="s">
        <v>21</v>
      </c>
      <c r="E2427">
        <v>188.28215585000001</v>
      </c>
      <c r="F2427">
        <v>0.93</v>
      </c>
      <c r="G2427">
        <v>78.041688013936906</v>
      </c>
      <c r="H2427">
        <v>0.71617066537665797</v>
      </c>
      <c r="I2427">
        <v>-8.8378064123512594</v>
      </c>
      <c r="J2427">
        <v>-9.8954602314154201</v>
      </c>
      <c r="K2427">
        <v>1.00141336032578</v>
      </c>
      <c r="L2427">
        <v>0.87280461811047305</v>
      </c>
      <c r="M2427">
        <v>43.4634254787955</v>
      </c>
      <c r="N2427">
        <v>2.03886939647328</v>
      </c>
      <c r="O2427">
        <v>83.870967741935402</v>
      </c>
      <c r="P2427">
        <v>294.06779661016901</v>
      </c>
    </row>
    <row r="2428" spans="1:17" hidden="1" x14ac:dyDescent="0.3">
      <c r="A2428" t="s">
        <v>5016</v>
      </c>
      <c r="B2428" t="s">
        <v>5017</v>
      </c>
      <c r="C2428" t="str">
        <f>IFERROR(VLOOKUP(Table1[[#This Row],[Ticker]],[1]!Table1[[Symbol]:[Industry]],2,FALSE),"-")</f>
        <v>-</v>
      </c>
      <c r="E2428">
        <v>188.05546699999999</v>
      </c>
      <c r="F2428">
        <v>17.32</v>
      </c>
      <c r="G2428">
        <v>49.065111548154199</v>
      </c>
      <c r="H2428">
        <v>-16.552939877391101</v>
      </c>
      <c r="I2428">
        <v>-42.939991726837</v>
      </c>
      <c r="J2428">
        <v>-6.4064492424044204</v>
      </c>
      <c r="K2428">
        <v>19.455547042366199</v>
      </c>
      <c r="L2428">
        <v>18.095138987234701</v>
      </c>
      <c r="M2428">
        <v>30.505999545663499</v>
      </c>
      <c r="N2428">
        <v>1.05210054071601</v>
      </c>
      <c r="O2428">
        <v>83.169745958429502</v>
      </c>
      <c r="P2428">
        <v>84.255319148936096</v>
      </c>
      <c r="Q2428">
        <v>0.106315786839235</v>
      </c>
    </row>
    <row r="2429" spans="1:17" hidden="1" x14ac:dyDescent="0.3">
      <c r="A2429" t="s">
        <v>5018</v>
      </c>
      <c r="B2429" t="s">
        <v>5019</v>
      </c>
      <c r="C2429" t="str">
        <f>IFERROR(VLOOKUP(Table1[[#This Row],[Ticker]],[1]!Table1[[Symbol]:[Industry]],2,FALSE),"-")</f>
        <v>-</v>
      </c>
      <c r="E2429">
        <v>187.91050000000001</v>
      </c>
      <c r="F2429">
        <v>182.35</v>
      </c>
      <c r="G2429">
        <v>966.91928159124905</v>
      </c>
      <c r="H2429">
        <v>4.8599075626513102</v>
      </c>
      <c r="I2429">
        <v>592.62987118577303</v>
      </c>
      <c r="J2429">
        <v>-8.9549077283629099</v>
      </c>
      <c r="K2429">
        <v>159.68604404633399</v>
      </c>
      <c r="L2429">
        <v>75.344322431869202</v>
      </c>
      <c r="M2429">
        <v>30.0193112120748</v>
      </c>
      <c r="N2429">
        <v>4.61641560674442</v>
      </c>
      <c r="O2429">
        <v>15.2179873868933</v>
      </c>
      <c r="P2429">
        <v>993.22541966426797</v>
      </c>
    </row>
    <row r="2430" spans="1:17" hidden="1" x14ac:dyDescent="0.3">
      <c r="A2430" t="s">
        <v>5020</v>
      </c>
      <c r="B2430" t="s">
        <v>5021</v>
      </c>
      <c r="C2430" t="str">
        <f>IFERROR(VLOOKUP(Table1[[#This Row],[Ticker]],[1]!Table1[[Symbol]:[Industry]],2,FALSE),"-")</f>
        <v>-</v>
      </c>
      <c r="D2430" t="s">
        <v>986</v>
      </c>
      <c r="E2430">
        <v>187.66837079999999</v>
      </c>
      <c r="F2430">
        <v>113.25</v>
      </c>
      <c r="G2430">
        <v>33.900397504855597</v>
      </c>
      <c r="H2430">
        <v>-4.8856597629229803</v>
      </c>
      <c r="I2430">
        <v>28.1595656881153</v>
      </c>
      <c r="J2430">
        <v>-9.1700028243723306</v>
      </c>
      <c r="K2430">
        <v>102.394374445792</v>
      </c>
      <c r="L2430">
        <v>90.412036006838704</v>
      </c>
      <c r="M2430">
        <v>35.988737225210897</v>
      </c>
      <c r="N2430">
        <v>0.53833475178214496</v>
      </c>
      <c r="O2430">
        <v>10.3752759381898</v>
      </c>
      <c r="P2430">
        <v>71.3054000907578</v>
      </c>
      <c r="Q2430">
        <v>4.6975242294586002E-2</v>
      </c>
    </row>
    <row r="2431" spans="1:17" hidden="1" x14ac:dyDescent="0.3">
      <c r="A2431" t="s">
        <v>5022</v>
      </c>
      <c r="B2431" t="s">
        <v>5023</v>
      </c>
      <c r="C2431" t="str">
        <f>IFERROR(VLOOKUP(Table1[[#This Row],[Ticker]],[1]!Table1[[Symbol]:[Industry]],2,FALSE),"-")</f>
        <v>-</v>
      </c>
      <c r="D2431" t="s">
        <v>494</v>
      </c>
      <c r="E2431">
        <v>186.74764493000001</v>
      </c>
      <c r="F2431">
        <v>3.92</v>
      </c>
      <c r="G2431">
        <v>-5.6907534576349699</v>
      </c>
      <c r="H2431">
        <v>6.8415267907327904</v>
      </c>
      <c r="I2431">
        <v>-45.745981538271401</v>
      </c>
      <c r="J2431">
        <v>9.8065445626573595</v>
      </c>
      <c r="K2431">
        <v>3.6751878674565899</v>
      </c>
      <c r="L2431">
        <v>3.4491516013100001</v>
      </c>
      <c r="M2431">
        <v>64.065208643095701</v>
      </c>
      <c r="N2431">
        <v>0.58820058679206899</v>
      </c>
      <c r="O2431">
        <v>47.959183673469298</v>
      </c>
      <c r="P2431">
        <v>130.588235294117</v>
      </c>
      <c r="Q2431">
        <v>1.3413921792631E-2</v>
      </c>
    </row>
    <row r="2432" spans="1:17" hidden="1" x14ac:dyDescent="0.3">
      <c r="A2432" t="s">
        <v>5024</v>
      </c>
      <c r="B2432" t="s">
        <v>5025</v>
      </c>
      <c r="C2432" t="str">
        <f>IFERROR(VLOOKUP(Table1[[#This Row],[Ticker]],[1]!Table1[[Symbol]:[Industry]],2,FALSE),"-")</f>
        <v>-</v>
      </c>
      <c r="D2432" t="s">
        <v>1151</v>
      </c>
      <c r="E2432">
        <v>185.785648503</v>
      </c>
      <c r="F2432">
        <v>19.100000000000001</v>
      </c>
      <c r="G2432">
        <v>-31.765195144979799</v>
      </c>
      <c r="H2432">
        <v>-5.0454642307249902</v>
      </c>
      <c r="I2432">
        <v>-39.870649973284699</v>
      </c>
      <c r="J2432">
        <v>-2.9167409811225502</v>
      </c>
      <c r="K2432">
        <v>20.1598829884026</v>
      </c>
      <c r="L2432">
        <v>21.520946855706399</v>
      </c>
      <c r="M2432">
        <v>37.074347656905402</v>
      </c>
      <c r="N2432">
        <v>1.0808665368763399</v>
      </c>
      <c r="O2432">
        <v>53.926701570680599</v>
      </c>
      <c r="P2432">
        <v>12.3529411764705</v>
      </c>
      <c r="Q2432">
        <v>-8.8349732582169993E-3</v>
      </c>
    </row>
    <row r="2433" spans="1:17" hidden="1" x14ac:dyDescent="0.3">
      <c r="A2433" t="s">
        <v>5026</v>
      </c>
      <c r="B2433" t="s">
        <v>5027</v>
      </c>
      <c r="C2433" t="str">
        <f>IFERROR(VLOOKUP(Table1[[#This Row],[Ticker]],[1]!Table1[[Symbol]:[Industry]],2,FALSE),"-")</f>
        <v>-</v>
      </c>
      <c r="D2433" t="s">
        <v>75</v>
      </c>
      <c r="E2433">
        <v>185.62992</v>
      </c>
      <c r="F2433">
        <v>80.8</v>
      </c>
      <c r="G2433">
        <v>212.05232088845401</v>
      </c>
      <c r="H2433">
        <v>-4.8393848901788798</v>
      </c>
      <c r="I2433">
        <v>-8.34258344521818</v>
      </c>
      <c r="J2433">
        <v>-1.2416140775692599</v>
      </c>
      <c r="K2433">
        <v>80.557273123977794</v>
      </c>
      <c r="L2433">
        <v>70.936926133730793</v>
      </c>
      <c r="M2433">
        <v>99.999999971025503</v>
      </c>
      <c r="O2433">
        <v>0</v>
      </c>
      <c r="P2433">
        <v>238.35845896147401</v>
      </c>
    </row>
    <row r="2434" spans="1:17" hidden="1" x14ac:dyDescent="0.3">
      <c r="A2434" t="s">
        <v>5028</v>
      </c>
      <c r="B2434" t="s">
        <v>5029</v>
      </c>
      <c r="C2434" t="str">
        <f>IFERROR(VLOOKUP(Table1[[#This Row],[Ticker]],[1]!Table1[[Symbol]:[Industry]],2,FALSE),"-")</f>
        <v>-</v>
      </c>
      <c r="D2434" t="s">
        <v>140</v>
      </c>
      <c r="E2434">
        <v>185.59905839999999</v>
      </c>
      <c r="F2434">
        <v>105.09</v>
      </c>
      <c r="G2434">
        <v>-4.6037640139576101</v>
      </c>
      <c r="H2434">
        <v>7.1395624782421496</v>
      </c>
      <c r="I2434">
        <v>-14.0501856006238</v>
      </c>
      <c r="J2434">
        <v>3.0831873346107801</v>
      </c>
      <c r="K2434">
        <v>96.524971550739593</v>
      </c>
      <c r="L2434">
        <v>93.646764230131495</v>
      </c>
      <c r="M2434">
        <v>75.808412369483506</v>
      </c>
      <c r="N2434">
        <v>2.0046736749332998</v>
      </c>
      <c r="O2434">
        <v>44.637929393852801</v>
      </c>
      <c r="P2434">
        <v>49.700854700854698</v>
      </c>
      <c r="Q2434">
        <v>5.6151835213793001E-2</v>
      </c>
    </row>
    <row r="2435" spans="1:17" hidden="1" x14ac:dyDescent="0.3">
      <c r="A2435" t="s">
        <v>5030</v>
      </c>
      <c r="B2435" t="s">
        <v>5031</v>
      </c>
      <c r="C2435" t="str">
        <f>IFERROR(VLOOKUP(Table1[[#This Row],[Ticker]],[1]!Table1[[Symbol]:[Industry]],2,FALSE),"-")</f>
        <v>-</v>
      </c>
      <c r="E2435">
        <v>185.47499999999999</v>
      </c>
      <c r="F2435">
        <v>123.65</v>
      </c>
      <c r="G2435">
        <v>186.89041714481201</v>
      </c>
      <c r="H2435">
        <v>1.2706296983390899</v>
      </c>
      <c r="I2435">
        <v>184.97902990052</v>
      </c>
      <c r="J2435">
        <v>-1.2416140775692599</v>
      </c>
      <c r="K2435">
        <v>107.65983851637201</v>
      </c>
      <c r="L2435">
        <v>73.730192973974198</v>
      </c>
      <c r="M2435">
        <v>100</v>
      </c>
      <c r="N2435">
        <v>4.3606799704360599E-2</v>
      </c>
      <c r="O2435">
        <v>0</v>
      </c>
      <c r="P2435">
        <v>213.19655521783099</v>
      </c>
    </row>
    <row r="2436" spans="1:17" hidden="1" x14ac:dyDescent="0.3">
      <c r="A2436" t="s">
        <v>5032</v>
      </c>
      <c r="B2436" t="s">
        <v>5033</v>
      </c>
      <c r="C2436" t="str">
        <f>IFERROR(VLOOKUP(Table1[[#This Row],[Ticker]],[1]!Table1[[Symbol]:[Industry]],2,FALSE),"-")</f>
        <v>-</v>
      </c>
      <c r="D2436" t="s">
        <v>986</v>
      </c>
      <c r="E2436">
        <v>185.16749999999999</v>
      </c>
      <c r="F2436">
        <v>345.65</v>
      </c>
      <c r="G2436">
        <v>146.288499150955</v>
      </c>
      <c r="H2436">
        <v>22.420221820988299</v>
      </c>
      <c r="I2436">
        <v>132.944975797453</v>
      </c>
      <c r="J2436">
        <v>-8.9600860817555503</v>
      </c>
      <c r="K2436">
        <v>311.42663416248803</v>
      </c>
      <c r="L2436">
        <v>250.52917608820701</v>
      </c>
      <c r="M2436">
        <v>55.528279337097999</v>
      </c>
      <c r="N2436">
        <v>1.4969603784057099</v>
      </c>
      <c r="O2436">
        <v>12.7730363084044</v>
      </c>
      <c r="P2436">
        <v>200.434593654932</v>
      </c>
      <c r="Q2436">
        <v>0.100598702907606</v>
      </c>
    </row>
    <row r="2437" spans="1:17" hidden="1" x14ac:dyDescent="0.3">
      <c r="A2437" t="s">
        <v>5034</v>
      </c>
      <c r="B2437" t="s">
        <v>5035</v>
      </c>
      <c r="C2437" t="str">
        <f>IFERROR(VLOOKUP(Table1[[#This Row],[Ticker]],[1]!Table1[[Symbol]:[Industry]],2,FALSE),"-")</f>
        <v>-</v>
      </c>
      <c r="D2437" t="s">
        <v>336</v>
      </c>
      <c r="E2437">
        <v>184.67856</v>
      </c>
      <c r="F2437">
        <v>264</v>
      </c>
      <c r="G2437">
        <v>-33.184444951326398</v>
      </c>
      <c r="H2437">
        <v>-5.2167433807449202</v>
      </c>
      <c r="I2437">
        <v>-20.21049531313</v>
      </c>
      <c r="J2437">
        <v>1.4821213309910399</v>
      </c>
      <c r="K2437">
        <v>267.88133733000501</v>
      </c>
      <c r="M2437">
        <v>51.238275221308299</v>
      </c>
      <c r="N2437">
        <v>0.54842715231787997</v>
      </c>
      <c r="O2437">
        <v>19.318181818181799</v>
      </c>
      <c r="P2437">
        <v>31.343283582089501</v>
      </c>
    </row>
    <row r="2438" spans="1:17" hidden="1" x14ac:dyDescent="0.3">
      <c r="A2438" t="s">
        <v>5036</v>
      </c>
      <c r="B2438" t="s">
        <v>5037</v>
      </c>
      <c r="C2438" t="str">
        <f>IFERROR(VLOOKUP(Table1[[#This Row],[Ticker]],[1]!Table1[[Symbol]:[Industry]],2,FALSE),"-")</f>
        <v>-</v>
      </c>
      <c r="D2438" t="s">
        <v>5038</v>
      </c>
      <c r="E2438">
        <v>184.62600789000001</v>
      </c>
      <c r="F2438">
        <v>77.599999999999994</v>
      </c>
      <c r="G2438">
        <v>-52.401376168257599</v>
      </c>
      <c r="H2438">
        <v>-5.7810044758662702</v>
      </c>
      <c r="I2438">
        <v>-50.088504653242097</v>
      </c>
      <c r="J2438">
        <v>-0.98748447147015295</v>
      </c>
      <c r="K2438">
        <v>84.526784549961206</v>
      </c>
      <c r="M2438">
        <v>51.358983213208099</v>
      </c>
      <c r="N2438">
        <v>0.92679565332626501</v>
      </c>
      <c r="O2438">
        <v>95.876288659793801</v>
      </c>
      <c r="P2438">
        <v>9.6819787985865595</v>
      </c>
    </row>
    <row r="2439" spans="1:17" hidden="1" x14ac:dyDescent="0.3">
      <c r="A2439" t="s">
        <v>5039</v>
      </c>
      <c r="B2439" t="s">
        <v>5040</v>
      </c>
      <c r="C2439" t="str">
        <f>IFERROR(VLOOKUP(Table1[[#This Row],[Ticker]],[1]!Table1[[Symbol]:[Industry]],2,FALSE),"-")</f>
        <v>-</v>
      </c>
      <c r="D2439" t="s">
        <v>629</v>
      </c>
      <c r="E2439">
        <v>184.49540278800001</v>
      </c>
      <c r="F2439">
        <v>28.29</v>
      </c>
      <c r="G2439">
        <v>-9.7207722193610593</v>
      </c>
      <c r="H2439">
        <v>16.6345668251959</v>
      </c>
      <c r="I2439">
        <v>-2.8243759348231801</v>
      </c>
      <c r="J2439">
        <v>10.7021798334377</v>
      </c>
      <c r="K2439">
        <v>24.912073171690999</v>
      </c>
      <c r="L2439">
        <v>24.120920607910701</v>
      </c>
      <c r="M2439">
        <v>71.758721168075894</v>
      </c>
      <c r="N2439">
        <v>2.41867442609129</v>
      </c>
      <c r="O2439">
        <v>11.5235065394132</v>
      </c>
      <c r="P2439">
        <v>40.049504950494999</v>
      </c>
      <c r="Q2439">
        <v>4.1831234528165999E-2</v>
      </c>
    </row>
    <row r="2440" spans="1:17" hidden="1" x14ac:dyDescent="0.3">
      <c r="A2440" t="s">
        <v>5041</v>
      </c>
      <c r="B2440" t="s">
        <v>5042</v>
      </c>
      <c r="C2440" t="str">
        <f>IFERROR(VLOOKUP(Table1[[#This Row],[Ticker]],[1]!Table1[[Symbol]:[Industry]],2,FALSE),"-")</f>
        <v>-</v>
      </c>
      <c r="D2440" t="s">
        <v>484</v>
      </c>
      <c r="E2440">
        <v>184.35813273599999</v>
      </c>
      <c r="F2440">
        <v>7.73</v>
      </c>
      <c r="G2440">
        <v>58.693113232585397</v>
      </c>
      <c r="H2440">
        <v>3.5344427122584201</v>
      </c>
      <c r="I2440">
        <v>5.5109472110773003</v>
      </c>
      <c r="J2440">
        <v>-5.4810155738286097</v>
      </c>
      <c r="K2440">
        <v>7.5869581098938204</v>
      </c>
      <c r="L2440">
        <v>7.0126778623909196</v>
      </c>
      <c r="M2440">
        <v>43.377480027522502</v>
      </c>
      <c r="N2440">
        <v>0.752447036321646</v>
      </c>
      <c r="O2440">
        <v>46.517401429638703</v>
      </c>
      <c r="P2440">
        <v>102.01067671301701</v>
      </c>
      <c r="Q2440">
        <v>7.4813679548810005E-2</v>
      </c>
    </row>
    <row r="2441" spans="1:17" hidden="1" x14ac:dyDescent="0.3">
      <c r="A2441" t="s">
        <v>5043</v>
      </c>
      <c r="B2441" t="s">
        <v>5044</v>
      </c>
      <c r="C2441" t="str">
        <f>IFERROR(VLOOKUP(Table1[[#This Row],[Ticker]],[1]!Table1[[Symbol]:[Industry]],2,FALSE),"-")</f>
        <v>-</v>
      </c>
      <c r="D2441" t="s">
        <v>46</v>
      </c>
      <c r="E2441">
        <v>184.29449076</v>
      </c>
      <c r="F2441">
        <v>108</v>
      </c>
      <c r="G2441">
        <v>75.449886586050098</v>
      </c>
      <c r="H2441">
        <v>23.329956817194901</v>
      </c>
      <c r="I2441">
        <v>-15.550386714587701</v>
      </c>
      <c r="J2441">
        <v>2.6226649045230999</v>
      </c>
      <c r="K2441">
        <v>104.156824547291</v>
      </c>
      <c r="L2441">
        <v>97.080864464613995</v>
      </c>
      <c r="M2441">
        <v>61.071207496438397</v>
      </c>
      <c r="N2441">
        <v>0.94876012130758502</v>
      </c>
      <c r="O2441">
        <v>47.0833333333333</v>
      </c>
      <c r="P2441">
        <v>105.635948210205</v>
      </c>
      <c r="Q2441">
        <v>5.0587417094439001E-2</v>
      </c>
    </row>
    <row r="2442" spans="1:17" hidden="1" x14ac:dyDescent="0.3">
      <c r="A2442" t="s">
        <v>5045</v>
      </c>
      <c r="B2442" t="s">
        <v>5046</v>
      </c>
      <c r="C2442" t="str">
        <f>IFERROR(VLOOKUP(Table1[[#This Row],[Ticker]],[1]!Table1[[Symbol]:[Industry]],2,FALSE),"-")</f>
        <v>-</v>
      </c>
      <c r="D2442" t="s">
        <v>414</v>
      </c>
      <c r="E2442">
        <v>183.79297600000001</v>
      </c>
      <c r="F2442">
        <v>190.15</v>
      </c>
      <c r="G2442">
        <v>-59.392949131304398</v>
      </c>
      <c r="H2442">
        <v>-12.7203372711312</v>
      </c>
      <c r="I2442">
        <v>-39.616352032419599</v>
      </c>
      <c r="J2442">
        <v>-6.6450370604543503</v>
      </c>
      <c r="K2442">
        <v>213.842760199948</v>
      </c>
      <c r="L2442">
        <v>229.95630916424801</v>
      </c>
      <c r="M2442">
        <v>25.557809376815499</v>
      </c>
      <c r="N2442">
        <v>1.3620585495267401</v>
      </c>
      <c r="O2442">
        <v>91.953720746778799</v>
      </c>
      <c r="P2442">
        <v>0.23721665788087801</v>
      </c>
      <c r="Q2442">
        <v>0.12820010753321501</v>
      </c>
    </row>
    <row r="2443" spans="1:17" hidden="1" x14ac:dyDescent="0.3">
      <c r="A2443" t="s">
        <v>5047</v>
      </c>
      <c r="B2443" t="s">
        <v>5048</v>
      </c>
      <c r="C2443" t="str">
        <f>IFERROR(VLOOKUP(Table1[[#This Row],[Ticker]],[1]!Table1[[Symbol]:[Industry]],2,FALSE),"-")</f>
        <v>-</v>
      </c>
      <c r="D2443" t="s">
        <v>1308</v>
      </c>
      <c r="E2443">
        <v>183.70820789999999</v>
      </c>
      <c r="F2443">
        <v>122.25</v>
      </c>
      <c r="G2443">
        <v>-18.5577413410508</v>
      </c>
      <c r="H2443">
        <v>-4.5434782651583401</v>
      </c>
      <c r="I2443">
        <v>-9.5634081954547003</v>
      </c>
      <c r="J2443">
        <v>-2.7589667813626502</v>
      </c>
      <c r="K2443">
        <v>121.419722804595</v>
      </c>
      <c r="L2443">
        <v>118.68731215974699</v>
      </c>
      <c r="M2443">
        <v>62.4894939835931</v>
      </c>
      <c r="N2443">
        <v>2.3688493085215701</v>
      </c>
      <c r="O2443">
        <v>3.14928425357872</v>
      </c>
      <c r="P2443">
        <v>10.5334538878842</v>
      </c>
    </row>
    <row r="2444" spans="1:17" hidden="1" x14ac:dyDescent="0.3">
      <c r="A2444" t="s">
        <v>5049</v>
      </c>
      <c r="B2444" t="s">
        <v>5050</v>
      </c>
      <c r="C2444" t="str">
        <f>IFERROR(VLOOKUP(Table1[[#This Row],[Ticker]],[1]!Table1[[Symbol]:[Industry]],2,FALSE),"-")</f>
        <v>-</v>
      </c>
      <c r="D2444" t="s">
        <v>75</v>
      </c>
      <c r="E2444">
        <v>183.57905216</v>
      </c>
      <c r="F2444">
        <v>131.15</v>
      </c>
      <c r="G2444">
        <v>-55.337523354404802</v>
      </c>
      <c r="H2444">
        <v>-2.0268848901788901</v>
      </c>
      <c r="I2444">
        <v>-28.1698507724855</v>
      </c>
      <c r="J2444">
        <v>-3.8322876526987999</v>
      </c>
      <c r="K2444">
        <v>128.44482477768301</v>
      </c>
      <c r="L2444">
        <v>139.00655194315601</v>
      </c>
      <c r="M2444">
        <v>49.067610219129698</v>
      </c>
      <c r="N2444">
        <v>1.0367627442401399</v>
      </c>
      <c r="O2444">
        <v>52.497140678612197</v>
      </c>
      <c r="P2444">
        <v>17.728904847396699</v>
      </c>
      <c r="Q2444">
        <v>-2.4027111682758999E-2</v>
      </c>
    </row>
    <row r="2445" spans="1:17" hidden="1" x14ac:dyDescent="0.3">
      <c r="A2445" t="s">
        <v>5051</v>
      </c>
      <c r="B2445" t="s">
        <v>5052</v>
      </c>
      <c r="C2445" t="str">
        <f>IFERROR(VLOOKUP(Table1[[#This Row],[Ticker]],[1]!Table1[[Symbol]:[Industry]],2,FALSE),"-")</f>
        <v>-</v>
      </c>
      <c r="D2445" t="s">
        <v>403</v>
      </c>
      <c r="E2445">
        <v>183.497630641</v>
      </c>
      <c r="F2445">
        <v>180.24</v>
      </c>
      <c r="G2445">
        <v>40.814863317800999</v>
      </c>
      <c r="H2445">
        <v>19.099804299010302</v>
      </c>
      <c r="I2445">
        <v>29.037479811622301</v>
      </c>
      <c r="J2445">
        <v>-0.45589979185497698</v>
      </c>
      <c r="K2445">
        <v>159.733961224892</v>
      </c>
      <c r="L2445">
        <v>138.258756859199</v>
      </c>
      <c r="M2445">
        <v>71.265602265002201</v>
      </c>
      <c r="N2445">
        <v>0.39170794872863401</v>
      </c>
      <c r="O2445">
        <v>4.8601864181091896</v>
      </c>
      <c r="P2445">
        <v>69.557855126999002</v>
      </c>
      <c r="Q2445">
        <v>6.0950117721878E-2</v>
      </c>
    </row>
    <row r="2446" spans="1:17" hidden="1" x14ac:dyDescent="0.3">
      <c r="A2446" t="s">
        <v>5053</v>
      </c>
      <c r="B2446" t="s">
        <v>5054</v>
      </c>
      <c r="C2446" t="str">
        <f>IFERROR(VLOOKUP(Table1[[#This Row],[Ticker]],[1]!Table1[[Symbol]:[Industry]],2,FALSE),"-")</f>
        <v>-</v>
      </c>
      <c r="D2446" t="s">
        <v>388</v>
      </c>
      <c r="E2446">
        <v>182.955003</v>
      </c>
      <c r="F2446">
        <v>26.17</v>
      </c>
      <c r="G2446">
        <v>-73.818726189837307</v>
      </c>
      <c r="H2446">
        <v>-7.4073045031301401</v>
      </c>
      <c r="I2446">
        <v>-46.306961132991901</v>
      </c>
      <c r="J2446">
        <v>-5.1682195821564196</v>
      </c>
      <c r="K2446">
        <v>27.996223094545901</v>
      </c>
      <c r="L2446">
        <v>35.435510215669296</v>
      </c>
      <c r="M2446">
        <v>38.540696719555903</v>
      </c>
      <c r="N2446">
        <v>0.90788451155743299</v>
      </c>
      <c r="O2446">
        <v>123.53840275124099</v>
      </c>
      <c r="P2446">
        <v>21.494893221912701</v>
      </c>
      <c r="Q2446">
        <v>0.114235390769204</v>
      </c>
    </row>
    <row r="2447" spans="1:17" hidden="1" x14ac:dyDescent="0.3">
      <c r="A2447" t="s">
        <v>5055</v>
      </c>
      <c r="B2447" t="s">
        <v>5056</v>
      </c>
      <c r="C2447" t="str">
        <f>IFERROR(VLOOKUP(Table1[[#This Row],[Ticker]],[1]!Table1[[Symbol]:[Industry]],2,FALSE),"-")</f>
        <v>-</v>
      </c>
      <c r="D2447" t="s">
        <v>403</v>
      </c>
      <c r="E2447">
        <v>182.86255343099899</v>
      </c>
      <c r="F2447">
        <v>22.54</v>
      </c>
      <c r="G2447">
        <v>76.276230582367702</v>
      </c>
      <c r="H2447">
        <v>-5.3282737790677697</v>
      </c>
      <c r="I2447">
        <v>14.084431124249701</v>
      </c>
      <c r="J2447">
        <v>-1.68625614070843</v>
      </c>
      <c r="K2447">
        <v>21.568744083828101</v>
      </c>
      <c r="L2447">
        <v>18.840371720447902</v>
      </c>
      <c r="M2447">
        <v>63.3706114077577</v>
      </c>
      <c r="N2447">
        <v>0.63682725747136903</v>
      </c>
      <c r="O2447">
        <v>26.441881100266102</v>
      </c>
      <c r="P2447">
        <v>125.4</v>
      </c>
      <c r="Q2447">
        <v>2.6846651706577001E-2</v>
      </c>
    </row>
    <row r="2448" spans="1:17" hidden="1" x14ac:dyDescent="0.3">
      <c r="A2448" t="s">
        <v>5057</v>
      </c>
      <c r="B2448" t="s">
        <v>5058</v>
      </c>
      <c r="C2448" t="str">
        <f>IFERROR(VLOOKUP(Table1[[#This Row],[Ticker]],[1]!Table1[[Symbol]:[Industry]],2,FALSE),"-")</f>
        <v>-</v>
      </c>
      <c r="D2448" t="s">
        <v>21</v>
      </c>
      <c r="E2448">
        <v>182.70294000000001</v>
      </c>
      <c r="F2448">
        <v>204</v>
      </c>
      <c r="G2448">
        <v>50.393732000605297</v>
      </c>
      <c r="H2448">
        <v>82.8878878370938</v>
      </c>
      <c r="I2448">
        <v>63.367681638801699</v>
      </c>
      <c r="J2448">
        <v>30.287048342812898</v>
      </c>
      <c r="K2448">
        <v>135.302103971489</v>
      </c>
      <c r="M2448">
        <v>84.959839445894204</v>
      </c>
      <c r="N2448">
        <v>2.0244303500117402</v>
      </c>
      <c r="O2448">
        <v>13.9705882352941</v>
      </c>
      <c r="P2448">
        <v>109.230769230769</v>
      </c>
    </row>
    <row r="2449" spans="1:17" hidden="1" x14ac:dyDescent="0.3">
      <c r="A2449" t="s">
        <v>5059</v>
      </c>
      <c r="B2449" t="s">
        <v>5060</v>
      </c>
      <c r="C2449" t="str">
        <f>IFERROR(VLOOKUP(Table1[[#This Row],[Ticker]],[1]!Table1[[Symbol]:[Industry]],2,FALSE),"-")</f>
        <v>-</v>
      </c>
      <c r="D2449" t="s">
        <v>100</v>
      </c>
      <c r="E2449">
        <v>181.953194</v>
      </c>
      <c r="F2449">
        <v>108.4</v>
      </c>
      <c r="G2449">
        <v>136.481740714859</v>
      </c>
      <c r="H2449">
        <v>9.8696098188158192</v>
      </c>
      <c r="I2449">
        <v>13.897858513533601</v>
      </c>
      <c r="J2449">
        <v>-1.05677119402028</v>
      </c>
      <c r="K2449">
        <v>61.466197253657903</v>
      </c>
      <c r="M2449">
        <v>99.999677125048294</v>
      </c>
      <c r="N2449">
        <v>0.93333333333333302</v>
      </c>
      <c r="O2449">
        <v>0</v>
      </c>
      <c r="P2449">
        <v>162.78787878787799</v>
      </c>
    </row>
    <row r="2450" spans="1:17" hidden="1" x14ac:dyDescent="0.3">
      <c r="A2450" t="s">
        <v>5061</v>
      </c>
      <c r="B2450" t="s">
        <v>5062</v>
      </c>
      <c r="C2450" t="str">
        <f>IFERROR(VLOOKUP(Table1[[#This Row],[Ticker]],[1]!Table1[[Symbol]:[Industry]],2,FALSE),"-")</f>
        <v>-</v>
      </c>
      <c r="D2450" t="s">
        <v>65</v>
      </c>
      <c r="E2450">
        <v>181.78375</v>
      </c>
      <c r="F2450">
        <v>177.2</v>
      </c>
      <c r="G2450">
        <v>-27.117780950153598</v>
      </c>
      <c r="H2450">
        <v>-7.5012948792019296</v>
      </c>
      <c r="I2450">
        <v>-18.7498559021303</v>
      </c>
      <c r="J2450">
        <v>-2.1634017870664701</v>
      </c>
      <c r="K2450">
        <v>183.49460073218</v>
      </c>
      <c r="L2450">
        <v>181.90229885355799</v>
      </c>
      <c r="M2450">
        <v>41.813343847591298</v>
      </c>
      <c r="N2450">
        <v>0.413184067981891</v>
      </c>
      <c r="O2450">
        <v>29.796839729119601</v>
      </c>
      <c r="P2450">
        <v>19.2462987886944</v>
      </c>
      <c r="Q2450">
        <v>-4.8644686659239003E-2</v>
      </c>
    </row>
    <row r="2451" spans="1:17" hidden="1" x14ac:dyDescent="0.3">
      <c r="A2451" t="s">
        <v>5063</v>
      </c>
      <c r="B2451" t="s">
        <v>5064</v>
      </c>
      <c r="C2451" t="str">
        <f>IFERROR(VLOOKUP(Table1[[#This Row],[Ticker]],[1]!Table1[[Symbol]:[Industry]],2,FALSE),"-")</f>
        <v>-</v>
      </c>
      <c r="D2451" t="s">
        <v>117</v>
      </c>
      <c r="E2451">
        <v>181.68831</v>
      </c>
      <c r="F2451">
        <v>164.95</v>
      </c>
      <c r="G2451">
        <v>-11.956051417906901</v>
      </c>
      <c r="H2451">
        <v>4.93185693988646</v>
      </c>
      <c r="I2451">
        <v>-13.362491465126199</v>
      </c>
      <c r="J2451">
        <v>-5.2427572613360498</v>
      </c>
      <c r="K2451">
        <v>160.970628027468</v>
      </c>
      <c r="L2451">
        <v>153.18244594731499</v>
      </c>
      <c r="M2451">
        <v>47.622741059483197</v>
      </c>
      <c r="N2451">
        <v>0.74870202231255301</v>
      </c>
      <c r="O2451">
        <v>21.400424371021501</v>
      </c>
      <c r="P2451">
        <v>37.4583333333333</v>
      </c>
      <c r="Q2451">
        <v>0.10694935804826899</v>
      </c>
    </row>
    <row r="2452" spans="1:17" hidden="1" x14ac:dyDescent="0.3">
      <c r="A2452" t="s">
        <v>5065</v>
      </c>
      <c r="B2452" t="s">
        <v>5066</v>
      </c>
      <c r="C2452" t="str">
        <f>IFERROR(VLOOKUP(Table1[[#This Row],[Ticker]],[1]!Table1[[Symbol]:[Industry]],2,FALSE),"-")</f>
        <v>-</v>
      </c>
      <c r="D2452" t="s">
        <v>140</v>
      </c>
      <c r="E2452">
        <v>181.608</v>
      </c>
      <c r="F2452">
        <v>62.03</v>
      </c>
      <c r="G2452">
        <v>47.642263497367402</v>
      </c>
      <c r="H2452">
        <v>103.847873797079</v>
      </c>
      <c r="I2452">
        <v>19.636729035702</v>
      </c>
      <c r="J2452">
        <v>67.225918389963198</v>
      </c>
      <c r="K2452">
        <v>39.2417771536239</v>
      </c>
      <c r="L2452">
        <v>37.745793029272903</v>
      </c>
      <c r="M2452">
        <v>93.393665231972705</v>
      </c>
      <c r="N2452">
        <v>4.1994939842260601</v>
      </c>
      <c r="O2452">
        <v>9.7855876188940698</v>
      </c>
      <c r="P2452">
        <v>121.062009978617</v>
      </c>
      <c r="Q2452">
        <v>9.7011102380423E-2</v>
      </c>
    </row>
    <row r="2453" spans="1:17" hidden="1" x14ac:dyDescent="0.3">
      <c r="A2453" t="s">
        <v>5067</v>
      </c>
      <c r="B2453" t="s">
        <v>5068</v>
      </c>
      <c r="C2453" t="str">
        <f>IFERROR(VLOOKUP(Table1[[#This Row],[Ticker]],[1]!Table1[[Symbol]:[Industry]],2,FALSE),"-")</f>
        <v>-</v>
      </c>
      <c r="D2453" t="s">
        <v>1151</v>
      </c>
      <c r="E2453">
        <v>181.49088853000001</v>
      </c>
      <c r="F2453">
        <v>9</v>
      </c>
      <c r="G2453">
        <v>57.936286169404603</v>
      </c>
      <c r="H2453">
        <v>-0.63483943563344303</v>
      </c>
      <c r="I2453">
        <v>-49.275248933043798</v>
      </c>
      <c r="J2453">
        <v>-0.25042465025649302</v>
      </c>
      <c r="K2453">
        <v>8.9695769457623697</v>
      </c>
      <c r="L2453">
        <v>8.5113914456713307</v>
      </c>
      <c r="M2453">
        <v>56.252308577778997</v>
      </c>
      <c r="N2453">
        <v>1.3867985933415099</v>
      </c>
      <c r="O2453">
        <v>71.1111111111111</v>
      </c>
      <c r="P2453">
        <v>102.247191011235</v>
      </c>
      <c r="Q2453">
        <v>7.7886196891223003E-2</v>
      </c>
    </row>
    <row r="2454" spans="1:17" hidden="1" x14ac:dyDescent="0.3">
      <c r="A2454" t="s">
        <v>5069</v>
      </c>
      <c r="B2454" t="s">
        <v>5070</v>
      </c>
      <c r="C2454" t="str">
        <f>IFERROR(VLOOKUP(Table1[[#This Row],[Ticker]],[1]!Table1[[Symbol]:[Industry]],2,FALSE),"-")</f>
        <v>-</v>
      </c>
      <c r="D2454" t="s">
        <v>120</v>
      </c>
      <c r="E2454">
        <v>181.43737884999999</v>
      </c>
      <c r="F2454">
        <v>0.91</v>
      </c>
      <c r="G2454">
        <v>-19.2473145436078</v>
      </c>
      <c r="H2454">
        <v>-25.0148234866701</v>
      </c>
      <c r="I2454">
        <v>-12.221077323712001</v>
      </c>
      <c r="J2454">
        <v>-1.2416140775692599</v>
      </c>
      <c r="K2454">
        <v>1.02557988155094</v>
      </c>
      <c r="L2454">
        <v>1.00385416490435</v>
      </c>
      <c r="M2454">
        <v>2.99537051197309</v>
      </c>
      <c r="N2454">
        <v>0.69455112550775899</v>
      </c>
      <c r="O2454">
        <v>37.362637362637301</v>
      </c>
      <c r="P2454">
        <v>65.454545454545396</v>
      </c>
      <c r="Q2454">
        <v>-9.9376792322744004E-2</v>
      </c>
    </row>
    <row r="2455" spans="1:17" hidden="1" x14ac:dyDescent="0.3">
      <c r="A2455" t="s">
        <v>5071</v>
      </c>
      <c r="B2455" t="s">
        <v>5072</v>
      </c>
      <c r="C2455" t="str">
        <f>IFERROR(VLOOKUP(Table1[[#This Row],[Ticker]],[1]!Table1[[Symbol]:[Industry]],2,FALSE),"-")</f>
        <v>-</v>
      </c>
      <c r="D2455" t="s">
        <v>239</v>
      </c>
      <c r="E2455">
        <v>181.39600637500001</v>
      </c>
      <c r="F2455">
        <v>34.79</v>
      </c>
      <c r="G2455">
        <v>234.211996642006</v>
      </c>
      <c r="H2455">
        <v>41.727138714971296</v>
      </c>
      <c r="I2455">
        <v>101.553543498468</v>
      </c>
      <c r="J2455">
        <v>19.2169397143178</v>
      </c>
      <c r="K2455">
        <v>25.895747314491398</v>
      </c>
      <c r="L2455">
        <v>20.150626780476799</v>
      </c>
      <c r="M2455">
        <v>89.104471545800706</v>
      </c>
      <c r="N2455">
        <v>1.2794225479543</v>
      </c>
      <c r="O2455">
        <v>0.114975567691866</v>
      </c>
      <c r="P2455">
        <v>281.888035126234</v>
      </c>
      <c r="Q2455">
        <v>8.5960313110247002E-2</v>
      </c>
    </row>
    <row r="2456" spans="1:17" hidden="1" x14ac:dyDescent="0.3">
      <c r="A2456" t="s">
        <v>5073</v>
      </c>
      <c r="B2456" t="s">
        <v>5074</v>
      </c>
      <c r="C2456" t="str">
        <f>IFERROR(VLOOKUP(Table1[[#This Row],[Ticker]],[1]!Table1[[Symbol]:[Industry]],2,FALSE),"-")</f>
        <v>-</v>
      </c>
      <c r="D2456" t="s">
        <v>120</v>
      </c>
      <c r="E2456">
        <v>181.33537999999999</v>
      </c>
      <c r="F2456">
        <v>257</v>
      </c>
      <c r="G2456">
        <v>114.895175864099</v>
      </c>
      <c r="H2456">
        <v>-18.9172190695359</v>
      </c>
      <c r="I2456">
        <v>-8.0905831932179293</v>
      </c>
      <c r="J2456">
        <v>-5.08558302284478</v>
      </c>
      <c r="K2456">
        <v>281.677214685617</v>
      </c>
      <c r="L2456">
        <v>232.51915594964501</v>
      </c>
      <c r="M2456">
        <v>30.282745208982799</v>
      </c>
      <c r="N2456">
        <v>0.49441786283891498</v>
      </c>
      <c r="O2456">
        <v>62.626459143968802</v>
      </c>
      <c r="P2456">
        <v>153.20197044334901</v>
      </c>
    </row>
    <row r="2457" spans="1:17" hidden="1" x14ac:dyDescent="0.3">
      <c r="A2457" t="s">
        <v>5075</v>
      </c>
      <c r="B2457" t="s">
        <v>5076</v>
      </c>
      <c r="C2457" t="str">
        <f>IFERROR(VLOOKUP(Table1[[#This Row],[Ticker]],[1]!Table1[[Symbol]:[Industry]],2,FALSE),"-")</f>
        <v>-</v>
      </c>
      <c r="D2457" t="s">
        <v>130</v>
      </c>
      <c r="E2457">
        <v>181.15430803199999</v>
      </c>
      <c r="F2457">
        <v>4.49</v>
      </c>
      <c r="G2457">
        <v>14.0063619269804</v>
      </c>
      <c r="H2457">
        <v>2.3566448864960501</v>
      </c>
      <c r="I2457">
        <v>-23.532188434823102</v>
      </c>
      <c r="J2457">
        <v>7.0290626141600496</v>
      </c>
      <c r="K2457">
        <v>4.0083637067295896</v>
      </c>
      <c r="L2457">
        <v>3.6722203151998798</v>
      </c>
      <c r="M2457">
        <v>79.668211388483996</v>
      </c>
      <c r="N2457">
        <v>0.73846836952291595</v>
      </c>
      <c r="O2457">
        <v>22.494432071269401</v>
      </c>
      <c r="P2457">
        <v>76.078431372549005</v>
      </c>
      <c r="Q2457">
        <v>6.3731522802919993E-2</v>
      </c>
    </row>
    <row r="2458" spans="1:17" hidden="1" x14ac:dyDescent="0.3">
      <c r="A2458" t="s">
        <v>5077</v>
      </c>
      <c r="B2458" t="s">
        <v>5078</v>
      </c>
      <c r="C2458" t="str">
        <f>IFERROR(VLOOKUP(Table1[[#This Row],[Ticker]],[1]!Table1[[Symbol]:[Industry]],2,FALSE),"-")</f>
        <v>-</v>
      </c>
      <c r="D2458" t="s">
        <v>65</v>
      </c>
      <c r="E2458">
        <v>180.858431</v>
      </c>
      <c r="F2458">
        <v>44.54</v>
      </c>
      <c r="G2458">
        <v>-5.9049170341117101</v>
      </c>
      <c r="H2458">
        <v>-11.099715468691199</v>
      </c>
      <c r="I2458">
        <v>-50.696834757421897</v>
      </c>
      <c r="J2458">
        <v>-1.54923877543786</v>
      </c>
      <c r="K2458">
        <v>50.137036204226803</v>
      </c>
      <c r="L2458">
        <v>52.791934223497201</v>
      </c>
      <c r="M2458">
        <v>40.1518405433414</v>
      </c>
      <c r="N2458">
        <v>0.87952794669680101</v>
      </c>
      <c r="O2458">
        <v>65.918275707229398</v>
      </c>
      <c r="P2458">
        <v>33.528666945132301</v>
      </c>
      <c r="Q2458">
        <v>0.13774305909767001</v>
      </c>
    </row>
    <row r="2459" spans="1:17" hidden="1" x14ac:dyDescent="0.3">
      <c r="A2459" t="s">
        <v>5079</v>
      </c>
      <c r="B2459" t="s">
        <v>5080</v>
      </c>
      <c r="C2459" t="str">
        <f>IFERROR(VLOOKUP(Table1[[#This Row],[Ticker]],[1]!Table1[[Symbol]:[Industry]],2,FALSE),"-")</f>
        <v>-</v>
      </c>
      <c r="D2459" t="s">
        <v>333</v>
      </c>
      <c r="E2459">
        <v>180.46642</v>
      </c>
      <c r="F2459">
        <v>125.75</v>
      </c>
      <c r="G2459">
        <v>85.751197508767902</v>
      </c>
      <c r="H2459">
        <v>22.326390510890601</v>
      </c>
      <c r="I2459">
        <v>98.725147146964304</v>
      </c>
      <c r="J2459">
        <v>15.0420045043378</v>
      </c>
      <c r="K2459">
        <v>98.459532714906899</v>
      </c>
      <c r="M2459">
        <v>65.381281239121407</v>
      </c>
      <c r="N2459">
        <v>1.2412121212121201</v>
      </c>
      <c r="O2459">
        <v>4.9701789264413598</v>
      </c>
      <c r="P2459">
        <v>123.555555555555</v>
      </c>
    </row>
    <row r="2460" spans="1:17" hidden="1" x14ac:dyDescent="0.3">
      <c r="A2460" t="s">
        <v>5081</v>
      </c>
      <c r="B2460" t="s">
        <v>5082</v>
      </c>
      <c r="C2460" t="str">
        <f>IFERROR(VLOOKUP(Table1[[#This Row],[Ticker]],[1]!Table1[[Symbol]:[Industry]],2,FALSE),"-")</f>
        <v>-</v>
      </c>
      <c r="D2460" t="s">
        <v>629</v>
      </c>
      <c r="E2460">
        <v>180.00339500000001</v>
      </c>
      <c r="F2460">
        <v>416.7</v>
      </c>
      <c r="G2460">
        <v>-85.201329195091006</v>
      </c>
      <c r="H2460">
        <v>4.7320436812496798</v>
      </c>
      <c r="I2460">
        <v>-26.019459257243199</v>
      </c>
      <c r="J2460">
        <v>4.0892223768626899</v>
      </c>
      <c r="K2460">
        <v>402.76817709449102</v>
      </c>
      <c r="L2460">
        <v>460.60723768273499</v>
      </c>
      <c r="M2460">
        <v>71.462610024721897</v>
      </c>
      <c r="N2460">
        <v>1.34699816972051</v>
      </c>
      <c r="O2460">
        <v>157.58339332853299</v>
      </c>
      <c r="P2460">
        <v>29.169249845009201</v>
      </c>
      <c r="Q2460">
        <v>2.4224578835215001E-2</v>
      </c>
    </row>
    <row r="2461" spans="1:17" hidden="1" x14ac:dyDescent="0.3">
      <c r="A2461" t="s">
        <v>5083</v>
      </c>
      <c r="B2461" t="s">
        <v>5084</v>
      </c>
      <c r="C2461" t="str">
        <f>IFERROR(VLOOKUP(Table1[[#This Row],[Ticker]],[1]!Table1[[Symbol]:[Industry]],2,FALSE),"-")</f>
        <v>-</v>
      </c>
      <c r="D2461" t="s">
        <v>1151</v>
      </c>
      <c r="E2461">
        <v>179.94239999999999</v>
      </c>
      <c r="F2461">
        <v>13.82</v>
      </c>
      <c r="G2461">
        <v>-25.503804010291599</v>
      </c>
      <c r="H2461">
        <v>-13.0121423652619</v>
      </c>
      <c r="I2461">
        <v>-43.867498814315503</v>
      </c>
      <c r="J2461">
        <v>-10.618663257897101</v>
      </c>
      <c r="K2461">
        <v>15.477662597714501</v>
      </c>
      <c r="L2461">
        <v>16.380411918064802</v>
      </c>
      <c r="M2461">
        <v>42.280903487173198</v>
      </c>
      <c r="N2461">
        <v>0.34828571705630601</v>
      </c>
      <c r="O2461">
        <v>60.564399421128797</v>
      </c>
      <c r="P2461">
        <v>34.174757281553298</v>
      </c>
      <c r="Q2461">
        <v>9.5882906916070001E-2</v>
      </c>
    </row>
    <row r="2462" spans="1:17" hidden="1" x14ac:dyDescent="0.3">
      <c r="A2462" t="s">
        <v>5085</v>
      </c>
      <c r="B2462" t="s">
        <v>5086</v>
      </c>
      <c r="C2462" t="str">
        <f>IFERROR(VLOOKUP(Table1[[#This Row],[Ticker]],[1]!Table1[[Symbol]:[Industry]],2,FALSE),"-")</f>
        <v>-</v>
      </c>
      <c r="D2462" t="s">
        <v>986</v>
      </c>
      <c r="E2462">
        <v>179.82152687999999</v>
      </c>
      <c r="F2462">
        <v>181.95</v>
      </c>
      <c r="G2462">
        <v>111.536999181882</v>
      </c>
      <c r="H2462">
        <v>-3.7055980421063199</v>
      </c>
      <c r="I2462">
        <v>70.641522384185805</v>
      </c>
      <c r="J2462">
        <v>-9.7544345903897707</v>
      </c>
      <c r="K2462">
        <v>152.731011829137</v>
      </c>
      <c r="L2462">
        <v>120.016354243343</v>
      </c>
      <c r="M2462">
        <v>56.638501438818103</v>
      </c>
      <c r="N2462">
        <v>1.0921098833588301</v>
      </c>
      <c r="O2462">
        <v>7.9417422368782598</v>
      </c>
      <c r="P2462">
        <v>149.24657534246501</v>
      </c>
      <c r="Q2462">
        <v>1.9528669027669001E-2</v>
      </c>
    </row>
    <row r="2463" spans="1:17" hidden="1" x14ac:dyDescent="0.3">
      <c r="A2463" t="s">
        <v>5087</v>
      </c>
      <c r="B2463" t="s">
        <v>5088</v>
      </c>
      <c r="C2463" t="str">
        <f>IFERROR(VLOOKUP(Table1[[#This Row],[Ticker]],[1]!Table1[[Symbol]:[Industry]],2,FALSE),"-")</f>
        <v>-</v>
      </c>
      <c r="D2463" t="s">
        <v>130</v>
      </c>
      <c r="E2463">
        <v>179.80399180000001</v>
      </c>
      <c r="F2463">
        <v>72.150000000000006</v>
      </c>
      <c r="G2463">
        <v>-18.699874090916602</v>
      </c>
      <c r="H2463">
        <v>0.61001355285011805</v>
      </c>
      <c r="I2463">
        <v>-10.407794711570601</v>
      </c>
      <c r="J2463">
        <v>5.6450430242958598</v>
      </c>
      <c r="K2463">
        <v>73.246451468415401</v>
      </c>
      <c r="L2463">
        <v>74.793859464697505</v>
      </c>
      <c r="M2463">
        <v>67.408581750039005</v>
      </c>
      <c r="N2463">
        <v>1.20496100242935</v>
      </c>
      <c r="O2463">
        <v>58.905058905058901</v>
      </c>
      <c r="P2463">
        <v>31.181818181818201</v>
      </c>
    </row>
    <row r="2464" spans="1:17" hidden="1" x14ac:dyDescent="0.3">
      <c r="A2464" t="s">
        <v>5089</v>
      </c>
      <c r="B2464" t="s">
        <v>5090</v>
      </c>
      <c r="C2464" t="str">
        <f>IFERROR(VLOOKUP(Table1[[#This Row],[Ticker]],[1]!Table1[[Symbol]:[Industry]],2,FALSE),"-")</f>
        <v>-</v>
      </c>
      <c r="D2464" t="s">
        <v>297</v>
      </c>
      <c r="E2464">
        <v>179.660865</v>
      </c>
      <c r="F2464">
        <v>354.4</v>
      </c>
      <c r="G2464">
        <v>-27.875364569339499</v>
      </c>
      <c r="H2464">
        <v>-0.207031949002417</v>
      </c>
      <c r="I2464">
        <v>-39.143366998775399</v>
      </c>
      <c r="J2464">
        <v>7.5504348520943401</v>
      </c>
      <c r="K2464">
        <v>350.74314478102701</v>
      </c>
      <c r="L2464">
        <v>395.760217388527</v>
      </c>
      <c r="M2464">
        <v>55.159403310118101</v>
      </c>
      <c r="N2464">
        <v>2.2577469459973099</v>
      </c>
      <c r="O2464">
        <v>101.74943566591401</v>
      </c>
      <c r="P2464">
        <v>22.2068965517241</v>
      </c>
      <c r="Q2464">
        <v>5.4538240527495001E-2</v>
      </c>
    </row>
    <row r="2465" spans="1:17" hidden="1" x14ac:dyDescent="0.3">
      <c r="A2465" t="s">
        <v>5091</v>
      </c>
      <c r="B2465" t="s">
        <v>5092</v>
      </c>
      <c r="C2465" t="str">
        <f>IFERROR(VLOOKUP(Table1[[#This Row],[Ticker]],[1]!Table1[[Symbol]:[Industry]],2,FALSE),"-")</f>
        <v>-</v>
      </c>
      <c r="E2465">
        <v>179.15120999999999</v>
      </c>
      <c r="F2465">
        <v>19.27</v>
      </c>
      <c r="G2465">
        <v>737.81942246509698</v>
      </c>
      <c r="H2465">
        <v>42.816865109821002</v>
      </c>
      <c r="I2465">
        <v>603.02468888859596</v>
      </c>
      <c r="J2465">
        <v>6.8819557164810599</v>
      </c>
      <c r="K2465">
        <v>12.986870391180201</v>
      </c>
      <c r="L2465">
        <v>6.4357238179906702</v>
      </c>
      <c r="M2465">
        <v>100</v>
      </c>
      <c r="N2465">
        <v>0.56575107693732896</v>
      </c>
      <c r="O2465">
        <v>0</v>
      </c>
      <c r="P2465">
        <v>764.12556053811602</v>
      </c>
      <c r="Q2465">
        <v>0.387455427518409</v>
      </c>
    </row>
    <row r="2466" spans="1:17" hidden="1" x14ac:dyDescent="0.3">
      <c r="A2466" t="s">
        <v>5093</v>
      </c>
      <c r="B2466" t="s">
        <v>5094</v>
      </c>
      <c r="C2466" t="str">
        <f>IFERROR(VLOOKUP(Table1[[#This Row],[Ticker]],[1]!Table1[[Symbol]:[Industry]],2,FALSE),"-")</f>
        <v>-</v>
      </c>
      <c r="D2466" t="s">
        <v>242</v>
      </c>
      <c r="E2466">
        <v>178.90979999999999</v>
      </c>
      <c r="F2466">
        <v>15134.75</v>
      </c>
      <c r="G2466">
        <v>3.2500166949995801</v>
      </c>
      <c r="H2466">
        <v>6.4229285426569298</v>
      </c>
      <c r="I2466">
        <v>0.45223032281238301</v>
      </c>
      <c r="J2466">
        <v>-10.3266192608121</v>
      </c>
      <c r="K2466">
        <v>13761.164601946401</v>
      </c>
      <c r="L2466">
        <v>13242.7130014263</v>
      </c>
      <c r="M2466">
        <v>62.181719154773504</v>
      </c>
      <c r="N2466">
        <v>3.77221639442529</v>
      </c>
      <c r="O2466">
        <v>15.297576768694499</v>
      </c>
      <c r="P2466">
        <v>49.681544410708803</v>
      </c>
      <c r="Q2466">
        <v>-2.8863576135670001E-2</v>
      </c>
    </row>
    <row r="2467" spans="1:17" hidden="1" x14ac:dyDescent="0.3">
      <c r="A2467" t="s">
        <v>5095</v>
      </c>
      <c r="B2467" t="s">
        <v>5096</v>
      </c>
      <c r="C2467" t="str">
        <f>IFERROR(VLOOKUP(Table1[[#This Row],[Ticker]],[1]!Table1[[Symbol]:[Industry]],2,FALSE),"-")</f>
        <v>-</v>
      </c>
      <c r="D2467" t="s">
        <v>100</v>
      </c>
      <c r="E2467">
        <v>178.8855322</v>
      </c>
      <c r="F2467">
        <v>174.55</v>
      </c>
      <c r="G2467">
        <v>-28.244340320210501</v>
      </c>
      <c r="H2467">
        <v>-1.9492114797742599</v>
      </c>
      <c r="I2467">
        <v>-29.715421967757301</v>
      </c>
      <c r="J2467">
        <v>3.4642682753719001</v>
      </c>
      <c r="K2467">
        <v>179.99198780350599</v>
      </c>
      <c r="L2467">
        <v>185.49474348435001</v>
      </c>
      <c r="M2467">
        <v>54.075327733301201</v>
      </c>
      <c r="N2467">
        <v>0.78884710558618898</v>
      </c>
      <c r="O2467">
        <v>54.110570037238602</v>
      </c>
      <c r="P2467">
        <v>21.2152777777777</v>
      </c>
      <c r="Q2467">
        <v>7.2105642627948996E-2</v>
      </c>
    </row>
    <row r="2468" spans="1:17" hidden="1" x14ac:dyDescent="0.3">
      <c r="A2468" t="s">
        <v>5097</v>
      </c>
      <c r="B2468" t="s">
        <v>5098</v>
      </c>
      <c r="C2468" t="str">
        <f>IFERROR(VLOOKUP(Table1[[#This Row],[Ticker]],[1]!Table1[[Symbol]:[Industry]],2,FALSE),"-")</f>
        <v>-</v>
      </c>
      <c r="D2468" t="s">
        <v>65</v>
      </c>
      <c r="E2468">
        <v>178.685091672</v>
      </c>
      <c r="F2468">
        <v>112.5</v>
      </c>
      <c r="G2468">
        <v>-22.191482502053301</v>
      </c>
      <c r="H2468">
        <v>1.2303322948253299</v>
      </c>
      <c r="I2468">
        <v>-8.9722626463259498</v>
      </c>
      <c r="J2468">
        <v>6.6734992003200304</v>
      </c>
      <c r="K2468">
        <v>105.558646898886</v>
      </c>
      <c r="L2468">
        <v>105.69839750212</v>
      </c>
      <c r="M2468">
        <v>71.932996038406699</v>
      </c>
      <c r="N2468">
        <v>0.95964021275073097</v>
      </c>
      <c r="O2468">
        <v>17.733333333333299</v>
      </c>
      <c r="P2468">
        <v>23.898678414096899</v>
      </c>
      <c r="Q2468">
        <v>-8.7762397250370994E-2</v>
      </c>
    </row>
    <row r="2469" spans="1:17" hidden="1" x14ac:dyDescent="0.3">
      <c r="A2469" t="s">
        <v>5099</v>
      </c>
      <c r="B2469" t="s">
        <v>5100</v>
      </c>
      <c r="C2469" t="str">
        <f>IFERROR(VLOOKUP(Table1[[#This Row],[Ticker]],[1]!Table1[[Symbol]:[Industry]],2,FALSE),"-")</f>
        <v>-</v>
      </c>
      <c r="D2469" t="s">
        <v>484</v>
      </c>
      <c r="E2469">
        <v>178.58202463199899</v>
      </c>
      <c r="F2469">
        <v>61.22</v>
      </c>
      <c r="G2469">
        <v>-30.237495327309698</v>
      </c>
      <c r="H2469">
        <v>-3.0542609232367401</v>
      </c>
      <c r="I2469">
        <v>-29.982971280296201</v>
      </c>
      <c r="J2469">
        <v>-5.0529230435174002</v>
      </c>
      <c r="K2469">
        <v>60.945345500257098</v>
      </c>
      <c r="L2469">
        <v>63.4370064025494</v>
      </c>
      <c r="M2469">
        <v>48.056493365859602</v>
      </c>
      <c r="N2469">
        <v>1.4205141687449201</v>
      </c>
      <c r="O2469">
        <v>31.7379941195687</v>
      </c>
      <c r="P2469">
        <v>17.055449330783901</v>
      </c>
      <c r="Q2469">
        <v>1.0234458085696001E-2</v>
      </c>
    </row>
    <row r="2470" spans="1:17" hidden="1" x14ac:dyDescent="0.3">
      <c r="A2470" t="s">
        <v>5101</v>
      </c>
      <c r="B2470" t="s">
        <v>5102</v>
      </c>
      <c r="C2470" t="str">
        <f>IFERROR(VLOOKUP(Table1[[#This Row],[Ticker]],[1]!Table1[[Symbol]:[Industry]],2,FALSE),"-")</f>
        <v>-</v>
      </c>
      <c r="D2470" t="s">
        <v>242</v>
      </c>
      <c r="E2470">
        <v>178.33349200000001</v>
      </c>
      <c r="F2470">
        <v>200.18</v>
      </c>
      <c r="G2470">
        <v>-19.770746907505998</v>
      </c>
      <c r="H2470">
        <v>6.0385830833164196</v>
      </c>
      <c r="I2470">
        <v>-28.131081816393699</v>
      </c>
      <c r="J2470">
        <v>-3.7706175240038902</v>
      </c>
      <c r="K2470">
        <v>195.81499936162501</v>
      </c>
      <c r="L2470">
        <v>198.19595205814801</v>
      </c>
      <c r="M2470">
        <v>45.719247535445902</v>
      </c>
      <c r="N2470">
        <v>1.3448314432117601</v>
      </c>
      <c r="O2470">
        <v>31.606554101308799</v>
      </c>
      <c r="P2470">
        <v>23.074085459575699</v>
      </c>
      <c r="Q2470">
        <v>-3.0142117418476E-2</v>
      </c>
    </row>
    <row r="2471" spans="1:17" hidden="1" x14ac:dyDescent="0.3">
      <c r="A2471" t="s">
        <v>5103</v>
      </c>
      <c r="B2471" t="s">
        <v>5104</v>
      </c>
      <c r="C2471" t="str">
        <f>IFERROR(VLOOKUP(Table1[[#This Row],[Ticker]],[1]!Table1[[Symbol]:[Industry]],2,FALSE),"-")</f>
        <v>-</v>
      </c>
      <c r="D2471" t="s">
        <v>304</v>
      </c>
      <c r="E2471">
        <v>177.55644131</v>
      </c>
      <c r="F2471">
        <v>33.31</v>
      </c>
      <c r="G2471">
        <v>58.749417482535897</v>
      </c>
      <c r="H2471">
        <v>-18.4660515568455</v>
      </c>
      <c r="I2471">
        <v>-42.293587453803703</v>
      </c>
      <c r="J2471">
        <v>-10.8929390427017</v>
      </c>
      <c r="K2471">
        <v>35.280682573503398</v>
      </c>
      <c r="L2471">
        <v>33.733458944586602</v>
      </c>
      <c r="M2471">
        <v>37.658967986153499</v>
      </c>
      <c r="N2471">
        <v>1.7410577897708299</v>
      </c>
      <c r="O2471">
        <v>43.350345241669103</v>
      </c>
      <c r="P2471">
        <v>95.825984714873599</v>
      </c>
      <c r="Q2471">
        <v>0.102523869910625</v>
      </c>
    </row>
    <row r="2472" spans="1:17" hidden="1" x14ac:dyDescent="0.3">
      <c r="A2472" t="s">
        <v>5105</v>
      </c>
      <c r="B2472" t="s">
        <v>5106</v>
      </c>
      <c r="C2472" t="str">
        <f>IFERROR(VLOOKUP(Table1[[#This Row],[Ticker]],[1]!Table1[[Symbol]:[Industry]],2,FALSE),"-")</f>
        <v>-</v>
      </c>
      <c r="D2472" t="s">
        <v>80</v>
      </c>
      <c r="E2472">
        <v>177.32947483800001</v>
      </c>
      <c r="F2472">
        <v>254.53</v>
      </c>
      <c r="G2472">
        <v>-5.9894280753831</v>
      </c>
      <c r="H2472">
        <v>2.7596717135947002</v>
      </c>
      <c r="I2472">
        <v>-11.560896951416501</v>
      </c>
      <c r="J2472">
        <v>-2.74426963264504</v>
      </c>
      <c r="K2472">
        <v>223.34919838713199</v>
      </c>
      <c r="L2472">
        <v>221.61731591737399</v>
      </c>
      <c r="M2472">
        <v>45.5832266636897</v>
      </c>
      <c r="N2472">
        <v>2.8599776197364801</v>
      </c>
      <c r="O2472">
        <v>9.2994931835147003</v>
      </c>
      <c r="P2472">
        <v>37.212938005390797</v>
      </c>
      <c r="Q2472">
        <v>-5.6171081320236002E-2</v>
      </c>
    </row>
    <row r="2473" spans="1:17" hidden="1" x14ac:dyDescent="0.3">
      <c r="A2473" t="s">
        <v>5107</v>
      </c>
      <c r="B2473" t="s">
        <v>5108</v>
      </c>
      <c r="C2473" t="str">
        <f>IFERROR(VLOOKUP(Table1[[#This Row],[Ticker]],[1]!Table1[[Symbol]:[Industry]],2,FALSE),"-")</f>
        <v>-</v>
      </c>
      <c r="D2473" t="s">
        <v>414</v>
      </c>
      <c r="E2473">
        <v>177.1438</v>
      </c>
      <c r="F2473">
        <v>72.819999999999993</v>
      </c>
      <c r="G2473">
        <v>-1.3853707669311801</v>
      </c>
      <c r="H2473">
        <v>38.172198121404101</v>
      </c>
      <c r="I2473">
        <v>4.2711707383034199</v>
      </c>
      <c r="J2473">
        <v>22.637984584638001</v>
      </c>
      <c r="K2473">
        <v>54.32557143388</v>
      </c>
      <c r="L2473">
        <v>53.022902194127703</v>
      </c>
      <c r="M2473">
        <v>82.874020139129897</v>
      </c>
      <c r="N2473">
        <v>3.4430231540813101</v>
      </c>
      <c r="O2473">
        <v>14.9409502883823</v>
      </c>
      <c r="P2473">
        <v>73.380952380952294</v>
      </c>
      <c r="Q2473">
        <v>8.3374193645262995E-2</v>
      </c>
    </row>
    <row r="2474" spans="1:17" hidden="1" x14ac:dyDescent="0.3">
      <c r="A2474" t="s">
        <v>5109</v>
      </c>
      <c r="B2474" t="s">
        <v>5110</v>
      </c>
      <c r="C2474" t="str">
        <f>IFERROR(VLOOKUP(Table1[[#This Row],[Ticker]],[1]!Table1[[Symbol]:[Industry]],2,FALSE),"-")</f>
        <v>-</v>
      </c>
      <c r="D2474" t="s">
        <v>21</v>
      </c>
      <c r="E2474">
        <v>176.92244779699999</v>
      </c>
      <c r="F2474">
        <v>120.96</v>
      </c>
      <c r="G2474">
        <v>5.2427016463543801</v>
      </c>
      <c r="H2474">
        <v>-2.8987069240771799</v>
      </c>
      <c r="I2474">
        <v>-8.7407487461072293</v>
      </c>
      <c r="J2474">
        <v>-7.2650515775692597</v>
      </c>
      <c r="K2474">
        <v>123.914621597501</v>
      </c>
      <c r="L2474">
        <v>119.53077999947</v>
      </c>
      <c r="M2474">
        <v>54.856440784590703</v>
      </c>
      <c r="N2474">
        <v>0.70319947704347996</v>
      </c>
      <c r="O2474">
        <v>28.802910052910001</v>
      </c>
      <c r="P2474">
        <v>65.020463847203203</v>
      </c>
      <c r="Q2474">
        <v>-0.12949168492049301</v>
      </c>
    </row>
    <row r="2475" spans="1:17" hidden="1" x14ac:dyDescent="0.3">
      <c r="A2475" t="s">
        <v>5111</v>
      </c>
      <c r="B2475" t="s">
        <v>5112</v>
      </c>
      <c r="C2475" t="str">
        <f>IFERROR(VLOOKUP(Table1[[#This Row],[Ticker]],[1]!Table1[[Symbol]:[Industry]],2,FALSE),"-")</f>
        <v>-</v>
      </c>
      <c r="D2475" t="s">
        <v>1407</v>
      </c>
      <c r="E2475">
        <v>176.91121605000001</v>
      </c>
      <c r="F2475">
        <v>1954.7</v>
      </c>
      <c r="G2475">
        <v>-52.543873922076102</v>
      </c>
      <c r="H2475">
        <v>-8.9119867052242601</v>
      </c>
      <c r="I2475">
        <v>-26.068795577680302</v>
      </c>
      <c r="J2475">
        <v>-2.0943272558638402</v>
      </c>
      <c r="K2475">
        <v>2016.23498654588</v>
      </c>
      <c r="L2475">
        <v>2167.7032647375599</v>
      </c>
      <c r="M2475">
        <v>41.403216911441298</v>
      </c>
      <c r="N2475">
        <v>1.25875777254709</v>
      </c>
      <c r="O2475">
        <v>41.195579884381203</v>
      </c>
      <c r="P2475">
        <v>4.5294117647058902</v>
      </c>
      <c r="Q2475">
        <v>2.7188484452112999E-2</v>
      </c>
    </row>
    <row r="2476" spans="1:17" hidden="1" x14ac:dyDescent="0.3">
      <c r="A2476" t="s">
        <v>5113</v>
      </c>
      <c r="B2476" t="s">
        <v>5114</v>
      </c>
      <c r="C2476" t="str">
        <f>IFERROR(VLOOKUP(Table1[[#This Row],[Ticker]],[1]!Table1[[Symbol]:[Industry]],2,FALSE),"-")</f>
        <v>-</v>
      </c>
      <c r="D2476" t="s">
        <v>1407</v>
      </c>
      <c r="E2476">
        <v>176.74261258499999</v>
      </c>
      <c r="F2476">
        <v>172.7</v>
      </c>
      <c r="G2476">
        <v>37.986359552811301</v>
      </c>
      <c r="H2476">
        <v>-4.7510456675640604</v>
      </c>
      <c r="I2476">
        <v>-33.2672834742297</v>
      </c>
      <c r="J2476">
        <v>-2.4047428940856901</v>
      </c>
      <c r="K2476">
        <v>169.19964575128401</v>
      </c>
      <c r="L2476">
        <v>165.16522437351301</v>
      </c>
      <c r="M2476">
        <v>54.169375437980001</v>
      </c>
      <c r="N2476">
        <v>1.0020108727900601</v>
      </c>
      <c r="O2476">
        <v>44.093804284887</v>
      </c>
      <c r="P2476">
        <v>70.567901234567799</v>
      </c>
      <c r="Q2476">
        <v>3.6547266595071001E-2</v>
      </c>
    </row>
    <row r="2477" spans="1:17" hidden="1" x14ac:dyDescent="0.3">
      <c r="A2477" t="s">
        <v>5115</v>
      </c>
      <c r="B2477" t="s">
        <v>5116</v>
      </c>
      <c r="C2477" t="str">
        <f>IFERROR(VLOOKUP(Table1[[#This Row],[Ticker]],[1]!Table1[[Symbol]:[Industry]],2,FALSE),"-")</f>
        <v>-</v>
      </c>
      <c r="D2477" t="s">
        <v>182</v>
      </c>
      <c r="E2477">
        <v>176.39271450000001</v>
      </c>
      <c r="F2477">
        <v>21.6</v>
      </c>
      <c r="G2477">
        <v>-28.147780301758502</v>
      </c>
      <c r="H2477">
        <v>1.64971922604387</v>
      </c>
      <c r="I2477">
        <v>-30.573567745167999</v>
      </c>
      <c r="J2477">
        <v>-1.51372292110669</v>
      </c>
      <c r="K2477">
        <v>20.6873110529766</v>
      </c>
      <c r="L2477">
        <v>21.687046351582602</v>
      </c>
      <c r="M2477">
        <v>66.081986094684297</v>
      </c>
      <c r="N2477">
        <v>0.92778619054903699</v>
      </c>
      <c r="O2477">
        <v>82.870370370370296</v>
      </c>
      <c r="P2477">
        <v>38.906752411575503</v>
      </c>
      <c r="Q2477">
        <v>-2.0688232463096999E-2</v>
      </c>
    </row>
    <row r="2478" spans="1:17" hidden="1" x14ac:dyDescent="0.3">
      <c r="A2478" t="s">
        <v>5117</v>
      </c>
      <c r="B2478" t="s">
        <v>5118</v>
      </c>
      <c r="C2478" t="str">
        <f>IFERROR(VLOOKUP(Table1[[#This Row],[Ticker]],[1]!Table1[[Symbol]:[Industry]],2,FALSE),"-")</f>
        <v>-</v>
      </c>
      <c r="D2478" t="s">
        <v>1093</v>
      </c>
      <c r="E2478">
        <v>175.4282413</v>
      </c>
      <c r="F2478">
        <v>110.6</v>
      </c>
      <c r="G2478">
        <v>220.25636192697999</v>
      </c>
      <c r="H2478">
        <v>-10.365929711762799</v>
      </c>
      <c r="I2478">
        <v>12.349629746994999</v>
      </c>
      <c r="J2478">
        <v>1.16404629978922</v>
      </c>
      <c r="K2478">
        <v>106.57393418900701</v>
      </c>
      <c r="L2478">
        <v>85.095808072357002</v>
      </c>
      <c r="M2478">
        <v>41.048125167699801</v>
      </c>
      <c r="N2478">
        <v>1.2419654714475401</v>
      </c>
      <c r="O2478">
        <v>16.636528028933</v>
      </c>
      <c r="P2478">
        <v>281.37931034482699</v>
      </c>
    </row>
    <row r="2479" spans="1:17" hidden="1" x14ac:dyDescent="0.3">
      <c r="A2479" t="s">
        <v>5119</v>
      </c>
      <c r="B2479" t="s">
        <v>5120</v>
      </c>
      <c r="C2479" t="str">
        <f>IFERROR(VLOOKUP(Table1[[#This Row],[Ticker]],[1]!Table1[[Symbol]:[Industry]],2,FALSE),"-")</f>
        <v>-</v>
      </c>
      <c r="D2479" t="s">
        <v>336</v>
      </c>
      <c r="E2479">
        <v>175.094874237</v>
      </c>
      <c r="F2479">
        <v>191.5</v>
      </c>
      <c r="G2479">
        <v>35.365453315751999</v>
      </c>
      <c r="H2479">
        <v>5.6396570259887699</v>
      </c>
      <c r="I2479">
        <v>17.563231934281301</v>
      </c>
      <c r="J2479">
        <v>-3.6225664585216402</v>
      </c>
      <c r="K2479">
        <v>170.65945053841099</v>
      </c>
      <c r="L2479">
        <v>147.521448175801</v>
      </c>
      <c r="M2479">
        <v>59.221397634903603</v>
      </c>
      <c r="N2479">
        <v>0.275085206580783</v>
      </c>
      <c r="O2479">
        <v>13.8120104438642</v>
      </c>
      <c r="P2479">
        <v>70.829616413916099</v>
      </c>
      <c r="Q2479">
        <v>6.9320868945776007E-2</v>
      </c>
    </row>
    <row r="2480" spans="1:17" hidden="1" x14ac:dyDescent="0.3">
      <c r="A2480" t="s">
        <v>5121</v>
      </c>
      <c r="B2480" t="s">
        <v>5122</v>
      </c>
      <c r="C2480" t="str">
        <f>IFERROR(VLOOKUP(Table1[[#This Row],[Ticker]],[1]!Table1[[Symbol]:[Industry]],2,FALSE),"-")</f>
        <v>-</v>
      </c>
      <c r="D2480" t="s">
        <v>403</v>
      </c>
      <c r="E2480">
        <v>174.66</v>
      </c>
      <c r="F2480">
        <v>2.21</v>
      </c>
      <c r="G2480">
        <v>74.339376333023495</v>
      </c>
      <c r="H2480">
        <v>44.531792880785801</v>
      </c>
      <c r="I2480">
        <v>47.184223090011301</v>
      </c>
      <c r="J2480">
        <v>7.4318553101858296</v>
      </c>
      <c r="K2480">
        <v>1.6383645101266899</v>
      </c>
      <c r="L2480">
        <v>1.3441416937494799</v>
      </c>
      <c r="M2480">
        <v>72.117646316475003</v>
      </c>
      <c r="N2480">
        <v>1.3129707255714</v>
      </c>
      <c r="O2480">
        <v>0.45248868778282603</v>
      </c>
      <c r="P2480">
        <v>124.722976134768</v>
      </c>
      <c r="Q2480">
        <v>1.9904627502500001E-4</v>
      </c>
    </row>
    <row r="2481" spans="1:17" hidden="1" x14ac:dyDescent="0.3">
      <c r="A2481" t="s">
        <v>5123</v>
      </c>
      <c r="B2481" t="s">
        <v>5124</v>
      </c>
      <c r="C2481" t="str">
        <f>IFERROR(VLOOKUP(Table1[[#This Row],[Ticker]],[1]!Table1[[Symbol]:[Industry]],2,FALSE),"-")</f>
        <v>-</v>
      </c>
      <c r="E2481">
        <v>174.614515625</v>
      </c>
      <c r="F2481">
        <v>946.85</v>
      </c>
      <c r="G2481">
        <v>168.38729485570701</v>
      </c>
      <c r="H2481">
        <v>-5.2699274775842104</v>
      </c>
      <c r="I2481">
        <v>45.3488908344913</v>
      </c>
      <c r="J2481">
        <v>-1.67215666497459</v>
      </c>
      <c r="K2481">
        <v>950.37529643685195</v>
      </c>
      <c r="L2481">
        <v>628.06873629542997</v>
      </c>
      <c r="M2481">
        <v>51.572446210495698</v>
      </c>
      <c r="N2481">
        <v>2.3263687638870398</v>
      </c>
      <c r="O2481">
        <v>1.80070760944182</v>
      </c>
      <c r="P2481">
        <v>194.69343292872699</v>
      </c>
    </row>
    <row r="2482" spans="1:17" hidden="1" x14ac:dyDescent="0.3">
      <c r="A2482" t="s">
        <v>5125</v>
      </c>
      <c r="B2482" t="s">
        <v>5126</v>
      </c>
      <c r="C2482" t="str">
        <f>IFERROR(VLOOKUP(Table1[[#This Row],[Ticker]],[1]!Table1[[Symbol]:[Industry]],2,FALSE),"-")</f>
        <v>-</v>
      </c>
      <c r="D2482" t="s">
        <v>189</v>
      </c>
      <c r="E2482">
        <v>174.51023416999999</v>
      </c>
      <c r="F2482">
        <v>113.08</v>
      </c>
      <c r="G2482">
        <v>-40.981905991108299</v>
      </c>
      <c r="H2482">
        <v>-2.0816995375568101</v>
      </c>
      <c r="I2482">
        <v>-20.491465938928201</v>
      </c>
      <c r="J2482">
        <v>1.43252089397288</v>
      </c>
      <c r="K2482">
        <v>111.231543759735</v>
      </c>
      <c r="L2482">
        <v>114.959057132252</v>
      </c>
      <c r="M2482">
        <v>62.466297414233402</v>
      </c>
      <c r="N2482">
        <v>1.09223594911637</v>
      </c>
      <c r="O2482">
        <v>20.578351609479999</v>
      </c>
      <c r="P2482">
        <v>17.181347150259001</v>
      </c>
      <c r="Q2482">
        <v>2.519826633369E-2</v>
      </c>
    </row>
    <row r="2483" spans="1:17" hidden="1" x14ac:dyDescent="0.3">
      <c r="A2483" t="s">
        <v>5127</v>
      </c>
      <c r="B2483" t="s">
        <v>5128</v>
      </c>
      <c r="C2483" t="str">
        <f>IFERROR(VLOOKUP(Table1[[#This Row],[Ticker]],[1]!Table1[[Symbol]:[Industry]],2,FALSE),"-")</f>
        <v>-</v>
      </c>
      <c r="E2483">
        <v>174.48021076500001</v>
      </c>
      <c r="F2483">
        <v>156.69999999999999</v>
      </c>
      <c r="G2483">
        <v>-70.521161212926998</v>
      </c>
      <c r="H2483">
        <v>-11.4393848901788</v>
      </c>
      <c r="I2483">
        <v>-34.090721936719497</v>
      </c>
      <c r="J2483">
        <v>2.2732687596694801</v>
      </c>
      <c r="K2483">
        <v>168.64621559990599</v>
      </c>
      <c r="L2483">
        <v>199.80165097791101</v>
      </c>
      <c r="M2483">
        <v>53.4003731677386</v>
      </c>
      <c r="N2483">
        <v>1.81348451049045</v>
      </c>
      <c r="O2483">
        <v>122.718570516911</v>
      </c>
      <c r="P2483">
        <v>6.4538043478260896</v>
      </c>
      <c r="Q2483">
        <v>8.7600552268533E-2</v>
      </c>
    </row>
    <row r="2484" spans="1:17" hidden="1" x14ac:dyDescent="0.3">
      <c r="A2484" t="s">
        <v>5129</v>
      </c>
      <c r="B2484" t="s">
        <v>5130</v>
      </c>
      <c r="C2484" t="str">
        <f>IFERROR(VLOOKUP(Table1[[#This Row],[Ticker]],[1]!Table1[[Symbol]:[Industry]],2,FALSE),"-")</f>
        <v>-</v>
      </c>
      <c r="D2484" t="s">
        <v>629</v>
      </c>
      <c r="E2484">
        <v>174.43026681800001</v>
      </c>
      <c r="F2484">
        <v>13.01</v>
      </c>
      <c r="G2484">
        <v>-36.582000141985098</v>
      </c>
      <c r="H2484">
        <v>-4.5281008434862704</v>
      </c>
      <c r="I2484">
        <v>-25.426783029417699</v>
      </c>
      <c r="J2484">
        <v>-3.8115309332003999</v>
      </c>
      <c r="K2484">
        <v>13.1744202815013</v>
      </c>
      <c r="L2484">
        <v>13.335487990131099</v>
      </c>
      <c r="M2484">
        <v>44.492358959065399</v>
      </c>
      <c r="N2484">
        <v>1.1266052305522201</v>
      </c>
      <c r="O2484">
        <v>49.116064565718602</v>
      </c>
      <c r="P2484">
        <v>24.4976076555023</v>
      </c>
      <c r="Q2484">
        <v>-4.2470448739139001E-2</v>
      </c>
    </row>
    <row r="2485" spans="1:17" hidden="1" x14ac:dyDescent="0.3">
      <c r="A2485" t="s">
        <v>5131</v>
      </c>
      <c r="B2485" t="s">
        <v>5132</v>
      </c>
      <c r="C2485" t="str">
        <f>IFERROR(VLOOKUP(Table1[[#This Row],[Ticker]],[1]!Table1[[Symbol]:[Industry]],2,FALSE),"-")</f>
        <v>-</v>
      </c>
      <c r="D2485" t="s">
        <v>1840</v>
      </c>
      <c r="E2485">
        <v>174.19072148999999</v>
      </c>
      <c r="F2485">
        <v>39.119999999999997</v>
      </c>
      <c r="G2485">
        <v>16.9905652236836</v>
      </c>
      <c r="H2485">
        <v>3.2100656592716601</v>
      </c>
      <c r="I2485">
        <v>-19.9670333035582</v>
      </c>
      <c r="J2485">
        <v>-2.8920266807200599</v>
      </c>
      <c r="K2485">
        <v>38.964816085472499</v>
      </c>
      <c r="L2485">
        <v>34.8866583294541</v>
      </c>
      <c r="M2485">
        <v>54.332005539483099</v>
      </c>
      <c r="N2485">
        <v>1.22857853869103</v>
      </c>
      <c r="O2485">
        <v>49.795501022494904</v>
      </c>
      <c r="P2485">
        <v>132.16617210682401</v>
      </c>
      <c r="Q2485">
        <v>0.12707906063167199</v>
      </c>
    </row>
    <row r="2486" spans="1:17" hidden="1" x14ac:dyDescent="0.3">
      <c r="A2486" t="s">
        <v>5133</v>
      </c>
      <c r="B2486" t="s">
        <v>5134</v>
      </c>
      <c r="C2486" t="str">
        <f>IFERROR(VLOOKUP(Table1[[#This Row],[Ticker]],[1]!Table1[[Symbol]:[Industry]],2,FALSE),"-")</f>
        <v>-</v>
      </c>
      <c r="D2486" t="s">
        <v>629</v>
      </c>
      <c r="E2486">
        <v>173.88216047399999</v>
      </c>
      <c r="F2486">
        <v>54.55</v>
      </c>
      <c r="G2486">
        <v>57.5496084723123</v>
      </c>
      <c r="H2486">
        <v>-11.8459638375473</v>
      </c>
      <c r="I2486">
        <v>-18.742280337025299</v>
      </c>
      <c r="J2486">
        <v>-6.0564288923840799</v>
      </c>
      <c r="K2486">
        <v>55.440320716589</v>
      </c>
      <c r="L2486">
        <v>50.0285880441484</v>
      </c>
      <c r="M2486">
        <v>52.299146665047402</v>
      </c>
      <c r="N2486">
        <v>0.92880847008029199</v>
      </c>
      <c r="O2486">
        <v>29.239230064161301</v>
      </c>
      <c r="P2486">
        <v>93.439716312056703</v>
      </c>
      <c r="Q2486">
        <v>0.104751688480181</v>
      </c>
    </row>
    <row r="2487" spans="1:17" hidden="1" x14ac:dyDescent="0.3">
      <c r="A2487" t="s">
        <v>5135</v>
      </c>
      <c r="B2487" t="s">
        <v>5136</v>
      </c>
      <c r="C2487" t="str">
        <f>IFERROR(VLOOKUP(Table1[[#This Row],[Ticker]],[1]!Table1[[Symbol]:[Industry]],2,FALSE),"-")</f>
        <v>-</v>
      </c>
      <c r="D2487" t="s">
        <v>21</v>
      </c>
      <c r="E2487">
        <v>173.57207855999999</v>
      </c>
      <c r="F2487">
        <v>34.049999999999997</v>
      </c>
      <c r="G2487">
        <v>-102.92434719738399</v>
      </c>
      <c r="H2487">
        <v>119.925505391952</v>
      </c>
      <c r="I2487">
        <v>-87.0489001291497</v>
      </c>
      <c r="J2487">
        <v>8.5593047585716295</v>
      </c>
      <c r="K2487">
        <v>32.168698677111998</v>
      </c>
      <c r="L2487">
        <v>90.4727176075926</v>
      </c>
      <c r="M2487">
        <v>79.419598240174295</v>
      </c>
      <c r="N2487">
        <v>1.08983105831856</v>
      </c>
      <c r="O2487">
        <v>604.69897209985299</v>
      </c>
      <c r="P2487">
        <v>146.739130434782</v>
      </c>
    </row>
    <row r="2488" spans="1:17" hidden="1" x14ac:dyDescent="0.3">
      <c r="A2488" t="s">
        <v>5137</v>
      </c>
      <c r="B2488" t="s">
        <v>5138</v>
      </c>
      <c r="C2488" t="str">
        <f>IFERROR(VLOOKUP(Table1[[#This Row],[Ticker]],[1]!Table1[[Symbol]:[Industry]],2,FALSE),"-")</f>
        <v>-</v>
      </c>
      <c r="D2488" t="s">
        <v>333</v>
      </c>
      <c r="E2488">
        <v>173.25884880000001</v>
      </c>
      <c r="F2488">
        <v>74.5</v>
      </c>
      <c r="G2488">
        <v>-57.926147251541799</v>
      </c>
      <c r="H2488">
        <v>2.1726220932221901E-2</v>
      </c>
      <c r="I2488">
        <v>-47.8952099543664</v>
      </c>
      <c r="J2488">
        <v>3.6194970335418399</v>
      </c>
      <c r="K2488">
        <v>75.302360672385305</v>
      </c>
      <c r="L2488">
        <v>92.667272206719005</v>
      </c>
      <c r="M2488">
        <v>61.932595329593802</v>
      </c>
      <c r="N2488">
        <v>0.91241395680037896</v>
      </c>
      <c r="O2488">
        <v>105.36912751677799</v>
      </c>
      <c r="P2488">
        <v>18.2539682539682</v>
      </c>
    </row>
    <row r="2489" spans="1:17" hidden="1" x14ac:dyDescent="0.3">
      <c r="A2489" t="s">
        <v>5139</v>
      </c>
      <c r="B2489" t="s">
        <v>5140</v>
      </c>
      <c r="C2489" t="str">
        <f>IFERROR(VLOOKUP(Table1[[#This Row],[Ticker]],[1]!Table1[[Symbol]:[Industry]],2,FALSE),"-")</f>
        <v>-</v>
      </c>
      <c r="E2489">
        <v>173.24675300000001</v>
      </c>
      <c r="F2489">
        <v>19.399999999999999</v>
      </c>
      <c r="G2489">
        <v>14.1717764816509</v>
      </c>
      <c r="H2489">
        <v>-9.5076895584835697</v>
      </c>
      <c r="I2489">
        <v>-8.0583064128491699E-2</v>
      </c>
      <c r="J2489">
        <v>-4.4352268520203602</v>
      </c>
      <c r="K2489">
        <v>21.9720586028564</v>
      </c>
      <c r="L2489">
        <v>21.093540259508998</v>
      </c>
      <c r="M2489">
        <v>21.2271339872708</v>
      </c>
      <c r="N2489">
        <v>0.60915360683056596</v>
      </c>
      <c r="O2489">
        <v>58.711340206185497</v>
      </c>
      <c r="P2489">
        <v>57.595450852965001</v>
      </c>
      <c r="Q2489">
        <v>1.4911138106220001E-2</v>
      </c>
    </row>
    <row r="2490" spans="1:17" hidden="1" x14ac:dyDescent="0.3">
      <c r="A2490" t="s">
        <v>5141</v>
      </c>
      <c r="B2490" t="s">
        <v>5142</v>
      </c>
      <c r="C2490" t="str">
        <f>IFERROR(VLOOKUP(Table1[[#This Row],[Ticker]],[1]!Table1[[Symbol]:[Industry]],2,FALSE),"-")</f>
        <v>-</v>
      </c>
      <c r="D2490" t="s">
        <v>1093</v>
      </c>
      <c r="E2490">
        <v>173.17674847200001</v>
      </c>
      <c r="F2490">
        <v>13.55</v>
      </c>
      <c r="G2490">
        <v>-33.814670496227698</v>
      </c>
      <c r="H2490">
        <v>-25.0746790078259</v>
      </c>
      <c r="I2490">
        <v>-70.655023080492398</v>
      </c>
      <c r="J2490">
        <v>-8.0457377889094701</v>
      </c>
      <c r="K2490">
        <v>16.498675803481301</v>
      </c>
      <c r="L2490">
        <v>21.161741229339501</v>
      </c>
      <c r="M2490">
        <v>18.841369799075199</v>
      </c>
      <c r="N2490">
        <v>0.69243266238863599</v>
      </c>
      <c r="O2490">
        <v>180.44280442804401</v>
      </c>
      <c r="P2490">
        <v>0</v>
      </c>
      <c r="Q2490">
        <v>-6.0177693231400001E-3</v>
      </c>
    </row>
    <row r="2491" spans="1:17" hidden="1" x14ac:dyDescent="0.3">
      <c r="A2491" t="s">
        <v>5143</v>
      </c>
      <c r="B2491" t="s">
        <v>5144</v>
      </c>
      <c r="C2491" t="str">
        <f>IFERROR(VLOOKUP(Table1[[#This Row],[Ticker]],[1]!Table1[[Symbol]:[Industry]],2,FALSE),"-")</f>
        <v>-</v>
      </c>
      <c r="D2491" t="s">
        <v>239</v>
      </c>
      <c r="E2491">
        <v>173.04575</v>
      </c>
      <c r="F2491">
        <v>2576.5500000000002</v>
      </c>
      <c r="G2491">
        <v>129.78669564132201</v>
      </c>
      <c r="H2491">
        <v>32.070668019873999</v>
      </c>
      <c r="I2491">
        <v>27.840897971401098</v>
      </c>
      <c r="J2491">
        <v>-23.897081788409</v>
      </c>
      <c r="K2491">
        <v>2167.9419533033501</v>
      </c>
      <c r="L2491">
        <v>1830.9638678490801</v>
      </c>
      <c r="M2491">
        <v>56.328182167179001</v>
      </c>
      <c r="N2491">
        <v>3.3405646963233799</v>
      </c>
      <c r="O2491">
        <v>29.846112049057801</v>
      </c>
      <c r="P2491">
        <v>191.39900475005601</v>
      </c>
      <c r="Q2491">
        <v>0.12604432468388499</v>
      </c>
    </row>
    <row r="2492" spans="1:17" hidden="1" x14ac:dyDescent="0.3">
      <c r="A2492" t="s">
        <v>5145</v>
      </c>
      <c r="B2492" t="s">
        <v>5146</v>
      </c>
      <c r="C2492" t="str">
        <f>IFERROR(VLOOKUP(Table1[[#This Row],[Ticker]],[1]!Table1[[Symbol]:[Industry]],2,FALSE),"-")</f>
        <v>-</v>
      </c>
      <c r="E2492">
        <v>173.00682771999999</v>
      </c>
      <c r="F2492">
        <v>11.09</v>
      </c>
      <c r="G2492">
        <v>9.3315258125584695</v>
      </c>
      <c r="H2492">
        <v>3.47060577275293</v>
      </c>
      <c r="I2492">
        <v>-30.136389485085701</v>
      </c>
      <c r="J2492">
        <v>-9.5420093344862593</v>
      </c>
      <c r="K2492">
        <v>11.7560715788818</v>
      </c>
      <c r="L2492">
        <v>11.519351611373301</v>
      </c>
      <c r="M2492">
        <v>34.247785430557002</v>
      </c>
      <c r="N2492">
        <v>0.85629810574606402</v>
      </c>
      <c r="O2492">
        <v>57.889990982867403</v>
      </c>
      <c r="P2492">
        <v>43.096774193548299</v>
      </c>
      <c r="Q2492">
        <v>6.7193831735147994E-2</v>
      </c>
    </row>
    <row r="2493" spans="1:17" hidden="1" x14ac:dyDescent="0.3">
      <c r="A2493" t="s">
        <v>5147</v>
      </c>
      <c r="B2493" t="s">
        <v>5148</v>
      </c>
      <c r="C2493" t="str">
        <f>IFERROR(VLOOKUP(Table1[[#This Row],[Ticker]],[1]!Table1[[Symbol]:[Industry]],2,FALSE),"-")</f>
        <v>-</v>
      </c>
      <c r="E2493">
        <v>172.82875799999999</v>
      </c>
      <c r="F2493">
        <v>70.55</v>
      </c>
      <c r="G2493">
        <v>278.92074302979398</v>
      </c>
      <c r="H2493">
        <v>4.9379183435001703</v>
      </c>
      <c r="I2493">
        <v>92.713372312840306</v>
      </c>
      <c r="J2493">
        <v>4.8618799516213498</v>
      </c>
      <c r="K2493">
        <v>65.675147401295106</v>
      </c>
      <c r="L2493">
        <v>48.522628498075498</v>
      </c>
      <c r="M2493">
        <v>64.536554106913798</v>
      </c>
      <c r="N2493">
        <v>0.32963618600029698</v>
      </c>
      <c r="O2493">
        <v>9.7802976612331793</v>
      </c>
      <c r="P2493">
        <v>389.93055555555497</v>
      </c>
      <c r="Q2493">
        <v>0.247183787649842</v>
      </c>
    </row>
    <row r="2494" spans="1:17" hidden="1" x14ac:dyDescent="0.3">
      <c r="A2494" t="s">
        <v>5149</v>
      </c>
      <c r="B2494" t="s">
        <v>5150</v>
      </c>
      <c r="C2494" t="str">
        <f>IFERROR(VLOOKUP(Table1[[#This Row],[Ticker]],[1]!Table1[[Symbol]:[Industry]],2,FALSE),"-")</f>
        <v>-</v>
      </c>
      <c r="E2494">
        <v>172.16</v>
      </c>
      <c r="F2494">
        <v>274.35000000000002</v>
      </c>
      <c r="G2494">
        <v>1280.61693885005</v>
      </c>
      <c r="H2494">
        <v>11.7369964749348</v>
      </c>
      <c r="I2494">
        <v>450.13053491699401</v>
      </c>
      <c r="J2494">
        <v>6.9643392611274297</v>
      </c>
      <c r="K2494">
        <v>213.425089887788</v>
      </c>
      <c r="L2494">
        <v>123.305531825241</v>
      </c>
      <c r="M2494">
        <v>81.194404572617003</v>
      </c>
      <c r="N2494">
        <v>0.62195132150055299</v>
      </c>
      <c r="O2494">
        <v>0</v>
      </c>
      <c r="P2494">
        <v>1476.7241379310301</v>
      </c>
      <c r="Q2494">
        <v>0.203984096694174</v>
      </c>
    </row>
    <row r="2495" spans="1:17" hidden="1" x14ac:dyDescent="0.3">
      <c r="A2495" t="s">
        <v>5151</v>
      </c>
      <c r="B2495" t="s">
        <v>5152</v>
      </c>
      <c r="C2495" t="str">
        <f>IFERROR(VLOOKUP(Table1[[#This Row],[Ticker]],[1]!Table1[[Symbol]:[Industry]],2,FALSE),"-")</f>
        <v>-</v>
      </c>
      <c r="D2495" t="s">
        <v>239</v>
      </c>
      <c r="E2495">
        <v>172.12799999999999</v>
      </c>
      <c r="F2495">
        <v>191</v>
      </c>
      <c r="G2495">
        <v>-44.331889145980902</v>
      </c>
      <c r="H2495">
        <v>-4.7880896862804398</v>
      </c>
      <c r="I2495">
        <v>-29.926074897705199</v>
      </c>
      <c r="J2495">
        <v>2.53598634807586</v>
      </c>
      <c r="K2495">
        <v>203.099753217201</v>
      </c>
      <c r="L2495">
        <v>217.98952077521099</v>
      </c>
      <c r="M2495">
        <v>58.780635546031903</v>
      </c>
      <c r="N2495">
        <v>1.1154618473895499</v>
      </c>
      <c r="O2495">
        <v>46.073298429319301</v>
      </c>
      <c r="P2495">
        <v>5.8171745152354601</v>
      </c>
    </row>
    <row r="2496" spans="1:17" hidden="1" x14ac:dyDescent="0.3">
      <c r="A2496" t="s">
        <v>5153</v>
      </c>
      <c r="B2496" t="s">
        <v>5154</v>
      </c>
      <c r="C2496" t="str">
        <f>IFERROR(VLOOKUP(Table1[[#This Row],[Ticker]],[1]!Table1[[Symbol]:[Industry]],2,FALSE),"-")</f>
        <v>-</v>
      </c>
      <c r="E2496">
        <v>171.7433</v>
      </c>
      <c r="F2496">
        <v>90.06</v>
      </c>
      <c r="G2496">
        <v>60.540334956026001</v>
      </c>
      <c r="H2496">
        <v>1.15414261791172</v>
      </c>
      <c r="I2496">
        <v>27.584725976067102</v>
      </c>
      <c r="J2496">
        <v>6.9221904138441896</v>
      </c>
      <c r="K2496">
        <v>79.959163459456306</v>
      </c>
      <c r="L2496">
        <v>74.635745005091493</v>
      </c>
      <c r="M2496">
        <v>62.103573745287598</v>
      </c>
      <c r="N2496">
        <v>1.3351571268237901</v>
      </c>
      <c r="O2496">
        <v>25.416389073950601</v>
      </c>
      <c r="P2496">
        <v>86.846473029045598</v>
      </c>
    </row>
    <row r="2497" spans="1:17" hidden="1" x14ac:dyDescent="0.3">
      <c r="A2497" t="s">
        <v>5155</v>
      </c>
      <c r="B2497" t="s">
        <v>5156</v>
      </c>
      <c r="C2497" t="str">
        <f>IFERROR(VLOOKUP(Table1[[#This Row],[Ticker]],[1]!Table1[[Symbol]:[Industry]],2,FALSE),"-")</f>
        <v>-</v>
      </c>
      <c r="D2497" t="s">
        <v>629</v>
      </c>
      <c r="E2497">
        <v>171.65600000000001</v>
      </c>
      <c r="F2497">
        <v>73.5</v>
      </c>
      <c r="G2497">
        <v>-40.038532439216702</v>
      </c>
      <c r="H2497">
        <v>7.3437712831653297</v>
      </c>
      <c r="I2497">
        <v>-35.057428051436602</v>
      </c>
      <c r="J2497">
        <v>2.5405341826425301</v>
      </c>
      <c r="K2497">
        <v>66.187707520801098</v>
      </c>
      <c r="L2497">
        <v>75.517650453202194</v>
      </c>
      <c r="M2497">
        <v>64.348479776968702</v>
      </c>
      <c r="N2497">
        <v>1.5886265814529801</v>
      </c>
      <c r="O2497">
        <v>44.217687074829897</v>
      </c>
      <c r="P2497">
        <v>42.7184466019417</v>
      </c>
    </row>
    <row r="2498" spans="1:17" hidden="1" x14ac:dyDescent="0.3">
      <c r="A2498" t="s">
        <v>5157</v>
      </c>
      <c r="B2498" t="s">
        <v>5158</v>
      </c>
      <c r="C2498" t="str">
        <f>IFERROR(VLOOKUP(Table1[[#This Row],[Ticker]],[1]!Table1[[Symbol]:[Industry]],2,FALSE),"-")</f>
        <v>-</v>
      </c>
      <c r="D2498" t="s">
        <v>46</v>
      </c>
      <c r="E2498">
        <v>171.515809985</v>
      </c>
      <c r="F2498">
        <v>84.49</v>
      </c>
      <c r="G2498">
        <v>-1.6896188989782901</v>
      </c>
      <c r="H2498">
        <v>0.90305926225212896</v>
      </c>
      <c r="I2498">
        <v>-23.972061517848001</v>
      </c>
      <c r="J2498">
        <v>12.048545010140099</v>
      </c>
      <c r="K2498">
        <v>81.759472035164606</v>
      </c>
      <c r="L2498">
        <v>85.996942057727907</v>
      </c>
      <c r="M2498">
        <v>69.113502789404507</v>
      </c>
      <c r="N2498">
        <v>0.62359696314701596</v>
      </c>
      <c r="O2498">
        <v>82.151733933009794</v>
      </c>
      <c r="P2498">
        <v>47.323452484742702</v>
      </c>
      <c r="Q2498">
        <v>6.3830877391209996E-3</v>
      </c>
    </row>
    <row r="2499" spans="1:17" hidden="1" x14ac:dyDescent="0.3">
      <c r="A2499" t="s">
        <v>5159</v>
      </c>
      <c r="B2499" t="s">
        <v>5160</v>
      </c>
      <c r="C2499" t="str">
        <f>IFERROR(VLOOKUP(Table1[[#This Row],[Ticker]],[1]!Table1[[Symbol]:[Industry]],2,FALSE),"-")</f>
        <v>-</v>
      </c>
      <c r="D2499" t="s">
        <v>109</v>
      </c>
      <c r="E2499">
        <v>171.368347075</v>
      </c>
      <c r="F2499">
        <v>94.43</v>
      </c>
      <c r="G2499">
        <v>12.7987775542731</v>
      </c>
      <c r="H2499">
        <v>18.2984489576267</v>
      </c>
      <c r="I2499">
        <v>-4.1014192040539399</v>
      </c>
      <c r="J2499">
        <v>17.283124328321399</v>
      </c>
      <c r="K2499">
        <v>78.9108526059224</v>
      </c>
      <c r="L2499">
        <v>78.133118908811298</v>
      </c>
      <c r="M2499">
        <v>83.108848983497097</v>
      </c>
      <c r="N2499">
        <v>4.0129466672688796</v>
      </c>
      <c r="O2499">
        <v>6.4280419358254601</v>
      </c>
      <c r="P2499">
        <v>43.4016704631739</v>
      </c>
      <c r="Q2499">
        <v>6.6053170308052994E-2</v>
      </c>
    </row>
    <row r="2500" spans="1:17" hidden="1" x14ac:dyDescent="0.3">
      <c r="A2500" t="s">
        <v>5161</v>
      </c>
      <c r="B2500" t="s">
        <v>5162</v>
      </c>
      <c r="C2500" t="str">
        <f>IFERROR(VLOOKUP(Table1[[#This Row],[Ticker]],[1]!Table1[[Symbol]:[Industry]],2,FALSE),"-")</f>
        <v>-</v>
      </c>
      <c r="D2500" t="s">
        <v>95</v>
      </c>
      <c r="E2500">
        <v>170.76540374999999</v>
      </c>
      <c r="F2500">
        <v>240.5</v>
      </c>
      <c r="G2500">
        <v>55.546413911857499</v>
      </c>
      <c r="H2500">
        <v>3.3720149787881302</v>
      </c>
      <c r="I2500">
        <v>1.1371118983515001</v>
      </c>
      <c r="J2500">
        <v>1.90159991077378</v>
      </c>
      <c r="K2500">
        <v>217.427482908804</v>
      </c>
      <c r="L2500">
        <v>192.27393227139899</v>
      </c>
      <c r="M2500">
        <v>66.411288679661894</v>
      </c>
      <c r="N2500">
        <v>1.2352182926851301</v>
      </c>
      <c r="O2500">
        <v>6.8399168399168202</v>
      </c>
      <c r="P2500">
        <v>92.1693967239312</v>
      </c>
      <c r="Q2500">
        <v>9.6524799179120001E-3</v>
      </c>
    </row>
    <row r="2501" spans="1:17" hidden="1" x14ac:dyDescent="0.3">
      <c r="A2501" t="s">
        <v>5163</v>
      </c>
      <c r="B2501" t="s">
        <v>5164</v>
      </c>
      <c r="C2501" t="str">
        <f>IFERROR(VLOOKUP(Table1[[#This Row],[Ticker]],[1]!Table1[[Symbol]:[Industry]],2,FALSE),"-")</f>
        <v>-</v>
      </c>
      <c r="E2501">
        <v>170.74567500000001</v>
      </c>
      <c r="F2501">
        <v>173</v>
      </c>
      <c r="G2501">
        <v>196.214369011245</v>
      </c>
      <c r="H2501">
        <v>8.8344207111390602</v>
      </c>
      <c r="I2501">
        <v>-1.7912471066478</v>
      </c>
      <c r="J2501">
        <v>10.048708503075799</v>
      </c>
      <c r="K2501">
        <v>158.99360339306801</v>
      </c>
      <c r="L2501">
        <v>129.78512233785699</v>
      </c>
      <c r="M2501">
        <v>68.6359829106934</v>
      </c>
      <c r="N2501">
        <v>2.14138270785979</v>
      </c>
      <c r="O2501">
        <v>34.739884393063498</v>
      </c>
      <c r="P2501">
        <v>222.52050708426501</v>
      </c>
      <c r="Q2501">
        <v>0.21101469503635301</v>
      </c>
    </row>
    <row r="2502" spans="1:17" hidden="1" x14ac:dyDescent="0.3">
      <c r="A2502" t="s">
        <v>5165</v>
      </c>
      <c r="B2502" t="s">
        <v>5166</v>
      </c>
      <c r="C2502" t="str">
        <f>IFERROR(VLOOKUP(Table1[[#This Row],[Ticker]],[1]!Table1[[Symbol]:[Industry]],2,FALSE),"-")</f>
        <v>-</v>
      </c>
      <c r="D2502" t="s">
        <v>629</v>
      </c>
      <c r="E2502">
        <v>170.43180000000001</v>
      </c>
      <c r="F2502">
        <v>91.09</v>
      </c>
      <c r="G2502">
        <v>48.895707371040302</v>
      </c>
      <c r="H2502">
        <v>79.058920194566795</v>
      </c>
      <c r="I2502">
        <v>7.8464732653231604</v>
      </c>
      <c r="J2502">
        <v>26.7064991299778</v>
      </c>
      <c r="K2502">
        <v>59.473856014482102</v>
      </c>
      <c r="L2502">
        <v>56.3361241248179</v>
      </c>
      <c r="M2502">
        <v>97.923817276772397</v>
      </c>
      <c r="N2502">
        <v>3.0970203850397802</v>
      </c>
      <c r="O2502">
        <v>5.4890767372928098E-2</v>
      </c>
      <c r="P2502">
        <v>133.564102564102</v>
      </c>
      <c r="Q2502">
        <v>9.6081414901903001E-2</v>
      </c>
    </row>
    <row r="2503" spans="1:17" hidden="1" x14ac:dyDescent="0.3">
      <c r="A2503" t="s">
        <v>5167</v>
      </c>
      <c r="B2503" t="s">
        <v>5168</v>
      </c>
      <c r="C2503" t="str">
        <f>IFERROR(VLOOKUP(Table1[[#This Row],[Ticker]],[1]!Table1[[Symbol]:[Industry]],2,FALSE),"-")</f>
        <v>-</v>
      </c>
      <c r="D2503" t="s">
        <v>403</v>
      </c>
      <c r="E2503">
        <v>170.37734900000001</v>
      </c>
      <c r="F2503">
        <v>111.05</v>
      </c>
      <c r="G2503">
        <v>20.799438824582701</v>
      </c>
      <c r="H2503">
        <v>6.4750108729409899</v>
      </c>
      <c r="I2503">
        <v>12.9614542354827</v>
      </c>
      <c r="J2503">
        <v>1.9726716367164401</v>
      </c>
      <c r="K2503">
        <v>107.281454083955</v>
      </c>
      <c r="L2503">
        <v>97.506965791066506</v>
      </c>
      <c r="M2503">
        <v>59.1228591796609</v>
      </c>
      <c r="N2503">
        <v>1.04034709540618</v>
      </c>
      <c r="O2503">
        <v>18.865375956776202</v>
      </c>
      <c r="P2503">
        <v>63.308823529411697</v>
      </c>
      <c r="Q2503">
        <v>0.114343145560183</v>
      </c>
    </row>
    <row r="2504" spans="1:17" hidden="1" x14ac:dyDescent="0.3">
      <c r="A2504" t="s">
        <v>5169</v>
      </c>
      <c r="B2504" t="s">
        <v>5170</v>
      </c>
      <c r="C2504" t="str">
        <f>IFERROR(VLOOKUP(Table1[[#This Row],[Ticker]],[1]!Table1[[Symbol]:[Industry]],2,FALSE),"-")</f>
        <v>-</v>
      </c>
      <c r="D2504" t="s">
        <v>211</v>
      </c>
      <c r="E2504">
        <v>170.31789000000001</v>
      </c>
      <c r="F2504">
        <v>160</v>
      </c>
      <c r="G2504">
        <v>-74.086816924194494</v>
      </c>
      <c r="H2504">
        <v>4.5831075110369</v>
      </c>
      <c r="I2504">
        <v>-43.782090629998102</v>
      </c>
      <c r="J2504">
        <v>-3.0597958957510798</v>
      </c>
      <c r="K2504">
        <v>169.21349132613199</v>
      </c>
      <c r="L2504">
        <v>204.90438802117299</v>
      </c>
      <c r="M2504">
        <v>49.767217304368103</v>
      </c>
      <c r="N2504">
        <v>0.87976539589442804</v>
      </c>
      <c r="O2504">
        <v>135.59375</v>
      </c>
      <c r="P2504">
        <v>11.849003844809401</v>
      </c>
      <c r="Q2504">
        <v>3.9426026842028998E-2</v>
      </c>
    </row>
    <row r="2505" spans="1:17" hidden="1" x14ac:dyDescent="0.3">
      <c r="A2505" t="s">
        <v>5171</v>
      </c>
      <c r="B2505" t="s">
        <v>5172</v>
      </c>
      <c r="C2505" t="str">
        <f>IFERROR(VLOOKUP(Table1[[#This Row],[Ticker]],[1]!Table1[[Symbol]:[Industry]],2,FALSE),"-")</f>
        <v>-</v>
      </c>
      <c r="D2505" t="s">
        <v>239</v>
      </c>
      <c r="E2505">
        <v>170.2724992</v>
      </c>
      <c r="F2505">
        <v>279.25</v>
      </c>
      <c r="G2505">
        <v>-4.0157943024918801</v>
      </c>
      <c r="H2505">
        <v>6.6998250728489497</v>
      </c>
      <c r="I2505">
        <v>-10.2308408254453</v>
      </c>
      <c r="J2505">
        <v>3.29969542452814</v>
      </c>
      <c r="K2505">
        <v>269.38067343625698</v>
      </c>
      <c r="L2505">
        <v>262.65076649157999</v>
      </c>
      <c r="M2505">
        <v>70.469067408058606</v>
      </c>
      <c r="N2505">
        <v>0.93332893436839304</v>
      </c>
      <c r="O2505">
        <v>26.410026857654401</v>
      </c>
      <c r="P2505">
        <v>36.219512195121901</v>
      </c>
      <c r="Q2505">
        <v>1.8783735985499001E-2</v>
      </c>
    </row>
    <row r="2506" spans="1:17" hidden="1" x14ac:dyDescent="0.3">
      <c r="A2506" t="s">
        <v>5173</v>
      </c>
      <c r="B2506" t="s">
        <v>5174</v>
      </c>
      <c r="C2506" t="str">
        <f>IFERROR(VLOOKUP(Table1[[#This Row],[Ticker]],[1]!Table1[[Symbol]:[Industry]],2,FALSE),"-")</f>
        <v>-</v>
      </c>
      <c r="D2506" t="s">
        <v>29</v>
      </c>
      <c r="E2506">
        <v>170.208354504</v>
      </c>
      <c r="F2506">
        <v>2.65</v>
      </c>
      <c r="G2506">
        <v>196.86459363429699</v>
      </c>
      <c r="H2506">
        <v>36.997349803698597</v>
      </c>
      <c r="I2506">
        <v>100.377488984531</v>
      </c>
      <c r="J2506">
        <v>6.0942932583380598</v>
      </c>
      <c r="K2506">
        <v>2.2151657301292902</v>
      </c>
      <c r="L2506">
        <v>1.76067289924921</v>
      </c>
      <c r="M2506">
        <v>66.459781135305803</v>
      </c>
      <c r="N2506">
        <v>2.2992026966559802</v>
      </c>
      <c r="O2506">
        <v>15.4716981132075</v>
      </c>
      <c r="P2506">
        <v>239.74358974358901</v>
      </c>
      <c r="Q2506">
        <v>0.14852466002185699</v>
      </c>
    </row>
    <row r="2507" spans="1:17" hidden="1" x14ac:dyDescent="0.3">
      <c r="A2507" t="s">
        <v>5175</v>
      </c>
      <c r="B2507" t="s">
        <v>5176</v>
      </c>
      <c r="C2507" t="str">
        <f>IFERROR(VLOOKUP(Table1[[#This Row],[Ticker]],[1]!Table1[[Symbol]:[Industry]],2,FALSE),"-")</f>
        <v>-</v>
      </c>
      <c r="D2507" t="s">
        <v>239</v>
      </c>
      <c r="E2507">
        <v>170.19581350000001</v>
      </c>
      <c r="F2507">
        <v>357.7</v>
      </c>
      <c r="G2507">
        <v>4.9599169728519596</v>
      </c>
      <c r="H2507">
        <v>-9.7005865062351795</v>
      </c>
      <c r="I2507">
        <v>-22.729351555390501</v>
      </c>
      <c r="J2507">
        <v>-9.7629173357146293</v>
      </c>
      <c r="K2507">
        <v>388.80131831733303</v>
      </c>
      <c r="L2507">
        <v>389.49429882912699</v>
      </c>
      <c r="M2507">
        <v>29.636236281700601</v>
      </c>
      <c r="N2507">
        <v>1.4181654450732599</v>
      </c>
      <c r="O2507">
        <v>70.366228683254107</v>
      </c>
      <c r="P2507">
        <v>39.182879377431902</v>
      </c>
      <c r="Q2507">
        <v>0.107645021999177</v>
      </c>
    </row>
    <row r="2508" spans="1:17" hidden="1" x14ac:dyDescent="0.3">
      <c r="A2508" t="s">
        <v>5177</v>
      </c>
      <c r="B2508" t="s">
        <v>5178</v>
      </c>
      <c r="C2508" t="str">
        <f>IFERROR(VLOOKUP(Table1[[#This Row],[Ticker]],[1]!Table1[[Symbol]:[Industry]],2,FALSE),"-")</f>
        <v>-</v>
      </c>
      <c r="E2508">
        <v>170.10967214999999</v>
      </c>
      <c r="F2508">
        <v>170</v>
      </c>
      <c r="G2508">
        <v>104.986378933783</v>
      </c>
      <c r="H2508">
        <v>4.8289505290951897</v>
      </c>
      <c r="I2508">
        <v>-54.365833942974398</v>
      </c>
      <c r="J2508">
        <v>6.1090750495363899</v>
      </c>
      <c r="K2508">
        <v>179.02241532101701</v>
      </c>
      <c r="L2508">
        <v>182.15547287604301</v>
      </c>
      <c r="M2508">
        <v>57.543157618399199</v>
      </c>
      <c r="N2508">
        <v>1.4584748584748499</v>
      </c>
      <c r="O2508">
        <v>102.35294117647</v>
      </c>
      <c r="P2508">
        <v>155.17862503752599</v>
      </c>
    </row>
    <row r="2509" spans="1:17" hidden="1" x14ac:dyDescent="0.3">
      <c r="A2509" t="s">
        <v>5179</v>
      </c>
      <c r="B2509" t="s">
        <v>5180</v>
      </c>
      <c r="C2509" t="str">
        <f>IFERROR(VLOOKUP(Table1[[#This Row],[Ticker]],[1]!Table1[[Symbol]:[Industry]],2,FALSE),"-")</f>
        <v>-</v>
      </c>
      <c r="E2509">
        <v>169.82499999999999</v>
      </c>
      <c r="F2509">
        <v>328.05</v>
      </c>
      <c r="G2509">
        <v>-14.5724868468615</v>
      </c>
      <c r="H2509">
        <v>12.2813047649935</v>
      </c>
      <c r="I2509">
        <v>-32.908064875127103</v>
      </c>
      <c r="J2509">
        <v>-1.2857576914597999</v>
      </c>
      <c r="K2509">
        <v>318.81513740301602</v>
      </c>
      <c r="L2509">
        <v>327.611448978608</v>
      </c>
      <c r="M2509">
        <v>62.784226214530598</v>
      </c>
      <c r="N2509">
        <v>1.17073384446878</v>
      </c>
      <c r="O2509">
        <v>75.278158817253399</v>
      </c>
      <c r="P2509">
        <v>24.6390577507598</v>
      </c>
      <c r="Q2509">
        <v>6.7944480529749995E-2</v>
      </c>
    </row>
    <row r="2510" spans="1:17" hidden="1" x14ac:dyDescent="0.3">
      <c r="A2510" t="s">
        <v>5181</v>
      </c>
      <c r="B2510" t="s">
        <v>5182</v>
      </c>
      <c r="C2510" t="str">
        <f>IFERROR(VLOOKUP(Table1[[#This Row],[Ticker]],[1]!Table1[[Symbol]:[Industry]],2,FALSE),"-")</f>
        <v>-</v>
      </c>
      <c r="D2510" t="s">
        <v>229</v>
      </c>
      <c r="E2510">
        <v>169.64599049</v>
      </c>
      <c r="F2510">
        <v>2.2999999999999998</v>
      </c>
      <c r="G2510">
        <v>-37.844599611481101</v>
      </c>
      <c r="K2510">
        <v>2.2860694928582501</v>
      </c>
      <c r="L2510">
        <v>2.4904968111465999</v>
      </c>
      <c r="M2510">
        <v>41.368652020141496</v>
      </c>
      <c r="N2510">
        <v>1</v>
      </c>
      <c r="O2510">
        <v>19.565217391304301</v>
      </c>
      <c r="P2510">
        <v>0</v>
      </c>
      <c r="Q2510">
        <v>-6.0412528129999996E-4</v>
      </c>
    </row>
    <row r="2511" spans="1:17" hidden="1" x14ac:dyDescent="0.3">
      <c r="A2511" t="s">
        <v>5183</v>
      </c>
      <c r="B2511" t="s">
        <v>5184</v>
      </c>
      <c r="C2511" t="str">
        <f>IFERROR(VLOOKUP(Table1[[#This Row],[Ticker]],[1]!Table1[[Symbol]:[Industry]],2,FALSE),"-")</f>
        <v>-</v>
      </c>
      <c r="E2511">
        <v>168.93697499999999</v>
      </c>
      <c r="F2511">
        <v>148.88999999999999</v>
      </c>
      <c r="G2511">
        <v>101.180492943023</v>
      </c>
      <c r="H2511">
        <v>122.622918606773</v>
      </c>
      <c r="I2511">
        <v>114.154442581219</v>
      </c>
      <c r="J2511">
        <v>38.490352812458298</v>
      </c>
      <c r="O2511">
        <v>0</v>
      </c>
      <c r="P2511">
        <v>138.835418671799</v>
      </c>
    </row>
    <row r="2512" spans="1:17" hidden="1" x14ac:dyDescent="0.3">
      <c r="A2512" t="s">
        <v>5185</v>
      </c>
      <c r="B2512" t="s">
        <v>5186</v>
      </c>
      <c r="C2512" t="str">
        <f>IFERROR(VLOOKUP(Table1[[#This Row],[Ticker]],[1]!Table1[[Symbol]:[Industry]],2,FALSE),"-")</f>
        <v>-</v>
      </c>
      <c r="D2512" t="s">
        <v>5187</v>
      </c>
      <c r="E2512">
        <v>168.7139818</v>
      </c>
      <c r="F2512">
        <v>66.55</v>
      </c>
      <c r="G2512">
        <v>14.5404227735412</v>
      </c>
      <c r="H2512">
        <v>16.069706018912001</v>
      </c>
      <c r="I2512">
        <v>27.5143724117376</v>
      </c>
      <c r="J2512">
        <v>2.0994892635340801</v>
      </c>
      <c r="K2512">
        <v>59.386691617089198</v>
      </c>
      <c r="M2512">
        <v>48.0320459320967</v>
      </c>
      <c r="N2512">
        <v>0.55816633356740297</v>
      </c>
      <c r="O2512">
        <v>23.81667918858</v>
      </c>
      <c r="P2512">
        <v>68.481012658227797</v>
      </c>
    </row>
    <row r="2513" spans="1:17" hidden="1" x14ac:dyDescent="0.3">
      <c r="A2513" t="s">
        <v>5188</v>
      </c>
      <c r="B2513" t="s">
        <v>5189</v>
      </c>
      <c r="C2513" t="str">
        <f>IFERROR(VLOOKUP(Table1[[#This Row],[Ticker]],[1]!Table1[[Symbol]:[Industry]],2,FALSE),"-")</f>
        <v>-</v>
      </c>
      <c r="D2513" t="s">
        <v>1151</v>
      </c>
      <c r="E2513">
        <v>168.711444</v>
      </c>
      <c r="F2513">
        <v>72.260000000000005</v>
      </c>
      <c r="G2513">
        <v>18.069486302604801</v>
      </c>
      <c r="H2513">
        <v>9.1194251784709994</v>
      </c>
      <c r="I2513">
        <v>-28.320423728940799</v>
      </c>
      <c r="J2513">
        <v>2.95701892563899</v>
      </c>
      <c r="K2513">
        <v>70.345669125504799</v>
      </c>
      <c r="L2513">
        <v>71.533948629996104</v>
      </c>
      <c r="M2513">
        <v>70.050018006317998</v>
      </c>
      <c r="N2513">
        <v>1.73832759306164</v>
      </c>
      <c r="O2513">
        <v>37.074453362856303</v>
      </c>
      <c r="P2513">
        <v>48.683127572016403</v>
      </c>
      <c r="Q2513">
        <v>5.0270886037755001E-2</v>
      </c>
    </row>
    <row r="2514" spans="1:17" hidden="1" x14ac:dyDescent="0.3">
      <c r="A2514" t="s">
        <v>5190</v>
      </c>
      <c r="B2514" t="s">
        <v>5191</v>
      </c>
      <c r="C2514" t="str">
        <f>IFERROR(VLOOKUP(Table1[[#This Row],[Ticker]],[1]!Table1[[Symbol]:[Industry]],2,FALSE),"-")</f>
        <v>-</v>
      </c>
      <c r="D2514" t="s">
        <v>629</v>
      </c>
      <c r="E2514">
        <v>168.7</v>
      </c>
      <c r="F2514">
        <v>83.77</v>
      </c>
      <c r="G2514">
        <v>-27.869005288060698</v>
      </c>
      <c r="H2514">
        <v>-4.3629107984576301</v>
      </c>
      <c r="I2514">
        <v>-14.6631660555534</v>
      </c>
      <c r="J2514">
        <v>-0.81299162251509405</v>
      </c>
      <c r="K2514">
        <v>84.687282786091004</v>
      </c>
      <c r="L2514">
        <v>88.518773535958999</v>
      </c>
      <c r="M2514">
        <v>59.521744425485799</v>
      </c>
      <c r="N2514">
        <v>1.1025018878811199</v>
      </c>
      <c r="O2514">
        <v>31.073176554852498</v>
      </c>
      <c r="P2514">
        <v>16.185852981969401</v>
      </c>
      <c r="Q2514">
        <v>0.12716426854725599</v>
      </c>
    </row>
    <row r="2515" spans="1:17" hidden="1" x14ac:dyDescent="0.3">
      <c r="A2515" t="s">
        <v>5192</v>
      </c>
      <c r="B2515" t="s">
        <v>5193</v>
      </c>
      <c r="C2515" t="str">
        <f>IFERROR(VLOOKUP(Table1[[#This Row],[Ticker]],[1]!Table1[[Symbol]:[Industry]],2,FALSE),"-")</f>
        <v>-</v>
      </c>
      <c r="D2515" t="s">
        <v>629</v>
      </c>
      <c r="E2515">
        <v>168.6048672</v>
      </c>
      <c r="F2515">
        <v>161.13999999999999</v>
      </c>
      <c r="G2515">
        <v>-14.6331734560494</v>
      </c>
      <c r="H2515">
        <v>4.1358327923395102</v>
      </c>
      <c r="I2515">
        <v>-12.7768062195345</v>
      </c>
      <c r="J2515">
        <v>2.3955602647455101</v>
      </c>
      <c r="K2515">
        <v>152.97018718465699</v>
      </c>
      <c r="L2515">
        <v>155.98070081860399</v>
      </c>
      <c r="M2515">
        <v>75.726810732586699</v>
      </c>
      <c r="N2515">
        <v>1.42537704482057</v>
      </c>
      <c r="O2515">
        <v>30.228372843490099</v>
      </c>
      <c r="P2515">
        <v>25.7432696059305</v>
      </c>
      <c r="Q2515">
        <v>3.4606465881217997E-2</v>
      </c>
    </row>
    <row r="2516" spans="1:17" hidden="1" x14ac:dyDescent="0.3">
      <c r="A2516" t="s">
        <v>5194</v>
      </c>
      <c r="B2516" t="s">
        <v>5195</v>
      </c>
      <c r="C2516" t="str">
        <f>IFERROR(VLOOKUP(Table1[[#This Row],[Ticker]],[1]!Table1[[Symbol]:[Industry]],2,FALSE),"-")</f>
        <v>-</v>
      </c>
      <c r="D2516" t="s">
        <v>140</v>
      </c>
      <c r="E2516">
        <v>168.58062219600001</v>
      </c>
      <c r="F2516">
        <v>11</v>
      </c>
      <c r="G2516">
        <v>-2.71063245504206</v>
      </c>
      <c r="H2516">
        <v>13.4764045835053</v>
      </c>
      <c r="I2516">
        <v>-4.9578041983699697</v>
      </c>
      <c r="J2516">
        <v>23.647274811319601</v>
      </c>
      <c r="K2516">
        <v>9.8659212288628204</v>
      </c>
      <c r="L2516">
        <v>11.0162595331785</v>
      </c>
      <c r="M2516">
        <v>80.393974701965703</v>
      </c>
      <c r="N2516">
        <v>0.76647846452741997</v>
      </c>
      <c r="O2516">
        <v>36.818181818181799</v>
      </c>
      <c r="P2516">
        <v>37.5</v>
      </c>
      <c r="Q2516">
        <v>2.8118454621473998E-2</v>
      </c>
    </row>
    <row r="2517" spans="1:17" hidden="1" x14ac:dyDescent="0.3">
      <c r="A2517" t="s">
        <v>5196</v>
      </c>
      <c r="B2517" t="s">
        <v>5197</v>
      </c>
      <c r="C2517" t="str">
        <f>IFERROR(VLOOKUP(Table1[[#This Row],[Ticker]],[1]!Table1[[Symbol]:[Industry]],2,FALSE),"-")</f>
        <v>-</v>
      </c>
      <c r="E2517">
        <v>168.51</v>
      </c>
      <c r="F2517">
        <v>173.05</v>
      </c>
      <c r="G2517">
        <v>327.00632932395399</v>
      </c>
      <c r="H2517">
        <v>44.615160564366498</v>
      </c>
      <c r="I2517">
        <v>56.3579468858279</v>
      </c>
      <c r="J2517">
        <v>30.278385922430701</v>
      </c>
      <c r="K2517">
        <v>121.591761871521</v>
      </c>
      <c r="L2517">
        <v>98.923978652854899</v>
      </c>
      <c r="M2517">
        <v>84.066128540260195</v>
      </c>
      <c r="N2517">
        <v>2.0288271576817101</v>
      </c>
      <c r="O2517">
        <v>4.0161802947125098</v>
      </c>
      <c r="P2517">
        <v>361.46666666666601</v>
      </c>
      <c r="Q2517">
        <v>0.145251179413247</v>
      </c>
    </row>
    <row r="2518" spans="1:17" hidden="1" x14ac:dyDescent="0.3">
      <c r="A2518" t="s">
        <v>5198</v>
      </c>
      <c r="B2518" t="s">
        <v>5199</v>
      </c>
      <c r="C2518" t="str">
        <f>IFERROR(VLOOKUP(Table1[[#This Row],[Ticker]],[1]!Table1[[Symbol]:[Industry]],2,FALSE),"-")</f>
        <v>-</v>
      </c>
      <c r="D2518" t="s">
        <v>130</v>
      </c>
      <c r="E2518">
        <v>168.2553872</v>
      </c>
      <c r="F2518">
        <v>102.58</v>
      </c>
      <c r="G2518">
        <v>16.562942706924701</v>
      </c>
      <c r="H2518">
        <v>-5.2475878253523698</v>
      </c>
      <c r="I2518">
        <v>-20.120012151315599</v>
      </c>
      <c r="J2518">
        <v>-3.8459292567347401</v>
      </c>
      <c r="K2518">
        <v>105.874781313478</v>
      </c>
      <c r="L2518">
        <v>98.957224168300201</v>
      </c>
      <c r="M2518">
        <v>37.3192374762667</v>
      </c>
      <c r="N2518">
        <v>1.09940687568743</v>
      </c>
      <c r="O2518">
        <v>40.816923376876503</v>
      </c>
      <c r="P2518">
        <v>60.532081377151798</v>
      </c>
      <c r="Q2518">
        <v>6.0940876150439999E-3</v>
      </c>
    </row>
    <row r="2519" spans="1:17" hidden="1" x14ac:dyDescent="0.3">
      <c r="A2519" t="s">
        <v>5200</v>
      </c>
      <c r="B2519" t="s">
        <v>5201</v>
      </c>
      <c r="C2519" t="str">
        <f>IFERROR(VLOOKUP(Table1[[#This Row],[Ticker]],[1]!Table1[[Symbol]:[Industry]],2,FALSE),"-")</f>
        <v>-</v>
      </c>
      <c r="D2519" t="s">
        <v>140</v>
      </c>
      <c r="E2519">
        <v>168.16499999999999</v>
      </c>
      <c r="F2519">
        <v>184.05</v>
      </c>
      <c r="G2519">
        <v>14.999044268631</v>
      </c>
      <c r="H2519">
        <v>-4.86613716412218</v>
      </c>
      <c r="I2519">
        <v>-18.191325162659801</v>
      </c>
      <c r="J2519">
        <v>5.5298144938593001</v>
      </c>
      <c r="K2519">
        <v>181.067157662049</v>
      </c>
      <c r="L2519">
        <v>168.08868418182399</v>
      </c>
      <c r="M2519">
        <v>56.053147153646499</v>
      </c>
      <c r="N2519">
        <v>0.694506623955369</v>
      </c>
      <c r="O2519">
        <v>49.361586525400597</v>
      </c>
      <c r="P2519">
        <v>56.040695209834603</v>
      </c>
      <c r="Q2519">
        <v>7.6239926308709002E-2</v>
      </c>
    </row>
    <row r="2520" spans="1:17" hidden="1" x14ac:dyDescent="0.3">
      <c r="A2520" t="s">
        <v>5202</v>
      </c>
      <c r="B2520" t="s">
        <v>5203</v>
      </c>
      <c r="C2520" t="str">
        <f>IFERROR(VLOOKUP(Table1[[#This Row],[Ticker]],[1]!Table1[[Symbol]:[Industry]],2,FALSE),"-")</f>
        <v>-</v>
      </c>
      <c r="E2520">
        <v>167.10977500000001</v>
      </c>
      <c r="F2520">
        <v>83.75</v>
      </c>
      <c r="G2520">
        <v>18.7155069486254</v>
      </c>
      <c r="H2520">
        <v>20.707854200345</v>
      </c>
      <c r="I2520">
        <v>-42.841488998748702</v>
      </c>
      <c r="J2520">
        <v>24.128573484128601</v>
      </c>
      <c r="K2520">
        <v>75.806761896866504</v>
      </c>
      <c r="M2520">
        <v>87.495544843780294</v>
      </c>
      <c r="N2520">
        <v>1.38805970149253</v>
      </c>
      <c r="O2520">
        <v>71.641791044776099</v>
      </c>
      <c r="P2520">
        <v>52.272727272727202</v>
      </c>
    </row>
    <row r="2521" spans="1:17" hidden="1" x14ac:dyDescent="0.3">
      <c r="A2521" t="s">
        <v>5204</v>
      </c>
      <c r="B2521" t="s">
        <v>5205</v>
      </c>
      <c r="C2521" t="str">
        <f>IFERROR(VLOOKUP(Table1[[#This Row],[Ticker]],[1]!Table1[[Symbol]:[Industry]],2,FALSE),"-")</f>
        <v>-</v>
      </c>
      <c r="D2521" t="s">
        <v>1359</v>
      </c>
      <c r="E2521">
        <v>166.94315</v>
      </c>
      <c r="F2521">
        <v>394.7</v>
      </c>
      <c r="G2521">
        <v>190.21350908014799</v>
      </c>
      <c r="H2521">
        <v>10.250167348627</v>
      </c>
      <c r="I2521">
        <v>-13.848886607475899</v>
      </c>
      <c r="J2521">
        <v>13.8479381612367</v>
      </c>
      <c r="K2521">
        <v>343.52161401247798</v>
      </c>
      <c r="L2521">
        <v>299.29033998381999</v>
      </c>
      <c r="M2521">
        <v>78.238283762879007</v>
      </c>
      <c r="N2521">
        <v>1.9891522587841599</v>
      </c>
      <c r="O2521">
        <v>37.142133265771399</v>
      </c>
      <c r="P2521">
        <v>446.675900277008</v>
      </c>
    </row>
    <row r="2522" spans="1:17" hidden="1" x14ac:dyDescent="0.3">
      <c r="A2522" t="s">
        <v>5206</v>
      </c>
      <c r="B2522" t="s">
        <v>5207</v>
      </c>
      <c r="C2522" t="str">
        <f>IFERROR(VLOOKUP(Table1[[#This Row],[Ticker]],[1]!Table1[[Symbol]:[Industry]],2,FALSE),"-")</f>
        <v>-</v>
      </c>
      <c r="D2522" t="s">
        <v>46</v>
      </c>
      <c r="E2522">
        <v>166.70079999999999</v>
      </c>
      <c r="F2522">
        <v>85.15</v>
      </c>
      <c r="G2522">
        <v>-42.497082954909303</v>
      </c>
      <c r="H2522">
        <v>189.41348867303901</v>
      </c>
      <c r="I2522">
        <v>-15.4023436964677</v>
      </c>
      <c r="J2522">
        <v>10.758385922430699</v>
      </c>
      <c r="K2522">
        <v>53.8472462685747</v>
      </c>
      <c r="L2522">
        <v>99.795054646565603</v>
      </c>
      <c r="M2522">
        <v>85.742736142958293</v>
      </c>
      <c r="N2522">
        <v>2.02107342772472</v>
      </c>
      <c r="O2522">
        <v>67.527891955372795</v>
      </c>
      <c r="P2522">
        <v>215.37037037037001</v>
      </c>
    </row>
    <row r="2523" spans="1:17" hidden="1" x14ac:dyDescent="0.3">
      <c r="A2523" t="s">
        <v>5208</v>
      </c>
      <c r="B2523" t="s">
        <v>5209</v>
      </c>
      <c r="C2523" t="str">
        <f>IFERROR(VLOOKUP(Table1[[#This Row],[Ticker]],[1]!Table1[[Symbol]:[Industry]],2,FALSE),"-")</f>
        <v>-</v>
      </c>
      <c r="D2523" t="s">
        <v>629</v>
      </c>
      <c r="E2523">
        <v>166.38890000000001</v>
      </c>
      <c r="F2523">
        <v>84.69</v>
      </c>
      <c r="G2523">
        <v>21.0833502666949</v>
      </c>
      <c r="H2523">
        <v>1.7637897129957101</v>
      </c>
      <c r="I2523">
        <v>-2.7563952503343399</v>
      </c>
      <c r="J2523">
        <v>-2.1855668799291399</v>
      </c>
      <c r="K2523">
        <v>80.810912847038296</v>
      </c>
      <c r="L2523">
        <v>76.191724229825596</v>
      </c>
      <c r="M2523">
        <v>54.555098154374299</v>
      </c>
      <c r="N2523">
        <v>1.04931422571287</v>
      </c>
      <c r="O2523">
        <v>24.571968355177699</v>
      </c>
      <c r="P2523">
        <v>61.007604562737598</v>
      </c>
      <c r="Q2523">
        <v>2.8459863399753E-2</v>
      </c>
    </row>
    <row r="2524" spans="1:17" hidden="1" x14ac:dyDescent="0.3">
      <c r="A2524" t="s">
        <v>5210</v>
      </c>
      <c r="B2524" t="s">
        <v>5211</v>
      </c>
      <c r="C2524" t="str">
        <f>IFERROR(VLOOKUP(Table1[[#This Row],[Ticker]],[1]!Table1[[Symbol]:[Industry]],2,FALSE),"-")</f>
        <v>-</v>
      </c>
      <c r="D2524" t="s">
        <v>403</v>
      </c>
      <c r="E2524">
        <v>166.283263385</v>
      </c>
      <c r="F2524">
        <v>165.75</v>
      </c>
      <c r="G2524">
        <v>371.14284151881702</v>
      </c>
      <c r="H2524">
        <v>6.3724311554740201</v>
      </c>
      <c r="I2524">
        <v>102.347707466282</v>
      </c>
      <c r="J2524">
        <v>2.9407758595376499</v>
      </c>
      <c r="K2524">
        <v>149.95963845266499</v>
      </c>
      <c r="L2524">
        <v>115.248547960465</v>
      </c>
      <c r="M2524">
        <v>74.153631556622202</v>
      </c>
      <c r="N2524">
        <v>1.08964989868925</v>
      </c>
      <c r="O2524">
        <v>14.600301659125099</v>
      </c>
      <c r="P2524">
        <v>533.11688311688295</v>
      </c>
    </row>
    <row r="2525" spans="1:17" hidden="1" x14ac:dyDescent="0.3">
      <c r="A2525" t="s">
        <v>5212</v>
      </c>
      <c r="B2525" t="s">
        <v>5213</v>
      </c>
      <c r="C2525" t="str">
        <f>IFERROR(VLOOKUP(Table1[[#This Row],[Ticker]],[1]!Table1[[Symbol]:[Industry]],2,FALSE),"-")</f>
        <v>-</v>
      </c>
      <c r="D2525" t="s">
        <v>130</v>
      </c>
      <c r="E2525">
        <v>165.999745725</v>
      </c>
      <c r="F2525">
        <v>4.17</v>
      </c>
      <c r="G2525">
        <v>117.879908438608</v>
      </c>
      <c r="H2525">
        <v>7.5595369427051997</v>
      </c>
      <c r="I2525">
        <v>-23.267393618408398</v>
      </c>
      <c r="J2525">
        <v>-11.176819261154501</v>
      </c>
      <c r="K2525">
        <v>3.7671019731611399</v>
      </c>
      <c r="L2525">
        <v>3.3025295771566201</v>
      </c>
      <c r="M2525">
        <v>56.3211555760601</v>
      </c>
      <c r="N2525">
        <v>1.9982379266893999</v>
      </c>
      <c r="O2525">
        <v>26.858513189448399</v>
      </c>
      <c r="P2525">
        <v>152.72727272727201</v>
      </c>
      <c r="Q2525">
        <v>5.5477439353937001E-2</v>
      </c>
    </row>
    <row r="2526" spans="1:17" hidden="1" x14ac:dyDescent="0.3">
      <c r="A2526" t="s">
        <v>5214</v>
      </c>
      <c r="B2526" t="s">
        <v>5215</v>
      </c>
      <c r="C2526" t="str">
        <f>IFERROR(VLOOKUP(Table1[[#This Row],[Ticker]],[1]!Table1[[Symbol]:[Industry]],2,FALSE),"-")</f>
        <v>-</v>
      </c>
      <c r="D2526" t="s">
        <v>414</v>
      </c>
      <c r="E2526">
        <v>165.38076000000001</v>
      </c>
      <c r="F2526">
        <v>144</v>
      </c>
      <c r="G2526">
        <v>66.826909137280794</v>
      </c>
      <c r="H2526">
        <v>-29.387459294161001</v>
      </c>
      <c r="I2526">
        <v>-24.223277543734</v>
      </c>
      <c r="J2526">
        <v>-15.476277567741899</v>
      </c>
      <c r="K2526">
        <v>175.201958806205</v>
      </c>
      <c r="L2526">
        <v>157.36954803653299</v>
      </c>
      <c r="M2526">
        <v>37.051085699818501</v>
      </c>
      <c r="N2526">
        <v>1.5584415584415501</v>
      </c>
      <c r="O2526">
        <v>56.25</v>
      </c>
      <c r="P2526">
        <v>93.184867185403803</v>
      </c>
    </row>
    <row r="2527" spans="1:17" hidden="1" x14ac:dyDescent="0.3">
      <c r="A2527" t="s">
        <v>5216</v>
      </c>
      <c r="B2527" t="s">
        <v>5217</v>
      </c>
      <c r="C2527" t="str">
        <f>IFERROR(VLOOKUP(Table1[[#This Row],[Ticker]],[1]!Table1[[Symbol]:[Industry]],2,FALSE),"-")</f>
        <v>-</v>
      </c>
      <c r="D2527" t="s">
        <v>905</v>
      </c>
      <c r="E2527">
        <v>165.072</v>
      </c>
      <c r="F2527">
        <v>136.80000000000001</v>
      </c>
      <c r="G2527">
        <v>85.458567809333303</v>
      </c>
      <c r="H2527">
        <v>55.1141034819141</v>
      </c>
      <c r="I2527">
        <v>63.755190205953497</v>
      </c>
      <c r="J2527">
        <v>10.7779298963721</v>
      </c>
      <c r="K2527">
        <v>104.308774837889</v>
      </c>
      <c r="L2527">
        <v>85.331771357235894</v>
      </c>
      <c r="M2527">
        <v>79.491972335997204</v>
      </c>
      <c r="N2527">
        <v>0.42733808435494097</v>
      </c>
      <c r="O2527">
        <v>5.5774853801169497</v>
      </c>
      <c r="Q2527">
        <v>4.8832973847196003E-2</v>
      </c>
    </row>
    <row r="2528" spans="1:17" hidden="1" x14ac:dyDescent="0.3">
      <c r="A2528" t="s">
        <v>5218</v>
      </c>
      <c r="B2528" t="s">
        <v>5219</v>
      </c>
      <c r="C2528" t="str">
        <f>IFERROR(VLOOKUP(Table1[[#This Row],[Ticker]],[1]!Table1[[Symbol]:[Industry]],2,FALSE),"-")</f>
        <v>-</v>
      </c>
      <c r="D2528" t="s">
        <v>46</v>
      </c>
      <c r="E2528">
        <v>164.92566696</v>
      </c>
      <c r="F2528">
        <v>518.70000000000005</v>
      </c>
      <c r="G2528">
        <v>15.463942385183</v>
      </c>
      <c r="H2528">
        <v>10.9391238817509</v>
      </c>
      <c r="I2528">
        <v>-17.578080995280899</v>
      </c>
      <c r="J2528">
        <v>-9.3842848039720401</v>
      </c>
      <c r="K2528">
        <v>516.93220395214496</v>
      </c>
      <c r="L2528">
        <v>463.35791184640698</v>
      </c>
      <c r="M2528">
        <v>36.8618605273846</v>
      </c>
      <c r="N2528">
        <v>0.35127864959357302</v>
      </c>
      <c r="O2528">
        <v>23.366107576633802</v>
      </c>
      <c r="P2528">
        <v>78.862068965517196</v>
      </c>
      <c r="Q2528">
        <v>0.23813812668019901</v>
      </c>
    </row>
    <row r="2529" spans="1:17" hidden="1" x14ac:dyDescent="0.3">
      <c r="A2529" t="s">
        <v>5220</v>
      </c>
      <c r="B2529" t="s">
        <v>5221</v>
      </c>
      <c r="C2529" t="str">
        <f>IFERROR(VLOOKUP(Table1[[#This Row],[Ticker]],[1]!Table1[[Symbol]:[Industry]],2,FALSE),"-")</f>
        <v>-</v>
      </c>
      <c r="D2529" t="s">
        <v>280</v>
      </c>
      <c r="E2529">
        <v>164.781578322</v>
      </c>
      <c r="F2529">
        <v>72.27</v>
      </c>
      <c r="G2529">
        <v>290.95714137270699</v>
      </c>
      <c r="H2529">
        <v>-4.7546391274670201</v>
      </c>
      <c r="I2529">
        <v>-8.6537411578822798</v>
      </c>
      <c r="J2529">
        <v>-3.2739657988467399</v>
      </c>
      <c r="K2529">
        <v>70.479833735821401</v>
      </c>
      <c r="L2529">
        <v>56.781074774050403</v>
      </c>
      <c r="M2529">
        <v>33.920443376743997</v>
      </c>
      <c r="N2529">
        <v>0.48578716337364503</v>
      </c>
      <c r="O2529">
        <v>27.978414279784101</v>
      </c>
      <c r="P2529">
        <v>344.19176398279001</v>
      </c>
      <c r="Q2529">
        <v>0.107540180734553</v>
      </c>
    </row>
    <row r="2530" spans="1:17" hidden="1" x14ac:dyDescent="0.3">
      <c r="A2530" t="s">
        <v>5222</v>
      </c>
      <c r="B2530" t="s">
        <v>5223</v>
      </c>
      <c r="C2530" t="str">
        <f>IFERROR(VLOOKUP(Table1[[#This Row],[Ticker]],[1]!Table1[[Symbol]:[Industry]],2,FALSE),"-")</f>
        <v>-</v>
      </c>
      <c r="D2530" t="s">
        <v>65</v>
      </c>
      <c r="E2530">
        <v>164.77121766400001</v>
      </c>
      <c r="F2530">
        <v>46.86</v>
      </c>
      <c r="G2530">
        <v>-22.0191344629112</v>
      </c>
      <c r="H2530">
        <v>-20.048096323935699</v>
      </c>
      <c r="I2530">
        <v>-44.883459249897598</v>
      </c>
      <c r="J2530">
        <v>-10.523167475627501</v>
      </c>
      <c r="K2530">
        <v>52.487279956271799</v>
      </c>
      <c r="L2530">
        <v>49.538750746303997</v>
      </c>
      <c r="M2530">
        <v>33.971508077347799</v>
      </c>
      <c r="N2530">
        <v>0.68812816159641499</v>
      </c>
      <c r="O2530">
        <v>69.078104993597904</v>
      </c>
      <c r="P2530">
        <v>47.404844290657401</v>
      </c>
      <c r="Q2530">
        <v>9.4498593138357997E-2</v>
      </c>
    </row>
    <row r="2531" spans="1:17" hidden="1" x14ac:dyDescent="0.3">
      <c r="A2531" t="s">
        <v>5224</v>
      </c>
      <c r="B2531" t="s">
        <v>5225</v>
      </c>
      <c r="C2531" t="str">
        <f>IFERROR(VLOOKUP(Table1[[#This Row],[Ticker]],[1]!Table1[[Symbol]:[Industry]],2,FALSE),"-")</f>
        <v>-</v>
      </c>
      <c r="E2531">
        <v>164.2149215</v>
      </c>
      <c r="F2531">
        <v>58.17</v>
      </c>
      <c r="G2531">
        <v>446.79731020284203</v>
      </c>
      <c r="H2531">
        <v>76.437340827597495</v>
      </c>
      <c r="I2531">
        <v>204.53666402419299</v>
      </c>
      <c r="J2531">
        <v>6.9625791767607197</v>
      </c>
      <c r="K2531">
        <v>41.7030566824454</v>
      </c>
      <c r="L2531">
        <v>27.6091933186127</v>
      </c>
      <c r="M2531">
        <v>97.241215599300801</v>
      </c>
      <c r="N2531">
        <v>1.2598268283034399</v>
      </c>
      <c r="O2531">
        <v>2.0285370465875801</v>
      </c>
      <c r="P2531">
        <v>499.69072164948398</v>
      </c>
      <c r="Q2531">
        <v>0.12617816598191001</v>
      </c>
    </row>
    <row r="2532" spans="1:17" hidden="1" x14ac:dyDescent="0.3">
      <c r="A2532" t="s">
        <v>5226</v>
      </c>
      <c r="B2532" t="s">
        <v>5227</v>
      </c>
      <c r="C2532" t="str">
        <f>IFERROR(VLOOKUP(Table1[[#This Row],[Ticker]],[1]!Table1[[Symbol]:[Industry]],2,FALSE),"-")</f>
        <v>-</v>
      </c>
      <c r="D2532" t="s">
        <v>304</v>
      </c>
      <c r="E2532">
        <v>163.95035999999999</v>
      </c>
      <c r="F2532">
        <v>140.6</v>
      </c>
      <c r="G2532">
        <v>51.062349374942997</v>
      </c>
      <c r="H2532">
        <v>5.2527256424602697</v>
      </c>
      <c r="I2532">
        <v>-15.8962909989257</v>
      </c>
      <c r="J2532">
        <v>5.5571427211875299</v>
      </c>
      <c r="K2532">
        <v>125.655594976402</v>
      </c>
      <c r="L2532">
        <v>117.555110618296</v>
      </c>
      <c r="M2532">
        <v>75.313285513336794</v>
      </c>
      <c r="N2532">
        <v>1.71827205894527</v>
      </c>
      <c r="O2532">
        <v>16.571834992887599</v>
      </c>
      <c r="P2532">
        <v>82.242384964355097</v>
      </c>
      <c r="Q2532">
        <v>8.5534128079698998E-2</v>
      </c>
    </row>
    <row r="2533" spans="1:17" hidden="1" x14ac:dyDescent="0.3">
      <c r="A2533" t="s">
        <v>5228</v>
      </c>
      <c r="B2533" t="s">
        <v>5229</v>
      </c>
      <c r="C2533" t="str">
        <f>IFERROR(VLOOKUP(Table1[[#This Row],[Ticker]],[1]!Table1[[Symbol]:[Industry]],2,FALSE),"-")</f>
        <v>-</v>
      </c>
      <c r="D2533" t="s">
        <v>539</v>
      </c>
      <c r="E2533">
        <v>163.83500000000001</v>
      </c>
      <c r="F2533">
        <v>46.93</v>
      </c>
      <c r="G2533">
        <v>70.053694562963599</v>
      </c>
      <c r="H2533">
        <v>-2.63414471550638</v>
      </c>
      <c r="I2533">
        <v>12.149094987636699</v>
      </c>
      <c r="J2533">
        <v>-5.7110018326713003</v>
      </c>
      <c r="K2533">
        <v>49.214697258719298</v>
      </c>
      <c r="L2533">
        <v>43.485933552955998</v>
      </c>
      <c r="M2533">
        <v>42.031550337170302</v>
      </c>
      <c r="N2533">
        <v>0.474582609746239</v>
      </c>
      <c r="O2533">
        <v>44.363946303004397</v>
      </c>
      <c r="Q2533">
        <v>9.2470372019521005E-2</v>
      </c>
    </row>
    <row r="2534" spans="1:17" hidden="1" x14ac:dyDescent="0.3">
      <c r="A2534" t="s">
        <v>5230</v>
      </c>
      <c r="B2534" t="s">
        <v>5231</v>
      </c>
      <c r="C2534" t="str">
        <f>IFERROR(VLOOKUP(Table1[[#This Row],[Ticker]],[1]!Table1[[Symbol]:[Industry]],2,FALSE),"-")</f>
        <v>-</v>
      </c>
      <c r="D2534" t="s">
        <v>21</v>
      </c>
      <c r="E2534">
        <v>163.631664</v>
      </c>
      <c r="F2534">
        <v>118</v>
      </c>
      <c r="G2534">
        <v>12.517391338745099</v>
      </c>
      <c r="H2534">
        <v>21.7563597906721</v>
      </c>
      <c r="I2534">
        <v>-8.9074096737612294</v>
      </c>
      <c r="J2534">
        <v>4.1147382907352901</v>
      </c>
      <c r="K2534">
        <v>108.562518376404</v>
      </c>
      <c r="L2534">
        <v>105.88144101375801</v>
      </c>
      <c r="M2534">
        <v>64.7072062479441</v>
      </c>
      <c r="N2534">
        <v>1.6246262872328601</v>
      </c>
      <c r="O2534">
        <v>27.0762711864406</v>
      </c>
      <c r="P2534">
        <v>40.476190476190403</v>
      </c>
      <c r="Q2534">
        <v>6.5131679061565001E-2</v>
      </c>
    </row>
    <row r="2535" spans="1:17" hidden="1" x14ac:dyDescent="0.3">
      <c r="A2535" t="s">
        <v>5232</v>
      </c>
      <c r="B2535" t="s">
        <v>5233</v>
      </c>
      <c r="C2535" t="str">
        <f>IFERROR(VLOOKUP(Table1[[#This Row],[Ticker]],[1]!Table1[[Symbol]:[Industry]],2,FALSE),"-")</f>
        <v>-</v>
      </c>
      <c r="D2535" t="s">
        <v>713</v>
      </c>
      <c r="E2535">
        <v>163.46488893</v>
      </c>
      <c r="F2535">
        <v>81.89</v>
      </c>
      <c r="G2535">
        <v>40.062667775883703</v>
      </c>
      <c r="H2535">
        <v>-5.9979214755447403</v>
      </c>
      <c r="I2535">
        <v>16.5076720376677</v>
      </c>
      <c r="J2535">
        <v>-2.2915469307007501</v>
      </c>
      <c r="K2535">
        <v>80.936042895188706</v>
      </c>
      <c r="L2535">
        <v>71.372396475635099</v>
      </c>
      <c r="M2535">
        <v>88.374458321217901</v>
      </c>
      <c r="N2535">
        <v>0.67301055040000801</v>
      </c>
      <c r="O2535">
        <v>10.2698742215166</v>
      </c>
      <c r="P2535">
        <v>69.649886057592695</v>
      </c>
      <c r="Q2535">
        <v>2.2514289353509E-2</v>
      </c>
    </row>
    <row r="2536" spans="1:17" hidden="1" x14ac:dyDescent="0.3">
      <c r="A2536" t="s">
        <v>5234</v>
      </c>
      <c r="B2536" t="s">
        <v>5235</v>
      </c>
      <c r="C2536" t="str">
        <f>IFERROR(VLOOKUP(Table1[[#This Row],[Ticker]],[1]!Table1[[Symbol]:[Industry]],2,FALSE),"-")</f>
        <v>-</v>
      </c>
      <c r="D2536" t="s">
        <v>629</v>
      </c>
      <c r="E2536">
        <v>163.3878</v>
      </c>
      <c r="F2536">
        <v>4.92</v>
      </c>
      <c r="G2536">
        <v>857.69386192698005</v>
      </c>
      <c r="H2536">
        <v>19.090086142566602</v>
      </c>
      <c r="I2536">
        <v>152.613757511122</v>
      </c>
      <c r="J2536">
        <v>8.5798144938592902</v>
      </c>
      <c r="K2536">
        <v>3.7488417203492599</v>
      </c>
      <c r="L2536">
        <v>2.4193919969778501</v>
      </c>
      <c r="M2536">
        <v>91.913929509834404</v>
      </c>
      <c r="N2536">
        <v>0.28027768141384501</v>
      </c>
      <c r="O2536">
        <v>0</v>
      </c>
      <c r="P2536">
        <v>1130</v>
      </c>
      <c r="Q2536">
        <v>0.15019414491709801</v>
      </c>
    </row>
    <row r="2537" spans="1:17" hidden="1" x14ac:dyDescent="0.3">
      <c r="A2537" t="s">
        <v>5236</v>
      </c>
      <c r="B2537" t="s">
        <v>5237</v>
      </c>
      <c r="C2537" t="str">
        <f>IFERROR(VLOOKUP(Table1[[#This Row],[Ticker]],[1]!Table1[[Symbol]:[Industry]],2,FALSE),"-")</f>
        <v>-</v>
      </c>
      <c r="D2537" t="s">
        <v>140</v>
      </c>
      <c r="E2537">
        <v>162.688164</v>
      </c>
      <c r="F2537">
        <v>67.47</v>
      </c>
      <c r="G2537">
        <v>-23.6120741460789</v>
      </c>
      <c r="H2537">
        <v>-2.9640918756453698</v>
      </c>
      <c r="I2537">
        <v>-16.808583284608499</v>
      </c>
      <c r="J2537">
        <v>-3.21153888959934</v>
      </c>
      <c r="K2537">
        <v>62.207915607492303</v>
      </c>
      <c r="L2537">
        <v>61.562290471194402</v>
      </c>
      <c r="M2537">
        <v>58.945192052539802</v>
      </c>
      <c r="N2537">
        <v>2.79794018617548</v>
      </c>
      <c r="O2537">
        <v>31.3176226471024</v>
      </c>
      <c r="P2537">
        <v>47.636761487964897</v>
      </c>
      <c r="Q2537">
        <v>7.8572192259195997E-2</v>
      </c>
    </row>
    <row r="2538" spans="1:17" hidden="1" x14ac:dyDescent="0.3">
      <c r="A2538" t="s">
        <v>5238</v>
      </c>
      <c r="B2538" t="s">
        <v>5239</v>
      </c>
      <c r="C2538" t="str">
        <f>IFERROR(VLOOKUP(Table1[[#This Row],[Ticker]],[1]!Table1[[Symbol]:[Industry]],2,FALSE),"-")</f>
        <v>-</v>
      </c>
      <c r="D2538" t="s">
        <v>629</v>
      </c>
      <c r="E2538">
        <v>162.687096</v>
      </c>
      <c r="F2538">
        <v>308.2</v>
      </c>
      <c r="G2538">
        <v>-18.222673229954498</v>
      </c>
      <c r="H2538">
        <v>4.8693529738987804</v>
      </c>
      <c r="I2538">
        <v>-7.8023134134227297</v>
      </c>
      <c r="J2538">
        <v>1.65573691580821</v>
      </c>
      <c r="K2538">
        <v>300.64511380563403</v>
      </c>
      <c r="L2538">
        <v>294.08843911616998</v>
      </c>
      <c r="M2538">
        <v>56.617385149427903</v>
      </c>
      <c r="N2538">
        <v>0.87183565491917803</v>
      </c>
      <c r="O2538">
        <v>15.833874107722201</v>
      </c>
      <c r="P2538">
        <v>22.6178635369007</v>
      </c>
      <c r="Q2538">
        <v>4.2971081244146003E-2</v>
      </c>
    </row>
    <row r="2539" spans="1:17" hidden="1" x14ac:dyDescent="0.3">
      <c r="A2539" t="s">
        <v>5240</v>
      </c>
      <c r="B2539" t="s">
        <v>5241</v>
      </c>
      <c r="C2539" t="str">
        <f>IFERROR(VLOOKUP(Table1[[#This Row],[Ticker]],[1]!Table1[[Symbol]:[Industry]],2,FALSE),"-")</f>
        <v>-</v>
      </c>
      <c r="D2539" t="s">
        <v>140</v>
      </c>
      <c r="E2539">
        <v>162.3708</v>
      </c>
      <c r="F2539">
        <v>183.75</v>
      </c>
      <c r="G2539">
        <v>83.934136526522707</v>
      </c>
      <c r="H2539">
        <v>23.2093955976259</v>
      </c>
      <c r="I2539">
        <v>96.908086164719094</v>
      </c>
      <c r="J2539">
        <v>17.230339500767201</v>
      </c>
      <c r="K2539">
        <v>142.914365676627</v>
      </c>
      <c r="M2539">
        <v>82.467520461202696</v>
      </c>
      <c r="N2539">
        <v>0.92951354417813004</v>
      </c>
      <c r="O2539">
        <v>6.12244897959184</v>
      </c>
      <c r="P2539">
        <v>116.94214876033</v>
      </c>
    </row>
    <row r="2540" spans="1:17" hidden="1" x14ac:dyDescent="0.3">
      <c r="A2540" t="s">
        <v>5242</v>
      </c>
      <c r="B2540" t="s">
        <v>5243</v>
      </c>
      <c r="C2540" t="str">
        <f>IFERROR(VLOOKUP(Table1[[#This Row],[Ticker]],[1]!Table1[[Symbol]:[Industry]],2,FALSE),"-")</f>
        <v>-</v>
      </c>
      <c r="D2540" t="s">
        <v>140</v>
      </c>
      <c r="E2540">
        <v>162.24</v>
      </c>
      <c r="F2540">
        <v>390</v>
      </c>
      <c r="G2540">
        <v>-20.900732667614101</v>
      </c>
      <c r="H2540">
        <v>-4.8393848901788798</v>
      </c>
      <c r="I2540">
        <v>-7.9267830294177699</v>
      </c>
      <c r="J2540">
        <v>-1.2416140775692599</v>
      </c>
      <c r="K2540">
        <v>389.72978161337301</v>
      </c>
      <c r="L2540">
        <v>386.731812797739</v>
      </c>
      <c r="M2540">
        <v>100</v>
      </c>
      <c r="O2540">
        <v>0</v>
      </c>
      <c r="P2540">
        <v>5.4054054054053902</v>
      </c>
    </row>
    <row r="2541" spans="1:17" hidden="1" x14ac:dyDescent="0.3">
      <c r="A2541" t="s">
        <v>5244</v>
      </c>
      <c r="B2541" t="s">
        <v>5245</v>
      </c>
      <c r="C2541" t="str">
        <f>IFERROR(VLOOKUP(Table1[[#This Row],[Ticker]],[1]!Table1[[Symbol]:[Industry]],2,FALSE),"-")</f>
        <v>-</v>
      </c>
      <c r="D2541" t="s">
        <v>629</v>
      </c>
      <c r="E2541">
        <v>162.19354000000001</v>
      </c>
      <c r="F2541">
        <v>55.44</v>
      </c>
      <c r="G2541">
        <v>64.668715526704801</v>
      </c>
      <c r="H2541">
        <v>39.015725071011197</v>
      </c>
      <c r="I2541">
        <v>-11.5513916659595</v>
      </c>
      <c r="J2541">
        <v>4.2612322222409702</v>
      </c>
      <c r="K2541">
        <v>45.980325560003401</v>
      </c>
      <c r="L2541">
        <v>44.256508635272603</v>
      </c>
      <c r="M2541">
        <v>80.313380494043898</v>
      </c>
      <c r="N2541">
        <v>3.6266123446866998</v>
      </c>
      <c r="O2541">
        <v>4.1666666666666696</v>
      </c>
      <c r="P2541">
        <v>105.867062755291</v>
      </c>
      <c r="Q2541">
        <v>6.2093092379739E-2</v>
      </c>
    </row>
    <row r="2542" spans="1:17" hidden="1" x14ac:dyDescent="0.3">
      <c r="A2542" t="s">
        <v>5246</v>
      </c>
      <c r="B2542" t="s">
        <v>5247</v>
      </c>
      <c r="C2542" t="str">
        <f>IFERROR(VLOOKUP(Table1[[#This Row],[Ticker]],[1]!Table1[[Symbol]:[Industry]],2,FALSE),"-")</f>
        <v>-</v>
      </c>
      <c r="D2542" t="s">
        <v>692</v>
      </c>
      <c r="E2542">
        <v>161.59232059300001</v>
      </c>
      <c r="F2542">
        <v>3.22</v>
      </c>
      <c r="G2542">
        <v>28.6938619269804</v>
      </c>
      <c r="H2542">
        <v>16.9463293955354</v>
      </c>
      <c r="I2542">
        <v>-2.2977056762024701</v>
      </c>
      <c r="J2542">
        <v>8.0532577173025199</v>
      </c>
      <c r="K2542">
        <v>3.0964377675625498</v>
      </c>
      <c r="L2542">
        <v>2.9790535373610099</v>
      </c>
      <c r="M2542">
        <v>57.085129417222703</v>
      </c>
      <c r="N2542">
        <v>1.5672596228276201</v>
      </c>
      <c r="O2542">
        <v>30.434782608695599</v>
      </c>
      <c r="P2542">
        <v>57.0731707317073</v>
      </c>
      <c r="Q2542">
        <v>4.7932798583348001E-2</v>
      </c>
    </row>
    <row r="2543" spans="1:17" hidden="1" x14ac:dyDescent="0.3">
      <c r="A2543" t="s">
        <v>5248</v>
      </c>
      <c r="B2543" t="s">
        <v>5249</v>
      </c>
      <c r="C2543" t="str">
        <f>IFERROR(VLOOKUP(Table1[[#This Row],[Ticker]],[1]!Table1[[Symbol]:[Industry]],2,FALSE),"-")</f>
        <v>-</v>
      </c>
      <c r="D2543" t="s">
        <v>130</v>
      </c>
      <c r="E2543">
        <v>161.57480430000001</v>
      </c>
      <c r="F2543">
        <v>70.3</v>
      </c>
      <c r="G2543">
        <v>-59.734168376049801</v>
      </c>
      <c r="H2543">
        <v>-10.8165507733219</v>
      </c>
      <c r="I2543">
        <v>-38.345521768156502</v>
      </c>
      <c r="J2543">
        <v>-0.23151306746825301</v>
      </c>
      <c r="K2543">
        <v>73.390173022039903</v>
      </c>
      <c r="L2543">
        <v>82.877986914659203</v>
      </c>
      <c r="M2543">
        <v>37.341601190608898</v>
      </c>
      <c r="N2543">
        <v>1.5883142448103</v>
      </c>
      <c r="O2543">
        <v>79.231863442389695</v>
      </c>
      <c r="P2543">
        <v>5.71428571428571</v>
      </c>
    </row>
    <row r="2544" spans="1:17" hidden="1" x14ac:dyDescent="0.3">
      <c r="A2544" t="s">
        <v>5250</v>
      </c>
      <c r="B2544" t="s">
        <v>5251</v>
      </c>
      <c r="C2544" t="str">
        <f>IFERROR(VLOOKUP(Table1[[#This Row],[Ticker]],[1]!Table1[[Symbol]:[Industry]],2,FALSE),"-")</f>
        <v>-</v>
      </c>
      <c r="D2544" t="s">
        <v>156</v>
      </c>
      <c r="E2544">
        <v>161.0583</v>
      </c>
      <c r="F2544">
        <v>150</v>
      </c>
      <c r="G2544">
        <v>15.2700771228275</v>
      </c>
      <c r="H2544">
        <v>4.1722430167978599</v>
      </c>
      <c r="I2544">
        <v>6.6678115651768204</v>
      </c>
      <c r="J2544">
        <v>2.1710022616240998</v>
      </c>
      <c r="K2544">
        <v>144.61429216298299</v>
      </c>
      <c r="L2544">
        <v>139.57875429423399</v>
      </c>
      <c r="M2544">
        <v>58.569639626508298</v>
      </c>
      <c r="N2544">
        <v>1.6899004267425299</v>
      </c>
      <c r="O2544">
        <v>25.3333333333333</v>
      </c>
      <c r="P2544">
        <v>49.031296572280098</v>
      </c>
      <c r="Q2544">
        <v>7.6759544972945001E-2</v>
      </c>
    </row>
    <row r="2545" spans="1:17" hidden="1" x14ac:dyDescent="0.3">
      <c r="A2545" t="s">
        <v>5252</v>
      </c>
      <c r="B2545" t="s">
        <v>5253</v>
      </c>
      <c r="C2545" t="str">
        <f>IFERROR(VLOOKUP(Table1[[#This Row],[Ticker]],[1]!Table1[[Symbol]:[Industry]],2,FALSE),"-")</f>
        <v>-</v>
      </c>
      <c r="D2545" t="s">
        <v>716</v>
      </c>
      <c r="E2545">
        <v>160.95614567999999</v>
      </c>
      <c r="F2545">
        <v>92.65</v>
      </c>
      <c r="G2545">
        <v>-36.832453862493203</v>
      </c>
      <c r="H2545">
        <v>-12.6489086997027</v>
      </c>
      <c r="I2545">
        <v>-23.858504224296802</v>
      </c>
      <c r="J2545">
        <v>10.022753738522599</v>
      </c>
      <c r="M2545">
        <v>54.816051479212</v>
      </c>
      <c r="O2545">
        <v>17.647058823529299</v>
      </c>
      <c r="P2545">
        <v>11.5593016255268</v>
      </c>
    </row>
    <row r="2546" spans="1:17" hidden="1" x14ac:dyDescent="0.3">
      <c r="A2546" t="s">
        <v>5254</v>
      </c>
      <c r="B2546" t="s">
        <v>5255</v>
      </c>
      <c r="C2546" t="str">
        <f>IFERROR(VLOOKUP(Table1[[#This Row],[Ticker]],[1]!Table1[[Symbol]:[Industry]],2,FALSE),"-")</f>
        <v>-</v>
      </c>
      <c r="D2546" t="s">
        <v>629</v>
      </c>
      <c r="E2546">
        <v>160.84164537000001</v>
      </c>
      <c r="F2546">
        <v>85.76</v>
      </c>
      <c r="G2546">
        <v>14.746493505927701</v>
      </c>
      <c r="H2546">
        <v>21.441436016361699</v>
      </c>
      <c r="I2546">
        <v>-1.8107319978920899</v>
      </c>
      <c r="J2546">
        <v>-2.4315401404158399</v>
      </c>
      <c r="K2546">
        <v>75.3930858983246</v>
      </c>
      <c r="L2546">
        <v>71.224365535164296</v>
      </c>
      <c r="M2546">
        <v>60.699986783069903</v>
      </c>
      <c r="N2546">
        <v>3.9512581555005202</v>
      </c>
      <c r="O2546">
        <v>10.6576492537313</v>
      </c>
      <c r="P2546">
        <v>54.941282746160702</v>
      </c>
      <c r="Q2546">
        <v>9.4898368920499996E-3</v>
      </c>
    </row>
    <row r="2547" spans="1:17" hidden="1" x14ac:dyDescent="0.3">
      <c r="A2547" t="s">
        <v>5256</v>
      </c>
      <c r="B2547" t="s">
        <v>5257</v>
      </c>
      <c r="C2547" t="str">
        <f>IFERROR(VLOOKUP(Table1[[#This Row],[Ticker]],[1]!Table1[[Symbol]:[Industry]],2,FALSE),"-")</f>
        <v>-</v>
      </c>
      <c r="D2547" t="s">
        <v>3940</v>
      </c>
      <c r="E2547">
        <v>160.827223014</v>
      </c>
      <c r="F2547">
        <v>56.91</v>
      </c>
      <c r="G2547">
        <v>14.1083696990011</v>
      </c>
      <c r="H2547">
        <v>-2.2330019114554802</v>
      </c>
      <c r="I2547">
        <v>-20.705235309823099</v>
      </c>
      <c r="J2547">
        <v>-7.7521148853237101</v>
      </c>
      <c r="K2547">
        <v>56.243752553317201</v>
      </c>
      <c r="L2547">
        <v>52.214740252081803</v>
      </c>
      <c r="M2547">
        <v>41.5844271340316</v>
      </c>
      <c r="N2547">
        <v>1.1292826959011</v>
      </c>
      <c r="O2547">
        <v>29.942013705851299</v>
      </c>
      <c r="P2547">
        <v>50.954907161803597</v>
      </c>
      <c r="Q2547">
        <v>9.0222475582829004E-2</v>
      </c>
    </row>
    <row r="2548" spans="1:17" hidden="1" x14ac:dyDescent="0.3">
      <c r="A2548" t="s">
        <v>5258</v>
      </c>
      <c r="B2548" t="s">
        <v>5259</v>
      </c>
      <c r="C2548" t="str">
        <f>IFERROR(VLOOKUP(Table1[[#This Row],[Ticker]],[1]!Table1[[Symbol]:[Industry]],2,FALSE),"-")</f>
        <v>-</v>
      </c>
      <c r="E2548">
        <v>160.383015</v>
      </c>
      <c r="F2548">
        <v>165.75</v>
      </c>
      <c r="G2548">
        <v>-21.4010747818803</v>
      </c>
      <c r="H2548">
        <v>25.364857057975001</v>
      </c>
      <c r="I2548">
        <v>-11.9560416458323</v>
      </c>
      <c r="J2548">
        <v>4.3316343300740403</v>
      </c>
      <c r="K2548">
        <v>145.51677575229999</v>
      </c>
      <c r="L2548">
        <v>151.16649299366</v>
      </c>
      <c r="M2548">
        <v>70.839669606920097</v>
      </c>
      <c r="N2548">
        <v>1.7644628099173501</v>
      </c>
      <c r="O2548">
        <v>12.8205128205128</v>
      </c>
      <c r="P2548">
        <v>45.330995177553703</v>
      </c>
    </row>
    <row r="2549" spans="1:17" hidden="1" x14ac:dyDescent="0.3">
      <c r="A2549" t="s">
        <v>5260</v>
      </c>
      <c r="B2549" t="s">
        <v>5261</v>
      </c>
      <c r="C2549" t="str">
        <f>IFERROR(VLOOKUP(Table1[[#This Row],[Ticker]],[1]!Table1[[Symbol]:[Industry]],2,FALSE),"-")</f>
        <v>-</v>
      </c>
      <c r="D2549" t="s">
        <v>629</v>
      </c>
      <c r="E2549">
        <v>160.14317220000001</v>
      </c>
      <c r="F2549">
        <v>221.2</v>
      </c>
      <c r="G2549">
        <v>-31.576033528534801</v>
      </c>
      <c r="H2549">
        <v>1.9183433628764599</v>
      </c>
      <c r="I2549">
        <v>-30.6715008414001</v>
      </c>
      <c r="J2549">
        <v>-3.9283768560751602</v>
      </c>
      <c r="K2549">
        <v>221.983602313391</v>
      </c>
      <c r="L2549">
        <v>236.39600561402099</v>
      </c>
      <c r="M2549">
        <v>55.7474434392742</v>
      </c>
      <c r="N2549">
        <v>1.22529228792322</v>
      </c>
      <c r="O2549">
        <v>44.6654611211573</v>
      </c>
      <c r="P2549">
        <v>9.5049504950494903</v>
      </c>
      <c r="Q2549">
        <v>-2.1731153910359999E-2</v>
      </c>
    </row>
    <row r="2550" spans="1:17" hidden="1" x14ac:dyDescent="0.3">
      <c r="A2550" t="s">
        <v>5262</v>
      </c>
      <c r="B2550" t="s">
        <v>5263</v>
      </c>
      <c r="C2550" t="str">
        <f>IFERROR(VLOOKUP(Table1[[#This Row],[Ticker]],[1]!Table1[[Symbol]:[Industry]],2,FALSE),"-")</f>
        <v>-</v>
      </c>
      <c r="D2550" t="s">
        <v>393</v>
      </c>
      <c r="E2550">
        <v>160.12535685</v>
      </c>
      <c r="F2550">
        <v>9.02</v>
      </c>
      <c r="G2550">
        <v>79.375680108798605</v>
      </c>
      <c r="H2550">
        <v>3.31664347861543</v>
      </c>
      <c r="I2550">
        <v>-46.018755599002198</v>
      </c>
      <c r="J2550">
        <v>-7.8742671387937602</v>
      </c>
      <c r="K2550">
        <v>8.8989507061485895</v>
      </c>
      <c r="L2550">
        <v>8.1830956895751594</v>
      </c>
      <c r="M2550">
        <v>49.4505034491754</v>
      </c>
      <c r="N2550">
        <v>2.4331798645828302</v>
      </c>
      <c r="O2550">
        <v>79.600886917959997</v>
      </c>
      <c r="P2550">
        <v>109.767441860465</v>
      </c>
      <c r="Q2550">
        <v>0.14403889851302501</v>
      </c>
    </row>
    <row r="2551" spans="1:17" hidden="1" x14ac:dyDescent="0.3">
      <c r="A2551" t="s">
        <v>5264</v>
      </c>
      <c r="B2551" t="s">
        <v>5265</v>
      </c>
      <c r="C2551" t="str">
        <f>IFERROR(VLOOKUP(Table1[[#This Row],[Ticker]],[1]!Table1[[Symbol]:[Industry]],2,FALSE),"-")</f>
        <v>-</v>
      </c>
      <c r="D2551" t="s">
        <v>1840</v>
      </c>
      <c r="E2551">
        <v>160.09420588199899</v>
      </c>
      <c r="F2551">
        <v>63.91</v>
      </c>
      <c r="G2551">
        <v>52.964549164007003</v>
      </c>
      <c r="H2551">
        <v>19.660615109821101</v>
      </c>
      <c r="I2551">
        <v>-13.8613713142006</v>
      </c>
      <c r="J2551">
        <v>-0.32189466993093602</v>
      </c>
      <c r="K2551">
        <v>55.616205063964799</v>
      </c>
      <c r="L2551">
        <v>47.889757324649601</v>
      </c>
      <c r="M2551">
        <v>59.944426465150599</v>
      </c>
      <c r="N2551">
        <v>1.26714053790059</v>
      </c>
      <c r="O2551">
        <v>10.139258332029399</v>
      </c>
      <c r="P2551">
        <v>93.6666666666666</v>
      </c>
      <c r="Q2551">
        <v>0.10540616973090999</v>
      </c>
    </row>
    <row r="2552" spans="1:17" hidden="1" x14ac:dyDescent="0.3">
      <c r="A2552" t="s">
        <v>5266</v>
      </c>
      <c r="B2552" t="s">
        <v>5267</v>
      </c>
      <c r="C2552" t="str">
        <f>IFERROR(VLOOKUP(Table1[[#This Row],[Ticker]],[1]!Table1[[Symbol]:[Industry]],2,FALSE),"-")</f>
        <v>-</v>
      </c>
      <c r="D2552" t="s">
        <v>629</v>
      </c>
      <c r="E2552">
        <v>160.001892</v>
      </c>
      <c r="F2552">
        <v>461.9</v>
      </c>
      <c r="G2552">
        <v>0.41539827814638702</v>
      </c>
      <c r="H2552">
        <v>12.958668637801599</v>
      </c>
      <c r="I2552">
        <v>-5.1968729718710502</v>
      </c>
      <c r="J2552">
        <v>-7.2136474821138297</v>
      </c>
      <c r="K2552">
        <v>448.20914645093802</v>
      </c>
      <c r="L2552">
        <v>420.06739554036301</v>
      </c>
      <c r="M2552">
        <v>49.985735528040401</v>
      </c>
      <c r="N2552">
        <v>3.4045108708182501</v>
      </c>
      <c r="O2552">
        <v>21.887854513964001</v>
      </c>
      <c r="P2552">
        <v>29.401877013587299</v>
      </c>
      <c r="Q2552">
        <v>-1.6074532420081E-2</v>
      </c>
    </row>
    <row r="2553" spans="1:17" hidden="1" x14ac:dyDescent="0.3">
      <c r="A2553" t="s">
        <v>5268</v>
      </c>
      <c r="B2553" t="s">
        <v>5269</v>
      </c>
      <c r="C2553" t="str">
        <f>IFERROR(VLOOKUP(Table1[[#This Row],[Ticker]],[1]!Table1[[Symbol]:[Industry]],2,FALSE),"-")</f>
        <v>-</v>
      </c>
      <c r="D2553" t="s">
        <v>629</v>
      </c>
      <c r="E2553">
        <v>159.78950900000001</v>
      </c>
      <c r="F2553">
        <v>123</v>
      </c>
      <c r="G2553">
        <v>57.275951479219202</v>
      </c>
      <c r="H2553">
        <v>5.2951442578031704</v>
      </c>
      <c r="I2553">
        <v>79.397363429796002</v>
      </c>
      <c r="J2553">
        <v>-0.42059601517189399</v>
      </c>
      <c r="K2553">
        <v>112.93493954135199</v>
      </c>
      <c r="L2553">
        <v>88.331117978166603</v>
      </c>
      <c r="M2553">
        <v>87.656599320269706</v>
      </c>
      <c r="N2553">
        <v>2.2729749814218398</v>
      </c>
      <c r="O2553">
        <v>3.6585365853658498</v>
      </c>
      <c r="P2553">
        <v>218.652849740932</v>
      </c>
    </row>
    <row r="2554" spans="1:17" hidden="1" x14ac:dyDescent="0.3">
      <c r="A2554" t="s">
        <v>5270</v>
      </c>
      <c r="B2554" t="s">
        <v>5271</v>
      </c>
      <c r="C2554" t="str">
        <f>IFERROR(VLOOKUP(Table1[[#This Row],[Ticker]],[1]!Table1[[Symbol]:[Industry]],2,FALSE),"-")</f>
        <v>-</v>
      </c>
      <c r="D2554" t="s">
        <v>403</v>
      </c>
      <c r="E2554">
        <v>159.71497520999901</v>
      </c>
      <c r="F2554">
        <v>140</v>
      </c>
      <c r="G2554">
        <v>148.20366584854901</v>
      </c>
      <c r="H2554">
        <v>5.3672266800690398</v>
      </c>
      <c r="I2554">
        <v>82.034822449910294</v>
      </c>
      <c r="J2554">
        <v>-1.2416140775692599</v>
      </c>
      <c r="K2554">
        <v>124.42425105208299</v>
      </c>
      <c r="L2554">
        <v>95.557324897709506</v>
      </c>
      <c r="M2554">
        <v>99.999999999999204</v>
      </c>
      <c r="N2554">
        <v>4.2909090909090901</v>
      </c>
      <c r="O2554">
        <v>0</v>
      </c>
      <c r="P2554">
        <v>179.99999999999901</v>
      </c>
    </row>
    <row r="2555" spans="1:17" hidden="1" x14ac:dyDescent="0.3">
      <c r="A2555" t="s">
        <v>5272</v>
      </c>
      <c r="B2555" t="s">
        <v>5273</v>
      </c>
      <c r="C2555" t="str">
        <f>IFERROR(VLOOKUP(Table1[[#This Row],[Ticker]],[1]!Table1[[Symbol]:[Industry]],2,FALSE),"-")</f>
        <v>-</v>
      </c>
      <c r="D2555" t="s">
        <v>346</v>
      </c>
      <c r="E2555">
        <v>159.684</v>
      </c>
      <c r="F2555">
        <v>93.58</v>
      </c>
      <c r="G2555">
        <v>30.971172851350101</v>
      </c>
      <c r="H2555">
        <v>-4.0547385112159002</v>
      </c>
      <c r="I2555">
        <v>-8.5393552881266395</v>
      </c>
      <c r="J2555">
        <v>4.31085677195877</v>
      </c>
      <c r="K2555">
        <v>90.142437695068594</v>
      </c>
      <c r="L2555">
        <v>80.674182416561095</v>
      </c>
      <c r="M2555">
        <v>50.085600111959401</v>
      </c>
      <c r="N2555">
        <v>0.53823535355365604</v>
      </c>
      <c r="O2555">
        <v>26.095319512716301</v>
      </c>
      <c r="P2555">
        <v>71.549037580201599</v>
      </c>
      <c r="Q2555">
        <v>0.123489071302679</v>
      </c>
    </row>
    <row r="2556" spans="1:17" hidden="1" x14ac:dyDescent="0.3">
      <c r="A2556" t="s">
        <v>5274</v>
      </c>
      <c r="B2556" t="s">
        <v>5275</v>
      </c>
      <c r="C2556" t="str">
        <f>IFERROR(VLOOKUP(Table1[[#This Row],[Ticker]],[1]!Table1[[Symbol]:[Industry]],2,FALSE),"-")</f>
        <v>-</v>
      </c>
      <c r="D2556" t="s">
        <v>130</v>
      </c>
      <c r="E2556">
        <v>159.59001599999999</v>
      </c>
      <c r="F2556">
        <v>45</v>
      </c>
      <c r="G2556">
        <v>-37.408469167448601</v>
      </c>
      <c r="H2556">
        <v>-7.6285740793680699</v>
      </c>
      <c r="I2556">
        <v>-29.188583348809701</v>
      </c>
      <c r="J2556">
        <v>-6.4692700640785299</v>
      </c>
      <c r="K2556">
        <v>47.873129825424598</v>
      </c>
      <c r="L2556">
        <v>49.985165349546001</v>
      </c>
      <c r="M2556">
        <v>27.501891453925101</v>
      </c>
      <c r="N2556">
        <v>1.1266523956836201</v>
      </c>
      <c r="O2556">
        <v>46.2222222222222</v>
      </c>
      <c r="P2556">
        <v>9.0644692195831205</v>
      </c>
      <c r="Q2556">
        <v>-5.6793130649916999E-2</v>
      </c>
    </row>
    <row r="2557" spans="1:17" hidden="1" x14ac:dyDescent="0.3">
      <c r="A2557" t="s">
        <v>5276</v>
      </c>
      <c r="B2557" t="s">
        <v>5277</v>
      </c>
      <c r="C2557" t="str">
        <f>IFERROR(VLOOKUP(Table1[[#This Row],[Ticker]],[1]!Table1[[Symbol]:[Industry]],2,FALSE),"-")</f>
        <v>-</v>
      </c>
      <c r="D2557" t="s">
        <v>46</v>
      </c>
      <c r="E2557">
        <v>159.36105695999899</v>
      </c>
      <c r="F2557">
        <v>13.93</v>
      </c>
      <c r="G2557">
        <v>19.5310991654856</v>
      </c>
      <c r="H2557">
        <v>-10.632488338454699</v>
      </c>
      <c r="I2557">
        <v>-81.339404197316298</v>
      </c>
      <c r="J2557">
        <v>-8.8819115758789202</v>
      </c>
      <c r="K2557">
        <v>17.437671259528699</v>
      </c>
      <c r="L2557">
        <v>23.031274404524002</v>
      </c>
      <c r="M2557">
        <v>29.602252358264401</v>
      </c>
      <c r="N2557">
        <v>0.14893190444620999</v>
      </c>
      <c r="O2557">
        <v>229.85693433772499</v>
      </c>
      <c r="P2557">
        <v>70.7521856397167</v>
      </c>
    </row>
    <row r="2558" spans="1:17" hidden="1" x14ac:dyDescent="0.3">
      <c r="A2558" t="s">
        <v>5278</v>
      </c>
      <c r="B2558" t="s">
        <v>5279</v>
      </c>
      <c r="C2558" t="str">
        <f>IFERROR(VLOOKUP(Table1[[#This Row],[Ticker]],[1]!Table1[[Symbol]:[Industry]],2,FALSE),"-")</f>
        <v>-</v>
      </c>
      <c r="D2558" t="s">
        <v>140</v>
      </c>
      <c r="E2558">
        <v>159.32365966</v>
      </c>
      <c r="F2558">
        <v>39.130000000000003</v>
      </c>
      <c r="G2558">
        <v>-4.97280473968625</v>
      </c>
      <c r="H2558">
        <v>13.040271270279501</v>
      </c>
      <c r="I2558">
        <v>-19.156496497398301</v>
      </c>
      <c r="J2558">
        <v>18.212509035090399</v>
      </c>
      <c r="K2558">
        <v>35.887709726424802</v>
      </c>
      <c r="L2558">
        <v>35.262859934062497</v>
      </c>
      <c r="M2558">
        <v>64.214045876842107</v>
      </c>
      <c r="N2558">
        <v>2.7528871350706998</v>
      </c>
      <c r="O2558">
        <v>32.379248658318403</v>
      </c>
      <c r="Q2558">
        <v>5.4084442113722001E-2</v>
      </c>
    </row>
    <row r="2559" spans="1:17" hidden="1" x14ac:dyDescent="0.3">
      <c r="A2559" t="s">
        <v>5280</v>
      </c>
      <c r="B2559" t="s">
        <v>5281</v>
      </c>
      <c r="C2559" t="str">
        <f>IFERROR(VLOOKUP(Table1[[#This Row],[Ticker]],[1]!Table1[[Symbol]:[Industry]],2,FALSE),"-")</f>
        <v>-</v>
      </c>
      <c r="D2559" t="s">
        <v>873</v>
      </c>
      <c r="E2559">
        <v>159.174421835</v>
      </c>
      <c r="F2559">
        <v>147.80000000000001</v>
      </c>
      <c r="G2559">
        <v>312.13942704118898</v>
      </c>
      <c r="H2559">
        <v>62.732869445081199</v>
      </c>
      <c r="I2559">
        <v>219.55069444805901</v>
      </c>
      <c r="J2559">
        <v>12.000573422430699</v>
      </c>
      <c r="K2559">
        <v>101.014014100418</v>
      </c>
      <c r="L2559">
        <v>71.609116568138106</v>
      </c>
      <c r="M2559">
        <v>97.430165417663503</v>
      </c>
      <c r="N2559">
        <v>2.5862061198076098</v>
      </c>
      <c r="O2559">
        <v>0</v>
      </c>
      <c r="P2559">
        <v>369.05744208187798</v>
      </c>
      <c r="Q2559">
        <v>0.10889291535984801</v>
      </c>
    </row>
    <row r="2560" spans="1:17" hidden="1" x14ac:dyDescent="0.3">
      <c r="A2560" t="s">
        <v>5282</v>
      </c>
      <c r="B2560" t="s">
        <v>5283</v>
      </c>
      <c r="C2560" t="str">
        <f>IFERROR(VLOOKUP(Table1[[#This Row],[Ticker]],[1]!Table1[[Symbol]:[Industry]],2,FALSE),"-")</f>
        <v>-</v>
      </c>
      <c r="D2560" t="s">
        <v>1535</v>
      </c>
      <c r="E2560">
        <v>158.91040000000001</v>
      </c>
      <c r="F2560">
        <v>88.11</v>
      </c>
      <c r="G2560">
        <v>19.740604840953502</v>
      </c>
      <c r="H2560">
        <v>14.260997645106601</v>
      </c>
      <c r="I2560">
        <v>22.2216577190229</v>
      </c>
      <c r="J2560">
        <v>-6.1995088144113604</v>
      </c>
      <c r="K2560">
        <v>92.359695541096499</v>
      </c>
      <c r="L2560">
        <v>90.698917207119095</v>
      </c>
      <c r="M2560">
        <v>47.034772060419598</v>
      </c>
      <c r="N2560">
        <v>3.8305503392770301</v>
      </c>
      <c r="O2560">
        <v>79.775280898876403</v>
      </c>
      <c r="P2560">
        <v>81.782545904683303</v>
      </c>
      <c r="Q2560">
        <v>1.5587590454185E-2</v>
      </c>
    </row>
    <row r="2561" spans="1:17" hidden="1" x14ac:dyDescent="0.3">
      <c r="A2561" t="s">
        <v>5284</v>
      </c>
      <c r="B2561" t="s">
        <v>5285</v>
      </c>
      <c r="C2561" t="str">
        <f>IFERROR(VLOOKUP(Table1[[#This Row],[Ticker]],[1]!Table1[[Symbol]:[Industry]],2,FALSE),"-")</f>
        <v>-</v>
      </c>
      <c r="D2561" t="s">
        <v>21</v>
      </c>
      <c r="E2561">
        <v>158.61044999999999</v>
      </c>
      <c r="F2561">
        <v>118.53</v>
      </c>
      <c r="G2561">
        <v>90.781774014892505</v>
      </c>
      <c r="H2561">
        <v>1.56023810699359</v>
      </c>
      <c r="I2561">
        <v>16.208795171734199</v>
      </c>
      <c r="J2561">
        <v>5.9154813187287898</v>
      </c>
      <c r="K2561">
        <v>98.9670784758937</v>
      </c>
      <c r="L2561">
        <v>87.712379330278793</v>
      </c>
      <c r="M2561">
        <v>66.110803265158395</v>
      </c>
      <c r="N2561">
        <v>2.42570610673368</v>
      </c>
      <c r="O2561">
        <v>9.5840715430692605</v>
      </c>
      <c r="P2561">
        <v>162.87425149700599</v>
      </c>
      <c r="Q2561">
        <v>6.5513354760005998E-2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Row],[Ticker]],[1]!Table1[[Symbol]:[Industry]],2,FALSE),"-")</f>
        <v>-</v>
      </c>
      <c r="D2562" t="s">
        <v>21</v>
      </c>
      <c r="E2562">
        <v>158.52633950999899</v>
      </c>
      <c r="F2562">
        <v>0.42</v>
      </c>
      <c r="G2562">
        <v>-32.972804739686197</v>
      </c>
      <c r="H2562">
        <v>0.160615109821101</v>
      </c>
      <c r="I2562">
        <v>-53.332188434823102</v>
      </c>
      <c r="J2562">
        <v>3.7583859224307199</v>
      </c>
      <c r="K2562">
        <v>0.49564555116352399</v>
      </c>
      <c r="L2562">
        <v>0.52297374431870902</v>
      </c>
      <c r="M2562">
        <v>95.179452762342805</v>
      </c>
      <c r="N2562">
        <v>1.1900166240557399</v>
      </c>
      <c r="O2562">
        <v>126.19047619047601</v>
      </c>
      <c r="P2562">
        <v>19.999999999999901</v>
      </c>
      <c r="Q2562">
        <v>6.8296585493632003E-2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Row],[Ticker]],[1]!Table1[[Symbol]:[Industry]],2,FALSE),"-")</f>
        <v>-</v>
      </c>
      <c r="D2563" t="s">
        <v>189</v>
      </c>
      <c r="E2563">
        <v>158.18558175999999</v>
      </c>
      <c r="F2563">
        <v>191.3</v>
      </c>
      <c r="G2563">
        <v>44.802985361685202</v>
      </c>
      <c r="H2563">
        <v>44.013316812263703</v>
      </c>
      <c r="I2563">
        <v>-5.5575405474992197</v>
      </c>
      <c r="J2563">
        <v>8.5890795324798805</v>
      </c>
      <c r="K2563">
        <v>161.15089998695899</v>
      </c>
      <c r="L2563">
        <v>145.51338028531299</v>
      </c>
      <c r="M2563">
        <v>71.400406743846204</v>
      </c>
      <c r="N2563">
        <v>2.0720904181217001</v>
      </c>
      <c r="O2563">
        <v>10.794563512807001</v>
      </c>
      <c r="P2563">
        <v>87.549019607843107</v>
      </c>
      <c r="Q2563">
        <v>4.7682192583991999E-2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Row],[Ticker]],[1]!Table1[[Symbol]:[Industry]],2,FALSE),"-")</f>
        <v>-</v>
      </c>
      <c r="D2564" t="s">
        <v>242</v>
      </c>
      <c r="E2564">
        <v>158.17595</v>
      </c>
      <c r="F2564">
        <v>40.26</v>
      </c>
      <c r="G2564">
        <v>92.612780845899294</v>
      </c>
      <c r="H2564">
        <v>57.317151329637902</v>
      </c>
      <c r="I2564">
        <v>40.9206851283951</v>
      </c>
      <c r="J2564">
        <v>16.752933029367998</v>
      </c>
      <c r="K2564">
        <v>29.633331249671802</v>
      </c>
      <c r="L2564">
        <v>23.611852036432701</v>
      </c>
      <c r="M2564">
        <v>73.607878944506297</v>
      </c>
      <c r="N2564">
        <v>1.57695641189237</v>
      </c>
      <c r="O2564">
        <v>1.56482861400895</v>
      </c>
      <c r="P2564">
        <v>173.87755102040799</v>
      </c>
      <c r="Q2564">
        <v>0.11827559178074599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Row],[Ticker]],[1]!Table1[[Symbol]:[Industry]],2,FALSE),"-")</f>
        <v>-</v>
      </c>
      <c r="D2565" t="s">
        <v>140</v>
      </c>
      <c r="E2565">
        <v>158.16632634000001</v>
      </c>
      <c r="F2565">
        <v>42.99</v>
      </c>
      <c r="G2565">
        <v>44.968762325386699</v>
      </c>
      <c r="H2565">
        <v>42.4688250694442</v>
      </c>
      <c r="I2565">
        <v>13.6692886700512</v>
      </c>
      <c r="J2565">
        <v>-11.3258202800749</v>
      </c>
      <c r="K2565">
        <v>34.3992898862939</v>
      </c>
      <c r="L2565">
        <v>30.780962059379998</v>
      </c>
      <c r="M2565">
        <v>65.051371270097306</v>
      </c>
      <c r="N2565">
        <v>3.45396060964275</v>
      </c>
      <c r="O2565">
        <v>18.6089788322865</v>
      </c>
      <c r="P2565">
        <v>81.392405063291093</v>
      </c>
      <c r="Q2565">
        <v>0.101827075874482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Row],[Ticker]],[1]!Table1[[Symbol]:[Industry]],2,FALSE),"-")</f>
        <v>-</v>
      </c>
      <c r="D2566" t="s">
        <v>242</v>
      </c>
      <c r="E2566">
        <v>158.16378778000001</v>
      </c>
      <c r="F2566">
        <v>172.9</v>
      </c>
      <c r="G2566">
        <v>41.557939596883301</v>
      </c>
      <c r="H2566">
        <v>1.70382498636431</v>
      </c>
      <c r="I2566">
        <v>19.2090150914321</v>
      </c>
      <c r="J2566">
        <v>-4.24807656703259</v>
      </c>
      <c r="K2566">
        <v>172.977786568759</v>
      </c>
      <c r="L2566">
        <v>157.43701778480201</v>
      </c>
      <c r="M2566">
        <v>53.438306313256099</v>
      </c>
      <c r="N2566">
        <v>0.70593577792953499</v>
      </c>
      <c r="O2566">
        <v>30.3354540196645</v>
      </c>
      <c r="P2566">
        <v>81.904260915307702</v>
      </c>
      <c r="Q2566">
        <v>4.8520085517740001E-2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Row],[Ticker]],[1]!Table1[[Symbol]:[Industry]],2,FALSE),"-")</f>
        <v>-</v>
      </c>
      <c r="D2567" t="s">
        <v>542</v>
      </c>
      <c r="E2567">
        <v>158.04195089999999</v>
      </c>
      <c r="F2567">
        <v>111.65</v>
      </c>
      <c r="G2567">
        <v>-25.675223246521099</v>
      </c>
      <c r="H2567">
        <v>-2.56769020594444</v>
      </c>
      <c r="I2567">
        <v>-33.008447427628901</v>
      </c>
      <c r="J2567">
        <v>-3.8378927448128799</v>
      </c>
      <c r="K2567">
        <v>115.910049989092</v>
      </c>
      <c r="L2567">
        <v>116.536837243036</v>
      </c>
      <c r="M2567">
        <v>41.836166433951597</v>
      </c>
      <c r="N2567">
        <v>1.0145841791324399</v>
      </c>
      <c r="O2567">
        <v>62.113748320644802</v>
      </c>
      <c r="P2567">
        <v>19.6677384780278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Row],[Ticker]],[1]!Table1[[Symbol]:[Industry]],2,FALSE),"-")</f>
        <v>-</v>
      </c>
      <c r="D2568" t="s">
        <v>239</v>
      </c>
      <c r="E2568">
        <v>157.91399999999999</v>
      </c>
      <c r="F2568">
        <v>140.85</v>
      </c>
      <c r="G2568">
        <v>-20.8005200954915</v>
      </c>
      <c r="H2568">
        <v>-11.130775618655701</v>
      </c>
      <c r="I2568">
        <v>-10.107564030279301</v>
      </c>
      <c r="J2568">
        <v>-2.9094389559570399</v>
      </c>
      <c r="K2568">
        <v>138.843966419087</v>
      </c>
      <c r="L2568">
        <v>130.882835670118</v>
      </c>
      <c r="M2568">
        <v>47.128982635466002</v>
      </c>
      <c r="N2568">
        <v>0.74842463365779299</v>
      </c>
      <c r="O2568">
        <v>17.110401135960199</v>
      </c>
      <c r="P2568">
        <v>51.288936627282403</v>
      </c>
      <c r="Q2568">
        <v>7.2944704649833006E-2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D2569" t="s">
        <v>140</v>
      </c>
      <c r="E2569">
        <v>156.86129894499999</v>
      </c>
      <c r="F2569">
        <v>593.70000000000005</v>
      </c>
      <c r="G2569">
        <v>12.4088151980084</v>
      </c>
      <c r="H2569">
        <v>-7.2563516768935701</v>
      </c>
      <c r="I2569">
        <v>3.1252458531328902</v>
      </c>
      <c r="J2569">
        <v>-3.6976140775692699</v>
      </c>
      <c r="K2569">
        <v>598.75748795797301</v>
      </c>
      <c r="L2569">
        <v>550.71112434169504</v>
      </c>
      <c r="M2569">
        <v>55.045962188724197</v>
      </c>
      <c r="N2569">
        <v>1.1946694785743299</v>
      </c>
      <c r="O2569">
        <v>34.748189321205899</v>
      </c>
      <c r="P2569">
        <v>69.677050585881602</v>
      </c>
      <c r="Q2569">
        <v>5.6389889793432998E-2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866</v>
      </c>
      <c r="E2570">
        <v>156.27674999999999</v>
      </c>
      <c r="F2570">
        <v>614.85</v>
      </c>
      <c r="G2570">
        <v>49.919141376679399</v>
      </c>
      <c r="H2570">
        <v>-8.3275738665568309</v>
      </c>
      <c r="I2570">
        <v>1.52863727038886</v>
      </c>
      <c r="J2570">
        <v>-0.111251041265633</v>
      </c>
      <c r="K2570">
        <v>609.46631821342305</v>
      </c>
      <c r="L2570">
        <v>515.53148187452996</v>
      </c>
      <c r="M2570">
        <v>33.867897943374601</v>
      </c>
      <c r="N2570">
        <v>0.48826188247944002</v>
      </c>
      <c r="O2570">
        <v>21.818329673904199</v>
      </c>
      <c r="P2570">
        <v>103.054821664464</v>
      </c>
      <c r="Q2570">
        <v>0.10295979828115701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D2571" t="s">
        <v>1093</v>
      </c>
      <c r="E2571">
        <v>155.891865</v>
      </c>
      <c r="F2571">
        <v>121.05</v>
      </c>
      <c r="G2571">
        <v>-18.7581255674367</v>
      </c>
      <c r="H2571">
        <v>-12.8033790926352</v>
      </c>
      <c r="I2571">
        <v>-31.2643918246536</v>
      </c>
      <c r="J2571">
        <v>0.15346113883548099</v>
      </c>
      <c r="K2571">
        <v>122.032870305331</v>
      </c>
      <c r="L2571">
        <v>119.51211234836001</v>
      </c>
      <c r="M2571">
        <v>49.295192661028501</v>
      </c>
      <c r="N2571">
        <v>0.46684682356799401</v>
      </c>
      <c r="O2571">
        <v>38.248657579512503</v>
      </c>
      <c r="P2571">
        <v>33.5355763927192</v>
      </c>
      <c r="Q2571">
        <v>-5.2306025868491E-2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716</v>
      </c>
      <c r="E2572">
        <v>155.60873361</v>
      </c>
      <c r="F2572">
        <v>56.51</v>
      </c>
      <c r="G2572">
        <v>70.250383666110807</v>
      </c>
      <c r="H2572">
        <v>46.865313096398197</v>
      </c>
      <c r="I2572">
        <v>20.261192179834001</v>
      </c>
      <c r="J2572">
        <v>-3.2870292275085902</v>
      </c>
      <c r="K2572">
        <v>43.642570445162598</v>
      </c>
      <c r="L2572">
        <v>37.028647633769097</v>
      </c>
      <c r="M2572">
        <v>97.828504998620204</v>
      </c>
      <c r="N2572">
        <v>2.9893739022333499</v>
      </c>
      <c r="O2572">
        <v>6.1935940541496901</v>
      </c>
      <c r="Q2572">
        <v>0.26506986437205199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1151</v>
      </c>
      <c r="E2573">
        <v>155.43175343499999</v>
      </c>
      <c r="F2573">
        <v>83.25</v>
      </c>
      <c r="G2573">
        <v>-78.420029358610606</v>
      </c>
      <c r="H2573">
        <v>-11.2624192201899</v>
      </c>
      <c r="I2573">
        <v>-65.446079720414204</v>
      </c>
      <c r="J2573">
        <v>-2.6418474497979698</v>
      </c>
      <c r="K2573">
        <v>92.631880715021197</v>
      </c>
      <c r="M2573">
        <v>38.226144286072604</v>
      </c>
      <c r="N2573">
        <v>0.96934847692819404</v>
      </c>
      <c r="O2573">
        <v>119.819819819819</v>
      </c>
      <c r="P2573">
        <v>0.66505441354292005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D2574" t="s">
        <v>414</v>
      </c>
      <c r="E2574">
        <v>155.40385376</v>
      </c>
      <c r="F2574">
        <v>45.68</v>
      </c>
      <c r="G2574">
        <v>1.3327508158693</v>
      </c>
      <c r="H2574">
        <v>-1.58815336308529</v>
      </c>
      <c r="I2574">
        <v>-18.756619076645102</v>
      </c>
      <c r="J2574">
        <v>-4.4286810521650999</v>
      </c>
      <c r="K2574">
        <v>42.056201357897599</v>
      </c>
      <c r="L2574">
        <v>41.979010680371097</v>
      </c>
      <c r="M2574">
        <v>40.6040536690452</v>
      </c>
      <c r="N2574">
        <v>1.7380146310342599</v>
      </c>
      <c r="O2574">
        <v>35.179509632224097</v>
      </c>
      <c r="P2574">
        <v>44.100946372239697</v>
      </c>
      <c r="Q2574">
        <v>0.146741250044715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D2575" t="s">
        <v>821</v>
      </c>
      <c r="E2575">
        <v>155.23716120500001</v>
      </c>
      <c r="F2575">
        <v>141.47</v>
      </c>
      <c r="G2575">
        <v>-37.331295305723899</v>
      </c>
      <c r="H2575">
        <v>-3.9041330916177199</v>
      </c>
      <c r="I2575">
        <v>-27.618768259118799</v>
      </c>
      <c r="J2575">
        <v>-5.1654653410082796</v>
      </c>
      <c r="K2575">
        <v>146.363208313494</v>
      </c>
      <c r="L2575">
        <v>153.29607843308</v>
      </c>
      <c r="M2575">
        <v>34.446348378303398</v>
      </c>
      <c r="N2575">
        <v>0.62256002777682196</v>
      </c>
      <c r="O2575">
        <v>56.853043047996003</v>
      </c>
      <c r="P2575">
        <v>19.737621667371901</v>
      </c>
      <c r="Q2575">
        <v>2.2214846108669001E-2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D2576" t="s">
        <v>629</v>
      </c>
      <c r="E2576">
        <v>153.57092850000001</v>
      </c>
      <c r="F2576">
        <v>100</v>
      </c>
      <c r="G2576">
        <v>78.276513318142406</v>
      </c>
      <c r="H2576">
        <v>-9.1872109771354094</v>
      </c>
      <c r="I2576">
        <v>-26.8643976868767</v>
      </c>
      <c r="J2576">
        <v>-4.1827905481574996</v>
      </c>
      <c r="K2576">
        <v>102.894670303486</v>
      </c>
      <c r="L2576">
        <v>93.676434923130898</v>
      </c>
      <c r="M2576">
        <v>44.015851322713303</v>
      </c>
      <c r="N2576">
        <v>0.36560532878072399</v>
      </c>
      <c r="O2576">
        <v>44.05</v>
      </c>
      <c r="P2576">
        <v>122.965440356744</v>
      </c>
      <c r="Q2576">
        <v>0.17866275376458099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D2577" t="s">
        <v>934</v>
      </c>
      <c r="E2577">
        <v>153.57075</v>
      </c>
      <c r="F2577">
        <v>124.8</v>
      </c>
      <c r="G2577">
        <v>10.356148392157801</v>
      </c>
      <c r="H2577">
        <v>-6.5133585848779703</v>
      </c>
      <c r="I2577">
        <v>4.2372887201461902</v>
      </c>
      <c r="J2577">
        <v>-3.7317326546443699</v>
      </c>
      <c r="K2577">
        <v>124.29231471593199</v>
      </c>
      <c r="L2577">
        <v>114.070515509749</v>
      </c>
      <c r="M2577">
        <v>38.5773828236714</v>
      </c>
      <c r="N2577">
        <v>0.46067271496670198</v>
      </c>
      <c r="O2577">
        <v>23.397435897435901</v>
      </c>
      <c r="P2577">
        <v>45.726296123306803</v>
      </c>
      <c r="Q2577">
        <v>-1.6930164573455999E-2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75</v>
      </c>
      <c r="E2578">
        <v>153.44902409400001</v>
      </c>
      <c r="F2578">
        <v>55.07</v>
      </c>
      <c r="G2578">
        <v>46.869962555911201</v>
      </c>
      <c r="H2578">
        <v>9.8701586782858293</v>
      </c>
      <c r="I2578">
        <v>-2.9714669919374002</v>
      </c>
      <c r="J2578">
        <v>4.5563193323044402</v>
      </c>
      <c r="K2578">
        <v>51.216623762930602</v>
      </c>
      <c r="L2578">
        <v>47.9755195719762</v>
      </c>
      <c r="M2578">
        <v>72.357149178164306</v>
      </c>
      <c r="N2578">
        <v>1.416574222186</v>
      </c>
      <c r="O2578">
        <v>18.576357363355701</v>
      </c>
      <c r="P2578">
        <v>83.566666666666606</v>
      </c>
      <c r="Q2578">
        <v>6.3289469946592E-2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D2579" t="s">
        <v>624</v>
      </c>
      <c r="E2579">
        <v>153.11705236</v>
      </c>
      <c r="F2579">
        <v>77.400000000000006</v>
      </c>
      <c r="G2579">
        <v>35.788102764676701</v>
      </c>
      <c r="H2579">
        <v>-12.6370039377979</v>
      </c>
      <c r="I2579">
        <v>34.236925006549498</v>
      </c>
      <c r="J2579">
        <v>0.66628065927284097</v>
      </c>
      <c r="K2579">
        <v>77.001091634848294</v>
      </c>
      <c r="L2579">
        <v>64.497151587586103</v>
      </c>
      <c r="M2579">
        <v>42.580204794619398</v>
      </c>
      <c r="N2579">
        <v>0.94619129061965501</v>
      </c>
      <c r="O2579">
        <v>20.155038759689901</v>
      </c>
      <c r="P2579">
        <v>86.956521739130395</v>
      </c>
      <c r="Q2579">
        <v>0.156212111689015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D2580" t="s">
        <v>86</v>
      </c>
      <c r="E2580">
        <v>152.924110278</v>
      </c>
      <c r="F2580">
        <v>2.82</v>
      </c>
      <c r="G2580">
        <v>-27.358769651966899</v>
      </c>
      <c r="H2580">
        <v>-1.54268159347559</v>
      </c>
      <c r="I2580">
        <v>-31.5930580000405</v>
      </c>
      <c r="J2580">
        <v>-1.2416140775692599</v>
      </c>
      <c r="K2580">
        <v>2.6229648260443401</v>
      </c>
      <c r="L2580">
        <v>4.5749749380272497</v>
      </c>
      <c r="M2580">
        <v>24.341289289795998</v>
      </c>
      <c r="N2580">
        <v>0.56281395092873099</v>
      </c>
      <c r="O2580">
        <v>40.070921985815602</v>
      </c>
      <c r="P2580">
        <v>48.421052631578902</v>
      </c>
      <c r="Q2580">
        <v>-0.18734429290249199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D2581" t="s">
        <v>821</v>
      </c>
      <c r="E2581">
        <v>152.10422500000001</v>
      </c>
      <c r="F2581">
        <v>172.5</v>
      </c>
      <c r="G2581">
        <v>21.699009932128401</v>
      </c>
      <c r="H2581">
        <v>-3.17271822351222</v>
      </c>
      <c r="I2581">
        <v>16.123721508891599</v>
      </c>
      <c r="J2581">
        <v>-3.1421988728909001</v>
      </c>
      <c r="K2581">
        <v>155.16379206751401</v>
      </c>
      <c r="M2581">
        <v>48.542005722137901</v>
      </c>
      <c r="N2581">
        <v>0.64410925397472396</v>
      </c>
      <c r="O2581">
        <v>8.9565217391304195</v>
      </c>
      <c r="P2581">
        <v>121.153846153846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100</v>
      </c>
      <c r="E2582">
        <v>151.96147199999999</v>
      </c>
      <c r="F2582">
        <v>36.659999999999997</v>
      </c>
      <c r="G2582">
        <v>12.953121186239599</v>
      </c>
      <c r="H2582">
        <v>-6.1137672048732998</v>
      </c>
      <c r="I2582">
        <v>-8.6640942164077597</v>
      </c>
      <c r="J2582">
        <v>-6.8137533810518498</v>
      </c>
      <c r="K2582">
        <v>39.427398437211103</v>
      </c>
      <c r="L2582">
        <v>37.609405047827003</v>
      </c>
      <c r="M2582">
        <v>37.6467439500422</v>
      </c>
      <c r="N2582">
        <v>0.471702456079302</v>
      </c>
      <c r="O2582">
        <v>29.569012547735898</v>
      </c>
      <c r="P2582">
        <v>54.357894736841999</v>
      </c>
      <c r="Q2582">
        <v>9.1094950482651996E-2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D2583" t="s">
        <v>2455</v>
      </c>
      <c r="E2583">
        <v>151.950761</v>
      </c>
      <c r="F2583">
        <v>38.24</v>
      </c>
      <c r="G2583">
        <v>10.509604324118101</v>
      </c>
      <c r="H2583">
        <v>-5.79054170251821</v>
      </c>
      <c r="I2583">
        <v>-28.165150572907802</v>
      </c>
      <c r="J2583">
        <v>-1.18967951511794</v>
      </c>
      <c r="K2583">
        <v>39.701343510713798</v>
      </c>
      <c r="L2583">
        <v>39.670649010855897</v>
      </c>
      <c r="M2583">
        <v>44.079502872301198</v>
      </c>
      <c r="N2583">
        <v>0.85913350666697896</v>
      </c>
      <c r="O2583">
        <v>54.027196652719603</v>
      </c>
      <c r="P2583">
        <v>44.301886792452798</v>
      </c>
      <c r="Q2583">
        <v>9.0516624487677E-2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D2584" t="s">
        <v>43</v>
      </c>
      <c r="E2584">
        <v>151.80824000000001</v>
      </c>
      <c r="F2584">
        <v>127.9</v>
      </c>
      <c r="G2584">
        <v>40.727969046679497</v>
      </c>
      <c r="H2584">
        <v>-25.327342350297702</v>
      </c>
      <c r="I2584">
        <v>7.9230258238040498</v>
      </c>
      <c r="J2584">
        <v>-7.0934659294211198</v>
      </c>
      <c r="K2584">
        <v>129.592991877343</v>
      </c>
      <c r="L2584">
        <v>112.43430474246099</v>
      </c>
      <c r="M2584">
        <v>33.282395870037199</v>
      </c>
      <c r="N2584">
        <v>0.388964412146584</v>
      </c>
      <c r="O2584">
        <v>31.196247068021801</v>
      </c>
      <c r="P2584">
        <v>72.837837837837796</v>
      </c>
      <c r="Q2584">
        <v>5.7583485399542E-2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D2585" t="s">
        <v>629</v>
      </c>
      <c r="E2585">
        <v>151.70625000000001</v>
      </c>
      <c r="F2585">
        <v>218.4</v>
      </c>
      <c r="G2585">
        <v>-12.4078329882738</v>
      </c>
      <c r="H2585">
        <v>20.021726220932202</v>
      </c>
      <c r="I2585">
        <v>13.792375011044101</v>
      </c>
      <c r="J2585">
        <v>-5.5218525784210604</v>
      </c>
      <c r="K2585">
        <v>193.152660354083</v>
      </c>
      <c r="L2585">
        <v>180.6950906575</v>
      </c>
      <c r="M2585">
        <v>69.513693007110504</v>
      </c>
      <c r="N2585">
        <v>3.52510079840218</v>
      </c>
      <c r="O2585">
        <v>14.3772893772893</v>
      </c>
      <c r="P2585">
        <v>47.517730496453801</v>
      </c>
      <c r="Q2585">
        <v>-1.6680709967585999E-2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D2586" t="s">
        <v>5336</v>
      </c>
      <c r="E2586">
        <v>151.5520314</v>
      </c>
      <c r="F2586">
        <v>106</v>
      </c>
      <c r="G2586">
        <v>169.78324740183999</v>
      </c>
      <c r="H2586">
        <v>10.045623627708601</v>
      </c>
      <c r="I2586">
        <v>60.723640793419797</v>
      </c>
      <c r="J2586">
        <v>6.9288119875936403</v>
      </c>
      <c r="K2586">
        <v>97.853247329029898</v>
      </c>
      <c r="L2586">
        <v>81.8497192010947</v>
      </c>
      <c r="M2586">
        <v>80.677771141641202</v>
      </c>
      <c r="N2586">
        <v>0.57219102528863097</v>
      </c>
      <c r="O2586">
        <v>20.3301886792452</v>
      </c>
      <c r="P2586">
        <v>201.56472261735399</v>
      </c>
      <c r="Q2586">
        <v>0.10505514656164799</v>
      </c>
    </row>
    <row r="2587" spans="1:17" hidden="1" x14ac:dyDescent="0.3">
      <c r="A2587" t="s">
        <v>5337</v>
      </c>
      <c r="B2587" t="s">
        <v>5338</v>
      </c>
      <c r="C2587" t="str">
        <f>IFERROR(VLOOKUP(Table1[[#This Row],[Ticker]],[1]!Table1[[Symbol]:[Industry]],2,FALSE),"-")</f>
        <v>-</v>
      </c>
      <c r="D2587" t="s">
        <v>214</v>
      </c>
      <c r="E2587">
        <v>150.9984</v>
      </c>
      <c r="F2587">
        <v>160.65</v>
      </c>
      <c r="G2587">
        <v>77.693861926980404</v>
      </c>
      <c r="H2587">
        <v>-7.9623931757110702</v>
      </c>
      <c r="I2587">
        <v>-34.291598028919097</v>
      </c>
      <c r="J2587">
        <v>-2.2188127746376698</v>
      </c>
      <c r="K2587">
        <v>152.93633960856101</v>
      </c>
      <c r="M2587">
        <v>50.917883253535599</v>
      </c>
      <c r="N2587">
        <v>0.42617427050340301</v>
      </c>
      <c r="O2587">
        <v>73.264861500155604</v>
      </c>
      <c r="P2587">
        <v>147.15384615384599</v>
      </c>
    </row>
    <row r="2588" spans="1:17" hidden="1" x14ac:dyDescent="0.3">
      <c r="A2588" t="s">
        <v>5339</v>
      </c>
      <c r="B2588" t="s">
        <v>5340</v>
      </c>
      <c r="C2588" t="str">
        <f>IFERROR(VLOOKUP(Table1[[#This Row],[Ticker]],[1]!Table1[[Symbol]:[Industry]],2,FALSE),"-")</f>
        <v>-</v>
      </c>
      <c r="D2588" t="s">
        <v>876</v>
      </c>
      <c r="E2588">
        <v>150.78473814</v>
      </c>
      <c r="F2588">
        <v>80.209999999999994</v>
      </c>
      <c r="G2588">
        <v>3.6938619269803898</v>
      </c>
      <c r="H2588">
        <v>-9.1098475236308403</v>
      </c>
      <c r="I2588">
        <v>4.0196769638600696</v>
      </c>
      <c r="J2588">
        <v>-3.8954138363147401</v>
      </c>
      <c r="K2588">
        <v>81.398151337095101</v>
      </c>
      <c r="L2588">
        <v>73.626443672087305</v>
      </c>
      <c r="M2588">
        <v>48.348440376847797</v>
      </c>
      <c r="N2588">
        <v>0.115893068377753</v>
      </c>
      <c r="O2588">
        <v>44.869716992893601</v>
      </c>
      <c r="P2588">
        <v>45.703905540417701</v>
      </c>
      <c r="Q2588">
        <v>8.6941853771859007E-2</v>
      </c>
    </row>
    <row r="2589" spans="1:17" hidden="1" x14ac:dyDescent="0.3">
      <c r="A2589" t="s">
        <v>5341</v>
      </c>
      <c r="B2589" t="s">
        <v>5342</v>
      </c>
      <c r="C2589" t="str">
        <f>IFERROR(VLOOKUP(Table1[[#This Row],[Ticker]],[1]!Table1[[Symbol]:[Industry]],2,FALSE),"-")</f>
        <v>-</v>
      </c>
      <c r="E2589">
        <v>150.55199999999999</v>
      </c>
      <c r="F2589">
        <v>14.75</v>
      </c>
      <c r="G2589">
        <v>140.517306210627</v>
      </c>
      <c r="H2589">
        <v>3.45115069309329</v>
      </c>
      <c r="I2589">
        <v>75.867401098270705</v>
      </c>
      <c r="J2589">
        <v>-8.8761572565429798</v>
      </c>
      <c r="K2589">
        <v>15.552763437039999</v>
      </c>
      <c r="L2589">
        <v>12.686227062159199</v>
      </c>
      <c r="M2589">
        <v>37.726277865744002</v>
      </c>
      <c r="N2589">
        <v>1.44349334383155</v>
      </c>
      <c r="O2589">
        <v>50.711864406779597</v>
      </c>
      <c r="P2589">
        <v>309.15395284327298</v>
      </c>
    </row>
    <row r="2590" spans="1:17" hidden="1" x14ac:dyDescent="0.3">
      <c r="A2590" t="s">
        <v>5343</v>
      </c>
      <c r="B2590" t="s">
        <v>5344</v>
      </c>
      <c r="C2590" t="str">
        <f>IFERROR(VLOOKUP(Table1[[#This Row],[Ticker]],[1]!Table1[[Symbol]:[Industry]],2,FALSE),"-")</f>
        <v>-</v>
      </c>
      <c r="D2590" t="s">
        <v>117</v>
      </c>
      <c r="E2590">
        <v>150.28290000000001</v>
      </c>
      <c r="F2590">
        <v>388</v>
      </c>
      <c r="G2590">
        <v>442.10874619302098</v>
      </c>
      <c r="H2590">
        <v>-16.953399141960301</v>
      </c>
      <c r="I2590">
        <v>50.036232617808402</v>
      </c>
      <c r="J2590">
        <v>-2.8766001203713301</v>
      </c>
      <c r="K2590">
        <v>398.45741868717499</v>
      </c>
      <c r="L2590">
        <v>306.37500733510802</v>
      </c>
      <c r="M2590">
        <v>35.0603425824605</v>
      </c>
      <c r="N2590">
        <v>1.95442380990998</v>
      </c>
      <c r="O2590">
        <v>25.051546391752499</v>
      </c>
      <c r="P2590">
        <v>468.41488426604099</v>
      </c>
      <c r="Q2590">
        <v>0.28116351857939698</v>
      </c>
    </row>
    <row r="2591" spans="1:17" hidden="1" x14ac:dyDescent="0.3">
      <c r="A2591" t="s">
        <v>5345</v>
      </c>
      <c r="B2591" t="s">
        <v>5346</v>
      </c>
      <c r="C2591" t="str">
        <f>IFERROR(VLOOKUP(Table1[[#This Row],[Ticker]],[1]!Table1[[Symbol]:[Industry]],2,FALSE),"-")</f>
        <v>-</v>
      </c>
      <c r="E2591">
        <v>150.21564799999999</v>
      </c>
      <c r="F2591">
        <v>145.4</v>
      </c>
      <c r="G2591">
        <v>-57.068042834924299</v>
      </c>
      <c r="H2591">
        <v>-8.0028880536820495</v>
      </c>
      <c r="I2591">
        <v>-16.398855101489801</v>
      </c>
      <c r="J2591">
        <v>-1.2416140775692599</v>
      </c>
      <c r="K2591">
        <v>152.06781824656301</v>
      </c>
      <c r="L2591">
        <v>158.40508446472401</v>
      </c>
      <c r="M2591">
        <v>18.438411420697701</v>
      </c>
      <c r="N2591">
        <v>0.67045454545454497</v>
      </c>
      <c r="O2591">
        <v>60.591471801925699</v>
      </c>
      <c r="P2591">
        <v>38.081671415004699</v>
      </c>
    </row>
    <row r="2592" spans="1:17" hidden="1" x14ac:dyDescent="0.3">
      <c r="A2592" t="s">
        <v>5347</v>
      </c>
      <c r="B2592" t="s">
        <v>5348</v>
      </c>
      <c r="C2592" t="str">
        <f>IFERROR(VLOOKUP(Table1[[#This Row],[Ticker]],[1]!Table1[[Symbol]:[Industry]],2,FALSE),"-")</f>
        <v>-</v>
      </c>
      <c r="D2592" t="s">
        <v>916</v>
      </c>
      <c r="E2592">
        <v>150.1549325</v>
      </c>
      <c r="F2592">
        <v>81.349999999999994</v>
      </c>
      <c r="G2592">
        <v>-8.9179706848522002</v>
      </c>
      <c r="H2592">
        <v>12.5848575340635</v>
      </c>
      <c r="I2592">
        <v>4.0559789533441997</v>
      </c>
      <c r="J2592">
        <v>16.4501095367056</v>
      </c>
      <c r="O2592">
        <v>0</v>
      </c>
      <c r="P2592">
        <v>29.7448165869218</v>
      </c>
    </row>
    <row r="2593" spans="1:17" hidden="1" x14ac:dyDescent="0.3">
      <c r="A2593" t="s">
        <v>5349</v>
      </c>
      <c r="B2593" t="s">
        <v>5350</v>
      </c>
      <c r="C2593" t="str">
        <f>IFERROR(VLOOKUP(Table1[[#This Row],[Ticker]],[1]!Table1[[Symbol]:[Industry]],2,FALSE),"-")</f>
        <v>-</v>
      </c>
      <c r="E2593">
        <v>150.01816500000001</v>
      </c>
      <c r="F2593">
        <v>190.75</v>
      </c>
      <c r="G2593">
        <v>-30.692102985300199</v>
      </c>
      <c r="H2593">
        <v>33.033243836108298</v>
      </c>
      <c r="I2593">
        <v>-17.718153347103801</v>
      </c>
      <c r="J2593">
        <v>-3.0273283632835399</v>
      </c>
      <c r="K2593">
        <v>169.140074586992</v>
      </c>
      <c r="M2593">
        <v>63.9990870881661</v>
      </c>
      <c r="N2593">
        <v>3.81969068276122</v>
      </c>
      <c r="O2593">
        <v>13.7614678899082</v>
      </c>
      <c r="P2593">
        <v>36.25</v>
      </c>
    </row>
    <row r="2594" spans="1:17" hidden="1" x14ac:dyDescent="0.3">
      <c r="A2594" t="s">
        <v>5351</v>
      </c>
      <c r="B2594" t="s">
        <v>5352</v>
      </c>
      <c r="C2594" t="str">
        <f>IFERROR(VLOOKUP(Table1[[#This Row],[Ticker]],[1]!Table1[[Symbol]:[Industry]],2,FALSE),"-")</f>
        <v>-</v>
      </c>
      <c r="D2594" t="s">
        <v>1840</v>
      </c>
      <c r="E2594">
        <v>149.95124999999999</v>
      </c>
      <c r="F2594">
        <v>14.29</v>
      </c>
      <c r="G2594">
        <v>111.360528593647</v>
      </c>
      <c r="H2594">
        <v>18.371929585694598</v>
      </c>
      <c r="I2594">
        <v>18.982626379991601</v>
      </c>
      <c r="J2594">
        <v>-6.1227958373637401</v>
      </c>
      <c r="K2594">
        <v>12.373377611591399</v>
      </c>
      <c r="L2594">
        <v>10.3937819092657</v>
      </c>
      <c r="M2594">
        <v>60.993374844014497</v>
      </c>
      <c r="N2594">
        <v>2.3646886350521199</v>
      </c>
      <c r="O2594">
        <v>20.0139958012596</v>
      </c>
      <c r="P2594">
        <v>150.70175438596399</v>
      </c>
      <c r="Q2594">
        <v>-6.1182101058599998E-4</v>
      </c>
    </row>
    <row r="2595" spans="1:17" hidden="1" x14ac:dyDescent="0.3">
      <c r="A2595" t="s">
        <v>5353</v>
      </c>
      <c r="B2595" t="s">
        <v>5354</v>
      </c>
      <c r="C2595" t="str">
        <f>IFERROR(VLOOKUP(Table1[[#This Row],[Ticker]],[1]!Table1[[Symbol]:[Industry]],2,FALSE),"-")</f>
        <v>-</v>
      </c>
      <c r="D2595" t="s">
        <v>21</v>
      </c>
      <c r="E2595">
        <v>149.87827763999999</v>
      </c>
      <c r="F2595">
        <v>39.79</v>
      </c>
      <c r="G2595">
        <v>26.405855815444799</v>
      </c>
      <c r="H2595">
        <v>10.027375278124</v>
      </c>
      <c r="I2595">
        <v>-7.6201799332291298</v>
      </c>
      <c r="J2595">
        <v>-1.36356529708145</v>
      </c>
      <c r="K2595">
        <v>37.742188092781397</v>
      </c>
      <c r="L2595">
        <v>35.448113112983599</v>
      </c>
      <c r="M2595">
        <v>59.921134748397797</v>
      </c>
      <c r="N2595">
        <v>1.8155851532293199</v>
      </c>
      <c r="O2595">
        <v>35.5868308620256</v>
      </c>
      <c r="P2595">
        <v>90.839328537170204</v>
      </c>
      <c r="Q2595">
        <v>5.1940292203813999E-2</v>
      </c>
    </row>
    <row r="2596" spans="1:17" hidden="1" x14ac:dyDescent="0.3">
      <c r="A2596" t="s">
        <v>5355</v>
      </c>
      <c r="B2596" t="s">
        <v>5356</v>
      </c>
      <c r="C2596" t="str">
        <f>IFERROR(VLOOKUP(Table1[[#This Row],[Ticker]],[1]!Table1[[Symbol]:[Industry]],2,FALSE),"-")</f>
        <v>-</v>
      </c>
      <c r="D2596" t="s">
        <v>46</v>
      </c>
      <c r="E2596">
        <v>149.65391640000001</v>
      </c>
      <c r="F2596">
        <v>1.66</v>
      </c>
      <c r="G2596">
        <v>37.240659956537002</v>
      </c>
      <c r="H2596">
        <v>34.634299320347402</v>
      </c>
      <c r="I2596">
        <v>25.001144898510098</v>
      </c>
      <c r="J2596">
        <v>14.816780083014599</v>
      </c>
      <c r="K2596">
        <v>1.2874839968048299</v>
      </c>
      <c r="L2596">
        <v>1.1987459524588899</v>
      </c>
      <c r="M2596">
        <v>75.595484153421395</v>
      </c>
      <c r="N2596">
        <v>2.7968021565885599</v>
      </c>
      <c r="O2596">
        <v>0</v>
      </c>
      <c r="P2596">
        <v>83.425414364640801</v>
      </c>
      <c r="Q2596">
        <v>0.16761629175823001</v>
      </c>
    </row>
    <row r="2597" spans="1:17" hidden="1" x14ac:dyDescent="0.3">
      <c r="A2597" t="s">
        <v>5357</v>
      </c>
      <c r="B2597" t="s">
        <v>5358</v>
      </c>
      <c r="C2597" t="str">
        <f>IFERROR(VLOOKUP(Table1[[#This Row],[Ticker]],[1]!Table1[[Symbol]:[Industry]],2,FALSE),"-")</f>
        <v>-</v>
      </c>
      <c r="D2597" t="s">
        <v>21</v>
      </c>
      <c r="E2597">
        <v>148.77491448000001</v>
      </c>
      <c r="F2597">
        <v>8.68</v>
      </c>
      <c r="G2597">
        <v>33.875808596231998</v>
      </c>
      <c r="H2597">
        <v>15.5687783751272</v>
      </c>
      <c r="I2597">
        <v>52.359702345901397</v>
      </c>
      <c r="J2597">
        <v>2.99866860794309</v>
      </c>
      <c r="K2597">
        <v>7.4280991600393396</v>
      </c>
      <c r="L2597">
        <v>6.1229566326644003</v>
      </c>
      <c r="M2597">
        <v>72.0600041608498</v>
      </c>
      <c r="N2597">
        <v>0.44003124878764899</v>
      </c>
      <c r="O2597">
        <v>3.68663594470046</v>
      </c>
      <c r="P2597">
        <v>131.46666666666599</v>
      </c>
      <c r="Q2597">
        <v>-1.4852137552552E-2</v>
      </c>
    </row>
    <row r="2598" spans="1:17" hidden="1" x14ac:dyDescent="0.3">
      <c r="A2598" t="s">
        <v>5359</v>
      </c>
      <c r="B2598" t="s">
        <v>5360</v>
      </c>
      <c r="C2598" t="str">
        <f>IFERROR(VLOOKUP(Table1[[#This Row],[Ticker]],[1]!Table1[[Symbol]:[Industry]],2,FALSE),"-")</f>
        <v>-</v>
      </c>
      <c r="D2598" t="s">
        <v>821</v>
      </c>
      <c r="E2598">
        <v>148.29406018499901</v>
      </c>
      <c r="F2598">
        <v>80.680000000000007</v>
      </c>
      <c r="G2598">
        <v>1558.0362418852201</v>
      </c>
      <c r="H2598">
        <v>7.1739310745048499</v>
      </c>
      <c r="I2598">
        <v>343.00265319413597</v>
      </c>
      <c r="J2598">
        <v>3.76517018294633</v>
      </c>
      <c r="K2598">
        <v>67.815355180369295</v>
      </c>
      <c r="L2598">
        <v>43.0480208087072</v>
      </c>
      <c r="M2598">
        <v>76.959166731909505</v>
      </c>
      <c r="N2598">
        <v>0.88097657903594695</v>
      </c>
      <c r="O2598">
        <v>1.67327714427367</v>
      </c>
      <c r="P2598">
        <v>1584.3423799582399</v>
      </c>
      <c r="Q2598">
        <v>0.37015948661668002</v>
      </c>
    </row>
    <row r="2599" spans="1:17" hidden="1" x14ac:dyDescent="0.3">
      <c r="A2599" t="s">
        <v>5361</v>
      </c>
      <c r="B2599" t="s">
        <v>5362</v>
      </c>
      <c r="C2599" t="str">
        <f>IFERROR(VLOOKUP(Table1[[#This Row],[Ticker]],[1]!Table1[[Symbol]:[Industry]],2,FALSE),"-")</f>
        <v>-</v>
      </c>
      <c r="D2599" t="s">
        <v>130</v>
      </c>
      <c r="E2599">
        <v>148.17200149999999</v>
      </c>
      <c r="F2599">
        <v>210.7</v>
      </c>
      <c r="G2599">
        <v>316.89958342466599</v>
      </c>
      <c r="H2599">
        <v>13.9451454965614</v>
      </c>
      <c r="I2599">
        <v>202.13419874888601</v>
      </c>
      <c r="J2599">
        <v>2.67332067351821</v>
      </c>
      <c r="K2599">
        <v>188.634936677171</v>
      </c>
      <c r="L2599">
        <v>130.58075480995899</v>
      </c>
      <c r="M2599">
        <v>72.125857823561304</v>
      </c>
      <c r="N2599">
        <v>0.87694356942461904</v>
      </c>
      <c r="O2599">
        <v>3.93925011865212</v>
      </c>
      <c r="P2599">
        <v>361.555312157721</v>
      </c>
      <c r="Q2599">
        <v>0.11365070263912699</v>
      </c>
    </row>
    <row r="2600" spans="1:17" hidden="1" x14ac:dyDescent="0.3">
      <c r="A2600" t="s">
        <v>5363</v>
      </c>
      <c r="B2600" t="s">
        <v>5364</v>
      </c>
      <c r="C2600" t="str">
        <f>IFERROR(VLOOKUP(Table1[[#This Row],[Ticker]],[1]!Table1[[Symbol]:[Industry]],2,FALSE),"-")</f>
        <v>-</v>
      </c>
      <c r="E2600">
        <v>147.77104499999999</v>
      </c>
      <c r="F2600">
        <v>166</v>
      </c>
      <c r="G2600">
        <v>286.62918531006397</v>
      </c>
      <c r="H2600">
        <v>52.296489987631404</v>
      </c>
      <c r="I2600">
        <v>76.533990222388198</v>
      </c>
      <c r="J2600">
        <v>10.429104922083299</v>
      </c>
      <c r="K2600">
        <v>122.728916148051</v>
      </c>
      <c r="L2600">
        <v>91.558086684087101</v>
      </c>
      <c r="M2600">
        <v>77.3723276510582</v>
      </c>
      <c r="N2600">
        <v>1.5757080555876599</v>
      </c>
      <c r="O2600">
        <v>2.8915662650602401</v>
      </c>
      <c r="P2600">
        <v>360.47156726768299</v>
      </c>
      <c r="Q2600">
        <v>0.180693824233777</v>
      </c>
    </row>
    <row r="2601" spans="1:17" hidden="1" x14ac:dyDescent="0.3">
      <c r="A2601" t="s">
        <v>5365</v>
      </c>
      <c r="B2601" t="s">
        <v>5366</v>
      </c>
      <c r="C2601" t="str">
        <f>IFERROR(VLOOKUP(Table1[[#This Row],[Ticker]],[1]!Table1[[Symbol]:[Industry]],2,FALSE),"-")</f>
        <v>-</v>
      </c>
      <c r="D2601" t="s">
        <v>242</v>
      </c>
      <c r="E2601">
        <v>147.63615449400001</v>
      </c>
      <c r="F2601">
        <v>142.26</v>
      </c>
      <c r="G2601">
        <v>1.74066660744845</v>
      </c>
      <c r="H2601">
        <v>18.3571483751792</v>
      </c>
      <c r="I2601">
        <v>-11.353693811167201</v>
      </c>
      <c r="J2601">
        <v>-7.0127195562200697</v>
      </c>
      <c r="K2601">
        <v>127.37785435309399</v>
      </c>
      <c r="L2601">
        <v>121.607381903461</v>
      </c>
      <c r="M2601">
        <v>58.311407793381399</v>
      </c>
      <c r="N2601">
        <v>3.23532238278248</v>
      </c>
      <c r="O2601">
        <v>15.984816533108299</v>
      </c>
      <c r="P2601">
        <v>48.885400313971701</v>
      </c>
      <c r="Q2601">
        <v>4.3468862328688997E-2</v>
      </c>
    </row>
    <row r="2602" spans="1:17" hidden="1" x14ac:dyDescent="0.3">
      <c r="A2602" t="s">
        <v>5367</v>
      </c>
      <c r="B2602" t="s">
        <v>5368</v>
      </c>
      <c r="C2602" t="str">
        <f>IFERROR(VLOOKUP(Table1[[#This Row],[Ticker]],[1]!Table1[[Symbol]:[Industry]],2,FALSE),"-")</f>
        <v>-</v>
      </c>
      <c r="D2602" t="s">
        <v>21</v>
      </c>
      <c r="E2602">
        <v>147.344977395</v>
      </c>
      <c r="F2602">
        <v>174.95</v>
      </c>
      <c r="G2602">
        <v>121.910695022558</v>
      </c>
      <c r="H2602">
        <v>15.5084411967776</v>
      </c>
      <c r="I2602">
        <v>136.23985150811501</v>
      </c>
      <c r="J2602">
        <v>-5.8985443613940003</v>
      </c>
      <c r="K2602">
        <v>134.20959915214101</v>
      </c>
      <c r="M2602">
        <v>48.7620490437439</v>
      </c>
      <c r="N2602">
        <v>0.655887159198417</v>
      </c>
      <c r="O2602">
        <v>14.089739925692999</v>
      </c>
      <c r="P2602">
        <v>182.17741935483801</v>
      </c>
    </row>
    <row r="2603" spans="1:17" hidden="1" x14ac:dyDescent="0.3">
      <c r="A2603" t="s">
        <v>5369</v>
      </c>
      <c r="B2603" t="s">
        <v>5370</v>
      </c>
      <c r="C2603" t="str">
        <f>IFERROR(VLOOKUP(Table1[[#This Row],[Ticker]],[1]!Table1[[Symbol]:[Industry]],2,FALSE),"-")</f>
        <v>-</v>
      </c>
      <c r="D2603" t="s">
        <v>189</v>
      </c>
      <c r="E2603">
        <v>146.884308</v>
      </c>
      <c r="F2603">
        <v>243.5</v>
      </c>
      <c r="G2603">
        <v>28.1009640195612</v>
      </c>
      <c r="H2603">
        <v>-3.6984594728959799</v>
      </c>
      <c r="I2603">
        <v>0.24057275920667101</v>
      </c>
      <c r="J2603">
        <v>0.60944975221796405</v>
      </c>
      <c r="K2603">
        <v>237.20845799098899</v>
      </c>
      <c r="L2603">
        <v>216.47651255542701</v>
      </c>
      <c r="M2603">
        <v>60.430133719441997</v>
      </c>
      <c r="N2603">
        <v>1.0549103769164001</v>
      </c>
      <c r="O2603">
        <v>18.2751540041067</v>
      </c>
      <c r="P2603">
        <v>66.780821917808197</v>
      </c>
      <c r="Q2603">
        <v>3.4013648649296999E-2</v>
      </c>
    </row>
    <row r="2604" spans="1:17" hidden="1" x14ac:dyDescent="0.3">
      <c r="A2604" t="s">
        <v>5371</v>
      </c>
      <c r="B2604" t="s">
        <v>5372</v>
      </c>
      <c r="C2604" t="str">
        <f>IFERROR(VLOOKUP(Table1[[#This Row],[Ticker]],[1]!Table1[[Symbol]:[Industry]],2,FALSE),"-")</f>
        <v>-</v>
      </c>
      <c r="D2604" t="s">
        <v>388</v>
      </c>
      <c r="E2604">
        <v>146.674229166</v>
      </c>
      <c r="F2604">
        <v>23.71</v>
      </c>
      <c r="G2604">
        <v>39.428127661246101</v>
      </c>
      <c r="H2604">
        <v>2.79094686337561</v>
      </c>
      <c r="I2604">
        <v>-1.75571784658787</v>
      </c>
      <c r="J2604">
        <v>-6.2206935754771999</v>
      </c>
      <c r="K2604">
        <v>22.191129630641498</v>
      </c>
      <c r="L2604">
        <v>20.373863863360398</v>
      </c>
      <c r="M2604">
        <v>48.2219881027223</v>
      </c>
      <c r="N2604">
        <v>1.1661933156669</v>
      </c>
      <c r="O2604">
        <v>24.420075917334401</v>
      </c>
      <c r="P2604">
        <v>80.992366412213698</v>
      </c>
      <c r="Q2604">
        <v>2.9303539220956E-2</v>
      </c>
    </row>
    <row r="2605" spans="1:17" hidden="1" x14ac:dyDescent="0.3">
      <c r="A2605" t="s">
        <v>5373</v>
      </c>
      <c r="B2605" t="s">
        <v>5374</v>
      </c>
      <c r="C2605" t="str">
        <f>IFERROR(VLOOKUP(Table1[[#This Row],[Ticker]],[1]!Table1[[Symbol]:[Industry]],2,FALSE),"-")</f>
        <v>-</v>
      </c>
      <c r="D2605" t="s">
        <v>539</v>
      </c>
      <c r="E2605">
        <v>146.54512374999999</v>
      </c>
      <c r="F2605">
        <v>69.97</v>
      </c>
      <c r="G2605">
        <v>270.34919072516601</v>
      </c>
      <c r="H2605">
        <v>-0.17784642864042499</v>
      </c>
      <c r="I2605">
        <v>-15.7994312561223</v>
      </c>
      <c r="J2605">
        <v>5.0552609224307297</v>
      </c>
      <c r="K2605">
        <v>68.509126728369495</v>
      </c>
      <c r="L2605">
        <v>62.982102583662602</v>
      </c>
      <c r="M2605">
        <v>65.1703810906005</v>
      </c>
      <c r="N2605">
        <v>3.0468287548078998</v>
      </c>
      <c r="O2605">
        <v>38.030584536229803</v>
      </c>
      <c r="P2605">
        <v>319.98799519807898</v>
      </c>
      <c r="Q2605">
        <v>0.15978628051308999</v>
      </c>
    </row>
    <row r="2606" spans="1:17" hidden="1" x14ac:dyDescent="0.3">
      <c r="A2606" t="s">
        <v>5375</v>
      </c>
      <c r="B2606" t="s">
        <v>5376</v>
      </c>
      <c r="C2606" t="str">
        <f>IFERROR(VLOOKUP(Table1[[#This Row],[Ticker]],[1]!Table1[[Symbol]:[Industry]],2,FALSE),"-")</f>
        <v>-</v>
      </c>
      <c r="D2606" t="s">
        <v>65</v>
      </c>
      <c r="E2606">
        <v>146.48400000000001</v>
      </c>
      <c r="F2606">
        <v>118.95</v>
      </c>
      <c r="G2606">
        <v>-44.101576911996702</v>
      </c>
      <c r="H2606">
        <v>-17.7882423439329</v>
      </c>
      <c r="I2606">
        <v>-31.1276272738003</v>
      </c>
      <c r="J2606">
        <v>-23.319536155491299</v>
      </c>
      <c r="M2606">
        <v>15.063466829457701</v>
      </c>
      <c r="O2606">
        <v>34.005884825556898</v>
      </c>
      <c r="P2606">
        <v>0</v>
      </c>
    </row>
    <row r="2607" spans="1:17" hidden="1" x14ac:dyDescent="0.3">
      <c r="A2607" t="s">
        <v>5377</v>
      </c>
      <c r="B2607" t="s">
        <v>5378</v>
      </c>
      <c r="C2607" t="str">
        <f>IFERROR(VLOOKUP(Table1[[#This Row],[Ticker]],[1]!Table1[[Symbol]:[Industry]],2,FALSE),"-")</f>
        <v>-</v>
      </c>
      <c r="D2607" t="s">
        <v>130</v>
      </c>
      <c r="E2607">
        <v>146.1204855</v>
      </c>
      <c r="F2607">
        <v>431.35</v>
      </c>
      <c r="G2607">
        <v>111.39424888109799</v>
      </c>
      <c r="H2607">
        <v>10.744854240255799</v>
      </c>
      <c r="I2607">
        <v>12.5726568658189</v>
      </c>
      <c r="J2607">
        <v>10.7220605736547</v>
      </c>
      <c r="K2607">
        <v>359.962644888836</v>
      </c>
      <c r="L2607">
        <v>302.621971013235</v>
      </c>
      <c r="M2607">
        <v>72.977353658597707</v>
      </c>
      <c r="N2607">
        <v>1.00144417883541</v>
      </c>
      <c r="O2607">
        <v>7.8126811174220299</v>
      </c>
      <c r="P2607">
        <v>147.05040091638</v>
      </c>
      <c r="Q2607">
        <v>0.115896576175838</v>
      </c>
    </row>
    <row r="2608" spans="1:17" hidden="1" x14ac:dyDescent="0.3">
      <c r="A2608" t="s">
        <v>5379</v>
      </c>
      <c r="B2608" t="s">
        <v>5380</v>
      </c>
      <c r="C2608" t="str">
        <f>IFERROR(VLOOKUP(Table1[[#This Row],[Ticker]],[1]!Table1[[Symbol]:[Industry]],2,FALSE),"-")</f>
        <v>-</v>
      </c>
      <c r="D2608" t="s">
        <v>876</v>
      </c>
      <c r="E2608">
        <v>146.10277795799999</v>
      </c>
      <c r="F2608">
        <v>9.42</v>
      </c>
      <c r="G2608">
        <v>-13.491766815534501</v>
      </c>
      <c r="H2608">
        <v>0.80767393335052695</v>
      </c>
      <c r="I2608">
        <v>-48.141877016137997</v>
      </c>
      <c r="J2608">
        <v>8.13719225617006</v>
      </c>
      <c r="K2608">
        <v>8.8060760950638901</v>
      </c>
      <c r="L2608">
        <v>9.7894702615103899</v>
      </c>
      <c r="M2608">
        <v>75.934503634915799</v>
      </c>
      <c r="N2608">
        <v>1.3059535706213801</v>
      </c>
      <c r="O2608">
        <v>68.259023354564704</v>
      </c>
      <c r="P2608">
        <v>19.240506329113899</v>
      </c>
      <c r="Q2608">
        <v>-3.3390831914482999E-2</v>
      </c>
    </row>
    <row r="2609" spans="1:17" hidden="1" x14ac:dyDescent="0.3">
      <c r="A2609" t="s">
        <v>5381</v>
      </c>
      <c r="B2609" t="s">
        <v>5382</v>
      </c>
      <c r="C2609" t="str">
        <f>IFERROR(VLOOKUP(Table1[[#This Row],[Ticker]],[1]!Table1[[Symbol]:[Industry]],2,FALSE),"-")</f>
        <v>-</v>
      </c>
      <c r="D2609" t="s">
        <v>21</v>
      </c>
      <c r="E2609">
        <v>146.07367500000001</v>
      </c>
      <c r="F2609">
        <v>192.5</v>
      </c>
      <c r="G2609">
        <v>99.898327261880496</v>
      </c>
      <c r="H2609">
        <v>-28.8143946519906</v>
      </c>
      <c r="I2609">
        <v>-36.332188434823102</v>
      </c>
      <c r="J2609">
        <v>-0.90664886241854403</v>
      </c>
      <c r="K2609">
        <v>276.46435417092499</v>
      </c>
      <c r="L2609">
        <v>248.87303522681799</v>
      </c>
      <c r="M2609">
        <v>20.272141764223701</v>
      </c>
      <c r="N2609">
        <v>1.2522491834812699</v>
      </c>
      <c r="O2609">
        <v>165.45454545454501</v>
      </c>
      <c r="P2609">
        <v>126.470588235294</v>
      </c>
      <c r="Q2609">
        <v>0.16648794680828399</v>
      </c>
    </row>
    <row r="2610" spans="1:17" hidden="1" x14ac:dyDescent="0.3">
      <c r="A2610" t="s">
        <v>5383</v>
      </c>
      <c r="B2610" t="s">
        <v>5384</v>
      </c>
      <c r="C2610" t="str">
        <f>IFERROR(VLOOKUP(Table1[[#This Row],[Ticker]],[1]!Table1[[Symbol]:[Industry]],2,FALSE),"-")</f>
        <v>-</v>
      </c>
      <c r="D2610" t="s">
        <v>189</v>
      </c>
      <c r="E2610">
        <v>145.96204584</v>
      </c>
      <c r="F2610">
        <v>171.7</v>
      </c>
      <c r="G2610">
        <v>183.67761350668701</v>
      </c>
      <c r="H2610">
        <v>14.5066641561426</v>
      </c>
      <c r="I2610">
        <v>35.5836832043789</v>
      </c>
      <c r="J2610">
        <v>11.066078230123001</v>
      </c>
      <c r="K2610">
        <v>139.771629593482</v>
      </c>
      <c r="L2610">
        <v>109.507248694369</v>
      </c>
      <c r="M2610">
        <v>81.376633724554594</v>
      </c>
      <c r="N2610">
        <v>0.72007264587744302</v>
      </c>
      <c r="O2610">
        <v>4.5428072218986504</v>
      </c>
      <c r="P2610">
        <v>223.65692742695501</v>
      </c>
      <c r="Q2610">
        <v>0.23165599630661601</v>
      </c>
    </row>
    <row r="2611" spans="1:17" hidden="1" x14ac:dyDescent="0.3">
      <c r="A2611" t="s">
        <v>5385</v>
      </c>
      <c r="B2611" t="s">
        <v>5386</v>
      </c>
      <c r="C2611" t="str">
        <f>IFERROR(VLOOKUP(Table1[[#This Row],[Ticker]],[1]!Table1[[Symbol]:[Industry]],2,FALSE),"-")</f>
        <v>-</v>
      </c>
      <c r="D2611" t="s">
        <v>130</v>
      </c>
      <c r="E2611">
        <v>145.95234205399899</v>
      </c>
      <c r="F2611">
        <v>16.5</v>
      </c>
      <c r="G2611">
        <v>52.846956389521097</v>
      </c>
      <c r="H2611">
        <v>12.068129560688099</v>
      </c>
      <c r="I2611">
        <v>34.7827128219093</v>
      </c>
      <c r="J2611">
        <v>-2.5830774922034001</v>
      </c>
      <c r="K2611">
        <v>15.0661836351179</v>
      </c>
      <c r="L2611">
        <v>13.738743200159499</v>
      </c>
      <c r="M2611">
        <v>57.370215079687398</v>
      </c>
      <c r="N2611">
        <v>1.8027625149001201</v>
      </c>
      <c r="O2611">
        <v>36</v>
      </c>
      <c r="P2611">
        <v>105.992509363295</v>
      </c>
      <c r="Q2611">
        <v>4.1251025996418E-2</v>
      </c>
    </row>
    <row r="2612" spans="1:17" hidden="1" x14ac:dyDescent="0.3">
      <c r="A2612" t="s">
        <v>5387</v>
      </c>
      <c r="B2612" t="s">
        <v>5388</v>
      </c>
      <c r="C2612" t="str">
        <f>IFERROR(VLOOKUP(Table1[[#This Row],[Ticker]],[1]!Table1[[Symbol]:[Industry]],2,FALSE),"-")</f>
        <v>-</v>
      </c>
      <c r="D2612" t="s">
        <v>140</v>
      </c>
      <c r="E2612">
        <v>145.9496025</v>
      </c>
      <c r="F2612">
        <v>74.25</v>
      </c>
      <c r="G2612">
        <v>101.664386950007</v>
      </c>
      <c r="H2612">
        <v>0.72008027519760998</v>
      </c>
      <c r="I2612">
        <v>36.546697314066598</v>
      </c>
      <c r="J2612">
        <v>5.8859391291154797</v>
      </c>
      <c r="K2612">
        <v>71.022300140778896</v>
      </c>
      <c r="L2612">
        <v>59.907373028526898</v>
      </c>
      <c r="M2612">
        <v>65.4402635674507</v>
      </c>
      <c r="N2612">
        <v>0.74080787981548801</v>
      </c>
      <c r="O2612">
        <v>10.639730639730599</v>
      </c>
      <c r="P2612">
        <v>154.280821917808</v>
      </c>
      <c r="Q2612">
        <v>0.14536916590159099</v>
      </c>
    </row>
    <row r="2613" spans="1:17" hidden="1" x14ac:dyDescent="0.3">
      <c r="A2613" t="s">
        <v>5389</v>
      </c>
      <c r="B2613" t="s">
        <v>5390</v>
      </c>
      <c r="C2613" t="str">
        <f>IFERROR(VLOOKUP(Table1[[#This Row],[Ticker]],[1]!Table1[[Symbol]:[Industry]],2,FALSE),"-")</f>
        <v>-</v>
      </c>
      <c r="D2613" t="s">
        <v>304</v>
      </c>
      <c r="E2613">
        <v>145.50342499999999</v>
      </c>
      <c r="F2613">
        <v>64.599999999999994</v>
      </c>
      <c r="G2613">
        <v>-20.750582517464</v>
      </c>
      <c r="M2613">
        <v>99.999992872253003</v>
      </c>
      <c r="N2613">
        <v>1</v>
      </c>
      <c r="O2613">
        <v>0</v>
      </c>
      <c r="P2613">
        <v>5.5555555555555296</v>
      </c>
    </row>
    <row r="2614" spans="1:17" hidden="1" x14ac:dyDescent="0.3">
      <c r="A2614" t="s">
        <v>5391</v>
      </c>
      <c r="B2614" t="s">
        <v>5392</v>
      </c>
      <c r="C2614" t="str">
        <f>IFERROR(VLOOKUP(Table1[[#This Row],[Ticker]],[1]!Table1[[Symbol]:[Industry]],2,FALSE),"-")</f>
        <v>-</v>
      </c>
      <c r="D2614" t="s">
        <v>403</v>
      </c>
      <c r="E2614">
        <v>145.41659999999999</v>
      </c>
      <c r="F2614">
        <v>200.05</v>
      </c>
      <c r="G2614">
        <v>78.243964176469106</v>
      </c>
      <c r="H2614">
        <v>5.68693089929479</v>
      </c>
      <c r="I2614">
        <v>26.026919889802301</v>
      </c>
      <c r="J2614">
        <v>1.1974103126746301</v>
      </c>
      <c r="K2614">
        <v>198.91254946705499</v>
      </c>
      <c r="L2614">
        <v>167.78791268333799</v>
      </c>
      <c r="M2614">
        <v>51.043852919561701</v>
      </c>
      <c r="N2614">
        <v>0.44982869748682902</v>
      </c>
      <c r="O2614">
        <v>19.4701324668832</v>
      </c>
      <c r="P2614">
        <v>130.73817762399</v>
      </c>
      <c r="Q2614">
        <v>0.13987060733159501</v>
      </c>
    </row>
    <row r="2615" spans="1:17" hidden="1" x14ac:dyDescent="0.3">
      <c r="A2615" t="s">
        <v>5393</v>
      </c>
      <c r="B2615" t="s">
        <v>5394</v>
      </c>
      <c r="C2615" t="str">
        <f>IFERROR(VLOOKUP(Table1[[#This Row],[Ticker]],[1]!Table1[[Symbol]:[Industry]],2,FALSE),"-")</f>
        <v>-</v>
      </c>
      <c r="E2615">
        <v>145.40254798800001</v>
      </c>
      <c r="F2615">
        <v>39.9</v>
      </c>
      <c r="G2615">
        <v>282.50533733681601</v>
      </c>
      <c r="H2615">
        <v>-27.644357695151601</v>
      </c>
      <c r="I2615">
        <v>-14.1771188523182</v>
      </c>
      <c r="J2615">
        <v>-1.89161407756926</v>
      </c>
      <c r="K2615">
        <v>40.18626532519</v>
      </c>
      <c r="L2615">
        <v>31.862000624902301</v>
      </c>
      <c r="M2615">
        <v>36.888497684798999</v>
      </c>
      <c r="N2615">
        <v>1.2084927697288199</v>
      </c>
      <c r="O2615">
        <v>43.558897243107701</v>
      </c>
      <c r="P2615">
        <v>358.62068965517199</v>
      </c>
      <c r="Q2615">
        <v>0.14213097987387899</v>
      </c>
    </row>
    <row r="2616" spans="1:17" hidden="1" x14ac:dyDescent="0.3">
      <c r="A2616" t="s">
        <v>5395</v>
      </c>
      <c r="B2616" t="s">
        <v>5396</v>
      </c>
      <c r="C2616" t="str">
        <f>IFERROR(VLOOKUP(Table1[[#This Row],[Ticker]],[1]!Table1[[Symbol]:[Industry]],2,FALSE),"-")</f>
        <v>-</v>
      </c>
      <c r="D2616" t="s">
        <v>239</v>
      </c>
      <c r="E2616">
        <v>145.08499499999999</v>
      </c>
      <c r="F2616">
        <v>134.75</v>
      </c>
      <c r="G2616">
        <v>-8.7745201052917192</v>
      </c>
      <c r="H2616">
        <v>-4.7276946444603603</v>
      </c>
      <c r="I2616">
        <v>-43.422979615108503</v>
      </c>
      <c r="J2616">
        <v>2.1814628455076401</v>
      </c>
      <c r="K2616">
        <v>137.97702484131401</v>
      </c>
      <c r="L2616">
        <v>151.76957103797099</v>
      </c>
      <c r="M2616">
        <v>54.2465534849104</v>
      </c>
      <c r="N2616">
        <v>0.82324984930303402</v>
      </c>
      <c r="O2616">
        <v>79.2578849721707</v>
      </c>
      <c r="P2616">
        <v>20.3125</v>
      </c>
      <c r="Q2616">
        <v>0.10435359066538601</v>
      </c>
    </row>
    <row r="2617" spans="1:17" hidden="1" x14ac:dyDescent="0.3">
      <c r="A2617" t="s">
        <v>5397</v>
      </c>
      <c r="B2617" t="s">
        <v>5398</v>
      </c>
      <c r="C2617" t="str">
        <f>IFERROR(VLOOKUP(Table1[[#This Row],[Ticker]],[1]!Table1[[Symbol]:[Industry]],2,FALSE),"-")</f>
        <v>-</v>
      </c>
      <c r="D2617" t="s">
        <v>624</v>
      </c>
      <c r="E2617">
        <v>145.035</v>
      </c>
      <c r="F2617">
        <v>132.85</v>
      </c>
      <c r="G2617">
        <v>-14.432453862493199</v>
      </c>
      <c r="H2617">
        <v>43.328718558096902</v>
      </c>
      <c r="I2617">
        <v>-1.45850422429686</v>
      </c>
      <c r="J2617">
        <v>37.647274811319598</v>
      </c>
      <c r="K2617">
        <v>110.076733987327</v>
      </c>
      <c r="M2617">
        <v>83.709194403321206</v>
      </c>
      <c r="N2617">
        <v>1.4963203463203401</v>
      </c>
      <c r="O2617">
        <v>9.8983816334211596</v>
      </c>
      <c r="P2617">
        <v>66.0625</v>
      </c>
    </row>
    <row r="2618" spans="1:17" hidden="1" x14ac:dyDescent="0.3">
      <c r="A2618" t="s">
        <v>5399</v>
      </c>
      <c r="B2618" t="s">
        <v>5400</v>
      </c>
      <c r="C2618" t="str">
        <f>IFERROR(VLOOKUP(Table1[[#This Row],[Ticker]],[1]!Table1[[Symbol]:[Industry]],2,FALSE),"-")</f>
        <v>-</v>
      </c>
      <c r="D2618" t="s">
        <v>1407</v>
      </c>
      <c r="E2618">
        <v>144.82395544400001</v>
      </c>
      <c r="F2618">
        <v>74.05</v>
      </c>
      <c r="G2618">
        <v>-19.297467552788302</v>
      </c>
      <c r="H2618">
        <v>3.8800395702527601</v>
      </c>
      <c r="I2618">
        <v>-15.9620372185181</v>
      </c>
      <c r="J2618">
        <v>3.7028303668751801</v>
      </c>
      <c r="K2618">
        <v>69.565955693004199</v>
      </c>
      <c r="L2618">
        <v>67.684626137112204</v>
      </c>
      <c r="M2618">
        <v>65.263087585799099</v>
      </c>
      <c r="N2618">
        <v>1.5621954664795801</v>
      </c>
      <c r="O2618">
        <v>32.343011478730602</v>
      </c>
      <c r="P2618">
        <v>44.628906249999901</v>
      </c>
      <c r="Q2618">
        <v>7.9095240597817001E-2</v>
      </c>
    </row>
    <row r="2619" spans="1:17" hidden="1" x14ac:dyDescent="0.3">
      <c r="A2619" t="s">
        <v>5401</v>
      </c>
      <c r="B2619" t="s">
        <v>5402</v>
      </c>
      <c r="C2619" t="str">
        <f>IFERROR(VLOOKUP(Table1[[#This Row],[Ticker]],[1]!Table1[[Symbol]:[Industry]],2,FALSE),"-")</f>
        <v>-</v>
      </c>
      <c r="D2619" t="s">
        <v>130</v>
      </c>
      <c r="E2619">
        <v>144.31394799</v>
      </c>
      <c r="F2619">
        <v>7.26</v>
      </c>
      <c r="G2619">
        <v>-12.3998880730195</v>
      </c>
      <c r="H2619">
        <v>-8.9952290460230397</v>
      </c>
      <c r="I2619">
        <v>-50.745981538271401</v>
      </c>
      <c r="J2619">
        <v>-0.14572366661036201</v>
      </c>
      <c r="K2619">
        <v>7.5360376691666202</v>
      </c>
      <c r="L2619">
        <v>7.9527386968988303</v>
      </c>
      <c r="M2619">
        <v>48.373131429790398</v>
      </c>
      <c r="N2619">
        <v>1.52218486417584</v>
      </c>
      <c r="O2619">
        <v>68.732782369145994</v>
      </c>
      <c r="P2619">
        <v>17.096774193548299</v>
      </c>
      <c r="Q2619">
        <v>2.1005730370065999E-2</v>
      </c>
    </row>
    <row r="2620" spans="1:17" hidden="1" x14ac:dyDescent="0.3">
      <c r="A2620" t="s">
        <v>5403</v>
      </c>
      <c r="B2620" t="s">
        <v>5404</v>
      </c>
      <c r="C2620" t="str">
        <f>IFERROR(VLOOKUP(Table1[[#This Row],[Ticker]],[1]!Table1[[Symbol]:[Industry]],2,FALSE),"-")</f>
        <v>-</v>
      </c>
      <c r="D2620" t="s">
        <v>624</v>
      </c>
      <c r="E2620">
        <v>144.27634649999999</v>
      </c>
      <c r="F2620">
        <v>71.2</v>
      </c>
      <c r="G2620">
        <v>-49.993169155548998</v>
      </c>
      <c r="H2620">
        <v>-4.2914396846994203</v>
      </c>
      <c r="I2620">
        <v>-31.587067883732399</v>
      </c>
      <c r="J2620">
        <v>6.6995623930189696</v>
      </c>
      <c r="K2620">
        <v>69.658917115321401</v>
      </c>
      <c r="M2620">
        <v>56.407301085399901</v>
      </c>
      <c r="N2620">
        <v>1.01491064189784</v>
      </c>
      <c r="O2620">
        <v>60.463483146067396</v>
      </c>
      <c r="P2620">
        <v>20.677966101694899</v>
      </c>
    </row>
    <row r="2621" spans="1:17" hidden="1" x14ac:dyDescent="0.3">
      <c r="A2621" t="s">
        <v>5405</v>
      </c>
      <c r="B2621" t="s">
        <v>5406</v>
      </c>
      <c r="C2621" t="str">
        <f>IFERROR(VLOOKUP(Table1[[#This Row],[Ticker]],[1]!Table1[[Symbol]:[Industry]],2,FALSE),"-")</f>
        <v>-</v>
      </c>
      <c r="E2621">
        <v>144.10202349400001</v>
      </c>
      <c r="F2621">
        <v>44</v>
      </c>
      <c r="G2621">
        <v>-12.904076217349401</v>
      </c>
      <c r="H2621">
        <v>-3.0686898923922601</v>
      </c>
      <c r="I2621">
        <v>69.089038762523401</v>
      </c>
      <c r="J2621">
        <v>-9.2816140775692695</v>
      </c>
      <c r="K2621">
        <v>46.334045193366599</v>
      </c>
      <c r="L2621">
        <v>37.6970303323453</v>
      </c>
      <c r="M2621">
        <v>27.648454972892001</v>
      </c>
      <c r="N2621">
        <v>1.2891790390937401</v>
      </c>
      <c r="O2621">
        <v>25.409090909090899</v>
      </c>
      <c r="P2621">
        <v>184.421460892049</v>
      </c>
    </row>
    <row r="2622" spans="1:17" hidden="1" x14ac:dyDescent="0.3">
      <c r="A2622" t="s">
        <v>5407</v>
      </c>
      <c r="B2622" t="s">
        <v>5408</v>
      </c>
      <c r="C2622" t="str">
        <f>IFERROR(VLOOKUP(Table1[[#This Row],[Ticker]],[1]!Table1[[Symbol]:[Industry]],2,FALSE),"-")</f>
        <v>-</v>
      </c>
      <c r="D2622" t="s">
        <v>934</v>
      </c>
      <c r="E2622">
        <v>143.74235250000001</v>
      </c>
      <c r="F2622">
        <v>69.08</v>
      </c>
      <c r="G2622">
        <v>115.82495200759701</v>
      </c>
      <c r="H2622">
        <v>-15.8634051177389</v>
      </c>
      <c r="I2622">
        <v>20.855845753211</v>
      </c>
      <c r="J2622">
        <v>-2.03101357009816</v>
      </c>
      <c r="K2622">
        <v>67.079812539596006</v>
      </c>
      <c r="L2622">
        <v>56.262436220796602</v>
      </c>
      <c r="M2622">
        <v>53.697510235819102</v>
      </c>
      <c r="N2622">
        <v>0.69788539404119398</v>
      </c>
      <c r="O2622">
        <v>21.598147075854001</v>
      </c>
      <c r="P2622">
        <v>169.738383443967</v>
      </c>
      <c r="Q2622">
        <v>5.9664189955183002E-2</v>
      </c>
    </row>
    <row r="2623" spans="1:17" hidden="1" x14ac:dyDescent="0.3">
      <c r="A2623" t="s">
        <v>5409</v>
      </c>
      <c r="B2623" t="s">
        <v>5410</v>
      </c>
      <c r="C2623" t="str">
        <f>IFERROR(VLOOKUP(Table1[[#This Row],[Ticker]],[1]!Table1[[Symbol]:[Industry]],2,FALSE),"-")</f>
        <v>-</v>
      </c>
      <c r="D2623" t="s">
        <v>414</v>
      </c>
      <c r="E2623">
        <v>143.466879436</v>
      </c>
      <c r="F2623">
        <v>24.43</v>
      </c>
      <c r="G2623">
        <v>-27.678766252268598</v>
      </c>
      <c r="H2623">
        <v>-6.1530791576948198</v>
      </c>
      <c r="I2623">
        <v>-14.26487294415</v>
      </c>
      <c r="J2623">
        <v>-1.88289664269952</v>
      </c>
      <c r="K2623">
        <v>24.795892376083401</v>
      </c>
      <c r="L2623">
        <v>23.910614007316099</v>
      </c>
      <c r="M2623">
        <v>51.301903361226898</v>
      </c>
      <c r="N2623">
        <v>1.23931010531221</v>
      </c>
      <c r="O2623">
        <v>22.554236594351199</v>
      </c>
      <c r="P2623">
        <v>39.1230068337129</v>
      </c>
      <c r="Q2623">
        <v>2.1046862176390999E-2</v>
      </c>
    </row>
    <row r="2624" spans="1:17" hidden="1" x14ac:dyDescent="0.3">
      <c r="A2624" t="s">
        <v>5411</v>
      </c>
      <c r="B2624" t="s">
        <v>5412</v>
      </c>
      <c r="C2624" t="str">
        <f>IFERROR(VLOOKUP(Table1[[#This Row],[Ticker]],[1]!Table1[[Symbol]:[Industry]],2,FALSE),"-")</f>
        <v>-</v>
      </c>
      <c r="D2624" t="s">
        <v>873</v>
      </c>
      <c r="E2624">
        <v>143.28</v>
      </c>
      <c r="F2624">
        <v>151.19999999999999</v>
      </c>
      <c r="G2624">
        <v>-9.9984457653272898</v>
      </c>
      <c r="H2624">
        <v>-1.98224203303603</v>
      </c>
      <c r="I2624">
        <v>-9.3074206329655897</v>
      </c>
      <c r="J2624">
        <v>2.3555082245890002</v>
      </c>
      <c r="K2624">
        <v>140.627475782895</v>
      </c>
      <c r="L2624">
        <v>137.20996134792099</v>
      </c>
      <c r="M2624">
        <v>60.569882707660099</v>
      </c>
      <c r="N2624">
        <v>1.7602249801308301</v>
      </c>
      <c r="O2624">
        <v>1.62037037037037</v>
      </c>
      <c r="P2624">
        <v>22.330097087378601</v>
      </c>
    </row>
    <row r="2625" spans="1:17" hidden="1" x14ac:dyDescent="0.3">
      <c r="A2625" t="s">
        <v>5413</v>
      </c>
      <c r="B2625" t="s">
        <v>5414</v>
      </c>
      <c r="C2625" t="str">
        <f>IFERROR(VLOOKUP(Table1[[#This Row],[Ticker]],[1]!Table1[[Symbol]:[Industry]],2,FALSE),"-")</f>
        <v>-</v>
      </c>
      <c r="D2625" t="s">
        <v>539</v>
      </c>
      <c r="E2625">
        <v>143.109510935</v>
      </c>
      <c r="F2625">
        <v>94.1</v>
      </c>
      <c r="G2625">
        <v>24.898969668401001</v>
      </c>
      <c r="H2625">
        <v>-0.14221424473238101</v>
      </c>
      <c r="I2625">
        <v>0.936178292559944</v>
      </c>
      <c r="J2625">
        <v>-0.65762596969073905</v>
      </c>
      <c r="K2625">
        <v>92.559956084306705</v>
      </c>
      <c r="L2625">
        <v>81.636467893349106</v>
      </c>
      <c r="M2625">
        <v>56.495214740286698</v>
      </c>
      <c r="N2625">
        <v>0.31634354607134402</v>
      </c>
      <c r="O2625">
        <v>16.578108395324101</v>
      </c>
      <c r="P2625">
        <v>55.408753096614298</v>
      </c>
      <c r="Q2625">
        <v>-1.2443404834600001E-4</v>
      </c>
    </row>
    <row r="2626" spans="1:17" hidden="1" x14ac:dyDescent="0.3">
      <c r="A2626" t="s">
        <v>5415</v>
      </c>
      <c r="B2626" t="s">
        <v>5416</v>
      </c>
      <c r="C2626" t="str">
        <f>IFERROR(VLOOKUP(Table1[[#This Row],[Ticker]],[1]!Table1[[Symbol]:[Industry]],2,FALSE),"-")</f>
        <v>-</v>
      </c>
      <c r="D2626" t="s">
        <v>713</v>
      </c>
      <c r="E2626">
        <v>142.89995898000001</v>
      </c>
      <c r="F2626">
        <v>86.03</v>
      </c>
      <c r="G2626">
        <v>-3.1069400206065798</v>
      </c>
      <c r="H2626">
        <v>1.9430081662377201</v>
      </c>
      <c r="I2626">
        <v>-1.06545216965287</v>
      </c>
      <c r="J2626">
        <v>-1.50797192354493</v>
      </c>
      <c r="K2626">
        <v>82.454051619568702</v>
      </c>
      <c r="L2626">
        <v>77.414241248557104</v>
      </c>
      <c r="M2626">
        <v>66.033807332126898</v>
      </c>
      <c r="N2626">
        <v>1.0500314750787001</v>
      </c>
      <c r="O2626">
        <v>3.45228408694642</v>
      </c>
      <c r="P2626">
        <v>48.072289156626503</v>
      </c>
      <c r="Q2626">
        <v>1.9804733760708002E-2</v>
      </c>
    </row>
    <row r="2627" spans="1:17" hidden="1" x14ac:dyDescent="0.3">
      <c r="A2627" t="s">
        <v>5417</v>
      </c>
      <c r="B2627" t="s">
        <v>5418</v>
      </c>
      <c r="C2627" t="str">
        <f>IFERROR(VLOOKUP(Table1[[#This Row],[Ticker]],[1]!Table1[[Symbol]:[Industry]],2,FALSE),"-")</f>
        <v>-</v>
      </c>
      <c r="D2627" t="s">
        <v>49</v>
      </c>
      <c r="E2627">
        <v>142.79584201</v>
      </c>
      <c r="F2627">
        <v>127.95</v>
      </c>
      <c r="G2627">
        <v>-79.778865345746794</v>
      </c>
      <c r="H2627">
        <v>-19.7096443712168</v>
      </c>
      <c r="I2627">
        <v>-49.357188434823101</v>
      </c>
      <c r="J2627">
        <v>8.9651042686839695</v>
      </c>
      <c r="K2627">
        <v>191.45920116624501</v>
      </c>
      <c r="L2627">
        <v>158.62245820553801</v>
      </c>
      <c r="M2627">
        <v>40.188992965325497</v>
      </c>
      <c r="N2627">
        <v>1.23100303951367</v>
      </c>
      <c r="O2627">
        <v>118.835482610394</v>
      </c>
      <c r="P2627">
        <v>15.6871609403254</v>
      </c>
    </row>
    <row r="2628" spans="1:17" hidden="1" x14ac:dyDescent="0.3">
      <c r="A2628" t="s">
        <v>5419</v>
      </c>
      <c r="B2628" t="s">
        <v>4455</v>
      </c>
      <c r="C2628" t="str">
        <f>IFERROR(VLOOKUP(Table1[[#This Row],[Ticker]],[1]!Table1[[Symbol]:[Industry]],2,FALSE),"-")</f>
        <v>-</v>
      </c>
      <c r="D2628" t="s">
        <v>414</v>
      </c>
      <c r="E2628">
        <v>142.70671200000001</v>
      </c>
      <c r="F2628">
        <v>11.32</v>
      </c>
      <c r="G2628">
        <v>42.762930996049398</v>
      </c>
      <c r="H2628">
        <v>-2.9491958712769901</v>
      </c>
      <c r="I2628">
        <v>-11.073832517930599</v>
      </c>
      <c r="J2628">
        <v>-2.80683146887361</v>
      </c>
      <c r="K2628">
        <v>11.045519269760501</v>
      </c>
      <c r="L2628">
        <v>10.117819625225099</v>
      </c>
      <c r="M2628">
        <v>48.048866221409703</v>
      </c>
      <c r="N2628">
        <v>0.99152089113061903</v>
      </c>
      <c r="O2628">
        <v>45.848056537102401</v>
      </c>
      <c r="P2628">
        <v>74.153846153846104</v>
      </c>
      <c r="Q2628">
        <v>-1.1526830328460001E-2</v>
      </c>
    </row>
    <row r="2629" spans="1:17" hidden="1" x14ac:dyDescent="0.3">
      <c r="A2629" t="s">
        <v>5420</v>
      </c>
      <c r="B2629" t="s">
        <v>5421</v>
      </c>
      <c r="C2629" t="str">
        <f>IFERROR(VLOOKUP(Table1[[#This Row],[Ticker]],[1]!Table1[[Symbol]:[Industry]],2,FALSE),"-")</f>
        <v>-</v>
      </c>
      <c r="D2629" t="s">
        <v>484</v>
      </c>
      <c r="E2629">
        <v>142.160056766</v>
      </c>
      <c r="F2629">
        <v>51.11</v>
      </c>
      <c r="G2629">
        <v>4.2430317864950897</v>
      </c>
      <c r="H2629">
        <v>-2.11308031083917</v>
      </c>
      <c r="I2629">
        <v>-20.573567745167999</v>
      </c>
      <c r="J2629">
        <v>-4.7816140775692704</v>
      </c>
      <c r="K2629">
        <v>46.598713203231398</v>
      </c>
      <c r="L2629">
        <v>46.734040257779803</v>
      </c>
      <c r="M2629">
        <v>47.343117127334899</v>
      </c>
      <c r="N2629">
        <v>1.4917669393234101</v>
      </c>
      <c r="O2629">
        <v>31.0898063001369</v>
      </c>
      <c r="P2629">
        <v>37.948717948717899</v>
      </c>
      <c r="Q2629">
        <v>-4.3371065736919998E-2</v>
      </c>
    </row>
    <row r="2630" spans="1:17" hidden="1" x14ac:dyDescent="0.3">
      <c r="A2630" t="s">
        <v>5422</v>
      </c>
      <c r="B2630" t="s">
        <v>5423</v>
      </c>
      <c r="C2630" t="str">
        <f>IFERROR(VLOOKUP(Table1[[#This Row],[Ticker]],[1]!Table1[[Symbol]:[Industry]],2,FALSE),"-")</f>
        <v>-</v>
      </c>
      <c r="E2630">
        <v>141.74600000000001</v>
      </c>
      <c r="F2630">
        <v>165</v>
      </c>
      <c r="G2630">
        <v>4.9796671465857401</v>
      </c>
      <c r="H2630">
        <v>1.4106151098211099</v>
      </c>
      <c r="I2630">
        <v>17.953616784782099</v>
      </c>
      <c r="J2630">
        <v>-1.2416140775692599</v>
      </c>
      <c r="K2630">
        <v>173.66173022692101</v>
      </c>
      <c r="M2630">
        <v>45.848445652177901</v>
      </c>
      <c r="N2630">
        <v>0.78115171484199497</v>
      </c>
      <c r="O2630">
        <v>57.515151515151402</v>
      </c>
      <c r="P2630">
        <v>37.844611528822</v>
      </c>
    </row>
    <row r="2631" spans="1:17" hidden="1" x14ac:dyDescent="0.3">
      <c r="A2631" t="s">
        <v>5424</v>
      </c>
      <c r="B2631" t="s">
        <v>5425</v>
      </c>
      <c r="C2631" t="str">
        <f>IFERROR(VLOOKUP(Table1[[#This Row],[Ticker]],[1]!Table1[[Symbol]:[Industry]],2,FALSE),"-")</f>
        <v>-</v>
      </c>
      <c r="D2631" t="s">
        <v>153</v>
      </c>
      <c r="E2631">
        <v>141.56598624</v>
      </c>
      <c r="F2631">
        <v>35.67</v>
      </c>
      <c r="G2631">
        <v>-90.056138073019497</v>
      </c>
      <c r="H2631">
        <v>0.88748735651715505</v>
      </c>
      <c r="I2631">
        <v>-77.082188434823095</v>
      </c>
      <c r="J2631">
        <v>-4.8560719088945703</v>
      </c>
      <c r="K2631">
        <v>37.847516669917098</v>
      </c>
      <c r="M2631">
        <v>51.692934047961501</v>
      </c>
      <c r="N2631">
        <v>0.57646434684495695</v>
      </c>
      <c r="O2631">
        <v>204.73787496495601</v>
      </c>
      <c r="P2631">
        <v>15.623987034035601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Row],[Ticker]],[1]!Table1[[Symbol]:[Industry]],2,FALSE),"-")</f>
        <v>-</v>
      </c>
      <c r="D2632" t="s">
        <v>336</v>
      </c>
      <c r="E2632">
        <v>141.5</v>
      </c>
      <c r="F2632">
        <v>353.75</v>
      </c>
      <c r="G2632">
        <v>126.011978902729</v>
      </c>
      <c r="H2632">
        <v>67.721590719577193</v>
      </c>
      <c r="I2632">
        <v>135.61221691352301</v>
      </c>
      <c r="J2632">
        <v>15.6618888966541</v>
      </c>
      <c r="K2632">
        <v>248.54118163032001</v>
      </c>
      <c r="M2632">
        <v>73.270595780189893</v>
      </c>
      <c r="N2632">
        <v>0.84902177925433697</v>
      </c>
      <c r="O2632">
        <v>5.9363957597173096</v>
      </c>
      <c r="P2632">
        <v>172.11538461538399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Row],[Ticker]],[1]!Table1[[Symbol]:[Industry]],2,FALSE),"-")</f>
        <v>-</v>
      </c>
      <c r="D2633" t="s">
        <v>629</v>
      </c>
      <c r="E2633">
        <v>141.39396450000001</v>
      </c>
      <c r="F2633">
        <v>162.6</v>
      </c>
      <c r="G2633">
        <v>73.301031089759704</v>
      </c>
      <c r="H2633">
        <v>21.467936107407599</v>
      </c>
      <c r="I2633">
        <v>50.7941868553756</v>
      </c>
      <c r="J2633">
        <v>1.67546229083452</v>
      </c>
      <c r="K2633">
        <v>139.00029241849001</v>
      </c>
      <c r="L2633">
        <v>117.801576210989</v>
      </c>
      <c r="M2633">
        <v>79.418389084960694</v>
      </c>
      <c r="N2633">
        <v>1.83296409655144</v>
      </c>
      <c r="O2633">
        <v>3.13653136531364</v>
      </c>
      <c r="P2633">
        <v>116.079734219269</v>
      </c>
      <c r="Q2633">
        <v>0.10637205472545599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Row],[Ticker]],[1]!Table1[[Symbol]:[Industry]],2,FALSE),"-")</f>
        <v>-</v>
      </c>
      <c r="E2634">
        <v>141.37542459900001</v>
      </c>
      <c r="F2634">
        <v>3.3</v>
      </c>
      <c r="G2634">
        <v>56.111444344562798</v>
      </c>
      <c r="H2634">
        <v>3.18737096266391</v>
      </c>
      <c r="I2634">
        <v>-10.5284501170661</v>
      </c>
      <c r="J2634">
        <v>-3.65853250657229</v>
      </c>
      <c r="K2634">
        <v>3.2166469259296502</v>
      </c>
      <c r="L2634">
        <v>3.1164039524686702</v>
      </c>
      <c r="M2634">
        <v>57.0195509236394</v>
      </c>
      <c r="N2634">
        <v>1.9503391348713499</v>
      </c>
      <c r="O2634">
        <v>87.575757575757507</v>
      </c>
      <c r="P2634">
        <v>149.99999999999901</v>
      </c>
      <c r="Q2634">
        <v>0.17883311032433399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Row],[Ticker]],[1]!Table1[[Symbol]:[Industry]],2,FALSE),"-")</f>
        <v>-</v>
      </c>
      <c r="D2635" t="s">
        <v>986</v>
      </c>
      <c r="E2635">
        <v>141.32946520499999</v>
      </c>
      <c r="F2635">
        <v>22.9</v>
      </c>
      <c r="G2635">
        <v>120.46110330629</v>
      </c>
      <c r="H2635">
        <v>9.9500887940316307</v>
      </c>
      <c r="I2635">
        <v>-13.7236629889771</v>
      </c>
      <c r="J2635">
        <v>-4.73718929880821</v>
      </c>
      <c r="K2635">
        <v>21.162041572109501</v>
      </c>
      <c r="L2635">
        <v>19.643192048556401</v>
      </c>
      <c r="M2635">
        <v>41.621129149165697</v>
      </c>
      <c r="N2635">
        <v>0.80134793422143302</v>
      </c>
      <c r="O2635">
        <v>28.427947598253201</v>
      </c>
      <c r="P2635">
        <v>146.76724137931001</v>
      </c>
      <c r="Q2635">
        <v>0.130173258609003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E2636">
        <v>141.14839620000001</v>
      </c>
      <c r="F2636">
        <v>199.85</v>
      </c>
      <c r="G2636">
        <v>65.986544853809605</v>
      </c>
      <c r="H2636">
        <v>15.5972433693723</v>
      </c>
      <c r="I2636">
        <v>3.8131808500537199</v>
      </c>
      <c r="J2636">
        <v>1.1295199430492799</v>
      </c>
      <c r="K2636">
        <v>173.59970514681399</v>
      </c>
      <c r="L2636">
        <v>159.468746132701</v>
      </c>
      <c r="M2636">
        <v>63.1396896507704</v>
      </c>
      <c r="N2636">
        <v>2.83492444484884</v>
      </c>
      <c r="O2636">
        <v>10.082561921441</v>
      </c>
      <c r="P2636">
        <v>98.855721393034798</v>
      </c>
      <c r="Q2636">
        <v>0.207598168280062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E2637">
        <v>141.07984999999999</v>
      </c>
      <c r="F2637">
        <v>114.95</v>
      </c>
      <c r="G2637">
        <v>11.358532585662999</v>
      </c>
      <c r="H2637">
        <v>-2.0916371424311402</v>
      </c>
      <c r="I2637">
        <v>-4.4264565541978698</v>
      </c>
      <c r="J2637">
        <v>1.9710556056886399</v>
      </c>
      <c r="K2637">
        <v>118.059016370062</v>
      </c>
      <c r="L2637">
        <v>113.857232922123</v>
      </c>
      <c r="M2637">
        <v>53.074247639452999</v>
      </c>
      <c r="N2637">
        <v>1.1739166584676699</v>
      </c>
      <c r="O2637">
        <v>48.368856024358401</v>
      </c>
      <c r="P2637">
        <v>60.825463448758299</v>
      </c>
      <c r="Q2637">
        <v>0.12331559298108399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D2638" t="s">
        <v>713</v>
      </c>
      <c r="E2638">
        <v>141.05316456</v>
      </c>
      <c r="F2638">
        <v>76.760000000000005</v>
      </c>
      <c r="G2638">
        <v>43.530217521849899</v>
      </c>
      <c r="H2638">
        <v>1.0421539971723399</v>
      </c>
      <c r="I2638">
        <v>23.910793864479501</v>
      </c>
      <c r="J2638">
        <v>0.37878703811674502</v>
      </c>
      <c r="K2638">
        <v>71.628665833576704</v>
      </c>
      <c r="L2638">
        <v>61.418934249805297</v>
      </c>
      <c r="M2638">
        <v>44.340069516080298</v>
      </c>
      <c r="N2638">
        <v>0.95802249973351195</v>
      </c>
      <c r="O2638">
        <v>2.39708181344449</v>
      </c>
      <c r="P2638">
        <v>75.451428571428593</v>
      </c>
      <c r="Q2638">
        <v>1.5864695888099999E-4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239</v>
      </c>
      <c r="E2639">
        <v>140.957157</v>
      </c>
      <c r="F2639">
        <v>441.45</v>
      </c>
      <c r="G2639">
        <v>74.841476688456495</v>
      </c>
      <c r="H2639">
        <v>-2.5132625361430598</v>
      </c>
      <c r="I2639">
        <v>18.897854997856101</v>
      </c>
      <c r="J2639">
        <v>-7.4463049091257698</v>
      </c>
      <c r="K2639">
        <v>436.734781097645</v>
      </c>
      <c r="L2639">
        <v>362.04415986995798</v>
      </c>
      <c r="M2639">
        <v>36.533439705969101</v>
      </c>
      <c r="N2639">
        <v>0.45561611835701699</v>
      </c>
      <c r="O2639">
        <v>20.0588968173066</v>
      </c>
      <c r="P2639">
        <v>112.64450867052</v>
      </c>
      <c r="Q2639">
        <v>8.9594568489407E-2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E2640">
        <v>140.79108149999999</v>
      </c>
      <c r="F2640">
        <v>72.14</v>
      </c>
      <c r="G2640">
        <v>-56.766905375892101</v>
      </c>
      <c r="H2640">
        <v>14.4106151098211</v>
      </c>
      <c r="I2640">
        <v>-34.1009967818852</v>
      </c>
      <c r="J2640">
        <v>8.8353089993537992</v>
      </c>
      <c r="K2640">
        <v>68.1010769373529</v>
      </c>
      <c r="L2640">
        <v>86.776493371863097</v>
      </c>
      <c r="M2640">
        <v>65.656391270753105</v>
      </c>
      <c r="N2640">
        <v>2.2469520681400601</v>
      </c>
      <c r="O2640">
        <v>102.03770446354299</v>
      </c>
      <c r="P2640">
        <v>29.9819819819819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E2641">
        <v>140.6</v>
      </c>
      <c r="F2641">
        <v>75.209999999999994</v>
      </c>
      <c r="G2641">
        <v>7.9255235368322596</v>
      </c>
      <c r="H2641">
        <v>5.1323791163599601</v>
      </c>
      <c r="I2641">
        <v>-16.958533898687801</v>
      </c>
      <c r="J2641">
        <v>3.4408021057664202</v>
      </c>
      <c r="K2641">
        <v>70.4933132456772</v>
      </c>
      <c r="L2641">
        <v>69.278240473250307</v>
      </c>
      <c r="M2641">
        <v>71.047106360473293</v>
      </c>
      <c r="N2641">
        <v>1.5577416005734901</v>
      </c>
      <c r="O2641">
        <v>18.002925142933101</v>
      </c>
      <c r="P2641">
        <v>47.153198982586503</v>
      </c>
      <c r="Q2641">
        <v>-0.112456613811484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403</v>
      </c>
      <c r="E2642">
        <v>139.953400082</v>
      </c>
      <c r="F2642">
        <v>138.63</v>
      </c>
      <c r="G2642">
        <v>5.6595925314544697</v>
      </c>
      <c r="H2642">
        <v>-3.8330678635886102</v>
      </c>
      <c r="I2642">
        <v>2.72473914994031</v>
      </c>
      <c r="J2642">
        <v>-4.7704480890748098</v>
      </c>
      <c r="K2642">
        <v>135.52553929662599</v>
      </c>
      <c r="L2642">
        <v>125.526753461586</v>
      </c>
      <c r="M2642">
        <v>51.970007397096502</v>
      </c>
      <c r="N2642">
        <v>0.56497470435548802</v>
      </c>
      <c r="O2642">
        <v>19.454663492750399</v>
      </c>
      <c r="P2642">
        <v>41.3149847094801</v>
      </c>
      <c r="Q2642">
        <v>5.2754687934395E-2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E2643">
        <v>139.79804999999999</v>
      </c>
      <c r="F2643">
        <v>74.63</v>
      </c>
      <c r="G2643">
        <v>49.674836956706898</v>
      </c>
      <c r="H2643">
        <v>15.5355132353304</v>
      </c>
      <c r="I2643">
        <v>12.1807614474506</v>
      </c>
      <c r="J2643">
        <v>24.1403893180164</v>
      </c>
      <c r="K2643">
        <v>60.998684614068097</v>
      </c>
      <c r="L2643">
        <v>56.253956682281597</v>
      </c>
      <c r="M2643">
        <v>87.973069879514696</v>
      </c>
      <c r="N2643">
        <v>2.6291988618398099</v>
      </c>
      <c r="O2643">
        <v>7.1954977890928697</v>
      </c>
      <c r="P2643">
        <v>107.305555555555</v>
      </c>
      <c r="Q2643">
        <v>0.15265883926433399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D2644" t="s">
        <v>80</v>
      </c>
      <c r="E2644">
        <v>139.65232</v>
      </c>
      <c r="F2644">
        <v>62.05</v>
      </c>
      <c r="G2644">
        <v>49.052028116092103</v>
      </c>
      <c r="H2644">
        <v>10.7936426327568</v>
      </c>
      <c r="I2644">
        <v>-1.4295734663831501</v>
      </c>
      <c r="J2644">
        <v>-4.5109924352054902</v>
      </c>
      <c r="K2644">
        <v>58.678866199205402</v>
      </c>
      <c r="L2644">
        <v>52.469532746019098</v>
      </c>
      <c r="M2644">
        <v>53.233720195180403</v>
      </c>
      <c r="N2644">
        <v>2.1976299579363499</v>
      </c>
      <c r="O2644">
        <v>24.0934730056406</v>
      </c>
      <c r="P2644">
        <v>98.878205128205096</v>
      </c>
      <c r="Q2644">
        <v>8.7677693289163999E-2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629</v>
      </c>
      <c r="E2645">
        <v>138.54345749999999</v>
      </c>
      <c r="F2645">
        <v>1908.8</v>
      </c>
      <c r="G2645">
        <v>136.05383718641201</v>
      </c>
      <c r="H2645">
        <v>58.837085698056399</v>
      </c>
      <c r="I2645">
        <v>123.771097075393</v>
      </c>
      <c r="J2645">
        <v>-9.0011329258359805</v>
      </c>
      <c r="K2645">
        <v>1495.6733232343099</v>
      </c>
      <c r="L2645">
        <v>1072.73438242102</v>
      </c>
      <c r="M2645">
        <v>51.762915511132199</v>
      </c>
      <c r="N2645">
        <v>0.99930041606833797</v>
      </c>
      <c r="O2645">
        <v>17.531957250628601</v>
      </c>
      <c r="P2645">
        <v>175.89795475897901</v>
      </c>
      <c r="Q2645">
        <v>9.3212343212162999E-2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D2646" t="s">
        <v>916</v>
      </c>
      <c r="E2646">
        <v>138.08902180000001</v>
      </c>
      <c r="F2646">
        <v>157.66</v>
      </c>
      <c r="G2646">
        <v>10.968568065421801</v>
      </c>
      <c r="H2646">
        <v>-9.1053454668190703</v>
      </c>
      <c r="I2646">
        <v>-26.9431473389327</v>
      </c>
      <c r="J2646">
        <v>3.0532577173025199</v>
      </c>
      <c r="K2646">
        <v>162.78365771143001</v>
      </c>
      <c r="L2646">
        <v>154.771147218116</v>
      </c>
      <c r="M2646">
        <v>54.6353542230082</v>
      </c>
      <c r="N2646">
        <v>1.67310805125535</v>
      </c>
      <c r="O2646">
        <v>23.620449067613801</v>
      </c>
      <c r="P2646">
        <v>57.345309381237499</v>
      </c>
      <c r="Q2646">
        <v>8.1303150791820003E-2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692</v>
      </c>
      <c r="E2647">
        <v>137.87709749999999</v>
      </c>
      <c r="F2647">
        <v>275.8</v>
      </c>
      <c r="G2647">
        <v>27.643066504150301</v>
      </c>
      <c r="H2647">
        <v>-14.006051556845501</v>
      </c>
      <c r="I2647">
        <v>-4.8989271806458499</v>
      </c>
      <c r="J2647">
        <v>0.23702776251836</v>
      </c>
      <c r="K2647">
        <v>261.88097437124799</v>
      </c>
      <c r="L2647">
        <v>233.06582294782999</v>
      </c>
      <c r="M2647">
        <v>50.017431795449902</v>
      </c>
      <c r="N2647">
        <v>0.44714352197482798</v>
      </c>
      <c r="O2647">
        <v>13.850616388687399</v>
      </c>
      <c r="P2647">
        <v>57.554984290202803</v>
      </c>
      <c r="Q2647">
        <v>4.7816566172923E-2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E2648">
        <v>137.16620158000001</v>
      </c>
      <c r="F2648">
        <v>9.4700000000000006</v>
      </c>
      <c r="G2648">
        <v>-54.336441103322599</v>
      </c>
      <c r="H2648">
        <v>3.0463293955353898</v>
      </c>
      <c r="I2648">
        <v>-33.416576620477102</v>
      </c>
      <c r="J2648">
        <v>-4.91508346532438</v>
      </c>
      <c r="K2648">
        <v>9.3234714137823609</v>
      </c>
      <c r="L2648">
        <v>10.917825457024801</v>
      </c>
      <c r="M2648">
        <v>60.152584161878899</v>
      </c>
      <c r="N2648">
        <v>1.6409168901267199</v>
      </c>
      <c r="O2648">
        <v>39.387539598732801</v>
      </c>
      <c r="P2648">
        <v>31.5277777777777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75</v>
      </c>
      <c r="E2649">
        <v>137.1018636</v>
      </c>
      <c r="F2649">
        <v>72</v>
      </c>
      <c r="G2649">
        <v>154.49044672555101</v>
      </c>
      <c r="H2649">
        <v>-3.5170708405920998</v>
      </c>
      <c r="I2649">
        <v>41.980415614214898</v>
      </c>
      <c r="J2649">
        <v>-14.0852159733038</v>
      </c>
      <c r="K2649">
        <v>73.818135843205894</v>
      </c>
      <c r="L2649">
        <v>54.073593636309802</v>
      </c>
      <c r="M2649">
        <v>32.499878337942199</v>
      </c>
      <c r="N2649">
        <v>0.63103901806777396</v>
      </c>
      <c r="O2649">
        <v>25.9444444444444</v>
      </c>
      <c r="P2649">
        <v>200.158094541206</v>
      </c>
      <c r="Q2649">
        <v>0.191570341514813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E2650">
        <v>136.99916099999999</v>
      </c>
      <c r="F2650">
        <v>75</v>
      </c>
      <c r="G2650">
        <v>-66.829532204661106</v>
      </c>
      <c r="H2650">
        <v>8.2040933706906696</v>
      </c>
      <c r="I2650">
        <v>-42.7439531407055</v>
      </c>
      <c r="J2650">
        <v>11.8018641833002</v>
      </c>
      <c r="K2650">
        <v>74.101712281989904</v>
      </c>
      <c r="M2650">
        <v>70.744554699134596</v>
      </c>
      <c r="N2650">
        <v>1.6763891845859</v>
      </c>
      <c r="O2650">
        <v>78.599999999999895</v>
      </c>
      <c r="P2650">
        <v>15.3846153846153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D2651" t="s">
        <v>130</v>
      </c>
      <c r="E2651">
        <v>136.9147365</v>
      </c>
      <c r="F2651">
        <v>302.85000000000002</v>
      </c>
      <c r="G2651">
        <v>237.696265773134</v>
      </c>
      <c r="H2651">
        <v>0.836771693451</v>
      </c>
      <c r="I2651">
        <v>9.4777857311662203E-2</v>
      </c>
      <c r="J2651">
        <v>4.4345425060606196</v>
      </c>
      <c r="K2651">
        <v>293.94897774563498</v>
      </c>
      <c r="L2651">
        <v>256.22476968201403</v>
      </c>
      <c r="M2651">
        <v>63.536711470050697</v>
      </c>
      <c r="N2651">
        <v>1.2682899258999101</v>
      </c>
      <c r="O2651">
        <v>29.618623080732998</v>
      </c>
      <c r="P2651">
        <v>278.5625</v>
      </c>
      <c r="Q2651">
        <v>0.191750804105494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D2652" t="s">
        <v>65</v>
      </c>
      <c r="E2652">
        <v>136.48418409499999</v>
      </c>
      <c r="F2652">
        <v>48.51</v>
      </c>
      <c r="G2652">
        <v>21.365094803692699</v>
      </c>
      <c r="H2652">
        <v>-2.0938727465674898</v>
      </c>
      <c r="I2652">
        <v>-34.4541396543353</v>
      </c>
      <c r="J2652">
        <v>2.8161109774611701E-2</v>
      </c>
      <c r="K2652">
        <v>47.933072455660898</v>
      </c>
      <c r="L2652">
        <v>46.7826785034555</v>
      </c>
      <c r="M2652">
        <v>62.244259297025799</v>
      </c>
      <c r="N2652">
        <v>1.3052507313609001</v>
      </c>
      <c r="O2652">
        <v>40.177283034425798</v>
      </c>
      <c r="P2652">
        <v>61.969949916527497</v>
      </c>
      <c r="Q2652">
        <v>8.5697271096320006E-3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D2653" t="s">
        <v>252</v>
      </c>
      <c r="E2653">
        <v>136.21867599999999</v>
      </c>
      <c r="F2653">
        <v>440.25</v>
      </c>
      <c r="G2653">
        <v>47.0206335805237</v>
      </c>
      <c r="H2653">
        <v>36.8903622510676</v>
      </c>
      <c r="I2653">
        <v>32.9302700369376</v>
      </c>
      <c r="J2653">
        <v>-7.6245928009735202</v>
      </c>
      <c r="K2653">
        <v>377.89239492438497</v>
      </c>
      <c r="L2653">
        <v>329.93785728093201</v>
      </c>
      <c r="M2653">
        <v>51.474422871141201</v>
      </c>
      <c r="N2653">
        <v>3.0059746050387601</v>
      </c>
      <c r="O2653">
        <v>19.2504258943781</v>
      </c>
      <c r="P2653">
        <v>83.170376534220907</v>
      </c>
      <c r="Q2653">
        <v>1.4528862594024E-2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D2654" t="s">
        <v>211</v>
      </c>
      <c r="E2654">
        <v>136.162070873</v>
      </c>
      <c r="F2654">
        <v>57.88</v>
      </c>
      <c r="G2654">
        <v>-23.499743756856098</v>
      </c>
      <c r="H2654">
        <v>-6.6393509285555199</v>
      </c>
      <c r="I2654">
        <v>-43.089469988221197</v>
      </c>
      <c r="J2654">
        <v>-3.2412751519634302</v>
      </c>
      <c r="K2654">
        <v>60.490898217537001</v>
      </c>
      <c r="L2654">
        <v>65.830045816626296</v>
      </c>
      <c r="M2654">
        <v>40.692965465612701</v>
      </c>
      <c r="N2654">
        <v>0.87029585768061801</v>
      </c>
      <c r="O2654">
        <v>64.823773324118804</v>
      </c>
      <c r="P2654">
        <v>11.8454106280193</v>
      </c>
      <c r="Q2654">
        <v>-3.6635510084463002E-2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D2655" t="s">
        <v>297</v>
      </c>
      <c r="E2655">
        <v>135.546824485</v>
      </c>
      <c r="F2655">
        <v>39.5</v>
      </c>
      <c r="G2655">
        <v>-20.047815836002201</v>
      </c>
      <c r="H2655">
        <v>3.5785734208847</v>
      </c>
      <c r="I2655">
        <v>-41.383190256316702</v>
      </c>
      <c r="J2655">
        <v>6.9450525890973998</v>
      </c>
      <c r="K2655">
        <v>40.489027161164501</v>
      </c>
      <c r="L2655">
        <v>44.662100732841701</v>
      </c>
      <c r="M2655">
        <v>62.455354027037899</v>
      </c>
      <c r="N2655">
        <v>1.45457767294551</v>
      </c>
      <c r="O2655">
        <v>84.556962025316395</v>
      </c>
      <c r="P2655">
        <v>14.3270622286541</v>
      </c>
      <c r="Q2655">
        <v>-3.6377369555076998E-2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624</v>
      </c>
      <c r="E2656">
        <v>135.48465576199999</v>
      </c>
      <c r="F2656">
        <v>131.15</v>
      </c>
      <c r="G2656">
        <v>65.153715941578895</v>
      </c>
      <c r="H2656">
        <v>47.899671113734001</v>
      </c>
      <c r="I2656">
        <v>-11.7836015203826</v>
      </c>
      <c r="J2656">
        <v>19.806937138633799</v>
      </c>
      <c r="K2656">
        <v>100.44065241941399</v>
      </c>
      <c r="L2656">
        <v>97.561265886158495</v>
      </c>
      <c r="M2656">
        <v>93.453228721563207</v>
      </c>
      <c r="N2656">
        <v>2.8979036271574801</v>
      </c>
      <c r="O2656">
        <v>27.182615325962601</v>
      </c>
      <c r="P2656">
        <v>98.261526832955397</v>
      </c>
      <c r="Q2656">
        <v>5.5994030878354001E-2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E2657">
        <v>135.31848002000001</v>
      </c>
      <c r="F2657">
        <v>114.85</v>
      </c>
      <c r="G2657">
        <v>161.32221153880101</v>
      </c>
      <c r="H2657">
        <v>-3.53484148037233</v>
      </c>
      <c r="I2657">
        <v>52.181574355204098</v>
      </c>
      <c r="J2657">
        <v>6.9859906898278696</v>
      </c>
      <c r="K2657">
        <v>101.585835045042</v>
      </c>
      <c r="L2657">
        <v>79.093502759128299</v>
      </c>
      <c r="M2657">
        <v>70.844239071314902</v>
      </c>
      <c r="N2657">
        <v>0.41157543548172199</v>
      </c>
      <c r="O2657">
        <v>27.514148889856301</v>
      </c>
      <c r="P2657">
        <v>202.23684210526301</v>
      </c>
      <c r="Q2657">
        <v>0.13808482160256699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D2658" t="s">
        <v>130</v>
      </c>
      <c r="E2658">
        <v>135.11848302000001</v>
      </c>
      <c r="F2658">
        <v>465.7</v>
      </c>
      <c r="G2658">
        <v>-6.1409980910817801</v>
      </c>
      <c r="H2658">
        <v>-2.0902063578678201</v>
      </c>
      <c r="I2658">
        <v>-38.091862075666498</v>
      </c>
      <c r="J2658">
        <v>-3.9283360692704998</v>
      </c>
      <c r="K2658">
        <v>467.52029760073901</v>
      </c>
      <c r="L2658">
        <v>472.22269053346901</v>
      </c>
      <c r="M2658">
        <v>39.995213728188801</v>
      </c>
      <c r="N2658">
        <v>0.67702691243077195</v>
      </c>
      <c r="O2658">
        <v>45.071934721923903</v>
      </c>
      <c r="P2658">
        <v>30.8329821604157</v>
      </c>
      <c r="Q2658">
        <v>8.6864871884858003E-2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D2659" t="s">
        <v>140</v>
      </c>
      <c r="E2659">
        <v>135.09350631999999</v>
      </c>
      <c r="F2659">
        <v>19.48</v>
      </c>
      <c r="G2659">
        <v>368.65607855166502</v>
      </c>
      <c r="H2659">
        <v>22.373729863919401</v>
      </c>
      <c r="I2659">
        <v>59.362847026169703</v>
      </c>
      <c r="J2659">
        <v>20.388479966317799</v>
      </c>
      <c r="K2659">
        <v>15.2099768786077</v>
      </c>
      <c r="L2659">
        <v>12.4359731128297</v>
      </c>
      <c r="M2659">
        <v>84.943147115970405</v>
      </c>
      <c r="N2659">
        <v>1.95505738265935</v>
      </c>
      <c r="O2659">
        <v>16.632443531827501</v>
      </c>
      <c r="P2659">
        <v>454.98575498575502</v>
      </c>
      <c r="Q2659">
        <v>5.8715412057073001E-2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D2660" t="s">
        <v>140</v>
      </c>
      <c r="E2660">
        <v>135.0425358</v>
      </c>
      <c r="F2660">
        <v>17.95</v>
      </c>
      <c r="G2660">
        <v>-12.770401197624199</v>
      </c>
      <c r="H2660">
        <v>11.525387127310101</v>
      </c>
      <c r="I2660">
        <v>-32.983038927213499</v>
      </c>
      <c r="J2660">
        <v>11.804502427285</v>
      </c>
      <c r="K2660">
        <v>16.625421220935898</v>
      </c>
      <c r="L2660">
        <v>16.489198864552201</v>
      </c>
      <c r="M2660">
        <v>68.872245322505094</v>
      </c>
      <c r="N2660">
        <v>2.0829465837402901</v>
      </c>
      <c r="O2660">
        <v>28.969359331476301</v>
      </c>
      <c r="P2660">
        <v>41.897233201581003</v>
      </c>
      <c r="Q2660">
        <v>-4.6114498720015003E-2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D2661" t="s">
        <v>403</v>
      </c>
      <c r="E2661">
        <v>134.92644777999999</v>
      </c>
      <c r="F2661">
        <v>191.45</v>
      </c>
      <c r="G2661">
        <v>135.95413589958301</v>
      </c>
      <c r="H2661">
        <v>-34.632736192964103</v>
      </c>
      <c r="I2661">
        <v>46.209478231843399</v>
      </c>
      <c r="J2661">
        <v>-7.0743448560701001</v>
      </c>
      <c r="K2661">
        <v>217.52531330691201</v>
      </c>
      <c r="L2661">
        <v>165.20822085838299</v>
      </c>
      <c r="M2661">
        <v>10.556053696937401</v>
      </c>
      <c r="N2661">
        <v>0.41434597932764</v>
      </c>
      <c r="O2661">
        <v>45.3382084095064</v>
      </c>
      <c r="P2661">
        <v>187.76491808206799</v>
      </c>
      <c r="Q2661">
        <v>8.9925313165842E-2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D2662" t="s">
        <v>403</v>
      </c>
      <c r="E2662">
        <v>134.86132799999999</v>
      </c>
      <c r="F2662">
        <v>1.2</v>
      </c>
      <c r="G2662">
        <v>181.38616961928801</v>
      </c>
      <c r="H2662">
        <v>67.763354835848503</v>
      </c>
      <c r="I2662">
        <v>40.513965411330602</v>
      </c>
      <c r="J2662">
        <v>-1.2416140775692599</v>
      </c>
      <c r="K2662">
        <v>0.91008833293190095</v>
      </c>
      <c r="L2662">
        <v>0.72822235386106404</v>
      </c>
      <c r="M2662">
        <v>68.940235775002407</v>
      </c>
      <c r="N2662">
        <v>1.4805627322609001</v>
      </c>
      <c r="O2662">
        <v>19.1666666666666</v>
      </c>
      <c r="P2662">
        <v>207.692307692307</v>
      </c>
      <c r="Q2662">
        <v>0.112707535474594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D2663" t="s">
        <v>140</v>
      </c>
      <c r="E2663">
        <v>134.858925</v>
      </c>
      <c r="F2663">
        <v>42.15</v>
      </c>
      <c r="K2663">
        <v>41.094271927697299</v>
      </c>
      <c r="L2663">
        <v>39.061986140059297</v>
      </c>
      <c r="M2663">
        <v>77.450142708280893</v>
      </c>
      <c r="N2663">
        <v>1</v>
      </c>
      <c r="Q2663">
        <v>5.6226245136147997E-2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E2664">
        <v>134.61417060599999</v>
      </c>
      <c r="F2664">
        <v>68.89</v>
      </c>
      <c r="G2664">
        <v>162.17794902915799</v>
      </c>
      <c r="H2664">
        <v>87.945222271766497</v>
      </c>
      <c r="I2664">
        <v>120.51030986796</v>
      </c>
      <c r="J2664">
        <v>12.5977420846526</v>
      </c>
      <c r="K2664">
        <v>47.426850607991</v>
      </c>
      <c r="L2664">
        <v>36.030813689300203</v>
      </c>
      <c r="M2664">
        <v>90.961358821684598</v>
      </c>
      <c r="N2664">
        <v>1.8362851438385199</v>
      </c>
      <c r="O2664">
        <v>11.7723907678908</v>
      </c>
      <c r="P2664">
        <v>212.42630385487499</v>
      </c>
      <c r="Q2664">
        <v>0.116752952770781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D2665" t="s">
        <v>21</v>
      </c>
      <c r="E2665">
        <v>134.2196352</v>
      </c>
      <c r="F2665">
        <v>109.87</v>
      </c>
      <c r="G2665">
        <v>76.780738082248405</v>
      </c>
      <c r="H2665">
        <v>-6.8618568002912399</v>
      </c>
      <c r="I2665">
        <v>2.1381216019608398</v>
      </c>
      <c r="J2665">
        <v>-5.4174382533934402</v>
      </c>
      <c r="K2665">
        <v>109.597319758372</v>
      </c>
      <c r="L2665">
        <v>94.868221015406803</v>
      </c>
      <c r="M2665">
        <v>34.8736411073873</v>
      </c>
      <c r="N2665">
        <v>0.19056765630769701</v>
      </c>
      <c r="O2665">
        <v>33.794484390643397</v>
      </c>
      <c r="P2665">
        <v>114.171539961013</v>
      </c>
      <c r="Q2665">
        <v>8.4993837912749004E-2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D2666" t="s">
        <v>1426</v>
      </c>
      <c r="E2666">
        <v>133.90098</v>
      </c>
      <c r="F2666">
        <v>326.89999999999998</v>
      </c>
      <c r="G2666">
        <v>60.269516079426303</v>
      </c>
      <c r="H2666">
        <v>-7.0278347382032003</v>
      </c>
      <c r="I2666">
        <v>3.52214579216519</v>
      </c>
      <c r="J2666">
        <v>-0.69482451343866203</v>
      </c>
      <c r="K2666">
        <v>319.36099021438201</v>
      </c>
      <c r="L2666">
        <v>275.55842354632199</v>
      </c>
      <c r="M2666">
        <v>47.534977267547802</v>
      </c>
      <c r="N2666">
        <v>0.31556333160233302</v>
      </c>
      <c r="O2666">
        <v>18.751911899663501</v>
      </c>
      <c r="P2666">
        <v>95.631358467983205</v>
      </c>
      <c r="Q2666">
        <v>4.3244473684174001E-2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D2667" t="s">
        <v>539</v>
      </c>
      <c r="E2667">
        <v>133.57302784800001</v>
      </c>
      <c r="F2667">
        <v>192.82</v>
      </c>
      <c r="G2667">
        <v>76.106027632276593</v>
      </c>
      <c r="H2667">
        <v>7.8093277466959297</v>
      </c>
      <c r="I2667">
        <v>42.230538471187302</v>
      </c>
      <c r="J2667">
        <v>6.8947495587943601</v>
      </c>
      <c r="K2667">
        <v>174.07634593824</v>
      </c>
      <c r="L2667">
        <v>152.60753341877299</v>
      </c>
      <c r="M2667">
        <v>78.125466953981004</v>
      </c>
      <c r="N2667">
        <v>1.6265428537644699</v>
      </c>
      <c r="O2667">
        <v>14.096048127787499</v>
      </c>
      <c r="P2667">
        <v>113.769401330376</v>
      </c>
      <c r="Q2667">
        <v>7.9620237575662001E-2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D2668" t="s">
        <v>239</v>
      </c>
      <c r="E2668">
        <v>133.53669149999999</v>
      </c>
      <c r="F2668">
        <v>371.8</v>
      </c>
      <c r="G2668">
        <v>-15.486465941872</v>
      </c>
      <c r="H2668">
        <v>-3.25971456050855</v>
      </c>
      <c r="I2668">
        <v>-16.8484723325784</v>
      </c>
      <c r="J2668">
        <v>-2.4176130084793201</v>
      </c>
      <c r="K2668">
        <v>369.07755032923598</v>
      </c>
      <c r="L2668">
        <v>353.87563140890501</v>
      </c>
      <c r="M2668">
        <v>39.952633180561797</v>
      </c>
      <c r="N2668">
        <v>0.43562957287618098</v>
      </c>
      <c r="O2668">
        <v>19.6611081226465</v>
      </c>
      <c r="P2668">
        <v>32.078152753108299</v>
      </c>
      <c r="Q2668">
        <v>7.1806785204159996E-3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E2669">
        <v>133.4815911</v>
      </c>
      <c r="F2669">
        <v>242.25</v>
      </c>
      <c r="G2669">
        <v>232.104869472475</v>
      </c>
      <c r="H2669">
        <v>0.14436375554158701</v>
      </c>
      <c r="I2669">
        <v>154.22911043860199</v>
      </c>
      <c r="J2669">
        <v>3.7421345681511999</v>
      </c>
      <c r="K2669">
        <v>221.24265139269201</v>
      </c>
      <c r="L2669">
        <v>160.78122843857</v>
      </c>
      <c r="M2669">
        <v>100</v>
      </c>
      <c r="N2669">
        <v>0.103146853146853</v>
      </c>
      <c r="O2669">
        <v>0</v>
      </c>
      <c r="P2669">
        <v>258.41100754549399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542</v>
      </c>
      <c r="E2670">
        <v>133.20726887999999</v>
      </c>
      <c r="F2670">
        <v>14.11</v>
      </c>
      <c r="G2670">
        <v>-16.536907303788801</v>
      </c>
      <c r="H2670">
        <v>34.668004272382603</v>
      </c>
      <c r="I2670">
        <v>27.205660170754498</v>
      </c>
      <c r="J2670">
        <v>7.6814628455076503</v>
      </c>
      <c r="K2670">
        <v>11.6530047543558</v>
      </c>
      <c r="L2670">
        <v>11.0407602295665</v>
      </c>
      <c r="M2670">
        <v>67.542490156069405</v>
      </c>
      <c r="N2670">
        <v>1.48347476134766</v>
      </c>
      <c r="O2670">
        <v>14.4578313253012</v>
      </c>
      <c r="P2670">
        <v>65.2224824355972</v>
      </c>
      <c r="Q2670">
        <v>-8.3226856319372003E-2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E2671">
        <v>133.185</v>
      </c>
      <c r="F2671">
        <v>20.09</v>
      </c>
      <c r="G2671">
        <v>46.883517099394197</v>
      </c>
      <c r="H2671">
        <v>40.171230821073699</v>
      </c>
      <c r="I2671">
        <v>11.839151129039699</v>
      </c>
      <c r="J2671">
        <v>6.8850349989478801</v>
      </c>
      <c r="K2671">
        <v>16.315329281739</v>
      </c>
      <c r="L2671">
        <v>17.581469768296699</v>
      </c>
      <c r="M2671">
        <v>98.055189642465294</v>
      </c>
      <c r="N2671">
        <v>2.2840518527220302</v>
      </c>
      <c r="O2671">
        <v>1.99104031856645</v>
      </c>
      <c r="P2671">
        <v>97.541789577187799</v>
      </c>
      <c r="Q2671">
        <v>6.9289857677676994E-2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1025</v>
      </c>
      <c r="E2672">
        <v>133.18183302599999</v>
      </c>
      <c r="F2672">
        <v>7.11</v>
      </c>
      <c r="G2672">
        <v>-58.9127731441096</v>
      </c>
      <c r="H2672">
        <v>-15.964384890178801</v>
      </c>
      <c r="I2672">
        <v>-67.312770959095005</v>
      </c>
      <c r="J2672">
        <v>-9.4996785936982899</v>
      </c>
      <c r="K2672">
        <v>8.6068418287335007</v>
      </c>
      <c r="L2672">
        <v>11.3813291728263</v>
      </c>
      <c r="M2672">
        <v>17.9449124068366</v>
      </c>
      <c r="N2672">
        <v>0.26860333730136998</v>
      </c>
      <c r="O2672">
        <v>212.939521800281</v>
      </c>
      <c r="P2672">
        <v>0</v>
      </c>
      <c r="Q2672">
        <v>-6.7933078104905995E-2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D2673" t="s">
        <v>414</v>
      </c>
      <c r="E2673">
        <v>133.09439</v>
      </c>
      <c r="F2673">
        <v>74.95</v>
      </c>
      <c r="G2673">
        <v>-47.102925561131102</v>
      </c>
      <c r="H2673">
        <v>9.3430485815946795</v>
      </c>
      <c r="I2673">
        <v>-56.465724094914201</v>
      </c>
      <c r="J2673">
        <v>-4.83901667497185</v>
      </c>
      <c r="K2673">
        <v>74.363963133516293</v>
      </c>
      <c r="L2673">
        <v>92.104177687750393</v>
      </c>
      <c r="M2673">
        <v>56.769333158361803</v>
      </c>
      <c r="N2673">
        <v>1.4134946798331101</v>
      </c>
      <c r="O2673">
        <v>124.816544362908</v>
      </c>
      <c r="P2673">
        <v>27.444312191804102</v>
      </c>
      <c r="Q2673">
        <v>0.23811181760941399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D2674" t="s">
        <v>403</v>
      </c>
      <c r="E2674">
        <v>133.09063368</v>
      </c>
      <c r="F2674">
        <v>164.95</v>
      </c>
      <c r="G2674">
        <v>4.7748426296049002</v>
      </c>
      <c r="H2674">
        <v>-3.2660683388887599</v>
      </c>
      <c r="I2674">
        <v>-2.6646272137564302</v>
      </c>
      <c r="J2674">
        <v>-4.0126984149186598</v>
      </c>
      <c r="K2674">
        <v>166.80513816277499</v>
      </c>
      <c r="L2674">
        <v>154.27094202524199</v>
      </c>
      <c r="M2674">
        <v>39.423188605684601</v>
      </c>
      <c r="N2674">
        <v>0.47011013519686101</v>
      </c>
      <c r="O2674">
        <v>30.827523491967199</v>
      </c>
      <c r="P2674">
        <v>66.871787607515003</v>
      </c>
      <c r="Q2674">
        <v>8.0930622750143996E-2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D2675" t="s">
        <v>75</v>
      </c>
      <c r="E2675">
        <v>132.72058404500001</v>
      </c>
      <c r="F2675">
        <v>1410.2</v>
      </c>
      <c r="G2675">
        <v>-13.7602482086939</v>
      </c>
      <c r="H2675">
        <v>-2.7738676487995702</v>
      </c>
      <c r="I2675">
        <v>-10.7721884348231</v>
      </c>
      <c r="J2675">
        <v>3.71937883023215</v>
      </c>
      <c r="K2675">
        <v>1444.0251501950099</v>
      </c>
      <c r="L2675">
        <v>1362.3762741944099</v>
      </c>
      <c r="M2675">
        <v>56.613590354116603</v>
      </c>
      <c r="N2675">
        <v>1.5520161873103</v>
      </c>
      <c r="O2675">
        <v>15.2283364061835</v>
      </c>
      <c r="P2675">
        <v>34.947368421052602</v>
      </c>
      <c r="Q2675">
        <v>3.2177792937492997E-2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E2676">
        <v>132.55532400000001</v>
      </c>
      <c r="F2676">
        <v>94.17</v>
      </c>
      <c r="G2676">
        <v>-26.655344422225902</v>
      </c>
      <c r="H2676">
        <v>-4.0069524577464604</v>
      </c>
      <c r="I2676">
        <v>-30.0695889653271</v>
      </c>
      <c r="J2676">
        <v>0.83784307466887498</v>
      </c>
      <c r="K2676">
        <v>95.159787632511694</v>
      </c>
      <c r="L2676">
        <v>97.316419936536604</v>
      </c>
      <c r="M2676">
        <v>55.609040107977499</v>
      </c>
      <c r="N2676">
        <v>1.2347972027972001</v>
      </c>
      <c r="O2676">
        <v>47.286821705426298</v>
      </c>
      <c r="P2676">
        <v>14.007263922518099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E2677">
        <v>132.40991998999999</v>
      </c>
      <c r="F2677">
        <v>127</v>
      </c>
      <c r="G2677">
        <v>1722.31103805507</v>
      </c>
      <c r="H2677">
        <v>-15.345626221662901</v>
      </c>
      <c r="I2677">
        <v>253.61378093818999</v>
      </c>
      <c r="J2677">
        <v>-0.81359851336692302</v>
      </c>
      <c r="K2677">
        <v>136.695694488268</v>
      </c>
      <c r="M2677">
        <v>37.601677766016401</v>
      </c>
      <c r="N2677">
        <v>0.34449056098540598</v>
      </c>
      <c r="O2677">
        <v>50.393700787401499</v>
      </c>
      <c r="P2677">
        <v>1748.61717612809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D2678" t="s">
        <v>986</v>
      </c>
      <c r="E2678">
        <v>132.25798007999899</v>
      </c>
      <c r="F2678">
        <v>33.44</v>
      </c>
      <c r="G2678">
        <v>12.449048648971999</v>
      </c>
      <c r="H2678">
        <v>7.3847832359156698</v>
      </c>
      <c r="I2678">
        <v>2.37715412573045</v>
      </c>
      <c r="J2678">
        <v>-2.3527251886803699</v>
      </c>
      <c r="K2678">
        <v>30.873896621591001</v>
      </c>
      <c r="L2678">
        <v>29.165185490685602</v>
      </c>
      <c r="M2678">
        <v>44.285832307242899</v>
      </c>
      <c r="N2678">
        <v>0.74523151078312</v>
      </c>
      <c r="O2678">
        <v>15.1315789473684</v>
      </c>
      <c r="P2678">
        <v>43.827956989247298</v>
      </c>
      <c r="Q2678">
        <v>-1.0538587156142001E-2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E2679">
        <v>132.13953000000001</v>
      </c>
      <c r="F2679">
        <v>79.239999999999995</v>
      </c>
      <c r="G2679">
        <v>-25.683915850797302</v>
      </c>
      <c r="H2679">
        <v>-2.34605155684554</v>
      </c>
      <c r="I2679">
        <v>-12.7099662126009</v>
      </c>
      <c r="J2679">
        <v>4.0597557854444304</v>
      </c>
      <c r="O2679">
        <v>5.2498738011105699</v>
      </c>
      <c r="P2679">
        <v>10.0555555555555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D2680" t="s">
        <v>304</v>
      </c>
      <c r="E2680">
        <v>132.09928105</v>
      </c>
      <c r="F2680">
        <v>117.2</v>
      </c>
      <c r="G2680">
        <v>69.027195260313704</v>
      </c>
      <c r="H2680">
        <v>0.65512060432660502</v>
      </c>
      <c r="I2680">
        <v>-27.565631537640499</v>
      </c>
      <c r="J2680">
        <v>-8.8984051510590607</v>
      </c>
      <c r="K2680">
        <v>121.44027874444301</v>
      </c>
      <c r="L2680">
        <v>108.658828929419</v>
      </c>
      <c r="M2680">
        <v>30.068408964098602</v>
      </c>
      <c r="N2680">
        <v>0.99847850893876</v>
      </c>
      <c r="O2680">
        <v>27.559726962457301</v>
      </c>
      <c r="P2680">
        <v>118.860877684407</v>
      </c>
      <c r="Q2680">
        <v>0.17967489974378401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D2681" t="s">
        <v>46</v>
      </c>
      <c r="E2681">
        <v>131.9881</v>
      </c>
      <c r="F2681">
        <v>143.05000000000001</v>
      </c>
      <c r="G2681">
        <v>138.60126933438701</v>
      </c>
      <c r="H2681">
        <v>-8.7126243267986005</v>
      </c>
      <c r="I2681">
        <v>68.203344560100703</v>
      </c>
      <c r="J2681">
        <v>-1.6429274668432601</v>
      </c>
      <c r="K2681">
        <v>131.839966791314</v>
      </c>
      <c r="L2681">
        <v>93.855861132755507</v>
      </c>
      <c r="M2681">
        <v>35.8485884220432</v>
      </c>
      <c r="N2681">
        <v>0.59654775604142696</v>
      </c>
      <c r="O2681">
        <v>12.897588255854499</v>
      </c>
      <c r="P2681">
        <v>194.039054470709</v>
      </c>
      <c r="Q2681">
        <v>0.111444536831039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D2682" t="s">
        <v>692</v>
      </c>
      <c r="E2682">
        <v>131.96700000000001</v>
      </c>
      <c r="F2682">
        <v>29.76</v>
      </c>
      <c r="G2682">
        <v>-9.7571184651764504</v>
      </c>
      <c r="H2682">
        <v>39.221528815404803</v>
      </c>
      <c r="I2682">
        <v>-24.8923667409152</v>
      </c>
      <c r="J2682">
        <v>20.196126615627101</v>
      </c>
      <c r="K2682">
        <v>22.789430690188901</v>
      </c>
      <c r="L2682">
        <v>26.057772430443499</v>
      </c>
      <c r="M2682">
        <v>93.586271738653195</v>
      </c>
      <c r="N2682">
        <v>2.2308031870242999</v>
      </c>
      <c r="O2682">
        <v>37.4327956989247</v>
      </c>
      <c r="P2682">
        <v>56.631578947368403</v>
      </c>
      <c r="Q2682">
        <v>-0.114180243215818</v>
      </c>
    </row>
    <row r="2683" spans="1:17" hidden="1" x14ac:dyDescent="0.3">
      <c r="A2683" t="s">
        <v>5528</v>
      </c>
      <c r="B2683" t="s">
        <v>5529</v>
      </c>
      <c r="C2683" t="str">
        <f>IFERROR(VLOOKUP(Table1[[#This Row],[Ticker]],[1]!Table1[[Symbol]:[Industry]],2,FALSE),"-")</f>
        <v>-</v>
      </c>
      <c r="D2683" t="s">
        <v>46</v>
      </c>
      <c r="E2683">
        <v>131.93225009</v>
      </c>
      <c r="F2683">
        <v>6.31</v>
      </c>
      <c r="G2683">
        <v>48.971639704758097</v>
      </c>
      <c r="H2683">
        <v>16.506768955974898</v>
      </c>
      <c r="I2683">
        <v>-33.9611192524332</v>
      </c>
      <c r="J2683">
        <v>-1.0828839188391099</v>
      </c>
      <c r="K2683">
        <v>5.8413332376633198</v>
      </c>
      <c r="L2683">
        <v>4.47644997760636</v>
      </c>
      <c r="M2683">
        <v>98.119447480723096</v>
      </c>
      <c r="N2683">
        <v>1.0109139088602399</v>
      </c>
      <c r="O2683">
        <v>52.931854199683002</v>
      </c>
      <c r="P2683">
        <v>82.898550724637602</v>
      </c>
      <c r="Q2683">
        <v>3.0995031905616002E-2</v>
      </c>
    </row>
    <row r="2684" spans="1:17" hidden="1" x14ac:dyDescent="0.3">
      <c r="A2684" t="s">
        <v>5530</v>
      </c>
      <c r="B2684" t="s">
        <v>5531</v>
      </c>
      <c r="C2684" t="str">
        <f>IFERROR(VLOOKUP(Table1[[#This Row],[Ticker]],[1]!Table1[[Symbol]:[Industry]],2,FALSE),"-")</f>
        <v>-</v>
      </c>
      <c r="D2684" t="s">
        <v>46</v>
      </c>
      <c r="E2684">
        <v>131.78787424000001</v>
      </c>
      <c r="F2684">
        <v>7.39</v>
      </c>
      <c r="G2684">
        <v>-3.1394714063529201</v>
      </c>
      <c r="H2684">
        <v>-10.972718223512199</v>
      </c>
      <c r="I2684">
        <v>-29.8293635760661</v>
      </c>
      <c r="J2684">
        <v>4.7824823079729004</v>
      </c>
      <c r="K2684">
        <v>7.0765889736777501</v>
      </c>
      <c r="L2684">
        <v>7.65657155678075</v>
      </c>
      <c r="M2684">
        <v>53.027906374409497</v>
      </c>
      <c r="N2684">
        <v>1.3688391801389601</v>
      </c>
      <c r="O2684">
        <v>38.700947225980997</v>
      </c>
      <c r="P2684">
        <v>42.115384615384599</v>
      </c>
      <c r="Q2684">
        <v>-0.115158373824075</v>
      </c>
    </row>
    <row r="2685" spans="1:17" hidden="1" x14ac:dyDescent="0.3">
      <c r="A2685" t="s">
        <v>5532</v>
      </c>
      <c r="B2685" t="s">
        <v>5533</v>
      </c>
      <c r="C2685" t="str">
        <f>IFERROR(VLOOKUP(Table1[[#This Row],[Ticker]],[1]!Table1[[Symbol]:[Industry]],2,FALSE),"-")</f>
        <v>-</v>
      </c>
      <c r="D2685" t="s">
        <v>21</v>
      </c>
      <c r="E2685">
        <v>131.402223972</v>
      </c>
      <c r="F2685">
        <v>106.82</v>
      </c>
      <c r="G2685">
        <v>-57.589508931816603</v>
      </c>
      <c r="H2685">
        <v>-11.2260865524711</v>
      </c>
      <c r="I2685">
        <v>-54.086486826392701</v>
      </c>
      <c r="J2685">
        <v>2.67214721212676</v>
      </c>
      <c r="K2685">
        <v>117.45424625949801</v>
      </c>
      <c r="L2685">
        <v>141.225133710303</v>
      </c>
      <c r="M2685">
        <v>45.706208212785903</v>
      </c>
      <c r="N2685">
        <v>0.86396046526105097</v>
      </c>
      <c r="O2685">
        <v>115.315483991761</v>
      </c>
      <c r="P2685">
        <v>7.3028628829733702</v>
      </c>
      <c r="Q2685">
        <v>7.518803628812E-3</v>
      </c>
    </row>
    <row r="2686" spans="1:17" hidden="1" x14ac:dyDescent="0.3">
      <c r="A2686" t="s">
        <v>5534</v>
      </c>
      <c r="B2686" t="s">
        <v>5535</v>
      </c>
      <c r="C2686" t="str">
        <f>IFERROR(VLOOKUP(Table1[[#This Row],[Ticker]],[1]!Table1[[Symbol]:[Industry]],2,FALSE),"-")</f>
        <v>-</v>
      </c>
      <c r="D2686" t="s">
        <v>388</v>
      </c>
      <c r="E2686">
        <v>131.4</v>
      </c>
      <c r="F2686">
        <v>774.9</v>
      </c>
      <c r="G2686">
        <v>-7.0907534576349702</v>
      </c>
      <c r="H2686">
        <v>5.7666757158817097</v>
      </c>
      <c r="I2686">
        <v>0.648836791329644</v>
      </c>
      <c r="J2686">
        <v>1.5752873308814299</v>
      </c>
      <c r="K2686">
        <v>712.06965033443498</v>
      </c>
      <c r="L2686">
        <v>687.87714461979704</v>
      </c>
      <c r="M2686">
        <v>47.595796230460302</v>
      </c>
      <c r="N2686">
        <v>1.4219226783349601</v>
      </c>
      <c r="O2686">
        <v>7.1105949154729604</v>
      </c>
      <c r="P2686">
        <v>34.765217391304297</v>
      </c>
      <c r="Q2686">
        <v>5.0857060096062001E-2</v>
      </c>
    </row>
    <row r="2687" spans="1:17" hidden="1" x14ac:dyDescent="0.3">
      <c r="A2687" t="s">
        <v>5536</v>
      </c>
      <c r="B2687" t="s">
        <v>5537</v>
      </c>
      <c r="C2687" t="str">
        <f>IFERROR(VLOOKUP(Table1[[#This Row],[Ticker]],[1]!Table1[[Symbol]:[Industry]],2,FALSE),"-")</f>
        <v>-</v>
      </c>
      <c r="D2687" t="s">
        <v>505</v>
      </c>
      <c r="E2687">
        <v>131.30135999999999</v>
      </c>
      <c r="F2687">
        <v>14.16</v>
      </c>
      <c r="G2687">
        <v>-28.448501583731399</v>
      </c>
      <c r="H2687">
        <v>-4.1073204685097799</v>
      </c>
      <c r="I2687">
        <v>-60.018935422774902</v>
      </c>
      <c r="J2687">
        <v>-7.6998057838914997</v>
      </c>
      <c r="K2687">
        <v>14.521741371127201</v>
      </c>
      <c r="L2687">
        <v>16.743997537036801</v>
      </c>
      <c r="M2687">
        <v>36.959358038317099</v>
      </c>
      <c r="N2687">
        <v>1.4966566665369501</v>
      </c>
      <c r="O2687">
        <v>110.734463276836</v>
      </c>
      <c r="P2687">
        <v>23.237597911227098</v>
      </c>
      <c r="Q2687">
        <v>-3.1457820480930002E-2</v>
      </c>
    </row>
    <row r="2688" spans="1:17" hidden="1" x14ac:dyDescent="0.3">
      <c r="A2688" t="s">
        <v>5538</v>
      </c>
      <c r="B2688" t="s">
        <v>5539</v>
      </c>
      <c r="C2688" t="str">
        <f>IFERROR(VLOOKUP(Table1[[#This Row],[Ticker]],[1]!Table1[[Symbol]:[Industry]],2,FALSE),"-")</f>
        <v>-</v>
      </c>
      <c r="E2688">
        <v>131.2261365</v>
      </c>
      <c r="F2688">
        <v>124</v>
      </c>
      <c r="G2688">
        <v>-38.636003436347302</v>
      </c>
      <c r="H2688">
        <v>-2.8393848901788798</v>
      </c>
      <c r="I2688">
        <v>-21.987805377732901</v>
      </c>
      <c r="J2688">
        <v>0.717602235905345</v>
      </c>
      <c r="K2688">
        <v>131.16668616948499</v>
      </c>
      <c r="L2688">
        <v>136.46156091243901</v>
      </c>
      <c r="M2688">
        <v>49.702564681404198</v>
      </c>
      <c r="N2688">
        <v>1.8576207417864801</v>
      </c>
      <c r="O2688">
        <v>34.314516129032199</v>
      </c>
      <c r="P2688">
        <v>7.8260869565217304</v>
      </c>
      <c r="Q2688">
        <v>0.11558946362396801</v>
      </c>
    </row>
    <row r="2689" spans="1:17" hidden="1" x14ac:dyDescent="0.3">
      <c r="A2689" t="s">
        <v>5540</v>
      </c>
      <c r="B2689" t="s">
        <v>5541</v>
      </c>
      <c r="C2689" t="str">
        <f>IFERROR(VLOOKUP(Table1[[#This Row],[Ticker]],[1]!Table1[[Symbol]:[Industry]],2,FALSE),"-")</f>
        <v>-</v>
      </c>
      <c r="D2689" t="s">
        <v>125</v>
      </c>
      <c r="E2689">
        <v>130.73895999999999</v>
      </c>
      <c r="F2689">
        <v>116</v>
      </c>
      <c r="G2689">
        <v>31.516991178681</v>
      </c>
      <c r="H2689">
        <v>9.5836920328980302</v>
      </c>
      <c r="I2689">
        <v>-22.065469316019001</v>
      </c>
      <c r="J2689">
        <v>6.9402041042489104</v>
      </c>
      <c r="K2689">
        <v>115.64661818125001</v>
      </c>
      <c r="L2689">
        <v>115.344811260782</v>
      </c>
      <c r="M2689">
        <v>80.417538316112498</v>
      </c>
      <c r="N2689">
        <v>1.21495867768595</v>
      </c>
      <c r="O2689">
        <v>76.422413793103402</v>
      </c>
      <c r="P2689">
        <v>107.142857142857</v>
      </c>
      <c r="Q2689">
        <v>0.26136183649714101</v>
      </c>
    </row>
    <row r="2690" spans="1:17" hidden="1" x14ac:dyDescent="0.3">
      <c r="A2690" t="s">
        <v>5542</v>
      </c>
      <c r="B2690" t="s">
        <v>5543</v>
      </c>
      <c r="C2690" t="str">
        <f>IFERROR(VLOOKUP(Table1[[#This Row],[Ticker]],[1]!Table1[[Symbol]:[Industry]],2,FALSE),"-")</f>
        <v>-</v>
      </c>
      <c r="D2690" t="s">
        <v>388</v>
      </c>
      <c r="E2690">
        <v>130.420577925</v>
      </c>
      <c r="F2690">
        <v>4.8899999999999997</v>
      </c>
      <c r="G2690">
        <v>-16.418497623581398</v>
      </c>
      <c r="H2690">
        <v>-22.201655340930099</v>
      </c>
      <c r="I2690">
        <v>-51.039194804249902</v>
      </c>
      <c r="J2690">
        <v>-10.4159260041747</v>
      </c>
      <c r="K2690">
        <v>5.8328830834936003</v>
      </c>
      <c r="L2690">
        <v>6.46550122914035</v>
      </c>
      <c r="M2690">
        <v>24.645176355297998</v>
      </c>
      <c r="N2690">
        <v>0.964710986229249</v>
      </c>
      <c r="O2690">
        <v>99.386503067484597</v>
      </c>
      <c r="P2690">
        <v>41.739130434782503</v>
      </c>
      <c r="Q2690">
        <v>-7.4171722250951005E-2</v>
      </c>
    </row>
    <row r="2691" spans="1:17" hidden="1" x14ac:dyDescent="0.3">
      <c r="A2691" t="s">
        <v>5544</v>
      </c>
      <c r="B2691" t="s">
        <v>5545</v>
      </c>
      <c r="C2691" t="str">
        <f>IFERROR(VLOOKUP(Table1[[#This Row],[Ticker]],[1]!Table1[[Symbol]:[Industry]],2,FALSE),"-")</f>
        <v>-</v>
      </c>
      <c r="D2691" t="s">
        <v>5187</v>
      </c>
      <c r="E2691">
        <v>130.39306875</v>
      </c>
      <c r="F2691">
        <v>210</v>
      </c>
      <c r="G2691">
        <v>39.898848076564803</v>
      </c>
      <c r="H2691">
        <v>29.749656205711499</v>
      </c>
      <c r="I2691">
        <v>16.457675594843</v>
      </c>
      <c r="J2691">
        <v>-12.608325850235</v>
      </c>
      <c r="K2691">
        <v>164.20125642574499</v>
      </c>
      <c r="L2691">
        <v>139.76014242195001</v>
      </c>
      <c r="M2691">
        <v>59.1742862679802</v>
      </c>
      <c r="N2691">
        <v>1.38349514563106</v>
      </c>
      <c r="O2691">
        <v>16.357142857142801</v>
      </c>
      <c r="P2691">
        <v>99.335548172757498</v>
      </c>
    </row>
    <row r="2692" spans="1:17" hidden="1" x14ac:dyDescent="0.3">
      <c r="A2692" t="s">
        <v>5546</v>
      </c>
      <c r="B2692" t="s">
        <v>5547</v>
      </c>
      <c r="C2692" t="str">
        <f>IFERROR(VLOOKUP(Table1[[#This Row],[Ticker]],[1]!Table1[[Symbol]:[Industry]],2,FALSE),"-")</f>
        <v>-</v>
      </c>
      <c r="D2692" t="s">
        <v>445</v>
      </c>
      <c r="E2692">
        <v>130.35284675</v>
      </c>
      <c r="F2692">
        <v>118.9</v>
      </c>
      <c r="G2692">
        <v>184.54353512959401</v>
      </c>
      <c r="H2692">
        <v>-0.19026208316134599</v>
      </c>
      <c r="I2692">
        <v>15.5008378952234</v>
      </c>
      <c r="J2692">
        <v>8.8645234397357608</v>
      </c>
      <c r="K2692">
        <v>97.894365546669903</v>
      </c>
      <c r="L2692">
        <v>80.587664076766202</v>
      </c>
      <c r="M2692">
        <v>71.677874595857205</v>
      </c>
      <c r="N2692">
        <v>0.97069319449049696</v>
      </c>
      <c r="O2692">
        <v>12.573591253153801</v>
      </c>
      <c r="P2692">
        <v>219.62365591397801</v>
      </c>
      <c r="Q2692">
        <v>5.5129994787720002E-2</v>
      </c>
    </row>
    <row r="2693" spans="1:17" hidden="1" x14ac:dyDescent="0.3">
      <c r="A2693" t="s">
        <v>5548</v>
      </c>
      <c r="B2693" t="s">
        <v>5549</v>
      </c>
      <c r="C2693" t="str">
        <f>IFERROR(VLOOKUP(Table1[[#This Row],[Ticker]],[1]!Table1[[Symbol]:[Industry]],2,FALSE),"-")</f>
        <v>-</v>
      </c>
      <c r="D2693" t="s">
        <v>5550</v>
      </c>
      <c r="E2693">
        <v>130.33052549999999</v>
      </c>
      <c r="F2693">
        <v>53.2</v>
      </c>
      <c r="G2693">
        <v>-35.829947596829101</v>
      </c>
      <c r="H2693">
        <v>-9.2030212538152494</v>
      </c>
      <c r="I2693">
        <v>-22.855997958632599</v>
      </c>
      <c r="J2693">
        <v>9.5890023152342893E-3</v>
      </c>
      <c r="K2693">
        <v>54.358674140263801</v>
      </c>
      <c r="M2693">
        <v>46.885290831371101</v>
      </c>
      <c r="N2693">
        <v>0.78048448557430605</v>
      </c>
      <c r="O2693">
        <v>40.695488721804402</v>
      </c>
      <c r="P2693">
        <v>17.569060773480601</v>
      </c>
    </row>
    <row r="2694" spans="1:17" hidden="1" x14ac:dyDescent="0.3">
      <c r="A2694" t="s">
        <v>5551</v>
      </c>
      <c r="B2694" t="s">
        <v>5552</v>
      </c>
      <c r="C2694" t="str">
        <f>IFERROR(VLOOKUP(Table1[[#This Row],[Ticker]],[1]!Table1[[Symbol]:[Industry]],2,FALSE),"-")</f>
        <v>-</v>
      </c>
      <c r="D2694" t="s">
        <v>414</v>
      </c>
      <c r="E2694">
        <v>130.27023133599999</v>
      </c>
      <c r="F2694">
        <v>102.743243243243</v>
      </c>
      <c r="G2694">
        <v>-24.804773195858498</v>
      </c>
      <c r="H2694">
        <v>54.267732496784397</v>
      </c>
      <c r="I2694">
        <v>-6.4835294309917604</v>
      </c>
      <c r="J2694">
        <v>60.425052589097298</v>
      </c>
      <c r="K2694">
        <v>72.792958815869</v>
      </c>
      <c r="L2694">
        <v>84.866270803210995</v>
      </c>
      <c r="M2694">
        <v>88.556670964780196</v>
      </c>
      <c r="N2694">
        <v>3.3932062369098199</v>
      </c>
      <c r="O2694">
        <v>32.496638278798699</v>
      </c>
      <c r="P2694">
        <v>63.803230543318598</v>
      </c>
      <c r="Q2694">
        <v>0.234596389315051</v>
      </c>
    </row>
    <row r="2695" spans="1:17" hidden="1" x14ac:dyDescent="0.3">
      <c r="A2695" t="s">
        <v>5553</v>
      </c>
      <c r="B2695" t="s">
        <v>5554</v>
      </c>
      <c r="C2695" t="str">
        <f>IFERROR(VLOOKUP(Table1[[#This Row],[Ticker]],[1]!Table1[[Symbol]:[Industry]],2,FALSE),"-")</f>
        <v>-</v>
      </c>
      <c r="D2695" t="s">
        <v>21</v>
      </c>
      <c r="E2695">
        <v>130.08204330000001</v>
      </c>
      <c r="F2695">
        <v>203.05</v>
      </c>
      <c r="G2695">
        <v>21.2592689037246</v>
      </c>
      <c r="H2695">
        <v>-2.3520867516002499E-2</v>
      </c>
      <c r="I2695">
        <v>-10.0514152913847</v>
      </c>
      <c r="J2695">
        <v>0.508385922430732</v>
      </c>
      <c r="K2695">
        <v>203.183110840361</v>
      </c>
      <c r="L2695">
        <v>188.019723357462</v>
      </c>
      <c r="M2695">
        <v>52.977624939904203</v>
      </c>
      <c r="N2695">
        <v>0.81888163741999698</v>
      </c>
      <c r="O2695">
        <v>28.0472789953213</v>
      </c>
      <c r="P2695">
        <v>60.387045813586099</v>
      </c>
      <c r="Q2695">
        <v>-4.9607115773689002E-2</v>
      </c>
    </row>
    <row r="2696" spans="1:17" hidden="1" x14ac:dyDescent="0.3">
      <c r="A2696" t="s">
        <v>5555</v>
      </c>
      <c r="B2696" t="s">
        <v>5556</v>
      </c>
      <c r="C2696" t="str">
        <f>IFERROR(VLOOKUP(Table1[[#This Row],[Ticker]],[1]!Table1[[Symbol]:[Industry]],2,FALSE),"-")</f>
        <v>-</v>
      </c>
      <c r="D2696" t="s">
        <v>1631</v>
      </c>
      <c r="E2696">
        <v>130.02585719999999</v>
      </c>
      <c r="F2696">
        <v>61.18</v>
      </c>
      <c r="G2696">
        <v>-3.4392438750673699</v>
      </c>
      <c r="H2696">
        <v>-3.38532011820269</v>
      </c>
      <c r="I2696">
        <v>2.56097314881008</v>
      </c>
      <c r="J2696">
        <v>0.39718744535740402</v>
      </c>
      <c r="K2696">
        <v>60.290980946939001</v>
      </c>
      <c r="L2696">
        <v>56.180070414318998</v>
      </c>
      <c r="M2696">
        <v>57.650387217952897</v>
      </c>
      <c r="N2696">
        <v>0.77456218198785198</v>
      </c>
      <c r="O2696">
        <v>4.1026479241582203</v>
      </c>
      <c r="P2696">
        <v>27.751096262267701</v>
      </c>
      <c r="Q2696">
        <v>-2.9836431339762999E-2</v>
      </c>
    </row>
    <row r="2697" spans="1:17" hidden="1" x14ac:dyDescent="0.3">
      <c r="A2697" t="s">
        <v>5557</v>
      </c>
      <c r="B2697" t="s">
        <v>5558</v>
      </c>
      <c r="C2697" t="str">
        <f>IFERROR(VLOOKUP(Table1[[#This Row],[Ticker]],[1]!Table1[[Symbol]:[Industry]],2,FALSE),"-")</f>
        <v>-</v>
      </c>
      <c r="E2697">
        <v>129.775026465</v>
      </c>
      <c r="F2697">
        <v>53.71</v>
      </c>
      <c r="G2697">
        <v>131.91436482833399</v>
      </c>
      <c r="H2697">
        <v>1.97443468755623</v>
      </c>
      <c r="I2697">
        <v>66.360016315929499</v>
      </c>
      <c r="J2697">
        <v>12.329814493859301</v>
      </c>
      <c r="K2697">
        <v>46.952664383016099</v>
      </c>
      <c r="L2697">
        <v>35.607034936619598</v>
      </c>
      <c r="M2697">
        <v>63.542933535475598</v>
      </c>
      <c r="N2697">
        <v>1.2626889601268101</v>
      </c>
      <c r="O2697">
        <v>13.945261590020401</v>
      </c>
      <c r="P2697">
        <v>228.30073349633199</v>
      </c>
      <c r="Q2697">
        <v>0.113608855915432</v>
      </c>
    </row>
    <row r="2698" spans="1:17" hidden="1" x14ac:dyDescent="0.3">
      <c r="A2698" t="s">
        <v>5559</v>
      </c>
      <c r="B2698" t="s">
        <v>5560</v>
      </c>
      <c r="C2698" t="str">
        <f>IFERROR(VLOOKUP(Table1[[#This Row],[Ticker]],[1]!Table1[[Symbol]:[Industry]],2,FALSE),"-")</f>
        <v>-</v>
      </c>
      <c r="D2698" t="s">
        <v>75</v>
      </c>
      <c r="E2698">
        <v>129.57040979999999</v>
      </c>
      <c r="F2698">
        <v>2.34</v>
      </c>
      <c r="G2698">
        <v>-22.728689901774001</v>
      </c>
      <c r="H2698">
        <v>15.1606151098211</v>
      </c>
      <c r="I2698">
        <v>-72.636536260910106</v>
      </c>
      <c r="J2698">
        <v>2.29820893128029</v>
      </c>
      <c r="K2698">
        <v>2.2409036775796398</v>
      </c>
      <c r="L2698">
        <v>2.7998482037267101</v>
      </c>
      <c r="M2698">
        <v>70.778293345689306</v>
      </c>
      <c r="N2698">
        <v>1.2917180547273801</v>
      </c>
      <c r="O2698">
        <v>212.39316239316199</v>
      </c>
      <c r="P2698">
        <v>24.7917282729506</v>
      </c>
      <c r="Q2698">
        <v>-3.1926414270687001E-2</v>
      </c>
    </row>
    <row r="2699" spans="1:17" hidden="1" x14ac:dyDescent="0.3">
      <c r="A2699" t="s">
        <v>5561</v>
      </c>
      <c r="B2699" t="s">
        <v>5562</v>
      </c>
      <c r="C2699" t="str">
        <f>IFERROR(VLOOKUP(Table1[[#This Row],[Ticker]],[1]!Table1[[Symbol]:[Industry]],2,FALSE),"-")</f>
        <v>-</v>
      </c>
      <c r="E2699">
        <v>129.514072</v>
      </c>
      <c r="F2699">
        <v>72.78</v>
      </c>
      <c r="G2699">
        <v>-35.103130554222503</v>
      </c>
      <c r="H2699">
        <v>23.297624299461798</v>
      </c>
      <c r="I2699">
        <v>-23.224475174949401</v>
      </c>
      <c r="J2699">
        <v>22.431986954522301</v>
      </c>
      <c r="K2699">
        <v>65.582280106157199</v>
      </c>
      <c r="M2699">
        <v>84.001777211120199</v>
      </c>
      <c r="N2699">
        <v>1.5425837320574101</v>
      </c>
      <c r="O2699">
        <v>33.168452871668002</v>
      </c>
      <c r="P2699">
        <v>57.3621621621621</v>
      </c>
    </row>
    <row r="2700" spans="1:17" hidden="1" x14ac:dyDescent="0.3">
      <c r="A2700" t="s">
        <v>5563</v>
      </c>
      <c r="B2700" t="s">
        <v>5564</v>
      </c>
      <c r="C2700" t="str">
        <f>IFERROR(VLOOKUP(Table1[[#This Row],[Ticker]],[1]!Table1[[Symbol]:[Industry]],2,FALSE),"-")</f>
        <v>-</v>
      </c>
      <c r="D2700" t="s">
        <v>1151</v>
      </c>
      <c r="E2700">
        <v>129.48032984899999</v>
      </c>
      <c r="F2700">
        <v>22.74</v>
      </c>
      <c r="G2700">
        <v>-11.6965662846064</v>
      </c>
      <c r="H2700">
        <v>0.74746956991499602</v>
      </c>
      <c r="I2700">
        <v>-46.528428152802</v>
      </c>
      <c r="J2700">
        <v>-1.28605852201371</v>
      </c>
      <c r="K2700">
        <v>23.204600489582599</v>
      </c>
      <c r="L2700">
        <v>23.0291614052074</v>
      </c>
      <c r="M2700">
        <v>51.4524643915571</v>
      </c>
      <c r="N2700">
        <v>0.72160490237905806</v>
      </c>
      <c r="O2700">
        <v>56.024626209322697</v>
      </c>
      <c r="P2700">
        <v>41.682242990654103</v>
      </c>
      <c r="Q2700">
        <v>3.9237977908768998E-2</v>
      </c>
    </row>
    <row r="2701" spans="1:17" hidden="1" x14ac:dyDescent="0.3">
      <c r="A2701" t="s">
        <v>5565</v>
      </c>
      <c r="B2701" t="s">
        <v>5566</v>
      </c>
      <c r="C2701" t="str">
        <f>IFERROR(VLOOKUP(Table1[[#This Row],[Ticker]],[1]!Table1[[Symbol]:[Industry]],2,FALSE),"-")</f>
        <v>-</v>
      </c>
      <c r="D2701" t="s">
        <v>403</v>
      </c>
      <c r="E2701">
        <v>129.224275828</v>
      </c>
      <c r="F2701">
        <v>26.4</v>
      </c>
      <c r="G2701">
        <v>104.2615475165</v>
      </c>
      <c r="H2701">
        <v>25.2391234513324</v>
      </c>
      <c r="I2701">
        <v>102.178015646809</v>
      </c>
      <c r="J2701">
        <v>8.30384046788528</v>
      </c>
      <c r="K2701">
        <v>20.759384726193101</v>
      </c>
      <c r="L2701">
        <v>14.8066988942468</v>
      </c>
      <c r="M2701">
        <v>86.809372851615905</v>
      </c>
      <c r="N2701">
        <v>0.162803800694797</v>
      </c>
      <c r="O2701">
        <v>0.416666666666687</v>
      </c>
      <c r="P2701">
        <v>219.99999999999901</v>
      </c>
      <c r="Q2701">
        <v>0.119136719898149</v>
      </c>
    </row>
    <row r="2702" spans="1:17" hidden="1" x14ac:dyDescent="0.3">
      <c r="A2702" t="s">
        <v>5567</v>
      </c>
      <c r="B2702" t="s">
        <v>5568</v>
      </c>
      <c r="C2702" t="str">
        <f>IFERROR(VLOOKUP(Table1[[#This Row],[Ticker]],[1]!Table1[[Symbol]:[Industry]],2,FALSE),"-")</f>
        <v>-</v>
      </c>
      <c r="D2702" t="s">
        <v>65</v>
      </c>
      <c r="E2702">
        <v>129.01069042500001</v>
      </c>
      <c r="F2702">
        <v>25.23</v>
      </c>
      <c r="G2702">
        <v>-13.5097174913641</v>
      </c>
      <c r="H2702">
        <v>1.5655737875070601</v>
      </c>
      <c r="I2702">
        <v>-45.781987631610299</v>
      </c>
      <c r="J2702">
        <v>10.2785245105641</v>
      </c>
      <c r="K2702">
        <v>23.7186619039006</v>
      </c>
      <c r="L2702">
        <v>26.0107002903138</v>
      </c>
      <c r="M2702">
        <v>85.097566179155294</v>
      </c>
      <c r="N2702">
        <v>1.49191193829938</v>
      </c>
      <c r="O2702">
        <v>63.297661514070498</v>
      </c>
      <c r="P2702">
        <v>32.789473684210499</v>
      </c>
      <c r="Q2702">
        <v>-0.11459515948219</v>
      </c>
    </row>
    <row r="2703" spans="1:17" hidden="1" x14ac:dyDescent="0.3">
      <c r="A2703" t="s">
        <v>5569</v>
      </c>
      <c r="B2703" t="s">
        <v>5570</v>
      </c>
      <c r="C2703" t="str">
        <f>IFERROR(VLOOKUP(Table1[[#This Row],[Ticker]],[1]!Table1[[Symbol]:[Industry]],2,FALSE),"-")</f>
        <v>-</v>
      </c>
      <c r="D2703" t="s">
        <v>713</v>
      </c>
      <c r="E2703">
        <v>128.966509</v>
      </c>
      <c r="F2703">
        <v>89.01</v>
      </c>
      <c r="G2703">
        <v>-2.2582994026707399</v>
      </c>
      <c r="H2703">
        <v>5.4981307004211999E-2</v>
      </c>
      <c r="I2703">
        <v>-0.37722025754059602</v>
      </c>
      <c r="J2703">
        <v>-0.132891371380779</v>
      </c>
      <c r="K2703">
        <v>84.907792661858196</v>
      </c>
      <c r="L2703">
        <v>79.557607324016899</v>
      </c>
      <c r="M2703">
        <v>61.719228691607398</v>
      </c>
      <c r="N2703">
        <v>0.79292243039433397</v>
      </c>
      <c r="O2703">
        <v>2.6850915627457601</v>
      </c>
      <c r="P2703">
        <v>28.1544085715649</v>
      </c>
      <c r="Q2703">
        <v>1.0011050249949E-2</v>
      </c>
    </row>
    <row r="2704" spans="1:17" hidden="1" x14ac:dyDescent="0.3">
      <c r="A2704" t="s">
        <v>5571</v>
      </c>
      <c r="B2704" t="s">
        <v>5572</v>
      </c>
      <c r="C2704" t="str">
        <f>IFERROR(VLOOKUP(Table1[[#This Row],[Ticker]],[1]!Table1[[Symbol]:[Industry]],2,FALSE),"-")</f>
        <v>-</v>
      </c>
      <c r="D2704" t="s">
        <v>179</v>
      </c>
      <c r="E2704">
        <v>128.80439999999999</v>
      </c>
      <c r="F2704">
        <v>9.7100000000000009</v>
      </c>
      <c r="G2704">
        <v>6.3441351510241297</v>
      </c>
      <c r="H2704">
        <v>-14.465553114477901</v>
      </c>
      <c r="I2704">
        <v>-39.547993905947699</v>
      </c>
      <c r="J2704">
        <v>-2.0621268980820799</v>
      </c>
      <c r="K2704">
        <v>9.7372221781303292</v>
      </c>
      <c r="L2704">
        <v>9.6778939527892902</v>
      </c>
      <c r="M2704">
        <v>40.533857515056297</v>
      </c>
      <c r="N2704">
        <v>1.42474331138518</v>
      </c>
      <c r="O2704">
        <v>46.755921730174997</v>
      </c>
      <c r="P2704">
        <v>39.511494252873497</v>
      </c>
      <c r="Q2704">
        <v>0.116460561099878</v>
      </c>
    </row>
    <row r="2705" spans="1:17" hidden="1" x14ac:dyDescent="0.3">
      <c r="A2705" t="s">
        <v>5573</v>
      </c>
      <c r="B2705" t="s">
        <v>5574</v>
      </c>
      <c r="C2705" t="str">
        <f>IFERROR(VLOOKUP(Table1[[#This Row],[Ticker]],[1]!Table1[[Symbol]:[Industry]],2,FALSE),"-")</f>
        <v>-</v>
      </c>
      <c r="D2705" t="s">
        <v>629</v>
      </c>
      <c r="E2705">
        <v>128.67848699999999</v>
      </c>
      <c r="F2705">
        <v>213.85</v>
      </c>
      <c r="G2705">
        <v>178.97580339735799</v>
      </c>
      <c r="H2705">
        <v>-12.909560328775299</v>
      </c>
      <c r="I2705">
        <v>58.434879838269097</v>
      </c>
      <c r="J2705">
        <v>-3.7532419845460101</v>
      </c>
      <c r="K2705">
        <v>229.19158290377899</v>
      </c>
      <c r="L2705">
        <v>171.064895106271</v>
      </c>
      <c r="M2705">
        <v>47.1152689093487</v>
      </c>
      <c r="N2705">
        <v>1.4565217391304299</v>
      </c>
      <c r="O2705">
        <v>31.400514379237698</v>
      </c>
      <c r="P2705">
        <v>229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D2706" t="s">
        <v>629</v>
      </c>
      <c r="E2706">
        <v>128.675085</v>
      </c>
      <c r="F2706">
        <v>3.99</v>
      </c>
      <c r="G2706">
        <v>372.44386192697999</v>
      </c>
      <c r="H2706">
        <v>4.4756836029717997</v>
      </c>
      <c r="I2706">
        <v>49.524954422319603</v>
      </c>
      <c r="J2706">
        <v>6.3055557337514898</v>
      </c>
      <c r="K2706">
        <v>3.6614284392980299</v>
      </c>
      <c r="L2706">
        <v>2.8588570322014499</v>
      </c>
      <c r="M2706">
        <v>51.498096907277201</v>
      </c>
      <c r="N2706">
        <v>0.75382017923360201</v>
      </c>
      <c r="O2706">
        <v>12.531328320802</v>
      </c>
      <c r="P2706">
        <v>432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D2707" t="s">
        <v>75</v>
      </c>
      <c r="E2707">
        <v>128.14313011199999</v>
      </c>
      <c r="F2707">
        <v>94.65</v>
      </c>
      <c r="G2707">
        <v>27.471278661342701</v>
      </c>
      <c r="H2707">
        <v>-6.5130250575428903</v>
      </c>
      <c r="I2707">
        <v>11.371368877429701</v>
      </c>
      <c r="J2707">
        <v>-4.3343975827239003</v>
      </c>
      <c r="K2707">
        <v>95.720902123515202</v>
      </c>
      <c r="L2707">
        <v>86.796866597153098</v>
      </c>
      <c r="M2707">
        <v>39.647755021110399</v>
      </c>
      <c r="N2707">
        <v>0.113611500392377</v>
      </c>
      <c r="O2707">
        <v>41.468568409931301</v>
      </c>
      <c r="P2707">
        <v>59.746835443037902</v>
      </c>
      <c r="Q2707">
        <v>-1.4276095314328E-2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E2708">
        <v>128.02500000000001</v>
      </c>
      <c r="F2708">
        <v>49.9</v>
      </c>
      <c r="G2708">
        <v>123.19386192698001</v>
      </c>
      <c r="H2708">
        <v>-4.4276201842965301</v>
      </c>
      <c r="I2708">
        <v>68.122357019722202</v>
      </c>
      <c r="J2708">
        <v>0.77033811366578797</v>
      </c>
      <c r="K2708">
        <v>55.061476690016299</v>
      </c>
      <c r="L2708">
        <v>48.257299747134702</v>
      </c>
      <c r="M2708">
        <v>47.754389608023601</v>
      </c>
      <c r="N2708">
        <v>1.6463068181818099</v>
      </c>
      <c r="O2708">
        <v>86.012024048096094</v>
      </c>
      <c r="P2708">
        <v>190.369508292115</v>
      </c>
      <c r="Q2708">
        <v>0.19868001335152199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D2709" t="s">
        <v>1675</v>
      </c>
      <c r="E2709">
        <v>127.747850275</v>
      </c>
      <c r="F2709">
        <v>7.82</v>
      </c>
      <c r="G2709">
        <v>-76.369429212260101</v>
      </c>
      <c r="H2709">
        <v>0.38849714735461899</v>
      </c>
      <c r="I2709">
        <v>-35.906445860565697</v>
      </c>
      <c r="J2709">
        <v>-1.6223247374677401</v>
      </c>
      <c r="K2709">
        <v>7.8870778492343598</v>
      </c>
      <c r="L2709">
        <v>9.5411170883714504</v>
      </c>
      <c r="M2709">
        <v>54.334447239075303</v>
      </c>
      <c r="N2709">
        <v>1.11998503664687</v>
      </c>
      <c r="O2709">
        <v>105.242966751918</v>
      </c>
      <c r="P2709">
        <v>12.517985611510699</v>
      </c>
      <c r="Q2709">
        <v>5.5768176292027002E-2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D2710" t="s">
        <v>189</v>
      </c>
      <c r="E2710">
        <v>127.13669785</v>
      </c>
      <c r="F2710">
        <v>115.35</v>
      </c>
      <c r="G2710">
        <v>7.7905836196100298</v>
      </c>
      <c r="H2710">
        <v>5.3008020257089496</v>
      </c>
      <c r="I2710">
        <v>-40.944362893561802</v>
      </c>
      <c r="J2710">
        <v>15.4415542392624</v>
      </c>
      <c r="K2710">
        <v>109.476392198472</v>
      </c>
      <c r="L2710">
        <v>111.525812024223</v>
      </c>
      <c r="M2710">
        <v>87.023163775179995</v>
      </c>
      <c r="N2710">
        <v>1.83449708761184</v>
      </c>
      <c r="O2710">
        <v>47.117468573905498</v>
      </c>
      <c r="P2710">
        <v>43.7204086718165</v>
      </c>
      <c r="Q2710">
        <v>0.12838554913776801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D2711" t="s">
        <v>239</v>
      </c>
      <c r="E2711">
        <v>127.0256</v>
      </c>
      <c r="F2711">
        <v>131.44999999999999</v>
      </c>
      <c r="G2711">
        <v>-32.076747392016003</v>
      </c>
      <c r="H2711">
        <v>1.3380612126403599</v>
      </c>
      <c r="I2711">
        <v>-29.1772588573583</v>
      </c>
      <c r="J2711">
        <v>-0.81024152854965004</v>
      </c>
      <c r="K2711">
        <v>130.80588587306801</v>
      </c>
      <c r="L2711">
        <v>140.70752495826801</v>
      </c>
      <c r="M2711">
        <v>56.613232803645303</v>
      </c>
      <c r="N2711">
        <v>0.738270407921095</v>
      </c>
      <c r="O2711">
        <v>47.584632940281402</v>
      </c>
      <c r="P2711">
        <v>19.499999999999901</v>
      </c>
      <c r="Q2711">
        <v>6.5608512961087995E-2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130</v>
      </c>
      <c r="E2712">
        <v>126.846636629999</v>
      </c>
      <c r="F2712">
        <v>139.65</v>
      </c>
      <c r="G2712">
        <v>24.786758101843802</v>
      </c>
      <c r="H2712">
        <v>5.9939484431544399</v>
      </c>
      <c r="I2712">
        <v>-22.057678630901599</v>
      </c>
      <c r="J2712">
        <v>-4.5961903656219501E-2</v>
      </c>
      <c r="K2712">
        <v>128.30911318362899</v>
      </c>
      <c r="L2712">
        <v>121.200861546052</v>
      </c>
      <c r="M2712">
        <v>66.207776101750298</v>
      </c>
      <c r="N2712">
        <v>1.0839874634655899</v>
      </c>
      <c r="O2712">
        <v>39.455782312925102</v>
      </c>
      <c r="P2712">
        <v>59.363231769941798</v>
      </c>
      <c r="Q2712">
        <v>7.1439088686704996E-2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D2713" t="s">
        <v>388</v>
      </c>
      <c r="E2713">
        <v>126.840255</v>
      </c>
      <c r="F2713">
        <v>53.1</v>
      </c>
      <c r="G2713">
        <v>6.6091800289828804</v>
      </c>
      <c r="H2713">
        <v>21.3742073428308</v>
      </c>
      <c r="I2713">
        <v>-5.2955658508964101</v>
      </c>
      <c r="J2713">
        <v>19.688618480570199</v>
      </c>
      <c r="K2713">
        <v>45.024830382173803</v>
      </c>
      <c r="L2713">
        <v>46.252889231369601</v>
      </c>
      <c r="M2713">
        <v>84.203363548413705</v>
      </c>
      <c r="N2713">
        <v>2.8230303030303001</v>
      </c>
      <c r="O2713">
        <v>46.327683615819197</v>
      </c>
      <c r="P2713">
        <v>53.468208092485497</v>
      </c>
      <c r="Q2713">
        <v>0.14540189161664599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629</v>
      </c>
      <c r="E2714">
        <v>126.568357159999</v>
      </c>
      <c r="F2714">
        <v>43.37</v>
      </c>
      <c r="G2714">
        <v>15.8905832384558</v>
      </c>
      <c r="H2714">
        <v>2.80018415977213</v>
      </c>
      <c r="I2714">
        <v>6.4744413994309502</v>
      </c>
      <c r="J2714">
        <v>-5.6348285186305898</v>
      </c>
      <c r="K2714">
        <v>40.241836452160598</v>
      </c>
      <c r="L2714">
        <v>36.796432018838601</v>
      </c>
      <c r="M2714">
        <v>59.053879313075598</v>
      </c>
      <c r="N2714">
        <v>1.93905532504505</v>
      </c>
      <c r="O2714">
        <v>12.7046345400046</v>
      </c>
      <c r="P2714">
        <v>60.332717190388102</v>
      </c>
      <c r="Q2714">
        <v>-3.1022159602545001E-2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D2715" t="s">
        <v>403</v>
      </c>
      <c r="E2715">
        <v>126.35504450099999</v>
      </c>
      <c r="F2715">
        <v>5.53</v>
      </c>
      <c r="G2715">
        <v>28.875934756111999</v>
      </c>
      <c r="H2715">
        <v>-4.4854025892939404</v>
      </c>
      <c r="I2715">
        <v>-5.1130103526313899</v>
      </c>
      <c r="J2715">
        <v>2.98632709890131</v>
      </c>
      <c r="K2715">
        <v>5.4981150008642903</v>
      </c>
      <c r="L2715">
        <v>5.2876000130362799</v>
      </c>
      <c r="M2715">
        <v>57.483976949878098</v>
      </c>
      <c r="N2715">
        <v>1.5585522945177299</v>
      </c>
      <c r="O2715">
        <v>71.428571428571402</v>
      </c>
      <c r="P2715">
        <v>72.812499999999901</v>
      </c>
      <c r="Q2715">
        <v>8.2942350689708996E-2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D2716" t="s">
        <v>65</v>
      </c>
      <c r="E2716">
        <v>126.3015</v>
      </c>
      <c r="F2716">
        <v>29.05</v>
      </c>
      <c r="G2716">
        <v>3.84619167608435</v>
      </c>
      <c r="H2716">
        <v>-6.3545364053303999</v>
      </c>
      <c r="I2716">
        <v>-29.202446181709899</v>
      </c>
      <c r="J2716">
        <v>-0.48377735693544399</v>
      </c>
      <c r="K2716">
        <v>29.887334102165699</v>
      </c>
      <c r="L2716">
        <v>29.486384049850301</v>
      </c>
      <c r="M2716">
        <v>47.949511222712502</v>
      </c>
      <c r="N2716">
        <v>1.00152942637821</v>
      </c>
      <c r="O2716">
        <v>51.084337349397501</v>
      </c>
      <c r="P2716">
        <v>38.3333333333333</v>
      </c>
      <c r="Q2716">
        <v>-3.9531249633614998E-2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D2717" t="s">
        <v>189</v>
      </c>
      <c r="E2717">
        <v>126.28754370999999</v>
      </c>
      <c r="F2717">
        <v>517.5</v>
      </c>
      <c r="G2717">
        <v>3.36061211490322</v>
      </c>
      <c r="H2717">
        <v>4.5479463663112503</v>
      </c>
      <c r="I2717">
        <v>-21.3567152276784</v>
      </c>
      <c r="J2717">
        <v>-0.34123093580680602</v>
      </c>
      <c r="K2717">
        <v>514.71899754361402</v>
      </c>
      <c r="L2717">
        <v>493.84698014533802</v>
      </c>
      <c r="M2717">
        <v>62.681659599870599</v>
      </c>
      <c r="N2717">
        <v>0.92765257484145602</v>
      </c>
      <c r="O2717">
        <v>34.6666666666666</v>
      </c>
      <c r="P2717">
        <v>36.184210526315702</v>
      </c>
      <c r="Q2717">
        <v>7.1876216235033E-2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629</v>
      </c>
      <c r="E2718">
        <v>125.43233343999999</v>
      </c>
      <c r="F2718">
        <v>58.79</v>
      </c>
      <c r="G2718">
        <v>-9.4274104388247508</v>
      </c>
      <c r="H2718">
        <v>-4.2501301241476996</v>
      </c>
      <c r="I2718">
        <v>-13.856723121794399</v>
      </c>
      <c r="J2718">
        <v>-2.0279388638940499</v>
      </c>
      <c r="K2718">
        <v>60.099536881462498</v>
      </c>
      <c r="L2718">
        <v>59.068564698913697</v>
      </c>
      <c r="M2718">
        <v>42.573908216278902</v>
      </c>
      <c r="N2718">
        <v>0.50650289157467598</v>
      </c>
      <c r="O2718">
        <v>56.455179452287801</v>
      </c>
      <c r="P2718">
        <v>25.085106382978701</v>
      </c>
      <c r="Q2718">
        <v>3.6742387149149999E-2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1215</v>
      </c>
      <c r="E2719">
        <v>124.672623</v>
      </c>
      <c r="F2719">
        <v>175</v>
      </c>
      <c r="G2719">
        <v>81.532341736956596</v>
      </c>
      <c r="H2719">
        <v>11.0546548449204</v>
      </c>
      <c r="I2719">
        <v>-16.109966212600899</v>
      </c>
      <c r="J2719">
        <v>19.448041094844498</v>
      </c>
      <c r="K2719">
        <v>167.27323820116001</v>
      </c>
      <c r="L2719">
        <v>132.01105889095001</v>
      </c>
      <c r="M2719">
        <v>78.950393249345098</v>
      </c>
      <c r="N2719">
        <v>1.9953488372093</v>
      </c>
      <c r="O2719">
        <v>26.714285714285701</v>
      </c>
      <c r="P2719">
        <v>116.85254027261399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D2720" t="s">
        <v>629</v>
      </c>
      <c r="E2720">
        <v>124.3288</v>
      </c>
      <c r="F2720">
        <v>52.82</v>
      </c>
      <c r="G2720">
        <v>-6.9389064346015097</v>
      </c>
      <c r="H2720">
        <v>4.0585742934945701</v>
      </c>
      <c r="I2720">
        <v>-26.742024500396901</v>
      </c>
      <c r="J2720">
        <v>-0.41017038898272501</v>
      </c>
      <c r="K2720">
        <v>50.663018982141601</v>
      </c>
      <c r="L2720">
        <v>50.721017733335003</v>
      </c>
      <c r="M2720">
        <v>65.893878710822705</v>
      </c>
      <c r="N2720">
        <v>1.97984515096539</v>
      </c>
      <c r="O2720">
        <v>29.875047330556502</v>
      </c>
      <c r="P2720">
        <v>28.515815085158099</v>
      </c>
      <c r="Q2720">
        <v>-1.4455359298005E-2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287</v>
      </c>
      <c r="E2721">
        <v>124.23912041099901</v>
      </c>
      <c r="F2721">
        <v>64.97</v>
      </c>
      <c r="G2721">
        <v>-17.606121342218099</v>
      </c>
      <c r="H2721">
        <v>13.5356151098211</v>
      </c>
      <c r="I2721">
        <v>-5.3906699101513</v>
      </c>
      <c r="J2721">
        <v>5.5055678870040001</v>
      </c>
      <c r="K2721">
        <v>66.451269018465197</v>
      </c>
      <c r="L2721">
        <v>63.248086996668903</v>
      </c>
      <c r="M2721">
        <v>54.912767190975799</v>
      </c>
      <c r="N2721">
        <v>0.25306871924947999</v>
      </c>
      <c r="O2721">
        <v>66.138217638910206</v>
      </c>
      <c r="P2721">
        <v>47.659090909090899</v>
      </c>
      <c r="Q2721">
        <v>-1.412579471143E-3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100</v>
      </c>
      <c r="E2722">
        <v>123.93952197999999</v>
      </c>
      <c r="F2722">
        <v>57.76</v>
      </c>
      <c r="G2722">
        <v>-27.705933224948499</v>
      </c>
      <c r="H2722">
        <v>-5.1287465923065501</v>
      </c>
      <c r="I2722">
        <v>8.2678115651768103</v>
      </c>
      <c r="J2722">
        <v>7.3404063116800202</v>
      </c>
      <c r="K2722">
        <v>60.962261690044102</v>
      </c>
      <c r="L2722">
        <v>60.705391261619503</v>
      </c>
      <c r="M2722">
        <v>61.738124032141698</v>
      </c>
      <c r="N2722">
        <v>1.3444897941203</v>
      </c>
      <c r="O2722">
        <v>77.389196675900195</v>
      </c>
      <c r="P2722">
        <v>38.181818181818102</v>
      </c>
      <c r="Q2722">
        <v>5.6311172735754998E-2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D2723" t="s">
        <v>130</v>
      </c>
      <c r="E2723">
        <v>123.87320778</v>
      </c>
      <c r="F2723">
        <v>63.75</v>
      </c>
      <c r="G2723">
        <v>17.761658537149899</v>
      </c>
      <c r="H2723">
        <v>-4.5348000873574703</v>
      </c>
      <c r="I2723">
        <v>-32.1219973520206</v>
      </c>
      <c r="J2723">
        <v>-1.46486395797111</v>
      </c>
      <c r="K2723">
        <v>62.570151129529997</v>
      </c>
      <c r="L2723">
        <v>62.053349094683398</v>
      </c>
      <c r="M2723">
        <v>49.554417800095301</v>
      </c>
      <c r="N2723">
        <v>1.4867594691510699</v>
      </c>
      <c r="O2723">
        <v>47.843137254901897</v>
      </c>
      <c r="P2723">
        <v>48.0836236933797</v>
      </c>
      <c r="Q2723">
        <v>0.115093108606381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D2724" t="s">
        <v>1576</v>
      </c>
      <c r="E2724">
        <v>123.55390794100001</v>
      </c>
      <c r="F2724">
        <v>83.44</v>
      </c>
      <c r="G2724">
        <v>16.204536564042701</v>
      </c>
      <c r="H2724">
        <v>-8.9397937952220499</v>
      </c>
      <c r="I2724">
        <v>10.447666186152899</v>
      </c>
      <c r="J2724">
        <v>-0.72970931566449704</v>
      </c>
      <c r="K2724">
        <v>90.453004253343906</v>
      </c>
      <c r="L2724">
        <v>85.283845178664706</v>
      </c>
      <c r="M2724">
        <v>48.6670509182389</v>
      </c>
      <c r="N2724">
        <v>1.02732428252277</v>
      </c>
      <c r="O2724">
        <v>78.271812080536904</v>
      </c>
      <c r="P2724">
        <v>58.631178707224301</v>
      </c>
      <c r="Q2724">
        <v>4.4866361750177997E-2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65</v>
      </c>
      <c r="E2725">
        <v>123.3723375</v>
      </c>
      <c r="F2725">
        <v>194</v>
      </c>
      <c r="G2725">
        <v>119.139206056535</v>
      </c>
      <c r="H2725">
        <v>-14.036632596600899</v>
      </c>
      <c r="I2725">
        <v>35.898580795946003</v>
      </c>
      <c r="J2725">
        <v>2.153528257244</v>
      </c>
      <c r="K2725">
        <v>202.116722828018</v>
      </c>
      <c r="L2725">
        <v>166.27282872152301</v>
      </c>
      <c r="M2725">
        <v>51.770517605085999</v>
      </c>
      <c r="N2725">
        <v>0.147338509259519</v>
      </c>
      <c r="O2725">
        <v>58.350515463917503</v>
      </c>
      <c r="P2725">
        <v>158.25346112886001</v>
      </c>
      <c r="Q2725">
        <v>1.2014988137765E-2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297</v>
      </c>
      <c r="E2726">
        <v>123.29065</v>
      </c>
      <c r="F2726">
        <v>52.61</v>
      </c>
      <c r="G2726">
        <v>-8.7646396432304403</v>
      </c>
      <c r="H2726">
        <v>4.9381207232115898</v>
      </c>
      <c r="I2726">
        <v>-14.8300352799832</v>
      </c>
      <c r="J2726">
        <v>0.44112368004086799</v>
      </c>
      <c r="K2726">
        <v>51.4236551615598</v>
      </c>
      <c r="L2726">
        <v>52.386073584786899</v>
      </c>
      <c r="M2726">
        <v>61.722372446535402</v>
      </c>
      <c r="N2726">
        <v>2.0064156565630502</v>
      </c>
      <c r="O2726">
        <v>40.467591712602101</v>
      </c>
      <c r="P2726">
        <v>28.004866180048602</v>
      </c>
      <c r="Q2726">
        <v>1.6581914259693999E-2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E2727">
        <v>122.68465550000001</v>
      </c>
      <c r="F2727">
        <v>48.52</v>
      </c>
      <c r="G2727">
        <v>69.650510530565199</v>
      </c>
      <c r="H2727">
        <v>23.5517823022501</v>
      </c>
      <c r="I2727">
        <v>96.620213122943994</v>
      </c>
      <c r="J2727">
        <v>31.3316758247108</v>
      </c>
      <c r="K2727">
        <v>33.0427377695149</v>
      </c>
      <c r="L2727">
        <v>29.140100402671901</v>
      </c>
      <c r="M2727">
        <v>90.084388354232104</v>
      </c>
      <c r="N2727">
        <v>3.2323456849658601</v>
      </c>
      <c r="O2727">
        <v>0.65952184666118097</v>
      </c>
      <c r="P2727">
        <v>168.80886426592801</v>
      </c>
      <c r="Q2727">
        <v>5.5911544527071998E-2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E2728">
        <v>122.28924480000001</v>
      </c>
      <c r="F2728">
        <v>184.35</v>
      </c>
      <c r="G2728">
        <v>54.962298505151502</v>
      </c>
      <c r="H2728">
        <v>-9.4046022814832302</v>
      </c>
      <c r="I2728">
        <v>20.4486533648865</v>
      </c>
      <c r="J2728">
        <v>-1.4688868048419901</v>
      </c>
      <c r="K2728">
        <v>177.656025608737</v>
      </c>
      <c r="L2728">
        <v>157.59448019885201</v>
      </c>
      <c r="M2728">
        <v>38.936217657339597</v>
      </c>
      <c r="N2728">
        <v>0.62311957803163598</v>
      </c>
      <c r="O2728">
        <v>49.172769189042498</v>
      </c>
      <c r="P2728">
        <v>89.076923076922995</v>
      </c>
      <c r="Q2728">
        <v>0.104927862860559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D2729" t="s">
        <v>629</v>
      </c>
      <c r="E2729">
        <v>121.913351952</v>
      </c>
      <c r="F2729">
        <v>3.77</v>
      </c>
      <c r="G2729">
        <v>14.6383719623995</v>
      </c>
      <c r="H2729">
        <v>30.493948443154402</v>
      </c>
      <c r="I2729">
        <v>-18.4386283866239</v>
      </c>
      <c r="J2729">
        <v>19.591719255764001</v>
      </c>
      <c r="K2729">
        <v>3.33819231005549</v>
      </c>
      <c r="L2729">
        <v>3.4039252558869499</v>
      </c>
      <c r="M2729">
        <v>84.525220120278604</v>
      </c>
      <c r="N2729">
        <v>1.5425296858338799</v>
      </c>
      <c r="O2729">
        <v>30.368530955471499</v>
      </c>
      <c r="P2729">
        <v>100.10163749294099</v>
      </c>
      <c r="Q2729">
        <v>-6.2273948309398003E-2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40</v>
      </c>
      <c r="E2730">
        <v>121.83335</v>
      </c>
      <c r="F2730">
        <v>484.45</v>
      </c>
      <c r="G2730">
        <v>154.290444608706</v>
      </c>
      <c r="H2730">
        <v>1.1702858443364099</v>
      </c>
      <c r="I2730">
        <v>19.612377975714701</v>
      </c>
      <c r="J2730">
        <v>2.1609687410719398</v>
      </c>
      <c r="K2730">
        <v>432.01869068700699</v>
      </c>
      <c r="L2730">
        <v>382.89864135767499</v>
      </c>
      <c r="M2730">
        <v>68.709506079000505</v>
      </c>
      <c r="N2730">
        <v>1.5405334905127901</v>
      </c>
      <c r="O2730">
        <v>8.5251315925276092</v>
      </c>
      <c r="P2730">
        <v>185.474366529169</v>
      </c>
      <c r="Q2730">
        <v>7.8687440988225998E-2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403</v>
      </c>
      <c r="E2731">
        <v>121.7969949</v>
      </c>
      <c r="F2731">
        <v>121.95</v>
      </c>
      <c r="G2731">
        <v>-71.5094631685037</v>
      </c>
      <c r="H2731">
        <v>-12.0094840511247</v>
      </c>
      <c r="I2731">
        <v>0.32112004607151501</v>
      </c>
      <c r="J2731">
        <v>1.0702816769494301</v>
      </c>
      <c r="K2731">
        <v>127.300903883348</v>
      </c>
      <c r="L2731">
        <v>127.27318262045399</v>
      </c>
      <c r="M2731">
        <v>45.029589321671203</v>
      </c>
      <c r="N2731">
        <v>0.480900856683599</v>
      </c>
      <c r="O2731">
        <v>92.701927019270101</v>
      </c>
      <c r="P2731">
        <v>32.843137254901897</v>
      </c>
      <c r="Q2731">
        <v>9.7201542771023997E-2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D2732" t="s">
        <v>65</v>
      </c>
      <c r="E2732">
        <v>121.458</v>
      </c>
      <c r="F2732">
        <v>1026.75</v>
      </c>
      <c r="G2732">
        <v>2.30286800201015</v>
      </c>
      <c r="H2732">
        <v>12.8524755749373</v>
      </c>
      <c r="I2732">
        <v>-28.360946658847599</v>
      </c>
      <c r="J2732">
        <v>1.1457209080156801</v>
      </c>
      <c r="K2732">
        <v>918.14460321965998</v>
      </c>
      <c r="L2732">
        <v>886.01850224431496</v>
      </c>
      <c r="M2732">
        <v>72.168638477304995</v>
      </c>
      <c r="N2732">
        <v>2.8990855215745501</v>
      </c>
      <c r="O2732">
        <v>26.9052836620404</v>
      </c>
      <c r="P2732">
        <v>44.816643159379403</v>
      </c>
      <c r="Q2732">
        <v>2.6649920171073999E-2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D2733" t="s">
        <v>65</v>
      </c>
      <c r="E2733">
        <v>120.915005796</v>
      </c>
      <c r="F2733">
        <v>7.22</v>
      </c>
      <c r="G2733">
        <v>51.220682932062203</v>
      </c>
      <c r="H2733">
        <v>17.460266677765301</v>
      </c>
      <c r="I2733">
        <v>6.2140560749249598</v>
      </c>
      <c r="J2733">
        <v>15.758385922430699</v>
      </c>
      <c r="K2733">
        <v>5.8560134339855798</v>
      </c>
      <c r="L2733">
        <v>5.4524454472274098</v>
      </c>
      <c r="M2733">
        <v>81.477966086137897</v>
      </c>
      <c r="N2733">
        <v>2.7109365068874798</v>
      </c>
      <c r="O2733">
        <v>0.96952908587257802</v>
      </c>
      <c r="P2733">
        <v>112.699162309551</v>
      </c>
      <c r="Q2733">
        <v>-1.7839603384772001E-2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1407</v>
      </c>
      <c r="E2734">
        <v>120.56265999999999</v>
      </c>
      <c r="F2734">
        <v>4.62</v>
      </c>
      <c r="G2734">
        <v>215.91608414920199</v>
      </c>
      <c r="H2734">
        <v>5.6869308992947998</v>
      </c>
      <c r="I2734">
        <v>175.41781156517601</v>
      </c>
      <c r="J2734">
        <v>0.29684746089227698</v>
      </c>
      <c r="K2734">
        <v>3.8731544838345</v>
      </c>
      <c r="L2734">
        <v>2.4478310234212999</v>
      </c>
      <c r="M2734">
        <v>76.794537686863407</v>
      </c>
      <c r="N2734">
        <v>1.91254449026608</v>
      </c>
      <c r="O2734">
        <v>6.2770562770562801</v>
      </c>
      <c r="P2734">
        <v>443.529411764705</v>
      </c>
      <c r="Q2734">
        <v>4.5369977211631003E-2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D2735" t="s">
        <v>239</v>
      </c>
      <c r="E2735">
        <v>120.5096704</v>
      </c>
      <c r="F2735">
        <v>113.85</v>
      </c>
      <c r="G2735">
        <v>48.713077914682103</v>
      </c>
      <c r="H2735">
        <v>0.82099246831167605</v>
      </c>
      <c r="I2735">
        <v>41.671215241146797</v>
      </c>
      <c r="J2735">
        <v>-7.9082807442359302</v>
      </c>
      <c r="K2735">
        <v>105.36820032106699</v>
      </c>
      <c r="M2735">
        <v>51.624103877051503</v>
      </c>
      <c r="N2735">
        <v>0.46367255035985599</v>
      </c>
      <c r="O2735">
        <v>17.6987263943785</v>
      </c>
      <c r="P2735">
        <v>106.99999999999901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E2736">
        <v>120.4376</v>
      </c>
      <c r="F2736">
        <v>80</v>
      </c>
      <c r="G2736">
        <v>-33.282882259066099</v>
      </c>
      <c r="H2736">
        <v>-7.5710922072520503</v>
      </c>
      <c r="I2736">
        <v>-41.9036170062517</v>
      </c>
      <c r="J2736">
        <v>-2.1608687359543501</v>
      </c>
      <c r="K2736">
        <v>89.718934026795296</v>
      </c>
      <c r="L2736">
        <v>96.974553449341101</v>
      </c>
      <c r="M2736">
        <v>33.787040983797297</v>
      </c>
      <c r="N2736">
        <v>1.0334264348139399</v>
      </c>
      <c r="O2736">
        <v>83.749999999999901</v>
      </c>
      <c r="P2736">
        <v>9.4391244870041007</v>
      </c>
      <c r="Q2736">
        <v>7.4319464418571998E-2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287</v>
      </c>
      <c r="E2737">
        <v>120.20278740000001</v>
      </c>
      <c r="F2737">
        <v>57.19</v>
      </c>
      <c r="G2737">
        <v>-51.2043652562106</v>
      </c>
      <c r="H2737">
        <v>-10.085286529523099</v>
      </c>
      <c r="I2737">
        <v>-49.432747094040998</v>
      </c>
      <c r="J2737">
        <v>-0.36901372852912701</v>
      </c>
      <c r="K2737">
        <v>59.947055695750301</v>
      </c>
      <c r="L2737">
        <v>68.710310387179803</v>
      </c>
      <c r="M2737">
        <v>41.3615838376261</v>
      </c>
      <c r="N2737">
        <v>1.670312872225</v>
      </c>
      <c r="O2737">
        <v>94.089875852421699</v>
      </c>
      <c r="P2737">
        <v>17.917525773195798</v>
      </c>
      <c r="Q2737">
        <v>9.3692389450049998E-3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E2738">
        <v>120.105178368</v>
      </c>
      <c r="F2738">
        <v>22.23</v>
      </c>
      <c r="G2738">
        <v>35.602092079930102</v>
      </c>
      <c r="H2738">
        <v>24.5788976582975</v>
      </c>
      <c r="I2738">
        <v>72.537376782568103</v>
      </c>
      <c r="J2738">
        <v>4.9402041042489104</v>
      </c>
      <c r="K2738">
        <v>20.296957794194402</v>
      </c>
      <c r="L2738">
        <v>16.432438618971499</v>
      </c>
      <c r="M2738">
        <v>71.768986057214704</v>
      </c>
      <c r="N2738">
        <v>1.0838317267526001</v>
      </c>
      <c r="O2738">
        <v>10.616284300494801</v>
      </c>
      <c r="P2738">
        <v>118.369351669941</v>
      </c>
      <c r="Q2738">
        <v>0.114230315722682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242</v>
      </c>
      <c r="E2739">
        <v>120.063609722</v>
      </c>
      <c r="F2739">
        <v>57.13</v>
      </c>
      <c r="G2739">
        <v>-18.797669875804601</v>
      </c>
      <c r="H2739">
        <v>7.3251596739739</v>
      </c>
      <c r="I2739">
        <v>-23.164890455025098</v>
      </c>
      <c r="J2739">
        <v>-5.1677885742135601</v>
      </c>
      <c r="K2739">
        <v>54.542451791790498</v>
      </c>
      <c r="L2739">
        <v>55.915626286518901</v>
      </c>
      <c r="M2739">
        <v>48.788643547387402</v>
      </c>
      <c r="N2739">
        <v>0.84378432647713597</v>
      </c>
      <c r="O2739">
        <v>25.678277612462701</v>
      </c>
      <c r="P2739">
        <v>28.008066323101001</v>
      </c>
      <c r="Q2739">
        <v>-2.3553444696209999E-2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E2740">
        <v>120.005197</v>
      </c>
      <c r="F2740">
        <v>32.97</v>
      </c>
      <c r="G2740">
        <v>-55.357138718597298</v>
      </c>
      <c r="H2740">
        <v>0.84811510982111205</v>
      </c>
      <c r="I2740">
        <v>-13.604420739723301</v>
      </c>
      <c r="J2740">
        <v>-1.3302403700360299</v>
      </c>
      <c r="K2740">
        <v>34.722709218296401</v>
      </c>
      <c r="L2740">
        <v>34.143131453452099</v>
      </c>
      <c r="M2740">
        <v>49.399729336976897</v>
      </c>
      <c r="N2740">
        <v>0.70257113761599499</v>
      </c>
      <c r="O2740">
        <v>58.538064907491602</v>
      </c>
      <c r="P2740">
        <v>31.7745803357314</v>
      </c>
      <c r="Q2740">
        <v>8.8467142120229006E-2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D2741" t="s">
        <v>388</v>
      </c>
      <c r="E2741">
        <v>119.897826729999</v>
      </c>
      <c r="F2741">
        <v>57.42</v>
      </c>
      <c r="G2741">
        <v>-17.349781336776701</v>
      </c>
      <c r="H2741">
        <v>-1.3452993578768</v>
      </c>
      <c r="I2741">
        <v>-20.0421803113463</v>
      </c>
      <c r="J2741">
        <v>-10.2350530278013</v>
      </c>
      <c r="K2741">
        <v>56.791068246995202</v>
      </c>
      <c r="L2741">
        <v>58.706912677229703</v>
      </c>
      <c r="M2741">
        <v>40.747949745838298</v>
      </c>
      <c r="N2741">
        <v>1.3392844572937099</v>
      </c>
      <c r="O2741">
        <v>38.2793451758969</v>
      </c>
      <c r="P2741">
        <v>27.6</v>
      </c>
      <c r="Q2741">
        <v>-8.2844513258764005E-2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214</v>
      </c>
      <c r="E2742">
        <v>119.876496</v>
      </c>
      <c r="F2742">
        <v>8.1199999999999992</v>
      </c>
      <c r="G2742">
        <v>-22.734709501590999</v>
      </c>
      <c r="H2742">
        <v>-9.2180831150309501</v>
      </c>
      <c r="I2742">
        <v>-20.319588205728099</v>
      </c>
      <c r="J2742">
        <v>-2.5847154206705998</v>
      </c>
      <c r="K2742">
        <v>8.1629114217621606</v>
      </c>
      <c r="L2742">
        <v>8.3645846574350902</v>
      </c>
      <c r="M2742">
        <v>44.690152442024399</v>
      </c>
      <c r="N2742">
        <v>0.58459404952057703</v>
      </c>
      <c r="O2742">
        <v>60.098522167487701</v>
      </c>
      <c r="P2742">
        <v>29.299363057324801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E2743">
        <v>119.62041840000001</v>
      </c>
      <c r="F2743">
        <v>114</v>
      </c>
      <c r="G2743">
        <v>170.56886192697999</v>
      </c>
      <c r="H2743">
        <v>20.634299320347399</v>
      </c>
      <c r="I2743">
        <v>116.970841868207</v>
      </c>
      <c r="J2743">
        <v>-1.90828074423593</v>
      </c>
      <c r="K2743">
        <v>95.196174321884996</v>
      </c>
      <c r="L2743">
        <v>65.344628664078698</v>
      </c>
      <c r="M2743">
        <v>64.990535539446697</v>
      </c>
      <c r="N2743">
        <v>1.0347496706192301</v>
      </c>
      <c r="O2743">
        <v>7.6315789473684301</v>
      </c>
      <c r="P2743">
        <v>678.15699658702999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403</v>
      </c>
      <c r="E2744">
        <v>119.5374245</v>
      </c>
      <c r="F2744">
        <v>92.09</v>
      </c>
      <c r="G2744">
        <v>610.41386192697996</v>
      </c>
      <c r="H2744">
        <v>-2.9248209238220801</v>
      </c>
      <c r="I2744">
        <v>623.38781156517598</v>
      </c>
      <c r="J2744">
        <v>-0.39842529088506801</v>
      </c>
      <c r="K2744">
        <v>80.143911422108104</v>
      </c>
      <c r="M2744">
        <v>50.470346265451198</v>
      </c>
      <c r="N2744">
        <v>0.157645623770541</v>
      </c>
      <c r="O2744">
        <v>9.6535997393853705</v>
      </c>
      <c r="P2744">
        <v>636.72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629</v>
      </c>
      <c r="E2745">
        <v>119.50275000000001</v>
      </c>
      <c r="F2745">
        <v>49.8</v>
      </c>
      <c r="G2745">
        <v>49.822854546896501</v>
      </c>
      <c r="H2745">
        <v>39.530873076437103</v>
      </c>
      <c r="I2745">
        <v>82.910912107756104</v>
      </c>
      <c r="J2745">
        <v>18.250975723988098</v>
      </c>
      <c r="K2745">
        <v>34.975629316801701</v>
      </c>
      <c r="L2745">
        <v>29.6965649336749</v>
      </c>
      <c r="M2745">
        <v>83.881323853134901</v>
      </c>
      <c r="N2745">
        <v>1.37251551584725</v>
      </c>
      <c r="O2745">
        <v>0.24096385542169399</v>
      </c>
      <c r="P2745">
        <v>148.184248424397</v>
      </c>
      <c r="Q2745">
        <v>0.20656600950735801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934</v>
      </c>
      <c r="E2746">
        <v>119.46528000000001</v>
      </c>
      <c r="F2746">
        <v>204.02</v>
      </c>
      <c r="G2746">
        <v>77.918086151204605</v>
      </c>
      <c r="H2746">
        <v>-2.54030045477705</v>
      </c>
      <c r="I2746">
        <v>-11.652646944666101</v>
      </c>
      <c r="J2746">
        <v>-0.97739352818993497</v>
      </c>
      <c r="K2746">
        <v>197.305745642749</v>
      </c>
      <c r="L2746">
        <v>188.00073674311801</v>
      </c>
      <c r="M2746">
        <v>61.395881885763899</v>
      </c>
      <c r="N2746">
        <v>0.91965455096481696</v>
      </c>
      <c r="O2746">
        <v>28.173708459954899</v>
      </c>
      <c r="P2746">
        <v>108.183673469387</v>
      </c>
      <c r="Q2746">
        <v>0.122921308948717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120</v>
      </c>
      <c r="E2747">
        <v>119.02267500000001</v>
      </c>
      <c r="F2747">
        <v>7.8</v>
      </c>
      <c r="G2747">
        <v>-61.409872512853603</v>
      </c>
      <c r="H2747">
        <v>-8.2143848901788807</v>
      </c>
      <c r="I2747">
        <v>-44.609721474470703</v>
      </c>
      <c r="J2747">
        <v>-4.6166140775692597</v>
      </c>
      <c r="K2747">
        <v>8.2350605808063904</v>
      </c>
      <c r="L2747">
        <v>10.207989081175601</v>
      </c>
      <c r="M2747">
        <v>39.543991266705198</v>
      </c>
      <c r="N2747">
        <v>0.54341493591744305</v>
      </c>
      <c r="O2747">
        <v>89.102564102564102</v>
      </c>
      <c r="P2747">
        <v>7.58620689655171</v>
      </c>
      <c r="Q2747">
        <v>-6.0583366706357999E-2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542</v>
      </c>
      <c r="E2748">
        <v>118.99529295000001</v>
      </c>
      <c r="F2748">
        <v>2878.05</v>
      </c>
      <c r="G2748">
        <v>68.584669443486206</v>
      </c>
      <c r="H2748">
        <v>-3.2123726919007898</v>
      </c>
      <c r="I2748">
        <v>-14.056563661190401</v>
      </c>
      <c r="J2748">
        <v>4.6972348432940301</v>
      </c>
      <c r="K2748">
        <v>2840.7307832751098</v>
      </c>
      <c r="L2748">
        <v>2553.2362493927299</v>
      </c>
      <c r="M2748">
        <v>58.861755130448401</v>
      </c>
      <c r="N2748">
        <v>1.53691612255148</v>
      </c>
      <c r="O2748">
        <v>16.050798283559999</v>
      </c>
      <c r="P2748">
        <v>114.916178172721</v>
      </c>
      <c r="Q2748">
        <v>0.122180585841856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D2749" t="s">
        <v>239</v>
      </c>
      <c r="E2749">
        <v>118.776</v>
      </c>
      <c r="F2749">
        <v>104</v>
      </c>
      <c r="G2749">
        <v>68.852428262127702</v>
      </c>
      <c r="H2749">
        <v>27.739687493869098</v>
      </c>
      <c r="I2749">
        <v>7.6261739750395696</v>
      </c>
      <c r="J2749">
        <v>-9.7797770788629297</v>
      </c>
      <c r="K2749">
        <v>90.938585372819603</v>
      </c>
      <c r="L2749">
        <v>78.730775949956396</v>
      </c>
      <c r="M2749">
        <v>57.088673561747399</v>
      </c>
      <c r="N2749">
        <v>2.9474753120214099</v>
      </c>
      <c r="O2749">
        <v>22.115384615384599</v>
      </c>
      <c r="P2749">
        <v>111.38211382113801</v>
      </c>
      <c r="Q2749">
        <v>7.9645490790053994E-2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E2750">
        <v>118.592</v>
      </c>
      <c r="F2750">
        <v>194.35</v>
      </c>
      <c r="G2750">
        <v>-2.9093126761941899</v>
      </c>
      <c r="H2750">
        <v>39.292846514779797</v>
      </c>
      <c r="I2750">
        <v>10.064636962002201</v>
      </c>
      <c r="J2750">
        <v>-14.7122169056516</v>
      </c>
      <c r="M2750">
        <v>40.869966022606299</v>
      </c>
      <c r="O2750">
        <v>30.692050424491899</v>
      </c>
      <c r="P2750">
        <v>36.914406481155297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E2751">
        <v>118.4120084</v>
      </c>
      <c r="F2751">
        <v>89.46</v>
      </c>
      <c r="G2751">
        <v>415.54728409536301</v>
      </c>
      <c r="H2751">
        <v>-26.526884890178799</v>
      </c>
      <c r="I2751">
        <v>-51.207188434823102</v>
      </c>
      <c r="J2751">
        <v>-8.9929813472369204</v>
      </c>
      <c r="K2751">
        <v>111.044520662075</v>
      </c>
      <c r="L2751">
        <v>112.59042035828401</v>
      </c>
      <c r="M2751">
        <v>4.9604909129528396</v>
      </c>
      <c r="N2751">
        <v>0.75998847568813399</v>
      </c>
      <c r="O2751">
        <v>183.86988598256201</v>
      </c>
      <c r="P2751">
        <v>441.853422168382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505</v>
      </c>
      <c r="E2752">
        <v>118.410385259999</v>
      </c>
      <c r="F2752">
        <v>113.35</v>
      </c>
      <c r="G2752">
        <v>38.8254408743488</v>
      </c>
      <c r="H2752">
        <v>7.9490766482826398</v>
      </c>
      <c r="I2752">
        <v>6.0087254417824099</v>
      </c>
      <c r="J2752">
        <v>11.007189750181899</v>
      </c>
      <c r="K2752">
        <v>102.891865029195</v>
      </c>
      <c r="L2752">
        <v>93.755528795479606</v>
      </c>
      <c r="M2752">
        <v>84.354676294488101</v>
      </c>
      <c r="N2752">
        <v>5.0598038881792</v>
      </c>
      <c r="O2752">
        <v>5.8667842964269896</v>
      </c>
      <c r="P2752">
        <v>65.716374269005797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542</v>
      </c>
      <c r="E2753">
        <v>117.80652000000001</v>
      </c>
      <c r="F2753">
        <v>100</v>
      </c>
      <c r="G2753">
        <v>-8.5898343649560207</v>
      </c>
      <c r="H2753">
        <v>-3.97953116414608</v>
      </c>
      <c r="I2753">
        <v>-28.189574556577099</v>
      </c>
      <c r="J2753">
        <v>-3.8191797100275</v>
      </c>
      <c r="K2753">
        <v>104.19841836428201</v>
      </c>
      <c r="L2753">
        <v>103.12544985718699</v>
      </c>
      <c r="M2753">
        <v>47.629553910704203</v>
      </c>
      <c r="N2753">
        <v>0.41512842768754799</v>
      </c>
      <c r="O2753">
        <v>33.449999999999903</v>
      </c>
      <c r="P2753">
        <v>23.456790123456699</v>
      </c>
      <c r="Q2753">
        <v>-6.6781011169296994E-2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403</v>
      </c>
      <c r="E2754">
        <v>117.75360000000001</v>
      </c>
      <c r="F2754">
        <v>300.55</v>
      </c>
      <c r="G2754">
        <v>79.691120323142101</v>
      </c>
      <c r="H2754">
        <v>5.4663705055045497</v>
      </c>
      <c r="I2754">
        <v>29.209903099442901</v>
      </c>
      <c r="J2754">
        <v>-8.9744258723639199</v>
      </c>
      <c r="K2754">
        <v>303.81203236677902</v>
      </c>
      <c r="L2754">
        <v>254.22928509797299</v>
      </c>
      <c r="M2754">
        <v>42.458653856660099</v>
      </c>
      <c r="N2754">
        <v>0.60430166753789105</v>
      </c>
      <c r="O2754">
        <v>26.1021460655464</v>
      </c>
      <c r="P2754">
        <v>135.63308506467999</v>
      </c>
      <c r="Q2754">
        <v>0.122419437727952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934</v>
      </c>
      <c r="E2755">
        <v>117.57064</v>
      </c>
      <c r="F2755">
        <v>242.15</v>
      </c>
      <c r="G2755">
        <v>-2.1266508935324002</v>
      </c>
      <c r="H2755">
        <v>-11.816129076225399</v>
      </c>
      <c r="I2755">
        <v>-35.294805257253003</v>
      </c>
      <c r="J2755">
        <v>-11.838916582386201</v>
      </c>
      <c r="K2755">
        <v>249.743126805184</v>
      </c>
      <c r="L2755">
        <v>250.64303719771999</v>
      </c>
      <c r="M2755">
        <v>30.886274355614599</v>
      </c>
      <c r="N2755">
        <v>0.76544804307905401</v>
      </c>
      <c r="O2755">
        <v>45.529630394383602</v>
      </c>
      <c r="P2755">
        <v>30.5390835579514</v>
      </c>
      <c r="Q2755">
        <v>4.4065651558814999E-2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103</v>
      </c>
      <c r="E2756">
        <v>117.30647399999999</v>
      </c>
      <c r="F2756">
        <v>60.55</v>
      </c>
      <c r="G2756">
        <v>147.50876034684401</v>
      </c>
      <c r="H2756">
        <v>17.462040771735499</v>
      </c>
      <c r="I2756">
        <v>43.940538837904001</v>
      </c>
      <c r="J2756">
        <v>13.3576225636521</v>
      </c>
      <c r="K2756">
        <v>58.1760611940337</v>
      </c>
      <c r="L2756">
        <v>51.3859709005364</v>
      </c>
      <c r="M2756">
        <v>65.270457605318896</v>
      </c>
      <c r="N2756">
        <v>1.14582865693976</v>
      </c>
      <c r="O2756">
        <v>39.884393063583801</v>
      </c>
      <c r="P2756">
        <v>198.27586206896501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777</v>
      </c>
      <c r="E2757">
        <v>117.189311</v>
      </c>
      <c r="F2757">
        <v>64.900000000000006</v>
      </c>
      <c r="G2757">
        <v>-18.677614026585001</v>
      </c>
      <c r="H2757">
        <v>14.7141865383925</v>
      </c>
      <c r="I2757">
        <v>-13.4860345886693</v>
      </c>
      <c r="J2757">
        <v>-2.7132844234117899</v>
      </c>
      <c r="K2757">
        <v>58.995498238878703</v>
      </c>
      <c r="L2757">
        <v>59.969857723070497</v>
      </c>
      <c r="M2757">
        <v>65.185808522181205</v>
      </c>
      <c r="N2757">
        <v>3.1906554983477999</v>
      </c>
      <c r="O2757">
        <v>49.3836671802773</v>
      </c>
      <c r="P2757">
        <v>39.569892473118202</v>
      </c>
      <c r="Q2757">
        <v>7.6234944466933005E-2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103</v>
      </c>
      <c r="E2758">
        <v>117.04</v>
      </c>
      <c r="F2758">
        <v>25.87</v>
      </c>
      <c r="G2758">
        <v>19.852054017375899</v>
      </c>
      <c r="H2758">
        <v>2.5712515527156099</v>
      </c>
      <c r="I2758">
        <v>-16.802337688554498</v>
      </c>
      <c r="J2758">
        <v>2.33131572486873</v>
      </c>
      <c r="K2758">
        <v>23.212135995800999</v>
      </c>
      <c r="L2758">
        <v>22.533091759313201</v>
      </c>
      <c r="M2758">
        <v>74.272099188046596</v>
      </c>
      <c r="N2758">
        <v>1.1508513996476999</v>
      </c>
      <c r="O2758">
        <v>42.249710088905999</v>
      </c>
      <c r="P2758">
        <v>65.8333333333333</v>
      </c>
      <c r="Q2758">
        <v>6.3586668785532999E-2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539</v>
      </c>
      <c r="E2759">
        <v>116.910937</v>
      </c>
      <c r="F2759">
        <v>130.13</v>
      </c>
      <c r="G2759">
        <v>103.40259979105799</v>
      </c>
      <c r="H2759">
        <v>13.440087938851599</v>
      </c>
      <c r="I2759">
        <v>-20.811747624300601</v>
      </c>
      <c r="J2759">
        <v>-1.34834579976183</v>
      </c>
      <c r="K2759">
        <v>115.540693877248</v>
      </c>
      <c r="L2759">
        <v>99.065286034170896</v>
      </c>
      <c r="M2759">
        <v>57.1212065836622</v>
      </c>
      <c r="N2759">
        <v>4.4299666649597897</v>
      </c>
      <c r="O2759">
        <v>26.834703757780598</v>
      </c>
      <c r="P2759">
        <v>145.29688972667199</v>
      </c>
      <c r="Q2759">
        <v>7.2723739069041005E-2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629</v>
      </c>
      <c r="E2760">
        <v>116.84094575</v>
      </c>
      <c r="F2760">
        <v>36.880000000000003</v>
      </c>
      <c r="G2760">
        <v>12.8348785527691</v>
      </c>
      <c r="H2760">
        <v>16.991830489423499</v>
      </c>
      <c r="I2760">
        <v>-7.9653855854434799</v>
      </c>
      <c r="J2760">
        <v>8.1818568033203896</v>
      </c>
      <c r="K2760">
        <v>33.093257008125398</v>
      </c>
      <c r="L2760">
        <v>32.0924285553115</v>
      </c>
      <c r="M2760">
        <v>78.672355180319599</v>
      </c>
      <c r="N2760">
        <v>1.9356460558278099</v>
      </c>
      <c r="O2760">
        <v>34.761388286333997</v>
      </c>
      <c r="P2760">
        <v>67.664925034075395</v>
      </c>
      <c r="Q2760">
        <v>6.5106510341612994E-2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934</v>
      </c>
      <c r="E2761">
        <v>116.169450145</v>
      </c>
      <c r="F2761">
        <v>42.08</v>
      </c>
      <c r="G2761">
        <v>-7.9043372851749103</v>
      </c>
      <c r="H2761">
        <v>-4.23347117229231</v>
      </c>
      <c r="I2761">
        <v>-2.0094371120718502</v>
      </c>
      <c r="J2761">
        <v>-0.61131104726624097</v>
      </c>
      <c r="K2761">
        <v>41.7449473874007</v>
      </c>
      <c r="L2761">
        <v>41.225367083854103</v>
      </c>
      <c r="M2761">
        <v>47.141684988248798</v>
      </c>
      <c r="N2761">
        <v>0.90140592686926202</v>
      </c>
      <c r="O2761">
        <v>33.650190114068401</v>
      </c>
      <c r="P2761">
        <v>28.6850152905198</v>
      </c>
      <c r="Q2761">
        <v>-2.3673204086376E-2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526</v>
      </c>
      <c r="E2762">
        <v>115.98793499999999</v>
      </c>
      <c r="F2762">
        <v>43.57</v>
      </c>
      <c r="G2762">
        <v>59.098117246129299</v>
      </c>
      <c r="H2762">
        <v>20.956310775174199</v>
      </c>
      <c r="I2762">
        <v>-7.1157086688553601</v>
      </c>
      <c r="J2762">
        <v>-6.9234322593874396</v>
      </c>
      <c r="K2762">
        <v>38.924641766566303</v>
      </c>
      <c r="L2762">
        <v>34.160680702302798</v>
      </c>
      <c r="M2762">
        <v>38.526923242728898</v>
      </c>
      <c r="N2762">
        <v>0.57462835747835905</v>
      </c>
      <c r="O2762">
        <v>20.289189809501899</v>
      </c>
      <c r="P2762">
        <v>101.154201292705</v>
      </c>
      <c r="Q2762">
        <v>-1.3556311198059999E-3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49</v>
      </c>
      <c r="E2763">
        <v>115.926873366</v>
      </c>
      <c r="F2763">
        <v>35.56</v>
      </c>
      <c r="G2763">
        <v>-14.447062892145</v>
      </c>
      <c r="H2763">
        <v>-0.65959674245486699</v>
      </c>
      <c r="I2763">
        <v>-23.647446946802901</v>
      </c>
      <c r="J2763">
        <v>-1.8968147327699201</v>
      </c>
      <c r="K2763">
        <v>36.381855294013</v>
      </c>
      <c r="L2763">
        <v>35.788644816586498</v>
      </c>
      <c r="M2763">
        <v>57.004774614016299</v>
      </c>
      <c r="N2763">
        <v>1.2386219780576599</v>
      </c>
      <c r="O2763">
        <v>36.389201349831197</v>
      </c>
      <c r="P2763">
        <v>33.183520599250897</v>
      </c>
      <c r="Q2763">
        <v>6.2556627396665995E-2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46</v>
      </c>
      <c r="E2764">
        <v>115.78426085999899</v>
      </c>
      <c r="F2764">
        <v>16.440000000000001</v>
      </c>
      <c r="G2764">
        <v>186.83671906983699</v>
      </c>
      <c r="H2764">
        <v>51.747441457126499</v>
      </c>
      <c r="I2764">
        <v>97.437042334407593</v>
      </c>
      <c r="J2764">
        <v>20.104093579043202</v>
      </c>
      <c r="K2764">
        <v>11.013544292248501</v>
      </c>
      <c r="L2764">
        <v>8.8974234560574992</v>
      </c>
      <c r="M2764">
        <v>92.182692453772006</v>
      </c>
      <c r="N2764">
        <v>2.61381371996506</v>
      </c>
      <c r="O2764">
        <v>0.182481751824803</v>
      </c>
      <c r="Q2764">
        <v>7.2967809412772006E-2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239</v>
      </c>
      <c r="E2765">
        <v>115.6372071</v>
      </c>
      <c r="F2765">
        <v>1490.4</v>
      </c>
      <c r="G2765">
        <v>81.646980386586904</v>
      </c>
      <c r="H2765">
        <v>14.0769611492483</v>
      </c>
      <c r="I2765">
        <v>9.8413652841850894</v>
      </c>
      <c r="J2765">
        <v>1.42961879914306</v>
      </c>
      <c r="K2765">
        <v>1422.5540666786401</v>
      </c>
      <c r="L2765">
        <v>1297.2680752574799</v>
      </c>
      <c r="M2765">
        <v>63.1785810125346</v>
      </c>
      <c r="N2765">
        <v>0.82690147037272199</v>
      </c>
      <c r="O2765">
        <v>26.526435856146001</v>
      </c>
      <c r="P2765">
        <v>111.464245175936</v>
      </c>
      <c r="Q2765">
        <v>6.0280460381504003E-2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65</v>
      </c>
      <c r="E2766">
        <v>115.60272504</v>
      </c>
      <c r="F2766">
        <v>99.2</v>
      </c>
      <c r="G2766">
        <v>21.444830053283599</v>
      </c>
      <c r="H2766">
        <v>3.4562897386138798</v>
      </c>
      <c r="I2766">
        <v>-3.8447000378225099E-2</v>
      </c>
      <c r="J2766">
        <v>-3.5231674756275102</v>
      </c>
      <c r="K2766">
        <v>107.380161759483</v>
      </c>
      <c r="L2766">
        <v>100.887846188141</v>
      </c>
      <c r="M2766">
        <v>37.880125599658697</v>
      </c>
      <c r="N2766">
        <v>0.44561969923586697</v>
      </c>
      <c r="O2766">
        <v>69.254032258064498</v>
      </c>
      <c r="P2766">
        <v>53.560371517027797</v>
      </c>
      <c r="Q2766">
        <v>0.111684183720044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242</v>
      </c>
      <c r="E2767">
        <v>115.155</v>
      </c>
      <c r="F2767">
        <v>401.15</v>
      </c>
      <c r="G2767">
        <v>169.41815238035301</v>
      </c>
      <c r="H2767">
        <v>-2.19197213446287</v>
      </c>
      <c r="I2767">
        <v>12.617576086369899</v>
      </c>
      <c r="J2767">
        <v>0.60237637082554396</v>
      </c>
      <c r="K2767">
        <v>365.00490006206599</v>
      </c>
      <c r="L2767">
        <v>307.77404189910499</v>
      </c>
      <c r="M2767">
        <v>60.334339549813997</v>
      </c>
      <c r="N2767">
        <v>1.9234339728768499</v>
      </c>
      <c r="O2767">
        <v>5.2972703477502199</v>
      </c>
      <c r="P2767">
        <v>210.96899224806199</v>
      </c>
      <c r="Q2767">
        <v>0.11148404490446499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336</v>
      </c>
      <c r="E2768">
        <v>115.097234</v>
      </c>
      <c r="F2768">
        <v>114.45</v>
      </c>
      <c r="G2768">
        <v>-33.705974540721897</v>
      </c>
      <c r="H2768">
        <v>-11.1919784555104</v>
      </c>
      <c r="I2768">
        <v>-18.549579739171001</v>
      </c>
      <c r="J2768">
        <v>-3.7035733868529102</v>
      </c>
      <c r="K2768">
        <v>120.19782237340399</v>
      </c>
      <c r="L2768">
        <v>121.910462629763</v>
      </c>
      <c r="M2768">
        <v>37.528893297051397</v>
      </c>
      <c r="N2768">
        <v>0.286530427449318</v>
      </c>
      <c r="O2768">
        <v>49.279161205766698</v>
      </c>
      <c r="P2768">
        <v>21.755319148936099</v>
      </c>
      <c r="Q2768">
        <v>0.13950229889476401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214</v>
      </c>
      <c r="E2769">
        <v>115.068116</v>
      </c>
      <c r="F2769">
        <v>119.17</v>
      </c>
      <c r="G2769">
        <v>216.136390662612</v>
      </c>
      <c r="H2769">
        <v>20.922387963006699</v>
      </c>
      <c r="I2769">
        <v>40.039754937120101</v>
      </c>
      <c r="J2769">
        <v>-7.9411619608409501</v>
      </c>
      <c r="K2769">
        <v>103.02891016758301</v>
      </c>
      <c r="L2769">
        <v>80.301274612188706</v>
      </c>
      <c r="M2769">
        <v>47.005968917908</v>
      </c>
      <c r="N2769">
        <v>0.73509925777835705</v>
      </c>
      <c r="O2769">
        <v>4.9676932113787098</v>
      </c>
      <c r="P2769">
        <v>257.33133433283302</v>
      </c>
      <c r="Q2769">
        <v>0.13356349486112901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49</v>
      </c>
      <c r="E2770">
        <v>114.929546265</v>
      </c>
      <c r="F2770">
        <v>227.7</v>
      </c>
      <c r="G2770">
        <v>234.83581275965199</v>
      </c>
      <c r="H2770">
        <v>16.5636412446216</v>
      </c>
      <c r="I2770">
        <v>51.727615842088703</v>
      </c>
      <c r="J2770">
        <v>-3.1749474109025901</v>
      </c>
      <c r="K2770">
        <v>194.99455371468201</v>
      </c>
      <c r="L2770">
        <v>157.63301772774699</v>
      </c>
      <c r="M2770">
        <v>57.783492493524598</v>
      </c>
      <c r="N2770">
        <v>0.98966222596639597</v>
      </c>
      <c r="O2770">
        <v>7.5977162933684701</v>
      </c>
      <c r="P2770">
        <v>279.18401332223101</v>
      </c>
      <c r="Q2770">
        <v>0.14634807432462499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629</v>
      </c>
      <c r="E2771">
        <v>114.86199999999999</v>
      </c>
      <c r="F2771">
        <v>227.5</v>
      </c>
      <c r="G2771">
        <v>-13.6823756967819</v>
      </c>
      <c r="H2771">
        <v>4.0715061989300203</v>
      </c>
      <c r="I2771">
        <v>-1.2908193139170001</v>
      </c>
      <c r="J2771">
        <v>-5.67254370398107</v>
      </c>
      <c r="K2771">
        <v>216.413997990924</v>
      </c>
      <c r="L2771">
        <v>211.731886990867</v>
      </c>
      <c r="M2771">
        <v>49.617662002159499</v>
      </c>
      <c r="N2771">
        <v>1.4295082450375001</v>
      </c>
      <c r="O2771">
        <v>7.6703296703296502</v>
      </c>
      <c r="P2771">
        <v>22.840172786177099</v>
      </c>
      <c r="Q2771">
        <v>-6.6858228607583003E-2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65</v>
      </c>
      <c r="E2772">
        <v>114.84</v>
      </c>
      <c r="F2772">
        <v>148.44999999999999</v>
      </c>
      <c r="G2772">
        <v>-6.0063001475738904</v>
      </c>
      <c r="H2772">
        <v>10.9267441420791</v>
      </c>
      <c r="I2772">
        <v>-6.6104055448159897</v>
      </c>
      <c r="J2772">
        <v>2.7048015632707099</v>
      </c>
      <c r="K2772">
        <v>133.91283983174</v>
      </c>
      <c r="L2772">
        <v>129.640424686774</v>
      </c>
      <c r="M2772">
        <v>69.177783105590294</v>
      </c>
      <c r="N2772">
        <v>1.4175022508355799</v>
      </c>
      <c r="O2772">
        <v>8.9255641630178602</v>
      </c>
      <c r="P2772">
        <v>39.783427495291797</v>
      </c>
      <c r="Q2772">
        <v>-0.12835273190917901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403</v>
      </c>
      <c r="E2773">
        <v>114.6906</v>
      </c>
      <c r="F2773">
        <v>47.87</v>
      </c>
      <c r="G2773">
        <v>91.383720953810794</v>
      </c>
      <c r="H2773">
        <v>-7.3257402570679</v>
      </c>
      <c r="I2773">
        <v>72.066727134502898</v>
      </c>
      <c r="J2773">
        <v>-4.7616140775692601</v>
      </c>
      <c r="K2773">
        <v>46.827975331429499</v>
      </c>
      <c r="L2773">
        <v>36.728742716387003</v>
      </c>
      <c r="M2773">
        <v>43.555401818624098</v>
      </c>
      <c r="N2773">
        <v>0.32740757571482898</v>
      </c>
      <c r="O2773">
        <v>13.3277626906204</v>
      </c>
      <c r="P2773">
        <v>183.254437869822</v>
      </c>
      <c r="Q2773">
        <v>7.7400151553692995E-2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629</v>
      </c>
      <c r="E2774">
        <v>114.68226</v>
      </c>
      <c r="F2774">
        <v>177.1</v>
      </c>
      <c r="G2774">
        <v>-19.587246840720699</v>
      </c>
      <c r="H2774">
        <v>-10.646196727141399</v>
      </c>
      <c r="I2774">
        <v>-63.8836333601338</v>
      </c>
      <c r="J2774">
        <v>5.5305378211649003</v>
      </c>
      <c r="K2774">
        <v>181.97339627126399</v>
      </c>
      <c r="L2774">
        <v>196.148686218991</v>
      </c>
      <c r="M2774">
        <v>58.775562417331699</v>
      </c>
      <c r="N2774">
        <v>1.05170956250957</v>
      </c>
      <c r="O2774">
        <v>112.874082439299</v>
      </c>
      <c r="P2774">
        <v>14.999999999999901</v>
      </c>
      <c r="Q2774">
        <v>1.8295890329520999E-2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1451</v>
      </c>
      <c r="E2775">
        <v>114.6723966</v>
      </c>
      <c r="F2775">
        <v>118.69</v>
      </c>
      <c r="G2775">
        <v>-0.50857580486907805</v>
      </c>
      <c r="H2775">
        <v>5.3194321963490303</v>
      </c>
      <c r="I2775">
        <v>-17.304680344208201</v>
      </c>
      <c r="J2775">
        <v>1.88578915237177</v>
      </c>
      <c r="K2775">
        <v>112.278690434231</v>
      </c>
      <c r="L2775">
        <v>108.964840048902</v>
      </c>
      <c r="M2775">
        <v>58.744496147588698</v>
      </c>
      <c r="N2775">
        <v>1.888761659964</v>
      </c>
      <c r="O2775">
        <v>16.901171118038501</v>
      </c>
      <c r="P2775">
        <v>28.174946004319601</v>
      </c>
      <c r="Q2775">
        <v>-6.9000026342029997E-3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E2776">
        <v>114.3170112</v>
      </c>
      <c r="F2776">
        <v>2.63</v>
      </c>
      <c r="G2776">
        <v>2.37033251521571</v>
      </c>
      <c r="H2776">
        <v>6.8760962813692101</v>
      </c>
      <c r="I2776">
        <v>-49.958694458919503</v>
      </c>
      <c r="J2776">
        <v>-2.3527251886803802</v>
      </c>
      <c r="K2776">
        <v>2.6015000816803</v>
      </c>
      <c r="L2776">
        <v>2.7438316881094398</v>
      </c>
      <c r="M2776">
        <v>56.586575828361099</v>
      </c>
      <c r="N2776">
        <v>2.01512506687838</v>
      </c>
      <c r="O2776">
        <v>65.399239543726196</v>
      </c>
      <c r="P2776">
        <v>38.130252100840302</v>
      </c>
      <c r="Q2776">
        <v>2.8789673636435999E-2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189</v>
      </c>
      <c r="E2777">
        <v>114.1711</v>
      </c>
      <c r="F2777">
        <v>74.42</v>
      </c>
      <c r="G2777">
        <v>186.120394252757</v>
      </c>
      <c r="H2777">
        <v>25.298308741490601</v>
      </c>
      <c r="I2777">
        <v>54.620869565628098</v>
      </c>
      <c r="J2777">
        <v>1.6711394272626301</v>
      </c>
      <c r="K2777">
        <v>66.935011120171097</v>
      </c>
      <c r="L2777">
        <v>53.621832025134999</v>
      </c>
      <c r="M2777">
        <v>55.187239048901198</v>
      </c>
      <c r="N2777">
        <v>0.71169004666370606</v>
      </c>
      <c r="O2777">
        <v>12.7385111529158</v>
      </c>
      <c r="P2777">
        <v>227.55281690140799</v>
      </c>
      <c r="Q2777">
        <v>7.9807582413345998E-2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539</v>
      </c>
      <c r="E2778">
        <v>114.018344</v>
      </c>
      <c r="F2778">
        <v>119.1</v>
      </c>
      <c r="G2778">
        <v>70.228515392326898</v>
      </c>
      <c r="H2778">
        <v>1.0059388508283</v>
      </c>
      <c r="I2778">
        <v>-28.7621394395807</v>
      </c>
      <c r="J2778">
        <v>-1.91671956280133</v>
      </c>
      <c r="K2778">
        <v>118.16347924255</v>
      </c>
      <c r="L2778">
        <v>107.25411032130501</v>
      </c>
      <c r="M2778">
        <v>54.666004236869803</v>
      </c>
      <c r="N2778">
        <v>0.76493229672790297</v>
      </c>
      <c r="O2778">
        <v>25.0209907640638</v>
      </c>
      <c r="P2778">
        <v>114.20863309352499</v>
      </c>
      <c r="Q2778">
        <v>6.2772409508836002E-2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E2779">
        <v>113.99429625</v>
      </c>
      <c r="F2779">
        <v>222</v>
      </c>
      <c r="G2779">
        <v>84.684937549338301</v>
      </c>
      <c r="H2779">
        <v>25.436635811373701</v>
      </c>
      <c r="I2779">
        <v>54.595194318580702</v>
      </c>
      <c r="J2779">
        <v>-9.1481181426099099</v>
      </c>
      <c r="K2779">
        <v>184.62873335759201</v>
      </c>
      <c r="L2779">
        <v>150.07339248040699</v>
      </c>
      <c r="M2779">
        <v>60.2641708741739</v>
      </c>
      <c r="N2779">
        <v>2.94382924564932</v>
      </c>
      <c r="O2779">
        <v>19.2117117117117</v>
      </c>
      <c r="P2779">
        <v>111.73104434907</v>
      </c>
      <c r="Q2779">
        <v>0.160328000935959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388</v>
      </c>
      <c r="E2780">
        <v>113.79644710999899</v>
      </c>
      <c r="M2780">
        <v>50</v>
      </c>
    </row>
    <row r="2781" spans="1:17" hidden="1" x14ac:dyDescent="0.3">
      <c r="A2781" t="s">
        <v>5725</v>
      </c>
      <c r="B2781" t="s">
        <v>2913</v>
      </c>
      <c r="C2781" t="str">
        <f>IFERROR(VLOOKUP(Table1[[#This Row],[Ticker]],[1]!Table1[[Symbol]:[Industry]],2,FALSE),"-")</f>
        <v>-</v>
      </c>
      <c r="D2781" t="s">
        <v>3940</v>
      </c>
      <c r="E2781">
        <v>113.76300000000001</v>
      </c>
      <c r="F2781">
        <v>863.9</v>
      </c>
      <c r="G2781">
        <v>20.254214798301099</v>
      </c>
      <c r="H2781">
        <v>7.3529228021288002</v>
      </c>
      <c r="I2781">
        <v>-5.0061696260457502</v>
      </c>
      <c r="J2781">
        <v>5.7519059126495904</v>
      </c>
      <c r="K2781">
        <v>796.098778755495</v>
      </c>
      <c r="L2781">
        <v>745.04706884670998</v>
      </c>
      <c r="M2781">
        <v>69.659749668927603</v>
      </c>
      <c r="N2781">
        <v>2.36002510760401</v>
      </c>
      <c r="O2781">
        <v>38.4130107651348</v>
      </c>
      <c r="P2781">
        <v>69.060665362035195</v>
      </c>
      <c r="Q2781">
        <v>7.6788313890806995E-2</v>
      </c>
    </row>
    <row r="2782" spans="1:17" hidden="1" x14ac:dyDescent="0.3">
      <c r="A2782" t="s">
        <v>5726</v>
      </c>
      <c r="B2782" t="s">
        <v>5727</v>
      </c>
      <c r="C2782" t="str">
        <f>IFERROR(VLOOKUP(Table1[[#This Row],[Ticker]],[1]!Table1[[Symbol]:[Industry]],2,FALSE),"-")</f>
        <v>-</v>
      </c>
      <c r="D2782" t="s">
        <v>539</v>
      </c>
      <c r="E2782">
        <v>113.68</v>
      </c>
      <c r="F2782">
        <v>142.1</v>
      </c>
      <c r="G2782">
        <v>252.62719526031299</v>
      </c>
      <c r="H2782">
        <v>17.766309674100601</v>
      </c>
      <c r="I2782">
        <v>92.908740447615102</v>
      </c>
      <c r="J2782">
        <v>-1.8709847069398999</v>
      </c>
      <c r="K2782">
        <v>131.95237716499099</v>
      </c>
      <c r="L2782">
        <v>94.838789599527402</v>
      </c>
      <c r="M2782">
        <v>49.123154566246498</v>
      </c>
      <c r="N2782">
        <v>0.34237072398983298</v>
      </c>
      <c r="O2782">
        <v>14.6023926812104</v>
      </c>
      <c r="P2782">
        <v>385.81196581196502</v>
      </c>
      <c r="Q2782">
        <v>0.138328608908692</v>
      </c>
    </row>
    <row r="2783" spans="1:17" hidden="1" x14ac:dyDescent="0.3">
      <c r="A2783" t="s">
        <v>5728</v>
      </c>
      <c r="B2783" t="s">
        <v>5729</v>
      </c>
      <c r="C2783" t="str">
        <f>IFERROR(VLOOKUP(Table1[[#This Row],[Ticker]],[1]!Table1[[Symbol]:[Industry]],2,FALSE),"-")</f>
        <v>-</v>
      </c>
      <c r="D2783" t="s">
        <v>448</v>
      </c>
      <c r="E2783">
        <v>113.66577100000001</v>
      </c>
      <c r="F2783">
        <v>222.6</v>
      </c>
      <c r="G2783">
        <v>124.25667147223</v>
      </c>
      <c r="H2783">
        <v>16.610200560476301</v>
      </c>
      <c r="I2783">
        <v>75.712397552437906</v>
      </c>
      <c r="J2783">
        <v>0.46051358200520598</v>
      </c>
      <c r="K2783">
        <v>190.622298636702</v>
      </c>
      <c r="L2783">
        <v>147.30511293524</v>
      </c>
      <c r="M2783">
        <v>53.927077844121897</v>
      </c>
      <c r="N2783">
        <v>1.60056376283692</v>
      </c>
      <c r="O2783">
        <v>13.0503144654088</v>
      </c>
      <c r="P2783">
        <v>150.562809545249</v>
      </c>
      <c r="Q2783">
        <v>0.136477297436711</v>
      </c>
    </row>
    <row r="2784" spans="1:17" hidden="1" x14ac:dyDescent="0.3">
      <c r="A2784" t="s">
        <v>5730</v>
      </c>
      <c r="B2784" t="s">
        <v>5731</v>
      </c>
      <c r="C2784" t="str">
        <f>IFERROR(VLOOKUP(Table1[[#This Row],[Ticker]],[1]!Table1[[Symbol]:[Industry]],2,FALSE),"-")</f>
        <v>-</v>
      </c>
      <c r="D2784" t="s">
        <v>242</v>
      </c>
      <c r="E2784">
        <v>113.63100288</v>
      </c>
      <c r="F2784">
        <v>173.75</v>
      </c>
      <c r="G2784">
        <v>12.029849188126899</v>
      </c>
      <c r="H2784">
        <v>-0.86348127572106004</v>
      </c>
      <c r="I2784">
        <v>-15.7746364977091</v>
      </c>
      <c r="J2784">
        <v>-0.71744401350403297</v>
      </c>
      <c r="K2784">
        <v>173.45711447663899</v>
      </c>
      <c r="L2784">
        <v>166.920855142948</v>
      </c>
      <c r="M2784">
        <v>48.604451332388798</v>
      </c>
      <c r="N2784">
        <v>1.0419766743663901</v>
      </c>
      <c r="O2784">
        <v>35.251798561150999</v>
      </c>
      <c r="P2784">
        <v>46.008403361344499</v>
      </c>
      <c r="Q2784">
        <v>1.4722407606803E-2</v>
      </c>
    </row>
    <row r="2785" spans="1:17" hidden="1" x14ac:dyDescent="0.3">
      <c r="A2785" t="s">
        <v>5732</v>
      </c>
      <c r="B2785" t="s">
        <v>5733</v>
      </c>
      <c r="C2785" t="str">
        <f>IFERROR(VLOOKUP(Table1[[#This Row],[Ticker]],[1]!Table1[[Symbol]:[Industry]],2,FALSE),"-")</f>
        <v>-</v>
      </c>
      <c r="E2785">
        <v>113.48099999999999</v>
      </c>
      <c r="F2785">
        <v>207.2</v>
      </c>
      <c r="G2785">
        <v>46.432503027438898</v>
      </c>
      <c r="H2785">
        <v>29.014118294534399</v>
      </c>
      <c r="I2785">
        <v>59.4064526656353</v>
      </c>
      <c r="J2785">
        <v>-11.4339217698769</v>
      </c>
      <c r="K2785">
        <v>167.592109810599</v>
      </c>
      <c r="M2785">
        <v>60.678182386593299</v>
      </c>
      <c r="N2785">
        <v>1.6851005724489201</v>
      </c>
      <c r="O2785">
        <v>13.441119691119599</v>
      </c>
      <c r="P2785">
        <v>83.687943262411295</v>
      </c>
    </row>
    <row r="2786" spans="1:17" hidden="1" x14ac:dyDescent="0.3">
      <c r="A2786" t="s">
        <v>5734</v>
      </c>
      <c r="B2786" t="s">
        <v>5735</v>
      </c>
      <c r="C2786" t="str">
        <f>IFERROR(VLOOKUP(Table1[[#This Row],[Ticker]],[1]!Table1[[Symbol]:[Industry]],2,FALSE),"-")</f>
        <v>-</v>
      </c>
      <c r="D2786" t="s">
        <v>629</v>
      </c>
      <c r="E2786">
        <v>113.4572</v>
      </c>
      <c r="F2786">
        <v>0.85</v>
      </c>
      <c r="G2786">
        <v>-8.2505825174640304</v>
      </c>
      <c r="H2786">
        <v>20.512727785877399</v>
      </c>
      <c r="I2786">
        <v>-59.534720080392802</v>
      </c>
      <c r="J2786">
        <v>-2.3527251886803699</v>
      </c>
      <c r="K2786">
        <v>0.75932484238527098</v>
      </c>
      <c r="L2786">
        <v>0.82411160239446501</v>
      </c>
      <c r="M2786">
        <v>65.684137360284097</v>
      </c>
      <c r="N2786">
        <v>2.0846603622484801</v>
      </c>
      <c r="O2786">
        <v>85.882352941176407</v>
      </c>
      <c r="P2786">
        <v>57.407407407407398</v>
      </c>
    </row>
    <row r="2787" spans="1:17" hidden="1" x14ac:dyDescent="0.3">
      <c r="A2787" t="s">
        <v>5736</v>
      </c>
      <c r="B2787" t="s">
        <v>5737</v>
      </c>
      <c r="C2787" t="str">
        <f>IFERROR(VLOOKUP(Table1[[#This Row],[Ticker]],[1]!Table1[[Symbol]:[Industry]],2,FALSE),"-")</f>
        <v>-</v>
      </c>
      <c r="D2787" t="s">
        <v>59</v>
      </c>
      <c r="E2787">
        <v>113.39557438499899</v>
      </c>
      <c r="F2787">
        <v>14.15</v>
      </c>
      <c r="G2787">
        <v>-17.075368842250299</v>
      </c>
      <c r="H2787">
        <v>-10.007170125078201</v>
      </c>
      <c r="I2787">
        <v>-48.690799672831403</v>
      </c>
      <c r="J2787">
        <v>-3.0484243624893401</v>
      </c>
      <c r="K2787">
        <v>15.836188991026701</v>
      </c>
      <c r="L2787">
        <v>17.580040435359098</v>
      </c>
      <c r="M2787">
        <v>42.366332512904897</v>
      </c>
      <c r="N2787">
        <v>0.89138893454979495</v>
      </c>
      <c r="O2787">
        <v>119.787985865724</v>
      </c>
      <c r="P2787">
        <v>15.321923390383001</v>
      </c>
      <c r="Q2787">
        <v>1.6554191172131E-2</v>
      </c>
    </row>
    <row r="2788" spans="1:17" hidden="1" x14ac:dyDescent="0.3">
      <c r="A2788" t="s">
        <v>5738</v>
      </c>
      <c r="B2788" t="s">
        <v>5739</v>
      </c>
      <c r="C2788" t="str">
        <f>IFERROR(VLOOKUP(Table1[[#This Row],[Ticker]],[1]!Table1[[Symbol]:[Industry]],2,FALSE),"-")</f>
        <v>-</v>
      </c>
      <c r="D2788" t="s">
        <v>153</v>
      </c>
      <c r="E2788">
        <v>113.2956126</v>
      </c>
      <c r="F2788">
        <v>5.35</v>
      </c>
      <c r="G2788">
        <v>12.9146411477596</v>
      </c>
      <c r="H2788">
        <v>-12.5316925824865</v>
      </c>
      <c r="I2788">
        <v>-55.180014521779697</v>
      </c>
      <c r="J2788">
        <v>-1.7941002654145499</v>
      </c>
      <c r="K2788">
        <v>5.61203424935045</v>
      </c>
      <c r="L2788">
        <v>5.9046055708573899</v>
      </c>
      <c r="M2788">
        <v>42.611784032720998</v>
      </c>
      <c r="N2788">
        <v>1.4227106333256101</v>
      </c>
      <c r="O2788">
        <v>96.261682242990602</v>
      </c>
      <c r="P2788">
        <v>48.611111111111001</v>
      </c>
      <c r="Q2788">
        <v>-0.10958891476462899</v>
      </c>
    </row>
    <row r="2789" spans="1:17" hidden="1" x14ac:dyDescent="0.3">
      <c r="A2789" t="s">
        <v>5740</v>
      </c>
      <c r="B2789" t="s">
        <v>5741</v>
      </c>
      <c r="C2789" t="str">
        <f>IFERROR(VLOOKUP(Table1[[#This Row],[Ticker]],[1]!Table1[[Symbol]:[Industry]],2,FALSE),"-")</f>
        <v>-</v>
      </c>
      <c r="E2789">
        <v>113.0915172</v>
      </c>
      <c r="F2789">
        <v>102.04</v>
      </c>
      <c r="G2789">
        <v>67.244696524855996</v>
      </c>
      <c r="H2789">
        <v>6.3577754841354004</v>
      </c>
      <c r="I2789">
        <v>40.134498284984303</v>
      </c>
      <c r="J2789">
        <v>3.6594513714413801</v>
      </c>
      <c r="K2789">
        <v>97.2796245301478</v>
      </c>
      <c r="L2789">
        <v>81.975643152587097</v>
      </c>
      <c r="M2789">
        <v>62.556035635932098</v>
      </c>
      <c r="N2789">
        <v>0.74122522338295205</v>
      </c>
      <c r="O2789">
        <v>19.070952567620498</v>
      </c>
      <c r="P2789">
        <v>119.063975955345</v>
      </c>
      <c r="Q2789">
        <v>3.3260800607403003E-2</v>
      </c>
    </row>
    <row r="2790" spans="1:17" hidden="1" x14ac:dyDescent="0.3">
      <c r="A2790" t="s">
        <v>5742</v>
      </c>
      <c r="B2790" t="s">
        <v>5743</v>
      </c>
      <c r="C2790" t="str">
        <f>IFERROR(VLOOKUP(Table1[[#This Row],[Ticker]],[1]!Table1[[Symbol]:[Industry]],2,FALSE),"-")</f>
        <v>-</v>
      </c>
      <c r="D2790" t="s">
        <v>214</v>
      </c>
      <c r="E2790">
        <v>112.78801447399999</v>
      </c>
      <c r="F2790">
        <v>25.08</v>
      </c>
      <c r="G2790">
        <v>9.1150282336758703</v>
      </c>
      <c r="H2790">
        <v>9.8562672837341392</v>
      </c>
      <c r="I2790">
        <v>-17.606997595128501</v>
      </c>
      <c r="J2790">
        <v>17.855451385184601</v>
      </c>
      <c r="K2790">
        <v>23.048442658697201</v>
      </c>
      <c r="L2790">
        <v>22.407354506188199</v>
      </c>
      <c r="M2790">
        <v>85.086561473467199</v>
      </c>
      <c r="N2790">
        <v>1.8645096998314199</v>
      </c>
      <c r="O2790">
        <v>20.813397129186601</v>
      </c>
      <c r="P2790">
        <v>45.983701979045399</v>
      </c>
      <c r="Q2790">
        <v>9.7371212251295997E-2</v>
      </c>
    </row>
    <row r="2791" spans="1:17" hidden="1" x14ac:dyDescent="0.3">
      <c r="A2791" t="s">
        <v>5744</v>
      </c>
      <c r="B2791" t="s">
        <v>5745</v>
      </c>
      <c r="C2791" t="str">
        <f>IFERROR(VLOOKUP(Table1[[#This Row],[Ticker]],[1]!Table1[[Symbol]:[Industry]],2,FALSE),"-")</f>
        <v>-</v>
      </c>
      <c r="D2791" t="s">
        <v>46</v>
      </c>
      <c r="E2791">
        <v>112.36320000000001</v>
      </c>
      <c r="F2791">
        <v>270.5</v>
      </c>
      <c r="G2791">
        <v>3.1506697757480602</v>
      </c>
      <c r="H2791">
        <v>4.6386370878430796</v>
      </c>
      <c r="I2791">
        <v>16.124619413944401</v>
      </c>
      <c r="J2791">
        <v>-6.3606616966168898</v>
      </c>
      <c r="K2791">
        <v>276.07753670117899</v>
      </c>
      <c r="M2791">
        <v>43.280756397903403</v>
      </c>
      <c r="N2791">
        <v>0.59886363636363604</v>
      </c>
      <c r="O2791">
        <v>40.998151571164499</v>
      </c>
      <c r="P2791">
        <v>45.430107526881699</v>
      </c>
    </row>
    <row r="2792" spans="1:17" hidden="1" x14ac:dyDescent="0.3">
      <c r="A2792" t="s">
        <v>5746</v>
      </c>
      <c r="B2792" t="s">
        <v>5747</v>
      </c>
      <c r="C2792" t="str">
        <f>IFERROR(VLOOKUP(Table1[[#This Row],[Ticker]],[1]!Table1[[Symbol]:[Industry]],2,FALSE),"-")</f>
        <v>-</v>
      </c>
      <c r="D2792" t="s">
        <v>934</v>
      </c>
      <c r="E2792">
        <v>112.2</v>
      </c>
      <c r="F2792">
        <v>74.02</v>
      </c>
      <c r="G2792">
        <v>3.8732498974341398</v>
      </c>
      <c r="H2792">
        <v>-4.5712883754335696</v>
      </c>
      <c r="I2792">
        <v>-21.473166344974501</v>
      </c>
      <c r="J2792">
        <v>4.3335447085986898</v>
      </c>
      <c r="K2792">
        <v>73.5256589094802</v>
      </c>
      <c r="L2792">
        <v>72.815443448040696</v>
      </c>
      <c r="M2792">
        <v>61.8861069819839</v>
      </c>
      <c r="N2792">
        <v>1.58771702485621</v>
      </c>
      <c r="O2792">
        <v>41.8535530937584</v>
      </c>
      <c r="P2792">
        <v>46.574257425742502</v>
      </c>
      <c r="Q2792">
        <v>-1.4161282155806001E-2</v>
      </c>
    </row>
    <row r="2793" spans="1:17" hidden="1" x14ac:dyDescent="0.3">
      <c r="A2793" t="s">
        <v>5748</v>
      </c>
      <c r="B2793" t="s">
        <v>5749</v>
      </c>
      <c r="C2793" t="str">
        <f>IFERROR(VLOOKUP(Table1[[#This Row],[Ticker]],[1]!Table1[[Symbol]:[Industry]],2,FALSE),"-")</f>
        <v>-</v>
      </c>
      <c r="D2793" t="s">
        <v>239</v>
      </c>
      <c r="E2793">
        <v>112.05278</v>
      </c>
      <c r="F2793">
        <v>133.1</v>
      </c>
      <c r="G2793">
        <v>55.972689645413702</v>
      </c>
      <c r="H2793">
        <v>24.6920869508054</v>
      </c>
      <c r="I2793">
        <v>32.052847064903702</v>
      </c>
      <c r="J2793">
        <v>16.732523853465199</v>
      </c>
      <c r="K2793">
        <v>112.317730568466</v>
      </c>
      <c r="L2793">
        <v>96.333230304185406</v>
      </c>
      <c r="M2793">
        <v>80.7468234457412</v>
      </c>
      <c r="N2793">
        <v>2.2209559383925801</v>
      </c>
      <c r="O2793">
        <v>9.6168294515402</v>
      </c>
      <c r="P2793">
        <v>129.482758620689</v>
      </c>
      <c r="Q2793">
        <v>0.13911540293281499</v>
      </c>
    </row>
    <row r="2794" spans="1:17" hidden="1" x14ac:dyDescent="0.3">
      <c r="A2794" t="s">
        <v>5750</v>
      </c>
      <c r="B2794" t="s">
        <v>5751</v>
      </c>
      <c r="C2794" t="str">
        <f>IFERROR(VLOOKUP(Table1[[#This Row],[Ticker]],[1]!Table1[[Symbol]:[Industry]],2,FALSE),"-")</f>
        <v>-</v>
      </c>
      <c r="E2794">
        <v>111.72762</v>
      </c>
      <c r="F2794">
        <v>84.78</v>
      </c>
      <c r="G2794">
        <v>-2.0853399372782402</v>
      </c>
      <c r="H2794">
        <v>4.1638305439047096</v>
      </c>
      <c r="I2794">
        <v>-23.370388774381698</v>
      </c>
      <c r="J2794">
        <v>-2.68364222037656</v>
      </c>
      <c r="K2794">
        <v>82.802894999133898</v>
      </c>
      <c r="L2794">
        <v>86.261559650854494</v>
      </c>
      <c r="M2794">
        <v>55.157295154924199</v>
      </c>
      <c r="N2794">
        <v>1.19731852045561</v>
      </c>
      <c r="O2794">
        <v>52.158527954706301</v>
      </c>
      <c r="P2794">
        <v>25.099601593625401</v>
      </c>
      <c r="Q2794">
        <v>9.2018165834400006E-2</v>
      </c>
    </row>
    <row r="2795" spans="1:17" hidden="1" x14ac:dyDescent="0.3">
      <c r="A2795" t="s">
        <v>5752</v>
      </c>
      <c r="B2795" t="s">
        <v>5753</v>
      </c>
      <c r="C2795" t="str">
        <f>IFERROR(VLOOKUP(Table1[[#This Row],[Ticker]],[1]!Table1[[Symbol]:[Industry]],2,FALSE),"-")</f>
        <v>-</v>
      </c>
      <c r="E2795">
        <v>111.419080682999</v>
      </c>
      <c r="F2795">
        <v>50.98</v>
      </c>
      <c r="G2795">
        <v>31.5266792644417</v>
      </c>
      <c r="H2795">
        <v>0.39437597039205302</v>
      </c>
      <c r="I2795">
        <v>23.453430025064101</v>
      </c>
      <c r="J2795">
        <v>-8.75070498666018</v>
      </c>
      <c r="K2795">
        <v>47.794466506697297</v>
      </c>
      <c r="L2795">
        <v>40.902755959673399</v>
      </c>
      <c r="M2795">
        <v>56.947338711183797</v>
      </c>
      <c r="N2795">
        <v>1.38844865840717</v>
      </c>
      <c r="O2795">
        <v>12.9658689682228</v>
      </c>
      <c r="P2795">
        <v>118.798283261802</v>
      </c>
      <c r="Q2795">
        <v>0.17966509709433301</v>
      </c>
    </row>
    <row r="2796" spans="1:17" hidden="1" x14ac:dyDescent="0.3">
      <c r="A2796" t="s">
        <v>5754</v>
      </c>
      <c r="B2796" t="s">
        <v>5755</v>
      </c>
      <c r="C2796" t="str">
        <f>IFERROR(VLOOKUP(Table1[[#This Row],[Ticker]],[1]!Table1[[Symbol]:[Industry]],2,FALSE),"-")</f>
        <v>-</v>
      </c>
      <c r="D2796" t="s">
        <v>252</v>
      </c>
      <c r="E2796">
        <v>111.36864894999999</v>
      </c>
      <c r="F2796">
        <v>1005.75</v>
      </c>
      <c r="G2796">
        <v>-9.6771591201582208</v>
      </c>
      <c r="H2796">
        <v>4.5588108389520796</v>
      </c>
      <c r="I2796">
        <v>-12.3684781502274</v>
      </c>
      <c r="J2796">
        <v>0.67870083279829996</v>
      </c>
      <c r="K2796">
        <v>931.582897634505</v>
      </c>
      <c r="L2796">
        <v>917.65051998693502</v>
      </c>
      <c r="M2796">
        <v>60.416938623850598</v>
      </c>
      <c r="N2796">
        <v>1.0948323218384699</v>
      </c>
      <c r="O2796">
        <v>8.0785483470047197</v>
      </c>
      <c r="P2796">
        <v>34.9004090939574</v>
      </c>
      <c r="Q2796">
        <v>-4.9459392134888001E-2</v>
      </c>
    </row>
    <row r="2797" spans="1:17" hidden="1" x14ac:dyDescent="0.3">
      <c r="A2797" t="s">
        <v>5756</v>
      </c>
      <c r="B2797" t="s">
        <v>5757</v>
      </c>
      <c r="C2797" t="str">
        <f>IFERROR(VLOOKUP(Table1[[#This Row],[Ticker]],[1]!Table1[[Symbol]:[Industry]],2,FALSE),"-")</f>
        <v>-</v>
      </c>
      <c r="E2797">
        <v>111.216075</v>
      </c>
      <c r="F2797">
        <v>130.44999999999999</v>
      </c>
      <c r="G2797">
        <v>199.81886192697999</v>
      </c>
      <c r="H2797">
        <v>35.388712569644802</v>
      </c>
      <c r="I2797">
        <v>75.725782579669499</v>
      </c>
      <c r="J2797">
        <v>22.274367657590499</v>
      </c>
      <c r="K2797">
        <v>104.939340378154</v>
      </c>
      <c r="L2797">
        <v>78.173453883858897</v>
      </c>
      <c r="M2797">
        <v>81.379890016670899</v>
      </c>
      <c r="N2797">
        <v>1.39809956034605</v>
      </c>
      <c r="O2797">
        <v>6.5542353392104404</v>
      </c>
      <c r="P2797">
        <v>257.39726027397199</v>
      </c>
      <c r="Q2797">
        <v>0.15490470692934</v>
      </c>
    </row>
    <row r="2798" spans="1:17" hidden="1" x14ac:dyDescent="0.3">
      <c r="A2798" t="s">
        <v>5758</v>
      </c>
      <c r="B2798" t="s">
        <v>5759</v>
      </c>
      <c r="C2798" t="str">
        <f>IFERROR(VLOOKUP(Table1[[#This Row],[Ticker]],[1]!Table1[[Symbol]:[Industry]],2,FALSE),"-")</f>
        <v>-</v>
      </c>
      <c r="D2798" t="s">
        <v>65</v>
      </c>
      <c r="E2798">
        <v>111.1663278</v>
      </c>
      <c r="F2798">
        <v>67.5</v>
      </c>
      <c r="G2798">
        <v>22.722559498724301</v>
      </c>
      <c r="H2798">
        <v>4.2994551801198702</v>
      </c>
      <c r="I2798">
        <v>2.84681328634721</v>
      </c>
      <c r="J2798">
        <v>-6.3006828753455002</v>
      </c>
      <c r="K2798">
        <v>65.459664180774496</v>
      </c>
      <c r="L2798">
        <v>60.991418926833902</v>
      </c>
      <c r="M2798">
        <v>58.581599379834898</v>
      </c>
      <c r="N2798">
        <v>1.3055661234192599</v>
      </c>
      <c r="O2798">
        <v>17.037037037036999</v>
      </c>
      <c r="P2798">
        <v>52.714932126696802</v>
      </c>
      <c r="Q2798">
        <v>-3.9586953016155002E-2</v>
      </c>
    </row>
    <row r="2799" spans="1:17" hidden="1" x14ac:dyDescent="0.3">
      <c r="A2799" t="s">
        <v>5760</v>
      </c>
      <c r="B2799" t="s">
        <v>5761</v>
      </c>
      <c r="C2799" t="str">
        <f>IFERROR(VLOOKUP(Table1[[#This Row],[Ticker]],[1]!Table1[[Symbol]:[Industry]],2,FALSE),"-")</f>
        <v>-</v>
      </c>
      <c r="D2799" t="s">
        <v>46</v>
      </c>
      <c r="E2799">
        <v>111.1078</v>
      </c>
      <c r="F2799">
        <v>26.17</v>
      </c>
      <c r="G2799">
        <v>273.235846659804</v>
      </c>
      <c r="H2799">
        <v>41.454799830459599</v>
      </c>
      <c r="I2799">
        <v>211.35763786790599</v>
      </c>
      <c r="J2799">
        <v>7.0284281165235596</v>
      </c>
      <c r="K2799">
        <v>18.166115197332001</v>
      </c>
      <c r="L2799">
        <v>11.876426047231901</v>
      </c>
      <c r="M2799">
        <v>78.814560876689995</v>
      </c>
      <c r="N2799">
        <v>0.99747918085292198</v>
      </c>
      <c r="O2799">
        <v>3.7829575850210002</v>
      </c>
      <c r="P2799">
        <v>378.42778793418597</v>
      </c>
      <c r="Q2799">
        <v>7.0758511563595E-2</v>
      </c>
    </row>
    <row r="2800" spans="1:17" hidden="1" x14ac:dyDescent="0.3">
      <c r="A2800" t="s">
        <v>5762</v>
      </c>
      <c r="B2800" t="s">
        <v>5763</v>
      </c>
      <c r="C2800" t="str">
        <f>IFERROR(VLOOKUP(Table1[[#This Row],[Ticker]],[1]!Table1[[Symbol]:[Industry]],2,FALSE),"-")</f>
        <v>-</v>
      </c>
      <c r="D2800" t="s">
        <v>629</v>
      </c>
      <c r="E2800">
        <v>110.924814</v>
      </c>
      <c r="F2800">
        <v>34.840000000000003</v>
      </c>
      <c r="G2800">
        <v>0.84714659851327601</v>
      </c>
      <c r="H2800">
        <v>-6.3186748310072902</v>
      </c>
      <c r="I2800">
        <v>50.235886682547701</v>
      </c>
      <c r="J2800">
        <v>-4.9988395110952899</v>
      </c>
      <c r="K2800">
        <v>33.823544180868801</v>
      </c>
      <c r="L2800">
        <v>28.622813449784601</v>
      </c>
      <c r="M2800">
        <v>43.572615851333801</v>
      </c>
      <c r="N2800">
        <v>0.577261808345786</v>
      </c>
      <c r="O2800">
        <v>21.125143513203199</v>
      </c>
      <c r="P2800">
        <v>91.428571428571402</v>
      </c>
      <c r="Q2800">
        <v>0.115532068773801</v>
      </c>
    </row>
    <row r="2801" spans="1:17" hidden="1" x14ac:dyDescent="0.3">
      <c r="A2801" t="s">
        <v>5764</v>
      </c>
      <c r="B2801" t="s">
        <v>5765</v>
      </c>
      <c r="C2801" t="str">
        <f>IFERROR(VLOOKUP(Table1[[#This Row],[Ticker]],[1]!Table1[[Symbol]:[Industry]],2,FALSE),"-")</f>
        <v>-</v>
      </c>
      <c r="D2801" t="s">
        <v>713</v>
      </c>
      <c r="E2801">
        <v>110.88097019999999</v>
      </c>
      <c r="F2801">
        <v>76.44</v>
      </c>
      <c r="G2801">
        <v>43.771726220639998</v>
      </c>
      <c r="H2801">
        <v>2.5135562862916898</v>
      </c>
      <c r="I2801">
        <v>24.323133013042799</v>
      </c>
      <c r="J2801">
        <v>0.68657741179243803</v>
      </c>
      <c r="K2801">
        <v>71.434466302884701</v>
      </c>
      <c r="L2801">
        <v>61.226221069938497</v>
      </c>
      <c r="M2801">
        <v>46.511713315869002</v>
      </c>
      <c r="N2801">
        <v>0.79310303798590298</v>
      </c>
      <c r="O2801">
        <v>4.65724751439038</v>
      </c>
      <c r="P2801">
        <v>74.123006833712907</v>
      </c>
      <c r="Q2801">
        <v>1.7417697266181999E-2</v>
      </c>
    </row>
    <row r="2802" spans="1:17" hidden="1" x14ac:dyDescent="0.3">
      <c r="A2802" t="s">
        <v>5766</v>
      </c>
      <c r="B2802" t="s">
        <v>5767</v>
      </c>
      <c r="C2802" t="str">
        <f>IFERROR(VLOOKUP(Table1[[#This Row],[Ticker]],[1]!Table1[[Symbol]:[Industry]],2,FALSE),"-")</f>
        <v>-</v>
      </c>
      <c r="E2802">
        <v>110.840746944</v>
      </c>
      <c r="F2802">
        <v>1.6</v>
      </c>
      <c r="G2802">
        <v>-25.040315288209399</v>
      </c>
      <c r="H2802">
        <v>4.8157875236142198</v>
      </c>
      <c r="I2802">
        <v>-24.9343983795745</v>
      </c>
      <c r="J2802">
        <v>-0.60870268516420301</v>
      </c>
      <c r="K2802">
        <v>1.5821445387475599</v>
      </c>
      <c r="L2802">
        <v>1.68700645090801</v>
      </c>
      <c r="M2802">
        <v>55.463313850135101</v>
      </c>
      <c r="N2802">
        <v>1.9530685234180001</v>
      </c>
      <c r="O2802">
        <v>93.75</v>
      </c>
      <c r="P2802">
        <v>77.7777777777777</v>
      </c>
      <c r="Q2802">
        <v>-4.9652411386671001E-2</v>
      </c>
    </row>
    <row r="2803" spans="1:17" hidden="1" x14ac:dyDescent="0.3">
      <c r="A2803" t="s">
        <v>5768</v>
      </c>
      <c r="B2803" t="s">
        <v>5769</v>
      </c>
      <c r="C2803" t="str">
        <f>IFERROR(VLOOKUP(Table1[[#This Row],[Ticker]],[1]!Table1[[Symbol]:[Industry]],2,FALSE),"-")</f>
        <v>-</v>
      </c>
      <c r="D2803" t="s">
        <v>629</v>
      </c>
      <c r="E2803">
        <v>110.7258949</v>
      </c>
      <c r="F2803">
        <v>122</v>
      </c>
      <c r="G2803">
        <v>132.38767023910901</v>
      </c>
      <c r="H2803">
        <v>-2.0662756464814098</v>
      </c>
      <c r="I2803">
        <v>38.8254568632561</v>
      </c>
      <c r="J2803">
        <v>-3.12689285815491</v>
      </c>
      <c r="K2803">
        <v>119.75449735606099</v>
      </c>
      <c r="L2803">
        <v>103.32492590802499</v>
      </c>
      <c r="M2803">
        <v>59.9914394536261</v>
      </c>
      <c r="N2803">
        <v>1.00803258606878</v>
      </c>
      <c r="O2803">
        <v>31.065573770491799</v>
      </c>
      <c r="P2803">
        <v>176.64399092970501</v>
      </c>
      <c r="Q2803">
        <v>0.14015741166772699</v>
      </c>
    </row>
    <row r="2804" spans="1:17" hidden="1" x14ac:dyDescent="0.3">
      <c r="A2804" t="s">
        <v>5770</v>
      </c>
      <c r="B2804" t="s">
        <v>5771</v>
      </c>
      <c r="C2804" t="str">
        <f>IFERROR(VLOOKUP(Table1[[#This Row],[Ticker]],[1]!Table1[[Symbol]:[Industry]],2,FALSE),"-")</f>
        <v>-</v>
      </c>
      <c r="D2804" t="s">
        <v>393</v>
      </c>
      <c r="E2804">
        <v>110.7</v>
      </c>
      <c r="F2804">
        <v>202.61</v>
      </c>
      <c r="G2804">
        <v>6.0754365757879896</v>
      </c>
      <c r="H2804">
        <v>1.54359383322537</v>
      </c>
      <c r="I2804">
        <v>-10.2490034946044</v>
      </c>
      <c r="J2804">
        <v>3.4303287358083199</v>
      </c>
      <c r="K2804">
        <v>196.22193583584499</v>
      </c>
      <c r="L2804">
        <v>188.08335855725201</v>
      </c>
      <c r="M2804">
        <v>65.351018383866005</v>
      </c>
      <c r="N2804">
        <v>1.38085790335908</v>
      </c>
      <c r="O2804">
        <v>24.327525788460498</v>
      </c>
      <c r="P2804">
        <v>42.683098591549303</v>
      </c>
      <c r="Q2804">
        <v>3.2079335423576001E-2</v>
      </c>
    </row>
    <row r="2805" spans="1:17" hidden="1" x14ac:dyDescent="0.3">
      <c r="A2805" t="s">
        <v>5772</v>
      </c>
      <c r="B2805" t="s">
        <v>5773</v>
      </c>
      <c r="C2805" t="str">
        <f>IFERROR(VLOOKUP(Table1[[#This Row],[Ticker]],[1]!Table1[[Symbol]:[Industry]],2,FALSE),"-")</f>
        <v>-</v>
      </c>
      <c r="D2805" t="s">
        <v>692</v>
      </c>
      <c r="E2805">
        <v>110.26241492</v>
      </c>
      <c r="F2805">
        <v>104</v>
      </c>
      <c r="G2805">
        <v>21.884229553084602</v>
      </c>
      <c r="H2805">
        <v>2.3559161377212501</v>
      </c>
      <c r="I2805">
        <v>10.0220993127749</v>
      </c>
      <c r="J2805">
        <v>0.95838592243073495</v>
      </c>
      <c r="K2805">
        <v>101.5939072968</v>
      </c>
      <c r="L2805">
        <v>98.689090262449895</v>
      </c>
      <c r="M2805">
        <v>46.454399214660803</v>
      </c>
      <c r="N2805">
        <v>2.1328671328671298</v>
      </c>
      <c r="O2805">
        <v>83.903846153846104</v>
      </c>
      <c r="P2805">
        <v>57.099697885196299</v>
      </c>
      <c r="Q2805">
        <v>3.7415968652860003E-2</v>
      </c>
    </row>
    <row r="2806" spans="1:17" hidden="1" x14ac:dyDescent="0.3">
      <c r="A2806" t="s">
        <v>5774</v>
      </c>
      <c r="B2806" t="s">
        <v>5775</v>
      </c>
      <c r="C2806" t="str">
        <f>IFERROR(VLOOKUP(Table1[[#This Row],[Ticker]],[1]!Table1[[Symbol]:[Industry]],2,FALSE),"-")</f>
        <v>-</v>
      </c>
      <c r="E2806">
        <v>110.25</v>
      </c>
      <c r="F2806">
        <v>735</v>
      </c>
      <c r="G2806">
        <v>2.4492267338473499</v>
      </c>
      <c r="H2806">
        <v>19.1798507463688</v>
      </c>
      <c r="I2806">
        <v>-15.332188434823101</v>
      </c>
      <c r="J2806">
        <v>3.7059121593122799</v>
      </c>
      <c r="K2806">
        <v>642.83267463563504</v>
      </c>
      <c r="M2806">
        <v>94.183779207942393</v>
      </c>
      <c r="N2806">
        <v>0.42799148143218402</v>
      </c>
      <c r="O2806">
        <v>3.9455782312925098</v>
      </c>
      <c r="P2806">
        <v>39.204545454545404</v>
      </c>
    </row>
    <row r="2807" spans="1:17" hidden="1" x14ac:dyDescent="0.3">
      <c r="A2807" t="s">
        <v>5776</v>
      </c>
      <c r="B2807" t="s">
        <v>5777</v>
      </c>
      <c r="C2807" t="str">
        <f>IFERROR(VLOOKUP(Table1[[#This Row],[Ticker]],[1]!Table1[[Symbol]:[Industry]],2,FALSE),"-")</f>
        <v>-</v>
      </c>
      <c r="D2807" t="s">
        <v>1535</v>
      </c>
      <c r="E2807">
        <v>109.838639504</v>
      </c>
      <c r="F2807">
        <v>27.02</v>
      </c>
      <c r="G2807">
        <v>45.122433355551799</v>
      </c>
      <c r="H2807">
        <v>19.1931043597016</v>
      </c>
      <c r="I2807">
        <v>-9.8072842202637904</v>
      </c>
      <c r="J2807">
        <v>-10.3770708504079</v>
      </c>
      <c r="K2807">
        <v>24.1836294784915</v>
      </c>
      <c r="L2807">
        <v>22.382962087382399</v>
      </c>
      <c r="M2807">
        <v>48.050496522172203</v>
      </c>
      <c r="N2807">
        <v>1.6005334266731099</v>
      </c>
      <c r="O2807">
        <v>28.2383419689119</v>
      </c>
      <c r="P2807">
        <v>79.534883720930196</v>
      </c>
      <c r="Q2807">
        <v>7.2398136456803999E-2</v>
      </c>
    </row>
    <row r="2808" spans="1:17" hidden="1" x14ac:dyDescent="0.3">
      <c r="A2808" t="s">
        <v>5778</v>
      </c>
      <c r="B2808" t="s">
        <v>5779</v>
      </c>
      <c r="C2808" t="str">
        <f>IFERROR(VLOOKUP(Table1[[#This Row],[Ticker]],[1]!Table1[[Symbol]:[Industry]],2,FALSE),"-")</f>
        <v>-</v>
      </c>
      <c r="D2808" t="s">
        <v>140</v>
      </c>
      <c r="E2808">
        <v>109.81125</v>
      </c>
      <c r="F2808">
        <v>4499.25</v>
      </c>
      <c r="G2808">
        <v>-1.3269714063529201</v>
      </c>
      <c r="H2808">
        <v>9.9809000398955998</v>
      </c>
      <c r="I2808">
        <v>-0.85093843482317699</v>
      </c>
      <c r="J2808">
        <v>-4.0635167324365202</v>
      </c>
      <c r="K2808">
        <v>4077.59720564809</v>
      </c>
      <c r="L2808">
        <v>3937.9064192794799</v>
      </c>
      <c r="M2808">
        <v>55.453498554326401</v>
      </c>
      <c r="N2808">
        <v>2.41138659320477</v>
      </c>
      <c r="O2808">
        <v>10.7517919653275</v>
      </c>
      <c r="P2808">
        <v>37.3816793893129</v>
      </c>
      <c r="Q2808">
        <v>-7.4637176397156002E-2</v>
      </c>
    </row>
    <row r="2809" spans="1:17" hidden="1" x14ac:dyDescent="0.3">
      <c r="A2809" t="s">
        <v>5780</v>
      </c>
      <c r="B2809" t="s">
        <v>5781</v>
      </c>
      <c r="C2809" t="str">
        <f>IFERROR(VLOOKUP(Table1[[#This Row],[Ticker]],[1]!Table1[[Symbol]:[Industry]],2,FALSE),"-")</f>
        <v>-</v>
      </c>
      <c r="D2809" t="s">
        <v>80</v>
      </c>
      <c r="E2809">
        <v>109.76526673199901</v>
      </c>
      <c r="F2809">
        <v>35.340000000000003</v>
      </c>
      <c r="G2809">
        <v>-33.306138073019497</v>
      </c>
      <c r="H2809">
        <v>38.333732932024397</v>
      </c>
      <c r="I2809">
        <v>51.730866212537798</v>
      </c>
      <c r="J2809">
        <v>18.544862790758099</v>
      </c>
      <c r="K2809">
        <v>26.0956316966709</v>
      </c>
      <c r="L2809">
        <v>31.115086219089999</v>
      </c>
      <c r="M2809">
        <v>92.074624885432698</v>
      </c>
      <c r="N2809">
        <v>2.5284121196434799</v>
      </c>
      <c r="O2809">
        <v>13.186191284663201</v>
      </c>
      <c r="P2809">
        <v>68.285714285714306</v>
      </c>
      <c r="Q2809">
        <v>8.1173498115443998E-2</v>
      </c>
    </row>
    <row r="2810" spans="1:17" hidden="1" x14ac:dyDescent="0.3">
      <c r="A2810" t="s">
        <v>5782</v>
      </c>
      <c r="B2810" t="s">
        <v>5783</v>
      </c>
      <c r="C2810" t="str">
        <f>IFERROR(VLOOKUP(Table1[[#This Row],[Ticker]],[1]!Table1[[Symbol]:[Industry]],2,FALSE),"-")</f>
        <v>-</v>
      </c>
      <c r="E2810">
        <v>109.715536</v>
      </c>
      <c r="F2810">
        <v>96.33</v>
      </c>
      <c r="G2810">
        <v>-65.948995215876707</v>
      </c>
      <c r="H2810">
        <v>9.92197874618474</v>
      </c>
      <c r="I2810">
        <v>-28.084400824203701</v>
      </c>
      <c r="J2810">
        <v>15.780402144910401</v>
      </c>
      <c r="K2810">
        <v>90.221363132770094</v>
      </c>
      <c r="M2810">
        <v>77.398024217042803</v>
      </c>
      <c r="N2810">
        <v>1.57481306572215</v>
      </c>
      <c r="O2810">
        <v>65.680473372780995</v>
      </c>
      <c r="P2810">
        <v>48.199999999999903</v>
      </c>
    </row>
    <row r="2811" spans="1:17" hidden="1" x14ac:dyDescent="0.3">
      <c r="A2811" t="s">
        <v>5784</v>
      </c>
      <c r="B2811" t="s">
        <v>5785</v>
      </c>
      <c r="C2811" t="str">
        <f>IFERROR(VLOOKUP(Table1[[#This Row],[Ticker]],[1]!Table1[[Symbol]:[Industry]],2,FALSE),"-")</f>
        <v>-</v>
      </c>
      <c r="D2811" t="s">
        <v>629</v>
      </c>
      <c r="E2811">
        <v>109.574712429</v>
      </c>
      <c r="F2811">
        <v>1.4</v>
      </c>
      <c r="G2811">
        <v>-111.55753258599501</v>
      </c>
      <c r="H2811">
        <v>-21.788537432551699</v>
      </c>
      <c r="I2811">
        <v>-0.75141623067188201</v>
      </c>
      <c r="J2811">
        <v>-7.0108448468000404</v>
      </c>
      <c r="K2811">
        <v>1.5736051687485899</v>
      </c>
      <c r="L2811">
        <v>2.6921169464905201</v>
      </c>
      <c r="M2811">
        <v>22.740960404742101</v>
      </c>
      <c r="N2811">
        <v>1.60411291360988</v>
      </c>
      <c r="O2811">
        <v>662.38925232213796</v>
      </c>
      <c r="P2811">
        <v>35.248041775456898</v>
      </c>
      <c r="Q2811">
        <v>7.5554101394587E-2</v>
      </c>
    </row>
    <row r="2812" spans="1:17" hidden="1" x14ac:dyDescent="0.3">
      <c r="A2812" t="s">
        <v>5786</v>
      </c>
      <c r="B2812" t="s">
        <v>5787</v>
      </c>
      <c r="C2812" t="str">
        <f>IFERROR(VLOOKUP(Table1[[#This Row],[Ticker]],[1]!Table1[[Symbol]:[Industry]],2,FALSE),"-")</f>
        <v>-</v>
      </c>
      <c r="D2812" t="s">
        <v>140</v>
      </c>
      <c r="E2812">
        <v>109.43640000000001</v>
      </c>
      <c r="F2812">
        <v>99.53</v>
      </c>
      <c r="G2812">
        <v>-24.951759254282301</v>
      </c>
      <c r="H2812">
        <v>0.16579645697136799</v>
      </c>
      <c r="I2812">
        <v>20.950056573271699</v>
      </c>
      <c r="J2812">
        <v>15.430809641486499</v>
      </c>
      <c r="K2812">
        <v>87.997935415795993</v>
      </c>
      <c r="L2812">
        <v>83.197025359618706</v>
      </c>
      <c r="M2812">
        <v>67.4731771402069</v>
      </c>
      <c r="N2812">
        <v>1.6911443762642</v>
      </c>
      <c r="O2812">
        <v>9.6654275092936892</v>
      </c>
      <c r="P2812">
        <v>96.466640347414099</v>
      </c>
      <c r="Q2812">
        <v>0.153620873134381</v>
      </c>
    </row>
    <row r="2813" spans="1:17" hidden="1" x14ac:dyDescent="0.3">
      <c r="A2813" t="s">
        <v>5788</v>
      </c>
      <c r="B2813" t="s">
        <v>5789</v>
      </c>
      <c r="C2813" t="str">
        <f>IFERROR(VLOOKUP(Table1[[#This Row],[Ticker]],[1]!Table1[[Symbol]:[Industry]],2,FALSE),"-")</f>
        <v>-</v>
      </c>
      <c r="D2813" t="s">
        <v>140</v>
      </c>
      <c r="E2813">
        <v>109.20883875</v>
      </c>
      <c r="F2813">
        <v>26.61</v>
      </c>
      <c r="G2813">
        <v>116.70756055711701</v>
      </c>
      <c r="H2813">
        <v>-8.3232099879392791</v>
      </c>
      <c r="I2813">
        <v>40.750035074151903</v>
      </c>
      <c r="J2813">
        <v>6.9257165997215502</v>
      </c>
      <c r="K2813">
        <v>24.896125846900599</v>
      </c>
      <c r="L2813">
        <v>18.8608751098201</v>
      </c>
      <c r="M2813">
        <v>55.871788447967504</v>
      </c>
      <c r="N2813">
        <v>0.457372020950295</v>
      </c>
      <c r="O2813">
        <v>18.752348741074702</v>
      </c>
      <c r="P2813">
        <v>232.625</v>
      </c>
      <c r="Q2813">
        <v>4.6248334462142E-2</v>
      </c>
    </row>
    <row r="2814" spans="1:17" hidden="1" x14ac:dyDescent="0.3">
      <c r="A2814" t="s">
        <v>5790</v>
      </c>
      <c r="B2814" t="s">
        <v>5791</v>
      </c>
      <c r="C2814" t="str">
        <f>IFERROR(VLOOKUP(Table1[[#This Row],[Ticker]],[1]!Table1[[Symbol]:[Industry]],2,FALSE),"-")</f>
        <v>-</v>
      </c>
      <c r="E2814">
        <v>109.1754</v>
      </c>
      <c r="F2814">
        <v>131</v>
      </c>
      <c r="G2814">
        <v>41.858175149059903</v>
      </c>
      <c r="H2814">
        <v>0.128563827769831</v>
      </c>
      <c r="I2814">
        <v>39.598000684952602</v>
      </c>
      <c r="J2814">
        <v>-0.85847231511715905</v>
      </c>
      <c r="K2814">
        <v>131.19442138112299</v>
      </c>
      <c r="M2814">
        <v>57.451032401459102</v>
      </c>
      <c r="N2814">
        <v>0.70533975607256305</v>
      </c>
      <c r="O2814">
        <v>26.7175572519083</v>
      </c>
      <c r="P2814">
        <v>79.206566347469206</v>
      </c>
    </row>
    <row r="2815" spans="1:17" hidden="1" x14ac:dyDescent="0.3">
      <c r="A2815" t="s">
        <v>5792</v>
      </c>
      <c r="B2815" t="s">
        <v>5793</v>
      </c>
      <c r="C2815" t="str">
        <f>IFERROR(VLOOKUP(Table1[[#This Row],[Ticker]],[1]!Table1[[Symbol]:[Industry]],2,FALSE),"-")</f>
        <v>-</v>
      </c>
      <c r="D2815" t="s">
        <v>1576</v>
      </c>
      <c r="E2815">
        <v>109.089398</v>
      </c>
      <c r="F2815">
        <v>1009</v>
      </c>
      <c r="G2815">
        <v>-8.9805566776707497</v>
      </c>
      <c r="H2815">
        <v>7.3717262209322199</v>
      </c>
      <c r="I2815">
        <v>-14.5075067502002</v>
      </c>
      <c r="J2815">
        <v>4.9518664692235799</v>
      </c>
      <c r="K2815">
        <v>960.73658305617801</v>
      </c>
      <c r="L2815">
        <v>948.07987959594698</v>
      </c>
      <c r="M2815">
        <v>66.553523158873404</v>
      </c>
      <c r="N2815">
        <v>0.87304532202491303</v>
      </c>
      <c r="O2815">
        <v>15.951437066402301</v>
      </c>
      <c r="P2815">
        <v>30.000644205372598</v>
      </c>
      <c r="Q2815">
        <v>6.3822863461069995E-2</v>
      </c>
    </row>
    <row r="2816" spans="1:17" hidden="1" x14ac:dyDescent="0.3">
      <c r="A2816" t="s">
        <v>5794</v>
      </c>
      <c r="B2816" t="s">
        <v>5795</v>
      </c>
      <c r="C2816" t="str">
        <f>IFERROR(VLOOKUP(Table1[[#This Row],[Ticker]],[1]!Table1[[Symbol]:[Industry]],2,FALSE),"-")</f>
        <v>-</v>
      </c>
      <c r="E2816">
        <v>109.027</v>
      </c>
      <c r="F2816">
        <v>172.35</v>
      </c>
      <c r="G2816">
        <v>309.25110226056597</v>
      </c>
      <c r="H2816">
        <v>45.498308535485798</v>
      </c>
      <c r="I2816">
        <v>159.805687951864</v>
      </c>
      <c r="J2816">
        <v>-8.95612470470126</v>
      </c>
      <c r="K2816">
        <v>139.60644219554101</v>
      </c>
      <c r="L2816">
        <v>90.695067324644796</v>
      </c>
      <c r="M2816">
        <v>44.279342954754</v>
      </c>
      <c r="N2816">
        <v>0.89386055056000102</v>
      </c>
      <c r="O2816">
        <v>22.2628372497824</v>
      </c>
      <c r="P2816">
        <v>377.42382271468102</v>
      </c>
      <c r="Q2816">
        <v>0.16349478264113801</v>
      </c>
    </row>
    <row r="2817" spans="1:17" hidden="1" x14ac:dyDescent="0.3">
      <c r="A2817" t="s">
        <v>5796</v>
      </c>
      <c r="B2817" t="s">
        <v>5797</v>
      </c>
      <c r="C2817" t="str">
        <f>IFERROR(VLOOKUP(Table1[[#This Row],[Ticker]],[1]!Table1[[Symbol]:[Industry]],2,FALSE),"-")</f>
        <v>-</v>
      </c>
      <c r="E2817">
        <v>109.0108</v>
      </c>
      <c r="F2817">
        <v>78</v>
      </c>
      <c r="G2817">
        <v>54.374890418988699</v>
      </c>
      <c r="H2817">
        <v>-9.3570894078834108</v>
      </c>
      <c r="I2817">
        <v>33.837622885931502</v>
      </c>
      <c r="J2817">
        <v>-8.6972353793444093</v>
      </c>
      <c r="K2817">
        <v>77.841912975142193</v>
      </c>
      <c r="L2817">
        <v>66.412141307204493</v>
      </c>
      <c r="M2817">
        <v>38.841300458622896</v>
      </c>
      <c r="N2817">
        <v>0.94988463313336402</v>
      </c>
      <c r="O2817">
        <v>12.179487179487101</v>
      </c>
      <c r="P2817">
        <v>99.795081967213093</v>
      </c>
    </row>
    <row r="2818" spans="1:17" hidden="1" x14ac:dyDescent="0.3">
      <c r="A2818" t="s">
        <v>5798</v>
      </c>
      <c r="B2818" t="s">
        <v>5799</v>
      </c>
      <c r="C2818" t="str">
        <f>IFERROR(VLOOKUP(Table1[[#This Row],[Ticker]],[1]!Table1[[Symbol]:[Industry]],2,FALSE),"-")</f>
        <v>-</v>
      </c>
      <c r="E2818">
        <v>108.9894438</v>
      </c>
      <c r="F2818">
        <v>1002</v>
      </c>
      <c r="G2818">
        <v>102.643936187234</v>
      </c>
      <c r="H2818">
        <v>1.3721902635204899</v>
      </c>
      <c r="I2818">
        <v>91.241106787716603</v>
      </c>
      <c r="J2818">
        <v>2.1372871347082598</v>
      </c>
      <c r="K2818">
        <v>891.19810472383699</v>
      </c>
      <c r="L2818">
        <v>673.363842446739</v>
      </c>
      <c r="M2818">
        <v>52.768670933776001</v>
      </c>
      <c r="N2818">
        <v>0.91475509451159898</v>
      </c>
      <c r="O2818">
        <v>17.360279441117701</v>
      </c>
      <c r="P2818">
        <v>172.09775967413401</v>
      </c>
      <c r="Q2818">
        <v>9.4209565196085004E-2</v>
      </c>
    </row>
    <row r="2819" spans="1:17" hidden="1" x14ac:dyDescent="0.3">
      <c r="A2819" t="s">
        <v>5800</v>
      </c>
      <c r="B2819" t="s">
        <v>5801</v>
      </c>
      <c r="C2819" t="str">
        <f>IFERROR(VLOOKUP(Table1[[#This Row],[Ticker]],[1]!Table1[[Symbol]:[Industry]],2,FALSE),"-")</f>
        <v>-</v>
      </c>
      <c r="D2819" t="s">
        <v>388</v>
      </c>
      <c r="E2819">
        <v>108.97598000000001</v>
      </c>
      <c r="F2819">
        <v>11.1</v>
      </c>
      <c r="G2819">
        <v>125.379255185407</v>
      </c>
      <c r="H2819">
        <v>-4.6567364883523901</v>
      </c>
      <c r="I2819">
        <v>31.199061565176802</v>
      </c>
      <c r="J2819">
        <v>6.3074055302738801</v>
      </c>
      <c r="K2819">
        <v>10.665429129009</v>
      </c>
      <c r="L2819">
        <v>8.4175538691530001</v>
      </c>
      <c r="M2819">
        <v>49.288443305110199</v>
      </c>
      <c r="N2819">
        <v>0.58419347915834297</v>
      </c>
      <c r="O2819">
        <v>12.972972972972901</v>
      </c>
      <c r="P2819">
        <v>161.79245283018801</v>
      </c>
      <c r="Q2819">
        <v>6.6015504087222995E-2</v>
      </c>
    </row>
    <row r="2820" spans="1:17" hidden="1" x14ac:dyDescent="0.3">
      <c r="A2820" t="s">
        <v>5802</v>
      </c>
      <c r="B2820" t="s">
        <v>5803</v>
      </c>
      <c r="C2820" t="str">
        <f>IFERROR(VLOOKUP(Table1[[#This Row],[Ticker]],[1]!Table1[[Symbol]:[Industry]],2,FALSE),"-")</f>
        <v>-</v>
      </c>
      <c r="D2820" t="s">
        <v>80</v>
      </c>
      <c r="E2820">
        <v>108.9337575</v>
      </c>
      <c r="F2820">
        <v>53.05</v>
      </c>
      <c r="G2820">
        <v>22.920303558485301</v>
      </c>
      <c r="H2820">
        <v>1.12219165963295</v>
      </c>
      <c r="I2820">
        <v>4.5567004540656999</v>
      </c>
      <c r="J2820">
        <v>-1.33498475917523</v>
      </c>
      <c r="K2820">
        <v>52.983964283087403</v>
      </c>
      <c r="L2820">
        <v>50.767871924024298</v>
      </c>
      <c r="M2820">
        <v>58.131527336716502</v>
      </c>
      <c r="N2820">
        <v>0.52986972198901905</v>
      </c>
      <c r="O2820">
        <v>111.12158341187499</v>
      </c>
      <c r="P2820">
        <v>79.222972972972897</v>
      </c>
      <c r="Q2820">
        <v>5.5916337120198001E-2</v>
      </c>
    </row>
    <row r="2821" spans="1:17" hidden="1" x14ac:dyDescent="0.3">
      <c r="A2821" t="s">
        <v>5804</v>
      </c>
      <c r="B2821" t="s">
        <v>5805</v>
      </c>
      <c r="C2821" t="str">
        <f>IFERROR(VLOOKUP(Table1[[#This Row],[Ticker]],[1]!Table1[[Symbol]:[Industry]],2,FALSE),"-")</f>
        <v>-</v>
      </c>
      <c r="D2821" t="s">
        <v>65</v>
      </c>
      <c r="E2821">
        <v>108.60012926500001</v>
      </c>
      <c r="F2821">
        <v>20.11</v>
      </c>
      <c r="G2821">
        <v>25.7851166798321</v>
      </c>
      <c r="H2821">
        <v>-8.2128788660824998</v>
      </c>
      <c r="I2821">
        <v>-2.5332903631978199</v>
      </c>
      <c r="J2821">
        <v>-8.2884383705687998</v>
      </c>
      <c r="K2821">
        <v>21.311485712984101</v>
      </c>
      <c r="L2821">
        <v>19.090275507064501</v>
      </c>
      <c r="M2821">
        <v>23.668352780134502</v>
      </c>
      <c r="N2821">
        <v>0.345230567728117</v>
      </c>
      <c r="O2821">
        <v>55.146693187468898</v>
      </c>
      <c r="P2821">
        <v>70.423728813559293</v>
      </c>
      <c r="Q2821">
        <v>0.11641334761316</v>
      </c>
    </row>
    <row r="2822" spans="1:17" hidden="1" x14ac:dyDescent="0.3">
      <c r="A2822" t="s">
        <v>5806</v>
      </c>
      <c r="B2822" t="s">
        <v>5807</v>
      </c>
      <c r="C2822" t="str">
        <f>IFERROR(VLOOKUP(Table1[[#This Row],[Ticker]],[1]!Table1[[Symbol]:[Industry]],2,FALSE),"-")</f>
        <v>-</v>
      </c>
      <c r="D2822" t="s">
        <v>239</v>
      </c>
      <c r="E2822">
        <v>108.54</v>
      </c>
      <c r="F2822">
        <v>109</v>
      </c>
      <c r="G2822">
        <v>32.817949518221198</v>
      </c>
      <c r="H2822">
        <v>9.0509823264256806</v>
      </c>
      <c r="I2822">
        <v>-15.486586998557399</v>
      </c>
      <c r="J2822">
        <v>3.04688494777186</v>
      </c>
      <c r="K2822">
        <v>107.21872619953101</v>
      </c>
      <c r="M2822">
        <v>42.662568978706297</v>
      </c>
      <c r="N2822">
        <v>0.82186234817813697</v>
      </c>
      <c r="O2822">
        <v>40.412844036697201</v>
      </c>
      <c r="P2822">
        <v>67.692307692307693</v>
      </c>
    </row>
    <row r="2823" spans="1:17" hidden="1" x14ac:dyDescent="0.3">
      <c r="A2823" t="s">
        <v>5808</v>
      </c>
      <c r="B2823" t="s">
        <v>5809</v>
      </c>
      <c r="C2823" t="str">
        <f>IFERROR(VLOOKUP(Table1[[#This Row],[Ticker]],[1]!Table1[[Symbol]:[Industry]],2,FALSE),"-")</f>
        <v>-</v>
      </c>
      <c r="D2823" t="s">
        <v>229</v>
      </c>
      <c r="E2823">
        <v>108.41712213</v>
      </c>
      <c r="F2823">
        <v>42.18</v>
      </c>
      <c r="G2823">
        <v>152.937608834049</v>
      </c>
      <c r="H2823">
        <v>11.800952129304999</v>
      </c>
      <c r="I2823">
        <v>-25.567437136786101</v>
      </c>
      <c r="J2823">
        <v>1.8295818275028599</v>
      </c>
      <c r="K2823">
        <v>41.361983340779503</v>
      </c>
      <c r="L2823">
        <v>37.553453048834797</v>
      </c>
      <c r="M2823">
        <v>68.466756453268701</v>
      </c>
      <c r="N2823">
        <v>1.5532261776590199</v>
      </c>
      <c r="O2823">
        <v>37.031768610715901</v>
      </c>
      <c r="P2823">
        <v>243.456283575144</v>
      </c>
      <c r="Q2823">
        <v>8.2691255047296006E-2</v>
      </c>
    </row>
    <row r="2824" spans="1:17" hidden="1" x14ac:dyDescent="0.3">
      <c r="A2824" t="s">
        <v>5810</v>
      </c>
      <c r="B2824" t="s">
        <v>5811</v>
      </c>
      <c r="C2824" t="str">
        <f>IFERROR(VLOOKUP(Table1[[#This Row],[Ticker]],[1]!Table1[[Symbol]:[Industry]],2,FALSE),"-")</f>
        <v>-</v>
      </c>
      <c r="D2824" t="s">
        <v>65</v>
      </c>
      <c r="E2824">
        <v>108.380416</v>
      </c>
      <c r="F2824">
        <v>63.1</v>
      </c>
      <c r="G2824">
        <v>-66.296627849529301</v>
      </c>
      <c r="H2824">
        <v>-7.1843168115102003</v>
      </c>
      <c r="I2824">
        <v>-53.322678211332899</v>
      </c>
      <c r="J2824">
        <v>2.1210760745524202</v>
      </c>
      <c r="K2824">
        <v>65.804425856359103</v>
      </c>
      <c r="M2824">
        <v>46.009082139622798</v>
      </c>
      <c r="N2824">
        <v>0.48674416659697201</v>
      </c>
      <c r="O2824">
        <v>81.458003169572095</v>
      </c>
      <c r="P2824">
        <v>19.507575757575701</v>
      </c>
    </row>
    <row r="2825" spans="1:17" hidden="1" x14ac:dyDescent="0.3">
      <c r="A2825" t="s">
        <v>5812</v>
      </c>
      <c r="B2825" t="s">
        <v>5813</v>
      </c>
      <c r="C2825" t="str">
        <f>IFERROR(VLOOKUP(Table1[[#This Row],[Ticker]],[1]!Table1[[Symbol]:[Industry]],2,FALSE),"-")</f>
        <v>-</v>
      </c>
      <c r="D2825" t="s">
        <v>542</v>
      </c>
      <c r="E2825">
        <v>108.1417692</v>
      </c>
      <c r="F2825">
        <v>202.85</v>
      </c>
      <c r="G2825">
        <v>79.007627109166606</v>
      </c>
      <c r="H2825">
        <v>28.482994340843099</v>
      </c>
      <c r="I2825">
        <v>26.275519755128599</v>
      </c>
      <c r="K2825">
        <v>149.02935770120101</v>
      </c>
      <c r="M2825">
        <v>98.697270297336502</v>
      </c>
      <c r="N2825">
        <v>0.66666666666666596</v>
      </c>
      <c r="O2825">
        <v>0</v>
      </c>
      <c r="P2825">
        <v>138.64705882352899</v>
      </c>
    </row>
    <row r="2826" spans="1:17" hidden="1" x14ac:dyDescent="0.3">
      <c r="A2826" t="s">
        <v>5814</v>
      </c>
      <c r="B2826" t="s">
        <v>5815</v>
      </c>
      <c r="C2826" t="str">
        <f>IFERROR(VLOOKUP(Table1[[#This Row],[Ticker]],[1]!Table1[[Symbol]:[Industry]],2,FALSE),"-")</f>
        <v>-</v>
      </c>
      <c r="E2826">
        <v>108.12</v>
      </c>
      <c r="F2826">
        <v>78.58</v>
      </c>
      <c r="G2826">
        <v>-34.399705324481502</v>
      </c>
      <c r="H2826">
        <v>2.8841923455934699</v>
      </c>
      <c r="I2826">
        <v>-21.4257556862851</v>
      </c>
      <c r="J2826">
        <v>13.8923468203308</v>
      </c>
      <c r="M2826">
        <v>65.146779734783493</v>
      </c>
      <c r="O2826">
        <v>14.5329600407228</v>
      </c>
      <c r="P2826">
        <v>24.730158730158699</v>
      </c>
    </row>
    <row r="2827" spans="1:17" hidden="1" x14ac:dyDescent="0.3">
      <c r="A2827" t="s">
        <v>5816</v>
      </c>
      <c r="B2827" t="s">
        <v>5817</v>
      </c>
      <c r="C2827" t="str">
        <f>IFERROR(VLOOKUP(Table1[[#This Row],[Ticker]],[1]!Table1[[Symbol]:[Industry]],2,FALSE),"-")</f>
        <v>-</v>
      </c>
      <c r="D2827" t="s">
        <v>393</v>
      </c>
      <c r="E2827">
        <v>107.88</v>
      </c>
      <c r="F2827">
        <v>178</v>
      </c>
      <c r="G2827">
        <v>10.6169388500573</v>
      </c>
      <c r="H2827">
        <v>6.14826943080877</v>
      </c>
      <c r="I2827">
        <v>-2.8560172569831E-2</v>
      </c>
      <c r="J2827">
        <v>3.8431316851426001</v>
      </c>
      <c r="K2827">
        <v>169.82575089459399</v>
      </c>
      <c r="L2827">
        <v>156.113829401288</v>
      </c>
      <c r="M2827">
        <v>49.8213076176174</v>
      </c>
      <c r="N2827">
        <v>0.380664013016772</v>
      </c>
      <c r="O2827">
        <v>30.870786516853901</v>
      </c>
      <c r="P2827">
        <v>45.3654552878725</v>
      </c>
      <c r="Q2827">
        <v>-5.9418272736350003E-2</v>
      </c>
    </row>
    <row r="2828" spans="1:17" hidden="1" x14ac:dyDescent="0.3">
      <c r="A2828" t="s">
        <v>5818</v>
      </c>
      <c r="B2828" t="s">
        <v>5819</v>
      </c>
      <c r="C2828" t="str">
        <f>IFERROR(VLOOKUP(Table1[[#This Row],[Ticker]],[1]!Table1[[Symbol]:[Industry]],2,FALSE),"-")</f>
        <v>-</v>
      </c>
      <c r="D2828" t="s">
        <v>140</v>
      </c>
      <c r="E2828">
        <v>107.7036525</v>
      </c>
      <c r="F2828">
        <v>67.94</v>
      </c>
      <c r="G2828">
        <v>1.73758601292084</v>
      </c>
      <c r="H2828">
        <v>-4.8393848901788798</v>
      </c>
      <c r="I2828">
        <v>11.6034496674202</v>
      </c>
      <c r="J2828">
        <v>-2.65610186153839</v>
      </c>
      <c r="K2828">
        <v>69.158255364358894</v>
      </c>
      <c r="L2828">
        <v>62.624558542673199</v>
      </c>
      <c r="M2828">
        <v>45.089381129779603</v>
      </c>
      <c r="N2828">
        <v>0.71676263873480694</v>
      </c>
      <c r="O2828">
        <v>12.1136296732411</v>
      </c>
      <c r="P2828">
        <v>93.285917496443801</v>
      </c>
      <c r="Q2828">
        <v>0.12523379106940599</v>
      </c>
    </row>
    <row r="2829" spans="1:17" hidden="1" x14ac:dyDescent="0.3">
      <c r="A2829" t="s">
        <v>5820</v>
      </c>
      <c r="B2829" t="s">
        <v>5821</v>
      </c>
      <c r="C2829" t="str">
        <f>IFERROR(VLOOKUP(Table1[[#This Row],[Ticker]],[1]!Table1[[Symbol]:[Industry]],2,FALSE),"-")</f>
        <v>-</v>
      </c>
      <c r="D2829" t="s">
        <v>629</v>
      </c>
      <c r="E2829">
        <v>107.21754648</v>
      </c>
      <c r="F2829">
        <v>10</v>
      </c>
      <c r="G2829">
        <v>9.5634271443716994</v>
      </c>
      <c r="H2829">
        <v>-2.6788910630184</v>
      </c>
      <c r="I2829">
        <v>-13.928609905996099</v>
      </c>
      <c r="J2829">
        <v>-1.5428188968463801</v>
      </c>
      <c r="K2829">
        <v>10.0119852274815</v>
      </c>
      <c r="L2829">
        <v>9.5217611686599799</v>
      </c>
      <c r="M2829">
        <v>50.717100906346701</v>
      </c>
      <c r="N2829">
        <v>0.76698615289983596</v>
      </c>
      <c r="O2829">
        <v>28</v>
      </c>
      <c r="P2829">
        <v>47.058823529411697</v>
      </c>
      <c r="Q2829">
        <v>2.3996210740663E-2</v>
      </c>
    </row>
    <row r="2830" spans="1:17" hidden="1" x14ac:dyDescent="0.3">
      <c r="A2830" t="s">
        <v>5822</v>
      </c>
      <c r="B2830" t="s">
        <v>5823</v>
      </c>
      <c r="C2830" t="str">
        <f>IFERROR(VLOOKUP(Table1[[#This Row],[Ticker]],[1]!Table1[[Symbol]:[Industry]],2,FALSE),"-")</f>
        <v>-</v>
      </c>
      <c r="D2830" t="s">
        <v>484</v>
      </c>
      <c r="E2830">
        <v>106.88341986</v>
      </c>
      <c r="F2830">
        <v>18.940000000000001</v>
      </c>
      <c r="G2830">
        <v>9.9528547327358101</v>
      </c>
      <c r="H2830">
        <v>0.160615109821103</v>
      </c>
      <c r="I2830">
        <v>-9.5513665170149498</v>
      </c>
      <c r="J2830">
        <v>-6.2189896431801301</v>
      </c>
      <c r="K2830">
        <v>18.755859597702798</v>
      </c>
      <c r="L2830">
        <v>18.105667066791501</v>
      </c>
      <c r="M2830">
        <v>50.217415307177198</v>
      </c>
      <c r="N2830">
        <v>0.81076914366459896</v>
      </c>
      <c r="O2830">
        <v>26.451953537486698</v>
      </c>
      <c r="P2830">
        <v>57.8333333333333</v>
      </c>
      <c r="Q2830">
        <v>6.5143949342970006E-2</v>
      </c>
    </row>
    <row r="2831" spans="1:17" hidden="1" x14ac:dyDescent="0.3">
      <c r="A2831" t="s">
        <v>5824</v>
      </c>
      <c r="B2831" t="s">
        <v>5825</v>
      </c>
      <c r="C2831" t="str">
        <f>IFERROR(VLOOKUP(Table1[[#This Row],[Ticker]],[1]!Table1[[Symbol]:[Industry]],2,FALSE),"-")</f>
        <v>-</v>
      </c>
      <c r="E2831">
        <v>106.71</v>
      </c>
      <c r="F2831">
        <v>174.3</v>
      </c>
      <c r="G2831">
        <v>178.84092075050901</v>
      </c>
      <c r="H2831">
        <v>-8.7042497550437492</v>
      </c>
      <c r="I2831">
        <v>148.694269773234</v>
      </c>
      <c r="J2831">
        <v>-2.4086049083555898</v>
      </c>
      <c r="K2831">
        <v>158.71134351479199</v>
      </c>
      <c r="L2831">
        <v>112.361201225108</v>
      </c>
      <c r="M2831">
        <v>58.382587018174299</v>
      </c>
      <c r="N2831">
        <v>1.7216944785750601</v>
      </c>
      <c r="O2831">
        <v>8.3763625932300698</v>
      </c>
      <c r="P2831">
        <v>230.42654028435999</v>
      </c>
      <c r="Q2831">
        <v>0.107469294416352</v>
      </c>
    </row>
    <row r="2832" spans="1:17" hidden="1" x14ac:dyDescent="0.3">
      <c r="A2832" t="s">
        <v>5826</v>
      </c>
      <c r="B2832" t="s">
        <v>5827</v>
      </c>
      <c r="C2832" t="str">
        <f>IFERROR(VLOOKUP(Table1[[#This Row],[Ticker]],[1]!Table1[[Symbol]:[Industry]],2,FALSE),"-")</f>
        <v>-</v>
      </c>
      <c r="D2832" t="s">
        <v>130</v>
      </c>
      <c r="E2832">
        <v>106.56</v>
      </c>
      <c r="F2832">
        <v>36.57</v>
      </c>
      <c r="G2832">
        <v>47.011397472004099</v>
      </c>
      <c r="H2832">
        <v>8.8246151098211207</v>
      </c>
      <c r="I2832">
        <v>-3.0154463533752001</v>
      </c>
      <c r="J2832">
        <v>4.5986719772579097</v>
      </c>
      <c r="K2832">
        <v>34.121266519545799</v>
      </c>
      <c r="L2832">
        <v>32.141949826645899</v>
      </c>
      <c r="M2832">
        <v>70.112258303274402</v>
      </c>
      <c r="N2832">
        <v>1.6269670349957399</v>
      </c>
      <c r="O2832">
        <v>71.041837571780107</v>
      </c>
      <c r="P2832">
        <v>90.966057441253199</v>
      </c>
      <c r="Q2832">
        <v>7.7588691328277004E-2</v>
      </c>
    </row>
    <row r="2833" spans="1:17" hidden="1" x14ac:dyDescent="0.3">
      <c r="A2833" t="s">
        <v>5828</v>
      </c>
      <c r="B2833" t="s">
        <v>5829</v>
      </c>
      <c r="C2833" t="str">
        <f>IFERROR(VLOOKUP(Table1[[#This Row],[Ticker]],[1]!Table1[[Symbol]:[Industry]],2,FALSE),"-")</f>
        <v>-</v>
      </c>
      <c r="D2833" t="s">
        <v>80</v>
      </c>
      <c r="E2833">
        <v>106.44971266799899</v>
      </c>
      <c r="F2833">
        <v>11.74</v>
      </c>
      <c r="G2833">
        <v>137.51408664608101</v>
      </c>
      <c r="H2833">
        <v>92.9206151098211</v>
      </c>
      <c r="I2833">
        <v>64.546599443964695</v>
      </c>
      <c r="J2833">
        <v>29.413777042938101</v>
      </c>
      <c r="K2833">
        <v>7.6958845232076101</v>
      </c>
      <c r="L2833">
        <v>6.6134002630973896</v>
      </c>
      <c r="M2833">
        <v>89.0336214750414</v>
      </c>
      <c r="N2833">
        <v>3.5179174400795401</v>
      </c>
      <c r="O2833">
        <v>10.4770017035775</v>
      </c>
      <c r="P2833">
        <v>182.89156626505999</v>
      </c>
      <c r="Q2833">
        <v>0.12126275846784899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D2834" t="s">
        <v>125</v>
      </c>
      <c r="E2834">
        <v>106.30874</v>
      </c>
      <c r="F2834">
        <v>95.61</v>
      </c>
      <c r="G2834">
        <v>31.388072713719598</v>
      </c>
      <c r="H2834">
        <v>15.3913939885367</v>
      </c>
      <c r="I2834">
        <v>-13.122566801870599</v>
      </c>
      <c r="J2834">
        <v>-0.31510323318097899</v>
      </c>
      <c r="K2834">
        <v>90.981362867085195</v>
      </c>
      <c r="L2834">
        <v>81.772052137242</v>
      </c>
      <c r="M2834">
        <v>65.694234292558704</v>
      </c>
      <c r="N2834">
        <v>0.75502784716129301</v>
      </c>
      <c r="O2834">
        <v>32.831293797719802</v>
      </c>
      <c r="P2834">
        <v>84.184164900789796</v>
      </c>
      <c r="Q2834">
        <v>0.112551403427829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D2835" t="s">
        <v>934</v>
      </c>
      <c r="E2835">
        <v>106.176</v>
      </c>
      <c r="F2835">
        <v>169</v>
      </c>
      <c r="G2835">
        <v>-33.956411297063298</v>
      </c>
      <c r="H2835">
        <v>-11.506051556845501</v>
      </c>
      <c r="I2835">
        <v>-20.9824616588668</v>
      </c>
      <c r="J2835">
        <v>-1.8921167387165101</v>
      </c>
      <c r="K2835">
        <v>175.700913925864</v>
      </c>
      <c r="L2835">
        <v>180.995602672134</v>
      </c>
      <c r="M2835">
        <v>43.769964415692897</v>
      </c>
      <c r="N2835">
        <v>1.1216036851967499</v>
      </c>
      <c r="O2835">
        <v>37.278106508875702</v>
      </c>
      <c r="P2835">
        <v>17.320374869836801</v>
      </c>
      <c r="Q2835">
        <v>-7.4011725519413998E-2</v>
      </c>
    </row>
    <row r="2836" spans="1:17" hidden="1" x14ac:dyDescent="0.3">
      <c r="A2836" t="s">
        <v>5834</v>
      </c>
      <c r="B2836" t="s">
        <v>5835</v>
      </c>
      <c r="C2836" t="str">
        <f>IFERROR(VLOOKUP(Table1[[#This Row],[Ticker]],[1]!Table1[[Symbol]:[Industry]],2,FALSE),"-")</f>
        <v>-</v>
      </c>
      <c r="D2836" t="s">
        <v>713</v>
      </c>
      <c r="E2836">
        <v>105.953940543</v>
      </c>
      <c r="F2836">
        <v>92.89</v>
      </c>
      <c r="G2836">
        <v>1.9764104034347001</v>
      </c>
      <c r="H2836">
        <v>-3.0352044721370799</v>
      </c>
      <c r="I2836">
        <v>12.997200930061901</v>
      </c>
      <c r="J2836">
        <v>2.4795246805567199</v>
      </c>
      <c r="K2836">
        <v>88.723017298117895</v>
      </c>
      <c r="L2836">
        <v>80.520862047141506</v>
      </c>
      <c r="M2836">
        <v>58.050219930369003</v>
      </c>
      <c r="N2836">
        <v>0.55786571358279202</v>
      </c>
      <c r="O2836">
        <v>4.16621810743891</v>
      </c>
      <c r="P2836">
        <v>36.582855462431901</v>
      </c>
    </row>
    <row r="2837" spans="1:17" hidden="1" x14ac:dyDescent="0.3">
      <c r="A2837" t="s">
        <v>5836</v>
      </c>
      <c r="B2837" t="s">
        <v>5837</v>
      </c>
      <c r="C2837" t="str">
        <f>IFERROR(VLOOKUP(Table1[[#This Row],[Ticker]],[1]!Table1[[Symbol]:[Industry]],2,FALSE),"-")</f>
        <v>-</v>
      </c>
      <c r="D2837" t="s">
        <v>239</v>
      </c>
      <c r="E2837">
        <v>105.71161103999999</v>
      </c>
      <c r="F2837">
        <v>95.8</v>
      </c>
      <c r="G2837">
        <v>-5.2902650571465699</v>
      </c>
      <c r="H2837">
        <v>-4.6027350290820603</v>
      </c>
      <c r="I2837">
        <v>-17.580064496792101</v>
      </c>
      <c r="J2837">
        <v>-0.78791228338490105</v>
      </c>
      <c r="K2837">
        <v>97.894041167125593</v>
      </c>
      <c r="L2837">
        <v>94.852300869266401</v>
      </c>
      <c r="M2837">
        <v>54.459732993990698</v>
      </c>
      <c r="N2837">
        <v>0.84314427893140498</v>
      </c>
      <c r="O2837">
        <v>38.569937369519799</v>
      </c>
      <c r="P2837">
        <v>25.392670157068</v>
      </c>
      <c r="Q2837">
        <v>4.7105274191328997E-2</v>
      </c>
    </row>
    <row r="2838" spans="1:17" hidden="1" x14ac:dyDescent="0.3">
      <c r="A2838" t="s">
        <v>5838</v>
      </c>
      <c r="B2838" t="s">
        <v>5839</v>
      </c>
      <c r="C2838" t="str">
        <f>IFERROR(VLOOKUP(Table1[[#This Row],[Ticker]],[1]!Table1[[Symbol]:[Industry]],2,FALSE),"-")</f>
        <v>-</v>
      </c>
      <c r="D2838" t="s">
        <v>505</v>
      </c>
      <c r="E2838">
        <v>105.64935</v>
      </c>
      <c r="F2838">
        <v>54.05</v>
      </c>
      <c r="G2838">
        <v>6.8219407447143796</v>
      </c>
      <c r="H2838">
        <v>32.344730633286801</v>
      </c>
      <c r="I2838">
        <v>-19.576767793019101</v>
      </c>
      <c r="J2838">
        <v>12.530841012251001</v>
      </c>
      <c r="K2838">
        <v>48.727300667467397</v>
      </c>
      <c r="M2838">
        <v>73.741843741912007</v>
      </c>
      <c r="N2838">
        <v>2.1726027397260199</v>
      </c>
      <c r="O2838">
        <v>21.739130434782599</v>
      </c>
      <c r="P2838">
        <v>45.883940620782703</v>
      </c>
    </row>
    <row r="2839" spans="1:17" hidden="1" x14ac:dyDescent="0.3">
      <c r="A2839" t="s">
        <v>5840</v>
      </c>
      <c r="B2839" t="s">
        <v>5841</v>
      </c>
      <c r="C2839" t="str">
        <f>IFERROR(VLOOKUP(Table1[[#This Row],[Ticker]],[1]!Table1[[Symbol]:[Industry]],2,FALSE),"-")</f>
        <v>-</v>
      </c>
      <c r="D2839" t="s">
        <v>117</v>
      </c>
      <c r="E2839">
        <v>105.64812993</v>
      </c>
      <c r="F2839">
        <v>2</v>
      </c>
      <c r="G2839">
        <v>-28.745162463263402</v>
      </c>
      <c r="K2839">
        <v>2.1140989605141698</v>
      </c>
      <c r="L2839">
        <v>3.1857726977597598</v>
      </c>
      <c r="M2839">
        <v>71.039956020089093</v>
      </c>
      <c r="O2839">
        <v>5</v>
      </c>
      <c r="P2839">
        <v>8.1081081081080892</v>
      </c>
      <c r="Q2839">
        <v>-6.9211309357390005E-2</v>
      </c>
    </row>
    <row r="2840" spans="1:17" hidden="1" x14ac:dyDescent="0.3">
      <c r="A2840" t="s">
        <v>5842</v>
      </c>
      <c r="B2840" t="s">
        <v>5843</v>
      </c>
      <c r="C2840" t="str">
        <f>IFERROR(VLOOKUP(Table1[[#This Row],[Ticker]],[1]!Table1[[Symbol]:[Industry]],2,FALSE),"-")</f>
        <v>-</v>
      </c>
      <c r="D2840" t="s">
        <v>5844</v>
      </c>
      <c r="E2840">
        <v>105.43832639999999</v>
      </c>
      <c r="F2840">
        <v>132.55000000000001</v>
      </c>
      <c r="G2840">
        <v>-37.530627868937898</v>
      </c>
      <c r="H2840">
        <v>23.272503221709201</v>
      </c>
      <c r="I2840">
        <v>-38.105173678863999</v>
      </c>
      <c r="J2840">
        <v>22.486436350165899</v>
      </c>
      <c r="K2840">
        <v>118.98071238396</v>
      </c>
      <c r="M2840">
        <v>86.343332374768906</v>
      </c>
      <c r="N2840">
        <v>0.93242187499999996</v>
      </c>
      <c r="O2840">
        <v>58.430780837419803</v>
      </c>
      <c r="P2840">
        <v>47.032723239046</v>
      </c>
    </row>
    <row r="2841" spans="1:17" hidden="1" x14ac:dyDescent="0.3">
      <c r="A2841" t="s">
        <v>5845</v>
      </c>
      <c r="B2841" t="s">
        <v>5846</v>
      </c>
      <c r="C2841" t="str">
        <f>IFERROR(VLOOKUP(Table1[[#This Row],[Ticker]],[1]!Table1[[Symbol]:[Industry]],2,FALSE),"-")</f>
        <v>-</v>
      </c>
      <c r="D2841" t="s">
        <v>130</v>
      </c>
      <c r="E2841">
        <v>105.43104</v>
      </c>
      <c r="F2841">
        <v>97.29</v>
      </c>
      <c r="G2841">
        <v>110.813043013989</v>
      </c>
      <c r="H2841">
        <v>-3.6269441943433498</v>
      </c>
      <c r="I2841">
        <v>11.063668872426501</v>
      </c>
      <c r="J2841">
        <v>3.2197569779258299</v>
      </c>
      <c r="K2841">
        <v>91.110138809871202</v>
      </c>
      <c r="L2841">
        <v>76.652478948729197</v>
      </c>
      <c r="M2841">
        <v>69.043447507701998</v>
      </c>
      <c r="N2841">
        <v>0.44289548525336597</v>
      </c>
      <c r="O2841">
        <v>18.100524205982101</v>
      </c>
      <c r="P2841">
        <v>168.75690607734799</v>
      </c>
      <c r="Q2841">
        <v>9.5510691797365002E-2</v>
      </c>
    </row>
    <row r="2842" spans="1:17" hidden="1" x14ac:dyDescent="0.3">
      <c r="A2842" t="s">
        <v>5847</v>
      </c>
      <c r="B2842" t="s">
        <v>5848</v>
      </c>
      <c r="C2842" t="str">
        <f>IFERROR(VLOOKUP(Table1[[#This Row],[Ticker]],[1]!Table1[[Symbol]:[Industry]],2,FALSE),"-")</f>
        <v>-</v>
      </c>
      <c r="D2842" t="s">
        <v>403</v>
      </c>
      <c r="E2842">
        <v>105.33948479999999</v>
      </c>
      <c r="F2842">
        <v>70.91</v>
      </c>
      <c r="G2842">
        <v>73.440340800219801</v>
      </c>
      <c r="H2842">
        <v>43.390892295322097</v>
      </c>
      <c r="I2842">
        <v>64.387109810790804</v>
      </c>
      <c r="J2842">
        <v>6.9775640046225096</v>
      </c>
      <c r="K2842">
        <v>55.120537001719001</v>
      </c>
      <c r="L2842">
        <v>47.277878944894397</v>
      </c>
      <c r="M2842">
        <v>97.075602796212493</v>
      </c>
      <c r="N2842">
        <v>1.0992072049781201</v>
      </c>
      <c r="O2842">
        <v>0</v>
      </c>
      <c r="P2842">
        <v>134.41322314049501</v>
      </c>
      <c r="Q2842">
        <v>5.6525733066797999E-2</v>
      </c>
    </row>
    <row r="2843" spans="1:17" hidden="1" x14ac:dyDescent="0.3">
      <c r="A2843" t="s">
        <v>5849</v>
      </c>
      <c r="B2843" t="s">
        <v>5850</v>
      </c>
      <c r="C2843" t="str">
        <f>IFERROR(VLOOKUP(Table1[[#This Row],[Ticker]],[1]!Table1[[Symbol]:[Industry]],2,FALSE),"-")</f>
        <v>-</v>
      </c>
      <c r="E2843">
        <v>105.1496636</v>
      </c>
      <c r="F2843">
        <v>145.05000000000001</v>
      </c>
      <c r="G2843">
        <v>354.310164113859</v>
      </c>
      <c r="H2843">
        <v>31.315168927668299</v>
      </c>
      <c r="I2843">
        <v>216.47681565794599</v>
      </c>
      <c r="J2843">
        <v>2.0382184416212299</v>
      </c>
      <c r="K2843">
        <v>116.964972424216</v>
      </c>
      <c r="L2843">
        <v>79.854888502513205</v>
      </c>
      <c r="M2843">
        <v>72.921692413675501</v>
      </c>
      <c r="N2843">
        <v>2.1708756589545</v>
      </c>
      <c r="O2843">
        <v>6.8252326783867501</v>
      </c>
      <c r="P2843">
        <v>414.36170212765899</v>
      </c>
      <c r="Q2843">
        <v>0.144663323278787</v>
      </c>
    </row>
    <row r="2844" spans="1:17" hidden="1" x14ac:dyDescent="0.3">
      <c r="A2844" t="s">
        <v>5851</v>
      </c>
      <c r="B2844" t="s">
        <v>5852</v>
      </c>
      <c r="C2844" t="str">
        <f>IFERROR(VLOOKUP(Table1[[#This Row],[Ticker]],[1]!Table1[[Symbol]:[Industry]],2,FALSE),"-")</f>
        <v>-</v>
      </c>
      <c r="D2844" t="s">
        <v>1407</v>
      </c>
      <c r="E2844">
        <v>105.1</v>
      </c>
      <c r="F2844">
        <v>105.04</v>
      </c>
      <c r="G2844">
        <v>37.890429789694899</v>
      </c>
      <c r="H2844">
        <v>6.1258498540706698</v>
      </c>
      <c r="I2844">
        <v>13.681112653447601</v>
      </c>
      <c r="J2844">
        <v>-2.58627744483044</v>
      </c>
      <c r="K2844">
        <v>99.741603713110194</v>
      </c>
      <c r="L2844">
        <v>88.947758128839794</v>
      </c>
      <c r="M2844">
        <v>50.485823750026299</v>
      </c>
      <c r="N2844">
        <v>0.80646439035697803</v>
      </c>
      <c r="O2844">
        <v>24.904798172124799</v>
      </c>
      <c r="P2844">
        <v>72.1967213114754</v>
      </c>
      <c r="Q2844">
        <v>5.8423475399560004E-3</v>
      </c>
    </row>
    <row r="2845" spans="1:17" hidden="1" x14ac:dyDescent="0.3">
      <c r="A2845" t="s">
        <v>5853</v>
      </c>
      <c r="B2845" t="s">
        <v>5854</v>
      </c>
      <c r="C2845" t="str">
        <f>IFERROR(VLOOKUP(Table1[[#This Row],[Ticker]],[1]!Table1[[Symbol]:[Industry]],2,FALSE),"-")</f>
        <v>-</v>
      </c>
      <c r="D2845" t="s">
        <v>4384</v>
      </c>
      <c r="E2845">
        <v>105.09480000000001</v>
      </c>
      <c r="F2845">
        <v>237.3</v>
      </c>
      <c r="G2845">
        <v>66.856255089373605</v>
      </c>
      <c r="H2845">
        <v>41.642096591302597</v>
      </c>
      <c r="I2845">
        <v>54.965683905602297</v>
      </c>
      <c r="J2845">
        <v>12.0551154521514</v>
      </c>
      <c r="K2845">
        <v>171.24238842180301</v>
      </c>
      <c r="M2845">
        <v>86.915077775192998</v>
      </c>
      <c r="N2845">
        <v>1.19191919191919</v>
      </c>
      <c r="O2845">
        <v>5.2465233881162998</v>
      </c>
      <c r="P2845">
        <v>139.69696969696901</v>
      </c>
    </row>
    <row r="2846" spans="1:17" hidden="1" x14ac:dyDescent="0.3">
      <c r="A2846" t="s">
        <v>5855</v>
      </c>
      <c r="B2846" t="s">
        <v>5856</v>
      </c>
      <c r="C2846" t="str">
        <f>IFERROR(VLOOKUP(Table1[[#This Row],[Ticker]],[1]!Table1[[Symbol]:[Industry]],2,FALSE),"-")</f>
        <v>-</v>
      </c>
      <c r="D2846" t="s">
        <v>156</v>
      </c>
      <c r="E2846">
        <v>105.04888800000001</v>
      </c>
      <c r="F2846">
        <v>86.05</v>
      </c>
      <c r="G2846">
        <v>22.698190931309401</v>
      </c>
      <c r="H2846">
        <v>17.0599772643214</v>
      </c>
      <c r="I2846">
        <v>-28.803701204960699</v>
      </c>
      <c r="J2846">
        <v>20.744201525267599</v>
      </c>
      <c r="K2846">
        <v>75.092839002135506</v>
      </c>
      <c r="L2846">
        <v>75.979489056063102</v>
      </c>
      <c r="M2846">
        <v>87.184007923866005</v>
      </c>
      <c r="N2846">
        <v>1.96486090775988</v>
      </c>
      <c r="O2846">
        <v>37.129575828006899</v>
      </c>
      <c r="P2846">
        <v>56.029011786037998</v>
      </c>
    </row>
    <row r="2847" spans="1:17" hidden="1" x14ac:dyDescent="0.3">
      <c r="A2847" t="s">
        <v>5857</v>
      </c>
      <c r="B2847" t="s">
        <v>5858</v>
      </c>
      <c r="C2847" t="str">
        <f>IFERROR(VLOOKUP(Table1[[#This Row],[Ticker]],[1]!Table1[[Symbol]:[Industry]],2,FALSE),"-")</f>
        <v>-</v>
      </c>
      <c r="D2847" t="s">
        <v>182</v>
      </c>
      <c r="E2847">
        <v>104.898662226</v>
      </c>
      <c r="F2847">
        <v>96</v>
      </c>
      <c r="G2847">
        <v>133.15332138643899</v>
      </c>
      <c r="H2847">
        <v>19.847689096684402</v>
      </c>
      <c r="I2847">
        <v>2.3304621675864601</v>
      </c>
      <c r="J2847">
        <v>12.493407401065101</v>
      </c>
      <c r="K2847">
        <v>86.732637181049299</v>
      </c>
      <c r="L2847">
        <v>73.944894492523702</v>
      </c>
      <c r="M2847">
        <v>74.229108202094395</v>
      </c>
      <c r="N2847">
        <v>1.2877577826276101</v>
      </c>
      <c r="O2847">
        <v>8.3333333333333197</v>
      </c>
      <c r="P2847">
        <v>166.666666666666</v>
      </c>
      <c r="Q2847">
        <v>0.13471459046737899</v>
      </c>
    </row>
    <row r="2848" spans="1:17" hidden="1" x14ac:dyDescent="0.3">
      <c r="A2848" t="s">
        <v>5859</v>
      </c>
      <c r="B2848" t="s">
        <v>5860</v>
      </c>
      <c r="C2848" t="str">
        <f>IFERROR(VLOOKUP(Table1[[#This Row],[Ticker]],[1]!Table1[[Symbol]:[Industry]],2,FALSE),"-")</f>
        <v>-</v>
      </c>
      <c r="D2848" t="s">
        <v>21</v>
      </c>
      <c r="E2848">
        <v>104.849080375</v>
      </c>
      <c r="F2848">
        <v>100.99</v>
      </c>
      <c r="G2848">
        <v>-2.39202764357174</v>
      </c>
      <c r="H2848">
        <v>-7.7802786912360702</v>
      </c>
      <c r="I2848">
        <v>-16.412802638277999</v>
      </c>
      <c r="J2848">
        <v>-4.1265068557210096</v>
      </c>
      <c r="K2848">
        <v>103.419804467928</v>
      </c>
      <c r="L2848">
        <v>99.012395574063603</v>
      </c>
      <c r="M2848">
        <v>47.981101469006902</v>
      </c>
      <c r="N2848">
        <v>1.6000433613773799</v>
      </c>
      <c r="O2848">
        <v>43.925141103079497</v>
      </c>
      <c r="P2848">
        <v>41.541695865451999</v>
      </c>
    </row>
    <row r="2849" spans="1:17" hidden="1" x14ac:dyDescent="0.3">
      <c r="A2849" t="s">
        <v>5861</v>
      </c>
      <c r="B2849" t="s">
        <v>5862</v>
      </c>
      <c r="C2849" t="str">
        <f>IFERROR(VLOOKUP(Table1[[#This Row],[Ticker]],[1]!Table1[[Symbol]:[Industry]],2,FALSE),"-")</f>
        <v>-</v>
      </c>
      <c r="D2849" t="s">
        <v>629</v>
      </c>
      <c r="E2849">
        <v>104.6993373</v>
      </c>
      <c r="F2849">
        <v>52</v>
      </c>
      <c r="G2849">
        <v>73.463358661517404</v>
      </c>
      <c r="H2849">
        <v>3.72668430531925</v>
      </c>
      <c r="I2849">
        <v>27.895405264253402</v>
      </c>
      <c r="J2849">
        <v>-8.2237569347121102</v>
      </c>
      <c r="K2849">
        <v>50.919339028878298</v>
      </c>
      <c r="L2849">
        <v>40.527384637400999</v>
      </c>
      <c r="M2849">
        <v>32.217521526012902</v>
      </c>
      <c r="N2849">
        <v>9.3458045067958406E-2</v>
      </c>
      <c r="O2849">
        <v>32.692307692307601</v>
      </c>
      <c r="P2849">
        <v>126.185297955632</v>
      </c>
      <c r="Q2849">
        <v>9.0378042084321999E-2</v>
      </c>
    </row>
    <row r="2850" spans="1:17" hidden="1" x14ac:dyDescent="0.3">
      <c r="A2850" t="s">
        <v>5863</v>
      </c>
      <c r="B2850" t="s">
        <v>5864</v>
      </c>
      <c r="C2850" t="str">
        <f>IFERROR(VLOOKUP(Table1[[#This Row],[Ticker]],[1]!Table1[[Symbol]:[Industry]],2,FALSE),"-")</f>
        <v>-</v>
      </c>
      <c r="D2850" t="s">
        <v>130</v>
      </c>
      <c r="E2850">
        <v>104.6582394</v>
      </c>
      <c r="F2850">
        <v>7.81</v>
      </c>
      <c r="G2850">
        <v>-10.037481356601599</v>
      </c>
      <c r="H2850">
        <v>-4.1942235998563104</v>
      </c>
      <c r="I2850">
        <v>-13.203983306617999</v>
      </c>
      <c r="J2850">
        <v>-1.2416140775692599</v>
      </c>
      <c r="K2850">
        <v>8.2388748560468592</v>
      </c>
      <c r="L2850">
        <v>8.5313630095437691</v>
      </c>
      <c r="M2850">
        <v>43.551610146480897</v>
      </c>
      <c r="N2850">
        <v>0.92297008625792798</v>
      </c>
      <c r="O2850">
        <v>124.071702944942</v>
      </c>
      <c r="P2850">
        <v>34.655172413793103</v>
      </c>
      <c r="Q2850">
        <v>-3.2608162164149998E-3</v>
      </c>
    </row>
    <row r="2851" spans="1:17" hidden="1" x14ac:dyDescent="0.3">
      <c r="A2851" t="s">
        <v>5865</v>
      </c>
      <c r="B2851" t="s">
        <v>5866</v>
      </c>
      <c r="C2851" t="str">
        <f>IFERROR(VLOOKUP(Table1[[#This Row],[Ticker]],[1]!Table1[[Symbol]:[Industry]],2,FALSE),"-")</f>
        <v>-</v>
      </c>
      <c r="D2851" t="s">
        <v>75</v>
      </c>
      <c r="E2851">
        <v>104.58095520000001</v>
      </c>
      <c r="F2851">
        <v>457.15</v>
      </c>
      <c r="G2851">
        <v>-11.3287738879089</v>
      </c>
      <c r="H2851">
        <v>-3.1559678047517501</v>
      </c>
      <c r="I2851">
        <v>-21.2298413007444</v>
      </c>
      <c r="J2851">
        <v>-2.0504376069810299</v>
      </c>
      <c r="K2851">
        <v>422.35959071257599</v>
      </c>
      <c r="L2851">
        <v>436.00463046265702</v>
      </c>
      <c r="M2851">
        <v>40.807919013887798</v>
      </c>
      <c r="N2851">
        <v>2.3332179689272201</v>
      </c>
      <c r="O2851">
        <v>50.169528601115601</v>
      </c>
      <c r="P2851">
        <v>30.2421652421652</v>
      </c>
      <c r="Q2851">
        <v>9.8787996608989993E-3</v>
      </c>
    </row>
    <row r="2852" spans="1:17" hidden="1" x14ac:dyDescent="0.3">
      <c r="A2852" t="s">
        <v>5867</v>
      </c>
      <c r="B2852" t="s">
        <v>5868</v>
      </c>
      <c r="C2852" t="str">
        <f>IFERROR(VLOOKUP(Table1[[#This Row],[Ticker]],[1]!Table1[[Symbol]:[Industry]],2,FALSE),"-")</f>
        <v>-</v>
      </c>
      <c r="D2852" t="s">
        <v>130</v>
      </c>
      <c r="E2852">
        <v>104.43923460000001</v>
      </c>
      <c r="F2852">
        <v>183</v>
      </c>
      <c r="G2852">
        <v>131.44034080021899</v>
      </c>
      <c r="H2852">
        <v>-14.4690145198085</v>
      </c>
      <c r="I2852">
        <v>18.086123952968499</v>
      </c>
      <c r="J2852">
        <v>-6.1766790126342004</v>
      </c>
      <c r="K2852">
        <v>173.83492479056599</v>
      </c>
      <c r="L2852">
        <v>133.39348111769601</v>
      </c>
      <c r="M2852">
        <v>0.34082524436600198</v>
      </c>
      <c r="N2852">
        <v>0.23334794040315501</v>
      </c>
      <c r="O2852">
        <v>17.459016393442599</v>
      </c>
      <c r="P2852">
        <v>198.775510204081</v>
      </c>
      <c r="Q2852">
        <v>7.9214874920002995E-2</v>
      </c>
    </row>
    <row r="2853" spans="1:17" hidden="1" x14ac:dyDescent="0.3">
      <c r="A2853" t="s">
        <v>5869</v>
      </c>
      <c r="B2853" t="s">
        <v>5870</v>
      </c>
      <c r="C2853" t="str">
        <f>IFERROR(VLOOKUP(Table1[[#This Row],[Ticker]],[1]!Table1[[Symbol]:[Industry]],2,FALSE),"-")</f>
        <v>-</v>
      </c>
      <c r="D2853" t="s">
        <v>934</v>
      </c>
      <c r="E2853">
        <v>104.4057162</v>
      </c>
      <c r="F2853">
        <v>136.44999999999999</v>
      </c>
      <c r="G2853">
        <v>-36.977169169582602</v>
      </c>
      <c r="H2853">
        <v>-10.932574854336499</v>
      </c>
      <c r="I2853">
        <v>-27.997604319751201</v>
      </c>
      <c r="J2853">
        <v>-5.446367276838</v>
      </c>
      <c r="K2853">
        <v>139.068314913492</v>
      </c>
      <c r="L2853">
        <v>148.49413335557199</v>
      </c>
      <c r="M2853">
        <v>37.802116230293102</v>
      </c>
      <c r="N2853">
        <v>0.83222774690455303</v>
      </c>
      <c r="O2853">
        <v>108.68449981678199</v>
      </c>
      <c r="P2853">
        <v>12.7685950413223</v>
      </c>
      <c r="Q2853">
        <v>-4.3700503586180002E-3</v>
      </c>
    </row>
    <row r="2854" spans="1:17" hidden="1" x14ac:dyDescent="0.3">
      <c r="A2854" t="s">
        <v>5871</v>
      </c>
      <c r="B2854" t="s">
        <v>5872</v>
      </c>
      <c r="C2854" t="str">
        <f>IFERROR(VLOOKUP(Table1[[#This Row],[Ticker]],[1]!Table1[[Symbol]:[Industry]],2,FALSE),"-")</f>
        <v>-</v>
      </c>
      <c r="D2854" t="s">
        <v>242</v>
      </c>
      <c r="E2854">
        <v>104.3546175</v>
      </c>
      <c r="F2854">
        <v>336.55</v>
      </c>
      <c r="G2854">
        <v>-50.787233102751401</v>
      </c>
      <c r="H2854">
        <v>-4.3185515568455504</v>
      </c>
      <c r="I2854">
        <v>-35.472153732683203</v>
      </c>
      <c r="J2854">
        <v>-3.05847454268554</v>
      </c>
      <c r="K2854">
        <v>350.47203436411797</v>
      </c>
      <c r="L2854">
        <v>381.01821006674101</v>
      </c>
      <c r="M2854">
        <v>43.874634844718699</v>
      </c>
      <c r="N2854">
        <v>0.90729110763215903</v>
      </c>
      <c r="O2854">
        <v>42.608824840291099</v>
      </c>
      <c r="P2854">
        <v>5.171875</v>
      </c>
      <c r="Q2854">
        <v>2.9722497527741001E-2</v>
      </c>
    </row>
    <row r="2855" spans="1:17" hidden="1" x14ac:dyDescent="0.3">
      <c r="A2855" t="s">
        <v>5873</v>
      </c>
      <c r="B2855" t="s">
        <v>5874</v>
      </c>
      <c r="C2855" t="str">
        <f>IFERROR(VLOOKUP(Table1[[#This Row],[Ticker]],[1]!Table1[[Symbol]:[Industry]],2,FALSE),"-")</f>
        <v>-</v>
      </c>
      <c r="D2855" t="s">
        <v>1407</v>
      </c>
      <c r="E2855">
        <v>103.810501242</v>
      </c>
      <c r="F2855">
        <v>35.5</v>
      </c>
      <c r="G2855">
        <v>2.7847710178895002</v>
      </c>
      <c r="H2855">
        <v>2.90440096068154</v>
      </c>
      <c r="I2855">
        <v>-44.131408707727601</v>
      </c>
      <c r="J2855">
        <v>11.2708651237618</v>
      </c>
      <c r="K2855">
        <v>32.918378730287898</v>
      </c>
      <c r="L2855">
        <v>37.212468445958898</v>
      </c>
      <c r="M2855">
        <v>77.941620057068903</v>
      </c>
      <c r="N2855">
        <v>3.4282106339156999</v>
      </c>
      <c r="O2855">
        <v>59.154929577464799</v>
      </c>
      <c r="P2855">
        <v>46.997929606625199</v>
      </c>
      <c r="Q2855">
        <v>3.4255946432463998E-2</v>
      </c>
    </row>
    <row r="2856" spans="1:17" hidden="1" x14ac:dyDescent="0.3">
      <c r="A2856" t="s">
        <v>5875</v>
      </c>
      <c r="B2856" t="s">
        <v>5876</v>
      </c>
      <c r="C2856" t="str">
        <f>IFERROR(VLOOKUP(Table1[[#This Row],[Ticker]],[1]!Table1[[Symbol]:[Industry]],2,FALSE),"-")</f>
        <v>-</v>
      </c>
      <c r="E2856">
        <v>103.76387699999999</v>
      </c>
      <c r="F2856">
        <v>1.44</v>
      </c>
      <c r="G2856">
        <v>37.330225563344001</v>
      </c>
      <c r="H2856">
        <v>33.421484675038499</v>
      </c>
      <c r="I2856">
        <v>-18.595346329560002</v>
      </c>
      <c r="J2856">
        <v>39.4663505242006</v>
      </c>
      <c r="K2856">
        <v>1.1983267688764501</v>
      </c>
      <c r="L2856">
        <v>1.1092839703174</v>
      </c>
      <c r="M2856">
        <v>73.213190299729504</v>
      </c>
      <c r="N2856">
        <v>3.1176728085124399</v>
      </c>
      <c r="O2856">
        <v>28.4722222222222</v>
      </c>
      <c r="P2856">
        <v>111.764705882352</v>
      </c>
      <c r="Q2856">
        <v>7.6584844745875E-2</v>
      </c>
    </row>
    <row r="2857" spans="1:17" hidden="1" x14ac:dyDescent="0.3">
      <c r="A2857" t="s">
        <v>5877</v>
      </c>
      <c r="B2857" t="s">
        <v>5878</v>
      </c>
      <c r="C2857" t="str">
        <f>IFERROR(VLOOKUP(Table1[[#This Row],[Ticker]],[1]!Table1[[Symbol]:[Industry]],2,FALSE),"-")</f>
        <v>-</v>
      </c>
      <c r="D2857" t="s">
        <v>539</v>
      </c>
      <c r="E2857">
        <v>103.140118358</v>
      </c>
      <c r="F2857">
        <v>19.059999999999999</v>
      </c>
      <c r="G2857">
        <v>-24.9231593496153</v>
      </c>
      <c r="H2857">
        <v>-0.50783408803983898</v>
      </c>
      <c r="I2857">
        <v>-29.735697206752999</v>
      </c>
      <c r="J2857">
        <v>9.5477101700173392</v>
      </c>
      <c r="K2857">
        <v>20.285256458671</v>
      </c>
      <c r="L2857">
        <v>24.510602069016901</v>
      </c>
      <c r="M2857">
        <v>69.486565353057003</v>
      </c>
      <c r="N2857">
        <v>0.66903546003305203</v>
      </c>
      <c r="O2857">
        <v>175.70828961175201</v>
      </c>
      <c r="P2857">
        <v>15.866261398176199</v>
      </c>
      <c r="Q2857">
        <v>6.7187088353079003E-2</v>
      </c>
    </row>
    <row r="2858" spans="1:17" hidden="1" x14ac:dyDescent="0.3">
      <c r="A2858" t="s">
        <v>5879</v>
      </c>
      <c r="B2858" t="s">
        <v>5880</v>
      </c>
      <c r="C2858" t="str">
        <f>IFERROR(VLOOKUP(Table1[[#This Row],[Ticker]],[1]!Table1[[Symbol]:[Industry]],2,FALSE),"-")</f>
        <v>-</v>
      </c>
      <c r="D2858" t="s">
        <v>346</v>
      </c>
      <c r="E2858">
        <v>103.053326545</v>
      </c>
      <c r="F2858">
        <v>50</v>
      </c>
      <c r="G2858">
        <v>18.411662216416001</v>
      </c>
      <c r="H2858">
        <v>7.96576380045581</v>
      </c>
      <c r="I2858">
        <v>-7.9581104580054802</v>
      </c>
      <c r="J2858">
        <v>8.4239738404458198</v>
      </c>
      <c r="K2858">
        <v>45.7614416886071</v>
      </c>
      <c r="L2858">
        <v>43.219448040252999</v>
      </c>
      <c r="M2858">
        <v>76.4045786520078</v>
      </c>
      <c r="N2858">
        <v>1.2884292544464899</v>
      </c>
      <c r="O2858">
        <v>31.499999999999901</v>
      </c>
      <c r="P2858">
        <v>51.9756838905775</v>
      </c>
      <c r="Q2858">
        <v>8.8198831676813999E-2</v>
      </c>
    </row>
    <row r="2859" spans="1:17" hidden="1" x14ac:dyDescent="0.3">
      <c r="A2859" t="s">
        <v>5881</v>
      </c>
      <c r="B2859" t="s">
        <v>5882</v>
      </c>
      <c r="C2859" t="str">
        <f>IFERROR(VLOOKUP(Table1[[#This Row],[Ticker]],[1]!Table1[[Symbol]:[Industry]],2,FALSE),"-")</f>
        <v>-</v>
      </c>
      <c r="D2859" t="s">
        <v>242</v>
      </c>
      <c r="E2859">
        <v>102.665177169</v>
      </c>
      <c r="F2859">
        <v>51.19</v>
      </c>
      <c r="G2859">
        <v>-40.142192609292898</v>
      </c>
      <c r="H2859">
        <v>11.509452319123399</v>
      </c>
      <c r="I2859">
        <v>-25.179958367662799</v>
      </c>
      <c r="J2859">
        <v>-7.7101128623888604</v>
      </c>
      <c r="K2859">
        <v>48.304792355132001</v>
      </c>
      <c r="L2859">
        <v>50.517843983343802</v>
      </c>
      <c r="M2859">
        <v>42.892675767399297</v>
      </c>
      <c r="N2859">
        <v>1.2445691281524101</v>
      </c>
      <c r="O2859">
        <v>29.517483883571</v>
      </c>
      <c r="P2859">
        <v>45.840455840455803</v>
      </c>
      <c r="Q2859">
        <v>1.1775985952921999E-2</v>
      </c>
    </row>
    <row r="2860" spans="1:17" hidden="1" x14ac:dyDescent="0.3">
      <c r="A2860" t="s">
        <v>5883</v>
      </c>
      <c r="B2860" t="s">
        <v>5884</v>
      </c>
      <c r="C2860" t="str">
        <f>IFERROR(VLOOKUP(Table1[[#This Row],[Ticker]],[1]!Table1[[Symbol]:[Industry]],2,FALSE),"-")</f>
        <v>-</v>
      </c>
      <c r="D2860" t="s">
        <v>1407</v>
      </c>
      <c r="E2860">
        <v>102.5926035</v>
      </c>
      <c r="F2860">
        <v>122.45</v>
      </c>
      <c r="G2860">
        <v>35.280032420514303</v>
      </c>
      <c r="H2860">
        <v>-5.4065751170549703</v>
      </c>
      <c r="I2860">
        <v>-24.471520800570602</v>
      </c>
      <c r="J2860">
        <v>-0.84513830664415401</v>
      </c>
      <c r="K2860">
        <v>116.848468197061</v>
      </c>
      <c r="L2860">
        <v>110.48775481101499</v>
      </c>
      <c r="M2860">
        <v>46.061981969749901</v>
      </c>
      <c r="N2860">
        <v>0.91251330963150101</v>
      </c>
      <c r="O2860">
        <v>25.520620661494402</v>
      </c>
      <c r="P2860">
        <v>74.928571428571402</v>
      </c>
      <c r="Q2860">
        <v>0.100211137986623</v>
      </c>
    </row>
    <row r="2861" spans="1:17" hidden="1" x14ac:dyDescent="0.3">
      <c r="A2861" t="s">
        <v>5885</v>
      </c>
      <c r="B2861" t="s">
        <v>5886</v>
      </c>
      <c r="C2861" t="str">
        <f>IFERROR(VLOOKUP(Table1[[#This Row],[Ticker]],[1]!Table1[[Symbol]:[Industry]],2,FALSE),"-")</f>
        <v>-</v>
      </c>
      <c r="D2861" t="s">
        <v>1151</v>
      </c>
      <c r="E2861">
        <v>102.294361975</v>
      </c>
      <c r="F2861">
        <v>17.989999999999998</v>
      </c>
      <c r="G2861">
        <v>3.5855586778829198</v>
      </c>
      <c r="H2861">
        <v>-11.9481382058287</v>
      </c>
      <c r="I2861">
        <v>-10.825065927700599</v>
      </c>
      <c r="J2861">
        <v>-5.9750199535213699</v>
      </c>
      <c r="K2861">
        <v>18.5782855941656</v>
      </c>
      <c r="L2861">
        <v>18.076683799255999</v>
      </c>
      <c r="M2861">
        <v>37.557042231922097</v>
      </c>
      <c r="N2861">
        <v>0.55929511306609103</v>
      </c>
      <c r="O2861">
        <v>40.3557531962201</v>
      </c>
      <c r="P2861">
        <v>40.546874999999901</v>
      </c>
      <c r="Q2861">
        <v>6.6308164534939996E-3</v>
      </c>
    </row>
    <row r="2862" spans="1:17" hidden="1" x14ac:dyDescent="0.3">
      <c r="A2862" t="s">
        <v>5887</v>
      </c>
      <c r="B2862" t="s">
        <v>5888</v>
      </c>
      <c r="C2862" t="str">
        <f>IFERROR(VLOOKUP(Table1[[#This Row],[Ticker]],[1]!Table1[[Symbol]:[Industry]],2,FALSE),"-")</f>
        <v>-</v>
      </c>
      <c r="E2862">
        <v>102.0911122</v>
      </c>
      <c r="F2862">
        <v>40.57</v>
      </c>
      <c r="G2862">
        <v>112.657958454349</v>
      </c>
      <c r="H2862">
        <v>-9.6890001851194292</v>
      </c>
      <c r="I2862">
        <v>16.866784607538801</v>
      </c>
      <c r="J2862">
        <v>-4.0518069806414196</v>
      </c>
      <c r="K2862">
        <v>40.033757812875301</v>
      </c>
      <c r="L2862">
        <v>32.550753199554997</v>
      </c>
      <c r="M2862">
        <v>37.662127498329603</v>
      </c>
      <c r="N2862">
        <v>0.56288469931919605</v>
      </c>
      <c r="O2862">
        <v>15.578013310327799</v>
      </c>
      <c r="P2862">
        <v>153.5625</v>
      </c>
      <c r="Q2862">
        <v>4.2070047637201E-2</v>
      </c>
    </row>
    <row r="2863" spans="1:17" hidden="1" x14ac:dyDescent="0.3">
      <c r="A2863" t="s">
        <v>5889</v>
      </c>
      <c r="B2863" t="s">
        <v>5890</v>
      </c>
      <c r="C2863" t="str">
        <f>IFERROR(VLOOKUP(Table1[[#This Row],[Ticker]],[1]!Table1[[Symbol]:[Industry]],2,FALSE),"-")</f>
        <v>-</v>
      </c>
      <c r="E2863">
        <v>101.924094</v>
      </c>
      <c r="F2863">
        <v>27.9</v>
      </c>
      <c r="G2863">
        <v>13.1938619269804</v>
      </c>
      <c r="H2863">
        <v>-16.535291322927399</v>
      </c>
      <c r="I2863">
        <v>-23.0409262989008</v>
      </c>
      <c r="J2863">
        <v>-4.2504038003549196</v>
      </c>
      <c r="K2863">
        <v>30.6219445392464</v>
      </c>
      <c r="L2863">
        <v>29.659718406941899</v>
      </c>
      <c r="M2863">
        <v>38.303579259927098</v>
      </c>
      <c r="N2863">
        <v>0.62899770760430895</v>
      </c>
      <c r="O2863">
        <v>61.1111111111111</v>
      </c>
      <c r="P2863">
        <v>61.739130434782602</v>
      </c>
      <c r="Q2863">
        <v>0.17643973246647299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109</v>
      </c>
      <c r="E2864">
        <v>101.72925322499999</v>
      </c>
      <c r="F2864">
        <v>5.68</v>
      </c>
      <c r="G2864">
        <v>-1.47097323785475</v>
      </c>
      <c r="H2864">
        <v>2.9083628575688598</v>
      </c>
      <c r="I2864">
        <v>-15.401153952064501</v>
      </c>
      <c r="J2864">
        <v>-9.8043052090677296</v>
      </c>
      <c r="K2864">
        <v>5.6231181811078796</v>
      </c>
      <c r="L2864">
        <v>5.6515583416861501</v>
      </c>
      <c r="M2864">
        <v>47.887425104037902</v>
      </c>
      <c r="N2864">
        <v>1.42740500519477</v>
      </c>
      <c r="O2864">
        <v>20.598591549295701</v>
      </c>
      <c r="P2864">
        <v>38.536585365853597</v>
      </c>
      <c r="Q2864">
        <v>-2.9348977013354999E-2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D2865" t="s">
        <v>403</v>
      </c>
      <c r="E2865">
        <v>101.37987200000001</v>
      </c>
      <c r="F2865">
        <v>41.34</v>
      </c>
      <c r="G2865">
        <v>17.685502470345099</v>
      </c>
      <c r="H2865">
        <v>7.3543473035532996</v>
      </c>
      <c r="I2865">
        <v>-7.0323684296804503</v>
      </c>
      <c r="J2865">
        <v>13.0689809877427</v>
      </c>
      <c r="K2865">
        <v>36.068503634534103</v>
      </c>
      <c r="L2865">
        <v>36.5752158357826</v>
      </c>
      <c r="M2865">
        <v>81.491973206931902</v>
      </c>
      <c r="N2865">
        <v>1.75816740971214</v>
      </c>
      <c r="O2865">
        <v>85.002418964683102</v>
      </c>
      <c r="P2865">
        <v>87.823716492503394</v>
      </c>
      <c r="Q2865">
        <v>7.4031479602614997E-2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130</v>
      </c>
      <c r="E2866">
        <v>101.2123007</v>
      </c>
      <c r="F2866">
        <v>40.9</v>
      </c>
      <c r="G2866">
        <v>-72.490348599335306</v>
      </c>
      <c r="H2866">
        <v>-2.5809156304549199</v>
      </c>
      <c r="I2866">
        <v>-32.5819416431153</v>
      </c>
      <c r="J2866">
        <v>-1.85137017513024</v>
      </c>
      <c r="K2866">
        <v>41.104424507429002</v>
      </c>
      <c r="M2866">
        <v>54.5468937696171</v>
      </c>
      <c r="N2866">
        <v>0.90487207403375003</v>
      </c>
      <c r="O2866">
        <v>95.599022004889903</v>
      </c>
      <c r="P2866">
        <v>25.652841781873999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D2867" t="s">
        <v>346</v>
      </c>
      <c r="E2867">
        <v>101.09551215</v>
      </c>
      <c r="F2867">
        <v>103.85</v>
      </c>
      <c r="G2867">
        <v>-34.281326376076699</v>
      </c>
      <c r="H2867">
        <v>0.66061510982111105</v>
      </c>
      <c r="I2867">
        <v>-30.318599306126099</v>
      </c>
      <c r="J2867">
        <v>-0.187974230825977</v>
      </c>
      <c r="K2867">
        <v>102.631841779151</v>
      </c>
      <c r="L2867">
        <v>111.81494743804799</v>
      </c>
      <c r="M2867">
        <v>62.359897210339099</v>
      </c>
      <c r="N2867">
        <v>1.3708624479217899</v>
      </c>
      <c r="O2867">
        <v>39.624458353394303</v>
      </c>
      <c r="P2867">
        <v>16.685393258426899</v>
      </c>
      <c r="Q2867">
        <v>-2.4073079232103001E-2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D2868" t="s">
        <v>130</v>
      </c>
      <c r="E2868">
        <v>100.94707853</v>
      </c>
      <c r="F2868">
        <v>96.58</v>
      </c>
      <c r="G2868">
        <v>4.66541318838674</v>
      </c>
      <c r="H2868">
        <v>-9.2784329717719007</v>
      </c>
      <c r="I2868">
        <v>-18.0480526810741</v>
      </c>
      <c r="J2868">
        <v>-1.9180401250200501</v>
      </c>
      <c r="K2868">
        <v>99.464464274206605</v>
      </c>
      <c r="L2868">
        <v>93.669199979994204</v>
      </c>
      <c r="M2868">
        <v>34.257541496045697</v>
      </c>
      <c r="N2868">
        <v>0.86745821152928404</v>
      </c>
      <c r="O2868">
        <v>22.6858562849451</v>
      </c>
      <c r="P2868">
        <v>39.930454940596903</v>
      </c>
      <c r="Q2868">
        <v>5.2991139821678003E-2</v>
      </c>
    </row>
    <row r="2869" spans="1:17" hidden="1" x14ac:dyDescent="0.3">
      <c r="A2869" t="s">
        <v>5901</v>
      </c>
      <c r="B2869" t="s">
        <v>5902</v>
      </c>
      <c r="C2869" t="str">
        <f>IFERROR(VLOOKUP(Table1[[#This Row],[Ticker]],[1]!Table1[[Symbol]:[Industry]],2,FALSE),"-")</f>
        <v>-</v>
      </c>
      <c r="D2869" t="s">
        <v>629</v>
      </c>
      <c r="E2869">
        <v>100.947</v>
      </c>
      <c r="F2869">
        <v>8.01</v>
      </c>
      <c r="G2869">
        <v>-49.655420369670303</v>
      </c>
      <c r="H2869">
        <v>20.0432442178023</v>
      </c>
      <c r="I2869">
        <v>-25.310210412845102</v>
      </c>
      <c r="J2869">
        <v>-3.80571664167182</v>
      </c>
      <c r="K2869">
        <v>7.1514138883294702</v>
      </c>
      <c r="L2869">
        <v>8.9967102663655591</v>
      </c>
      <c r="M2869">
        <v>65.021378285783896</v>
      </c>
      <c r="N2869">
        <v>2.2132131319914401</v>
      </c>
      <c r="O2869">
        <v>36.079900124843903</v>
      </c>
      <c r="P2869">
        <v>38.103448275862</v>
      </c>
      <c r="Q2869">
        <v>-0.18090576152480201</v>
      </c>
    </row>
    <row r="2870" spans="1:17" hidden="1" x14ac:dyDescent="0.3">
      <c r="A2870" t="s">
        <v>5903</v>
      </c>
      <c r="B2870" t="s">
        <v>5904</v>
      </c>
      <c r="C2870" t="str">
        <f>IFERROR(VLOOKUP(Table1[[#This Row],[Ticker]],[1]!Table1[[Symbol]:[Industry]],2,FALSE),"-")</f>
        <v>-</v>
      </c>
      <c r="D2870" t="s">
        <v>182</v>
      </c>
      <c r="E2870">
        <v>100.94455755</v>
      </c>
      <c r="F2870">
        <v>52.75</v>
      </c>
      <c r="G2870">
        <v>-54.954495638986202</v>
      </c>
      <c r="H2870">
        <v>25.021033853589799</v>
      </c>
      <c r="I2870">
        <v>-26.285983814361099</v>
      </c>
      <c r="J2870">
        <v>-8.2058997918549803</v>
      </c>
      <c r="K2870">
        <v>48.6656126322451</v>
      </c>
      <c r="L2870">
        <v>54.625710568867198</v>
      </c>
      <c r="M2870">
        <v>55.119467666950698</v>
      </c>
      <c r="N2870">
        <v>2.0456231164371301</v>
      </c>
      <c r="O2870">
        <v>70.4265402843602</v>
      </c>
      <c r="P2870">
        <v>33.544303797468302</v>
      </c>
      <c r="Q2870">
        <v>4.9858599336212998E-2</v>
      </c>
    </row>
    <row r="2871" spans="1:17" hidden="1" x14ac:dyDescent="0.3">
      <c r="A2871" t="s">
        <v>5905</v>
      </c>
      <c r="B2871" t="s">
        <v>5906</v>
      </c>
      <c r="C2871" t="str">
        <f>IFERROR(VLOOKUP(Table1[[#This Row],[Ticker]],[1]!Table1[[Symbol]:[Industry]],2,FALSE),"-")</f>
        <v>-</v>
      </c>
      <c r="E2871">
        <v>100.880122</v>
      </c>
      <c r="F2871">
        <v>44.34</v>
      </c>
      <c r="G2871">
        <v>762.27101623559702</v>
      </c>
      <c r="H2871">
        <v>43.354207475192602</v>
      </c>
      <c r="I2871">
        <v>656.45947823184304</v>
      </c>
      <c r="J2871">
        <v>6.9445018716718296</v>
      </c>
      <c r="K2871">
        <v>29.8287237178181</v>
      </c>
      <c r="M2871">
        <v>99.997919464783095</v>
      </c>
      <c r="N2871">
        <v>1.1134835931615601</v>
      </c>
      <c r="O2871">
        <v>0</v>
      </c>
      <c r="P2871">
        <v>788.57715430861697</v>
      </c>
    </row>
    <row r="2872" spans="1:17" hidden="1" x14ac:dyDescent="0.3">
      <c r="A2872" t="s">
        <v>5907</v>
      </c>
      <c r="B2872" t="s">
        <v>5908</v>
      </c>
      <c r="C2872" t="str">
        <f>IFERROR(VLOOKUP(Table1[[#This Row],[Ticker]],[1]!Table1[[Symbol]:[Industry]],2,FALSE),"-")</f>
        <v>-</v>
      </c>
      <c r="D2872" t="s">
        <v>624</v>
      </c>
      <c r="E2872">
        <v>100.563002708</v>
      </c>
      <c r="F2872">
        <v>10.08</v>
      </c>
      <c r="G2872">
        <v>-42.272524627641403</v>
      </c>
      <c r="H2872">
        <v>-10.0486872157602</v>
      </c>
      <c r="I2872">
        <v>-37.542714750612603</v>
      </c>
      <c r="J2872">
        <v>-4.1939950299502202</v>
      </c>
      <c r="K2872">
        <v>10.611219315883099</v>
      </c>
      <c r="L2872">
        <v>11.6940927562204</v>
      </c>
      <c r="M2872">
        <v>31.7568047680906</v>
      </c>
      <c r="N2872">
        <v>2.5545595901561802</v>
      </c>
      <c r="O2872">
        <v>55.257936507936499</v>
      </c>
      <c r="P2872">
        <v>50.447761194029802</v>
      </c>
      <c r="Q2872">
        <v>-0.11955301500362001</v>
      </c>
    </row>
    <row r="2873" spans="1:17" hidden="1" x14ac:dyDescent="0.3">
      <c r="A2873" t="s">
        <v>5909</v>
      </c>
      <c r="B2873" t="s">
        <v>5910</v>
      </c>
      <c r="C2873" t="str">
        <f>IFERROR(VLOOKUP(Table1[[#This Row],[Ticker]],[1]!Table1[[Symbol]:[Industry]],2,FALSE),"-")</f>
        <v>-</v>
      </c>
      <c r="D2873" t="s">
        <v>65</v>
      </c>
      <c r="E2873">
        <v>100.55807849999999</v>
      </c>
      <c r="F2873">
        <v>97.7</v>
      </c>
      <c r="G2873">
        <v>48.033619243183097</v>
      </c>
      <c r="H2873">
        <v>17.5825876441532</v>
      </c>
      <c r="I2873">
        <v>38.872204772841499</v>
      </c>
      <c r="J2873">
        <v>6.5166276806724897</v>
      </c>
      <c r="K2873">
        <v>82.768835914997297</v>
      </c>
      <c r="L2873">
        <v>71.823525503502907</v>
      </c>
      <c r="M2873">
        <v>92.600054163410903</v>
      </c>
      <c r="N2873">
        <v>0.43894480671865499</v>
      </c>
      <c r="O2873">
        <v>4.1453428863869002</v>
      </c>
      <c r="P2873">
        <v>114.019715224534</v>
      </c>
      <c r="Q2873">
        <v>8.6164817312657002E-2</v>
      </c>
    </row>
    <row r="2874" spans="1:17" hidden="1" x14ac:dyDescent="0.3">
      <c r="A2874" t="s">
        <v>5911</v>
      </c>
      <c r="B2874" t="s">
        <v>5912</v>
      </c>
      <c r="C2874" t="str">
        <f>IFERROR(VLOOKUP(Table1[[#This Row],[Ticker]],[1]!Table1[[Symbol]:[Industry]],2,FALSE),"-")</f>
        <v>-</v>
      </c>
      <c r="D2874" t="s">
        <v>65</v>
      </c>
      <c r="E2874">
        <v>100.512677565</v>
      </c>
      <c r="F2874">
        <v>148.35</v>
      </c>
      <c r="G2874">
        <v>37.435583781284997</v>
      </c>
      <c r="H2874">
        <v>68.660615109821094</v>
      </c>
      <c r="I2874">
        <v>37.353438787116801</v>
      </c>
      <c r="J2874">
        <v>-21.532578855517102</v>
      </c>
      <c r="K2874">
        <v>116.240572239923</v>
      </c>
      <c r="L2874">
        <v>100.292446728453</v>
      </c>
      <c r="M2874">
        <v>56.263352686705801</v>
      </c>
      <c r="N2874">
        <v>4.3524212852628299</v>
      </c>
      <c r="O2874">
        <v>34.142231209976401</v>
      </c>
      <c r="P2874">
        <v>99.1275167785234</v>
      </c>
      <c r="Q2874">
        <v>1.72646599168E-3</v>
      </c>
    </row>
    <row r="2875" spans="1:17" hidden="1" x14ac:dyDescent="0.3">
      <c r="A2875" t="s">
        <v>5913</v>
      </c>
      <c r="B2875" t="s">
        <v>5914</v>
      </c>
      <c r="C2875" t="str">
        <f>IFERROR(VLOOKUP(Table1[[#This Row],[Ticker]],[1]!Table1[[Symbol]:[Industry]],2,FALSE),"-")</f>
        <v>-</v>
      </c>
      <c r="D2875" t="s">
        <v>21</v>
      </c>
      <c r="E2875">
        <v>100.382773125</v>
      </c>
      <c r="F2875">
        <v>79.010000000000005</v>
      </c>
      <c r="G2875">
        <v>36.601078421825697</v>
      </c>
      <c r="H2875">
        <v>1.31303638529082</v>
      </c>
      <c r="I2875">
        <v>11.881757682450999</v>
      </c>
      <c r="J2875">
        <v>-2.7031714344840201</v>
      </c>
      <c r="K2875">
        <v>70.183975909537594</v>
      </c>
      <c r="L2875">
        <v>58.252760077849601</v>
      </c>
      <c r="M2875">
        <v>50.635370661912397</v>
      </c>
      <c r="N2875">
        <v>0.31079240250518297</v>
      </c>
      <c r="O2875">
        <v>29.730413871661799</v>
      </c>
      <c r="P2875">
        <v>99.268600252206795</v>
      </c>
      <c r="Q2875">
        <v>7.3968586452660004E-3</v>
      </c>
    </row>
    <row r="2876" spans="1:17" hidden="1" x14ac:dyDescent="0.3">
      <c r="A2876" t="s">
        <v>5915</v>
      </c>
      <c r="B2876" t="s">
        <v>5916</v>
      </c>
      <c r="C2876" t="str">
        <f>IFERROR(VLOOKUP(Table1[[#This Row],[Ticker]],[1]!Table1[[Symbol]:[Industry]],2,FALSE),"-")</f>
        <v>-</v>
      </c>
      <c r="D2876" t="s">
        <v>239</v>
      </c>
      <c r="E2876">
        <v>100.309977</v>
      </c>
      <c r="F2876">
        <v>6.6</v>
      </c>
      <c r="G2876">
        <v>118.13830637142399</v>
      </c>
      <c r="H2876">
        <v>-22.363894694100399</v>
      </c>
      <c r="I2876">
        <v>84.272601984338493</v>
      </c>
      <c r="J2876">
        <v>-3.42184663570879</v>
      </c>
      <c r="K2876">
        <v>6.1670666770710598</v>
      </c>
      <c r="L2876">
        <v>4.5450105677750701</v>
      </c>
      <c r="M2876">
        <v>44.866222914591297</v>
      </c>
      <c r="N2876">
        <v>0.52908401463619104</v>
      </c>
      <c r="O2876">
        <v>23.636363636363601</v>
      </c>
      <c r="P2876">
        <v>171.604938271604</v>
      </c>
      <c r="Q2876">
        <v>0.109762794006096</v>
      </c>
    </row>
    <row r="2877" spans="1:17" hidden="1" x14ac:dyDescent="0.3">
      <c r="A2877" t="s">
        <v>5917</v>
      </c>
      <c r="B2877" t="s">
        <v>5918</v>
      </c>
      <c r="C2877" t="str">
        <f>IFERROR(VLOOKUP(Table1[[#This Row],[Ticker]],[1]!Table1[[Symbol]:[Industry]],2,FALSE),"-")</f>
        <v>-</v>
      </c>
      <c r="D2877" t="s">
        <v>629</v>
      </c>
      <c r="E2877">
        <v>100.130965289999</v>
      </c>
      <c r="F2877">
        <v>121.2</v>
      </c>
      <c r="G2877">
        <v>50.654002093427998</v>
      </c>
      <c r="H2877">
        <v>33.095397718516701</v>
      </c>
      <c r="I2877">
        <v>51.902985389307702</v>
      </c>
      <c r="J2877">
        <v>37.386308142225303</v>
      </c>
      <c r="K2877">
        <v>92.184233416203</v>
      </c>
      <c r="L2877">
        <v>82.533713639545994</v>
      </c>
      <c r="M2877">
        <v>94.572654309305094</v>
      </c>
      <c r="N2877">
        <v>3.1960701108743201</v>
      </c>
      <c r="O2877">
        <v>12.2112211221122</v>
      </c>
      <c r="P2877">
        <v>118.378378378378</v>
      </c>
      <c r="Q2877">
        <v>2.8834051744634999E-2</v>
      </c>
    </row>
    <row r="2878" spans="1:17" hidden="1" x14ac:dyDescent="0.3">
      <c r="A2878" t="s">
        <v>5919</v>
      </c>
      <c r="B2878" t="s">
        <v>5920</v>
      </c>
      <c r="C2878" t="str">
        <f>IFERROR(VLOOKUP(Table1[[#This Row],[Ticker]],[1]!Table1[[Symbol]:[Industry]],2,FALSE),"-")</f>
        <v>-</v>
      </c>
      <c r="D2878" t="s">
        <v>5921</v>
      </c>
      <c r="E2878">
        <v>100.04232</v>
      </c>
      <c r="F2878">
        <v>91.55</v>
      </c>
      <c r="G2878">
        <v>-72.768126377113106</v>
      </c>
      <c r="H2878">
        <v>0.16061510982111099</v>
      </c>
      <c r="I2878">
        <v>-43.420008213364497</v>
      </c>
      <c r="J2878">
        <v>0.33033271807764503</v>
      </c>
      <c r="K2878">
        <v>86.996144652368997</v>
      </c>
      <c r="M2878">
        <v>53.385422741516201</v>
      </c>
      <c r="N2878">
        <v>1.87234042553191</v>
      </c>
      <c r="O2878">
        <v>102.07536865101</v>
      </c>
      <c r="P2878">
        <v>20.460526315789402</v>
      </c>
    </row>
    <row r="2879" spans="1:17" hidden="1" x14ac:dyDescent="0.3">
      <c r="A2879" t="s">
        <v>5922</v>
      </c>
      <c r="B2879" t="s">
        <v>5923</v>
      </c>
      <c r="C2879" t="str">
        <f>IFERROR(VLOOKUP(Table1[[#This Row],[Ticker]],[1]!Table1[[Symbol]:[Industry]],2,FALSE),"-")</f>
        <v>-</v>
      </c>
      <c r="D2879" t="s">
        <v>189</v>
      </c>
      <c r="E2879">
        <v>100.03725</v>
      </c>
      <c r="F2879">
        <v>133.94999999999999</v>
      </c>
      <c r="G2879">
        <v>-12.1604201352266</v>
      </c>
      <c r="H2879">
        <v>15.696329395535299</v>
      </c>
      <c r="I2879">
        <v>-12.655751005285399</v>
      </c>
      <c r="J2879">
        <v>13.1651655834476</v>
      </c>
      <c r="K2879">
        <v>119.446470385461</v>
      </c>
      <c r="L2879">
        <v>122.431639206946</v>
      </c>
      <c r="M2879">
        <v>78.229535651450504</v>
      </c>
      <c r="N2879">
        <v>1.9673275969572199</v>
      </c>
      <c r="O2879">
        <v>24.449421425905101</v>
      </c>
      <c r="P2879">
        <v>33.084947839046102</v>
      </c>
    </row>
    <row r="2880" spans="1:17" hidden="1" x14ac:dyDescent="0.3">
      <c r="A2880" t="s">
        <v>5924</v>
      </c>
      <c r="B2880" t="s">
        <v>5925</v>
      </c>
      <c r="C2880" t="str">
        <f>IFERROR(VLOOKUP(Table1[[#This Row],[Ticker]],[1]!Table1[[Symbol]:[Industry]],2,FALSE),"-")</f>
        <v>-</v>
      </c>
      <c r="E2880">
        <v>99.942735999999996</v>
      </c>
      <c r="F2880">
        <v>38.270000000000003</v>
      </c>
      <c r="G2880">
        <v>486.99514397826198</v>
      </c>
      <c r="H2880">
        <v>81.211423423908798</v>
      </c>
      <c r="I2880">
        <v>582.48599338335805</v>
      </c>
      <c r="J2880">
        <v>-1.1173287183845599</v>
      </c>
      <c r="K2880">
        <v>24.4869634673965</v>
      </c>
      <c r="L2880">
        <v>12.1840620098281</v>
      </c>
      <c r="M2880">
        <v>75.059720470386694</v>
      </c>
      <c r="N2880">
        <v>0.757608517608517</v>
      </c>
      <c r="O2880">
        <v>11.053044159916301</v>
      </c>
      <c r="P2880">
        <v>1002.8818443804</v>
      </c>
    </row>
    <row r="2881" spans="1:17" hidden="1" x14ac:dyDescent="0.3">
      <c r="A2881" t="s">
        <v>5926</v>
      </c>
      <c r="B2881" t="s">
        <v>5927</v>
      </c>
      <c r="C2881" t="str">
        <f>IFERROR(VLOOKUP(Table1[[#This Row],[Ticker]],[1]!Table1[[Symbol]:[Industry]],2,FALSE),"-")</f>
        <v>-</v>
      </c>
      <c r="E2881">
        <v>99.913499999999999</v>
      </c>
      <c r="F2881">
        <v>73.03</v>
      </c>
      <c r="G2881">
        <v>-69.139797564213296</v>
      </c>
      <c r="H2881">
        <v>-9.8939070197491201</v>
      </c>
      <c r="I2881">
        <v>-20.7719856464835</v>
      </c>
      <c r="J2881">
        <v>-7.5580697737717903</v>
      </c>
      <c r="K2881">
        <v>78.840114650206203</v>
      </c>
      <c r="L2881">
        <v>84.161208732520507</v>
      </c>
      <c r="M2881">
        <v>24.717582621932799</v>
      </c>
      <c r="N2881">
        <v>1.38482832751519</v>
      </c>
      <c r="O2881">
        <v>79.3783376694509</v>
      </c>
      <c r="P2881">
        <v>15.9206349206349</v>
      </c>
      <c r="Q2881">
        <v>-5.0422549334493E-2</v>
      </c>
    </row>
    <row r="2882" spans="1:17" hidden="1" x14ac:dyDescent="0.3">
      <c r="A2882" t="s">
        <v>5928</v>
      </c>
      <c r="B2882" t="s">
        <v>5929</v>
      </c>
      <c r="C2882" t="str">
        <f>IFERROR(VLOOKUP(Table1[[#This Row],[Ticker]],[1]!Table1[[Symbol]:[Industry]],2,FALSE),"-")</f>
        <v>-</v>
      </c>
      <c r="D2882" t="s">
        <v>403</v>
      </c>
      <c r="E2882">
        <v>99.864317145000001</v>
      </c>
      <c r="F2882">
        <v>99.3</v>
      </c>
      <c r="G2882">
        <v>28.150231502341999</v>
      </c>
      <c r="H2882">
        <v>-5.6714181715101502</v>
      </c>
      <c r="I2882">
        <v>12.4276899846297</v>
      </c>
      <c r="J2882">
        <v>-14.401905516549199</v>
      </c>
      <c r="K2882">
        <v>101.414987382145</v>
      </c>
      <c r="L2882">
        <v>90.109224636757602</v>
      </c>
      <c r="M2882">
        <v>40.892887396505998</v>
      </c>
      <c r="N2882">
        <v>1.42974407695505</v>
      </c>
      <c r="O2882">
        <v>32.930513595166097</v>
      </c>
      <c r="P2882">
        <v>122.945666816344</v>
      </c>
      <c r="Q2882">
        <v>0.14135206749541199</v>
      </c>
    </row>
    <row r="2883" spans="1:17" hidden="1" x14ac:dyDescent="0.3">
      <c r="A2883" t="s">
        <v>5930</v>
      </c>
      <c r="B2883" t="s">
        <v>5931</v>
      </c>
      <c r="C2883" t="str">
        <f>IFERROR(VLOOKUP(Table1[[#This Row],[Ticker]],[1]!Table1[[Symbol]:[Industry]],2,FALSE),"-")</f>
        <v>-</v>
      </c>
      <c r="E2883">
        <v>99.767077939999993</v>
      </c>
      <c r="F2883">
        <v>60.94</v>
      </c>
      <c r="G2883">
        <v>-34.667040328658601</v>
      </c>
      <c r="H2883">
        <v>4.9746097953835502</v>
      </c>
      <c r="I2883">
        <v>-21.693090690462199</v>
      </c>
      <c r="J2883">
        <v>-0.44486611008958898</v>
      </c>
      <c r="K2883">
        <v>59.289370149262297</v>
      </c>
      <c r="M2883">
        <v>52.126161621388498</v>
      </c>
      <c r="N2883">
        <v>0.80151307311801101</v>
      </c>
      <c r="O2883">
        <v>25.959960617000299</v>
      </c>
      <c r="P2883">
        <v>56.256410256410199</v>
      </c>
    </row>
    <row r="2884" spans="1:17" hidden="1" x14ac:dyDescent="0.3">
      <c r="A2884" t="s">
        <v>5932</v>
      </c>
      <c r="B2884" t="s">
        <v>5933</v>
      </c>
      <c r="C2884" t="str">
        <f>IFERROR(VLOOKUP(Table1[[#This Row],[Ticker]],[1]!Table1[[Symbol]:[Industry]],2,FALSE),"-")</f>
        <v>-</v>
      </c>
      <c r="E2884">
        <v>99.575006328000001</v>
      </c>
      <c r="F2884">
        <v>44.39</v>
      </c>
      <c r="G2884">
        <v>24.840914491355701</v>
      </c>
      <c r="H2884">
        <v>-32.504055548861501</v>
      </c>
      <c r="I2884">
        <v>4.6870870719897297</v>
      </c>
      <c r="J2884">
        <v>-6.5495648054527997</v>
      </c>
      <c r="K2884">
        <v>53.954682465556701</v>
      </c>
      <c r="L2884">
        <v>49.472789747301697</v>
      </c>
      <c r="M2884">
        <v>31.4573031583428</v>
      </c>
      <c r="N2884">
        <v>2.62798571763427</v>
      </c>
      <c r="O2884">
        <v>68.956972291056502</v>
      </c>
      <c r="P2884">
        <v>84</v>
      </c>
      <c r="Q2884">
        <v>0.21551673886427899</v>
      </c>
    </row>
    <row r="2885" spans="1:17" hidden="1" x14ac:dyDescent="0.3">
      <c r="A2885" t="s">
        <v>5934</v>
      </c>
      <c r="B2885" t="s">
        <v>5935</v>
      </c>
      <c r="C2885" t="str">
        <f>IFERROR(VLOOKUP(Table1[[#This Row],[Ticker]],[1]!Table1[[Symbol]:[Industry]],2,FALSE),"-")</f>
        <v>-</v>
      </c>
      <c r="D2885" t="s">
        <v>629</v>
      </c>
      <c r="E2885">
        <v>99.562777108000006</v>
      </c>
      <c r="F2885">
        <v>4.2699999999999996</v>
      </c>
      <c r="G2885">
        <v>-34.816776370891901</v>
      </c>
      <c r="H2885">
        <v>-13.190562620371599</v>
      </c>
      <c r="I2885">
        <v>-17.377132255047901</v>
      </c>
      <c r="J2885">
        <v>-6.9684863242652897</v>
      </c>
      <c r="K2885">
        <v>4.35969310368223</v>
      </c>
      <c r="L2885">
        <v>4.5881908551394099</v>
      </c>
      <c r="M2885">
        <v>38.039363608757</v>
      </c>
      <c r="N2885">
        <v>0.69475201657818397</v>
      </c>
      <c r="O2885">
        <v>31.1475409836065</v>
      </c>
      <c r="P2885">
        <v>74.285714285714207</v>
      </c>
      <c r="Q2885">
        <v>0.133589785504801</v>
      </c>
    </row>
    <row r="2886" spans="1:17" hidden="1" x14ac:dyDescent="0.3">
      <c r="A2886" t="s">
        <v>5936</v>
      </c>
      <c r="B2886" t="s">
        <v>5937</v>
      </c>
      <c r="C2886" t="str">
        <f>IFERROR(VLOOKUP(Table1[[#This Row],[Ticker]],[1]!Table1[[Symbol]:[Industry]],2,FALSE),"-")</f>
        <v>-</v>
      </c>
      <c r="D2886" t="s">
        <v>5336</v>
      </c>
      <c r="E2886">
        <v>99.396933599999997</v>
      </c>
      <c r="F2886">
        <v>37.729999999999997</v>
      </c>
      <c r="G2886">
        <v>14.397565630684101</v>
      </c>
      <c r="H2886">
        <v>-8.2166935973028998</v>
      </c>
      <c r="I2886">
        <v>-33.816909193516501</v>
      </c>
      <c r="J2886">
        <v>-2.53541461665283</v>
      </c>
      <c r="K2886">
        <v>37.618440159742697</v>
      </c>
      <c r="L2886">
        <v>35.908961013582498</v>
      </c>
      <c r="M2886">
        <v>43.327060578726503</v>
      </c>
      <c r="N2886">
        <v>0.94148209279323503</v>
      </c>
      <c r="O2886">
        <v>34.905910416114502</v>
      </c>
      <c r="P2886">
        <v>44.559386973179997</v>
      </c>
      <c r="Q2886">
        <v>-3.5133260017397E-2</v>
      </c>
    </row>
    <row r="2887" spans="1:17" hidden="1" x14ac:dyDescent="0.3">
      <c r="A2887" t="s">
        <v>5938</v>
      </c>
      <c r="B2887" t="s">
        <v>5939</v>
      </c>
      <c r="C2887" t="str">
        <f>IFERROR(VLOOKUP(Table1[[#This Row],[Ticker]],[1]!Table1[[Symbol]:[Industry]],2,FALSE),"-")</f>
        <v>-</v>
      </c>
      <c r="E2887">
        <v>99.270364200000003</v>
      </c>
      <c r="F2887">
        <v>63.82</v>
      </c>
      <c r="G2887">
        <v>62.510429974317702</v>
      </c>
      <c r="H2887">
        <v>-4.6384885835801999</v>
      </c>
      <c r="I2887">
        <v>-14.539618775380401</v>
      </c>
      <c r="J2887">
        <v>-0.26045849432676599</v>
      </c>
      <c r="K2887">
        <v>63.635597049190501</v>
      </c>
      <c r="L2887">
        <v>58.991320922653301</v>
      </c>
      <c r="M2887">
        <v>53.269471693884498</v>
      </c>
      <c r="N2887">
        <v>0.79287549541023095</v>
      </c>
      <c r="O2887">
        <v>27.749921654653701</v>
      </c>
      <c r="P2887">
        <v>116.33898305084701</v>
      </c>
      <c r="Q2887">
        <v>0.101060570620551</v>
      </c>
    </row>
    <row r="2888" spans="1:17" hidden="1" x14ac:dyDescent="0.3">
      <c r="A2888" t="s">
        <v>5940</v>
      </c>
      <c r="B2888" t="s">
        <v>5941</v>
      </c>
      <c r="C2888" t="str">
        <f>IFERROR(VLOOKUP(Table1[[#This Row],[Ticker]],[1]!Table1[[Symbol]:[Industry]],2,FALSE),"-")</f>
        <v>-</v>
      </c>
      <c r="D2888" t="s">
        <v>46</v>
      </c>
      <c r="E2888">
        <v>99.226685032999995</v>
      </c>
      <c r="F2888">
        <v>4.68</v>
      </c>
      <c r="G2888">
        <v>-14.8775666444481</v>
      </c>
      <c r="H2888">
        <v>8.2315333534772606E-2</v>
      </c>
      <c r="I2888">
        <v>-45.011020551611402</v>
      </c>
      <c r="J2888">
        <v>0.71490766156118402</v>
      </c>
      <c r="K2888">
        <v>4.6733156108852896</v>
      </c>
      <c r="L2888">
        <v>4.7788152762004303</v>
      </c>
      <c r="M2888">
        <v>48.984111433437597</v>
      </c>
      <c r="N2888">
        <v>0.745418368349126</v>
      </c>
      <c r="O2888">
        <v>51.709401709401703</v>
      </c>
      <c r="P2888">
        <v>61.379310344827502</v>
      </c>
      <c r="Q2888">
        <v>-3.2440512519086001E-2</v>
      </c>
    </row>
    <row r="2889" spans="1:17" hidden="1" x14ac:dyDescent="0.3">
      <c r="A2889" t="s">
        <v>5942</v>
      </c>
      <c r="B2889" t="s">
        <v>5943</v>
      </c>
      <c r="C2889" t="str">
        <f>IFERROR(VLOOKUP(Table1[[#This Row],[Ticker]],[1]!Table1[[Symbol]:[Industry]],2,FALSE),"-")</f>
        <v>-</v>
      </c>
      <c r="E2889">
        <v>99.222824840000001</v>
      </c>
      <c r="F2889">
        <v>11.97</v>
      </c>
      <c r="G2889">
        <v>-7.6117760552154197</v>
      </c>
      <c r="H2889">
        <v>5.04167640899768</v>
      </c>
      <c r="I2889">
        <v>-49.729637956608499</v>
      </c>
      <c r="J2889">
        <v>-8.1408388837708205</v>
      </c>
      <c r="K2889">
        <v>11.5290705949628</v>
      </c>
      <c r="L2889">
        <v>11.8796591441084</v>
      </c>
      <c r="M2889">
        <v>55.248125469404798</v>
      </c>
      <c r="N2889">
        <v>1.4866955718528001</v>
      </c>
      <c r="O2889">
        <v>64.912280701754298</v>
      </c>
      <c r="P2889">
        <v>26.532769556025301</v>
      </c>
      <c r="Q2889">
        <v>0.14997972743868301</v>
      </c>
    </row>
    <row r="2890" spans="1:17" hidden="1" x14ac:dyDescent="0.3">
      <c r="A2890" t="s">
        <v>5944</v>
      </c>
      <c r="B2890" t="s">
        <v>5945</v>
      </c>
      <c r="C2890" t="str">
        <f>IFERROR(VLOOKUP(Table1[[#This Row],[Ticker]],[1]!Table1[[Symbol]:[Industry]],2,FALSE),"-")</f>
        <v>-</v>
      </c>
      <c r="D2890" t="s">
        <v>1474</v>
      </c>
      <c r="E2890">
        <v>99.186525959999997</v>
      </c>
      <c r="F2890">
        <v>5.44</v>
      </c>
      <c r="G2890">
        <v>61.280068823532098</v>
      </c>
      <c r="H2890">
        <v>-1.8631944139884</v>
      </c>
      <c r="I2890">
        <v>8.91500257641278</v>
      </c>
      <c r="J2890">
        <v>9.1839178373243495</v>
      </c>
      <c r="K2890">
        <v>4.9914879514398196</v>
      </c>
      <c r="L2890">
        <v>4.62745430114526</v>
      </c>
      <c r="M2890">
        <v>72.684239008268406</v>
      </c>
      <c r="N2890">
        <v>2.0006973857331598</v>
      </c>
      <c r="O2890">
        <v>18.5661764705882</v>
      </c>
      <c r="P2890">
        <v>105.283018867924</v>
      </c>
      <c r="Q2890">
        <v>2.8685841046217998E-2</v>
      </c>
    </row>
    <row r="2891" spans="1:17" hidden="1" x14ac:dyDescent="0.3">
      <c r="A2891" t="s">
        <v>5946</v>
      </c>
      <c r="B2891" t="s">
        <v>5947</v>
      </c>
      <c r="C2891" t="str">
        <f>IFERROR(VLOOKUP(Table1[[#This Row],[Ticker]],[1]!Table1[[Symbol]:[Industry]],2,FALSE),"-")</f>
        <v>-</v>
      </c>
      <c r="E2891">
        <v>99.080147760000003</v>
      </c>
      <c r="F2891">
        <v>316</v>
      </c>
      <c r="G2891">
        <v>21.946266337020202</v>
      </c>
      <c r="H2891">
        <v>-12.9965277473217</v>
      </c>
      <c r="I2891">
        <v>-13.9611192524332</v>
      </c>
      <c r="J2891">
        <v>-3.5364469043169899</v>
      </c>
      <c r="K2891">
        <v>375.05680469452398</v>
      </c>
      <c r="L2891">
        <v>365.86964414507401</v>
      </c>
      <c r="M2891">
        <v>35.835974630154702</v>
      </c>
      <c r="N2891">
        <v>1.01979439629107</v>
      </c>
      <c r="O2891">
        <v>108.148734177215</v>
      </c>
      <c r="P2891">
        <v>55.665024630541801</v>
      </c>
    </row>
    <row r="2892" spans="1:17" hidden="1" x14ac:dyDescent="0.3">
      <c r="A2892" t="s">
        <v>5948</v>
      </c>
      <c r="B2892" t="s">
        <v>5949</v>
      </c>
      <c r="C2892" t="str">
        <f>IFERROR(VLOOKUP(Table1[[#This Row],[Ticker]],[1]!Table1[[Symbol]:[Industry]],2,FALSE),"-")</f>
        <v>-</v>
      </c>
      <c r="E2892">
        <v>98.963859499999998</v>
      </c>
      <c r="F2892">
        <v>31.47</v>
      </c>
      <c r="G2892">
        <v>85.7743988397321</v>
      </c>
      <c r="H2892">
        <v>12.901355850561799</v>
      </c>
      <c r="I2892">
        <v>25.058312884437999</v>
      </c>
      <c r="J2892">
        <v>12.4565261227168</v>
      </c>
      <c r="K2892">
        <v>27.876516526573599</v>
      </c>
      <c r="L2892">
        <v>24.498565006896701</v>
      </c>
      <c r="M2892">
        <v>73.825862453820903</v>
      </c>
      <c r="N2892">
        <v>1.75319329871643</v>
      </c>
      <c r="O2892">
        <v>4.86177311725453</v>
      </c>
      <c r="P2892">
        <v>129.70802919708001</v>
      </c>
      <c r="Q2892">
        <v>0.124838519788673</v>
      </c>
    </row>
    <row r="2893" spans="1:17" hidden="1" x14ac:dyDescent="0.3">
      <c r="A2893" t="s">
        <v>5950</v>
      </c>
      <c r="B2893" t="s">
        <v>5951</v>
      </c>
      <c r="C2893" t="str">
        <f>IFERROR(VLOOKUP(Table1[[#This Row],[Ticker]],[1]!Table1[[Symbol]:[Industry]],2,FALSE),"-")</f>
        <v>-</v>
      </c>
      <c r="D2893" t="s">
        <v>716</v>
      </c>
      <c r="E2893">
        <v>98.793212531999998</v>
      </c>
      <c r="F2893">
        <v>45.75</v>
      </c>
      <c r="G2893">
        <v>-40.551686339186404</v>
      </c>
      <c r="H2893">
        <v>15.9754299246359</v>
      </c>
      <c r="I2893">
        <v>-5.9378222376400798</v>
      </c>
      <c r="J2893">
        <v>11.9960623862122</v>
      </c>
      <c r="K2893">
        <v>42.064988169546503</v>
      </c>
      <c r="L2893">
        <v>42.912847431053997</v>
      </c>
      <c r="M2893">
        <v>73.747332290542104</v>
      </c>
      <c r="N2893">
        <v>2.0088989276254798</v>
      </c>
      <c r="O2893">
        <v>23.934426229508201</v>
      </c>
      <c r="P2893">
        <v>45.007923930269399</v>
      </c>
      <c r="Q2893">
        <v>9.8833456786872997E-2</v>
      </c>
    </row>
    <row r="2894" spans="1:17" hidden="1" x14ac:dyDescent="0.3">
      <c r="A2894" t="s">
        <v>5952</v>
      </c>
      <c r="B2894" t="s">
        <v>5953</v>
      </c>
      <c r="C2894" t="str">
        <f>IFERROR(VLOOKUP(Table1[[#This Row],[Ticker]],[1]!Table1[[Symbol]:[Industry]],2,FALSE),"-")</f>
        <v>-</v>
      </c>
      <c r="E2894">
        <v>98.789481600000002</v>
      </c>
      <c r="F2894">
        <v>149</v>
      </c>
      <c r="G2894">
        <v>298.19528642840402</v>
      </c>
      <c r="H2894">
        <v>7.8784497408926697</v>
      </c>
      <c r="I2894">
        <v>35.044628932235099</v>
      </c>
      <c r="J2894">
        <v>-2.0249038948016298</v>
      </c>
      <c r="K2894">
        <v>164.41933158842201</v>
      </c>
      <c r="L2894">
        <v>129.13443560340301</v>
      </c>
      <c r="M2894">
        <v>32.5641891083106</v>
      </c>
      <c r="N2894">
        <v>0.27637574570085999</v>
      </c>
      <c r="O2894">
        <v>67.818791946308707</v>
      </c>
      <c r="P2894">
        <v>398.32775919732399</v>
      </c>
      <c r="Q2894">
        <v>0.15434863526370601</v>
      </c>
    </row>
    <row r="2895" spans="1:17" hidden="1" x14ac:dyDescent="0.3">
      <c r="A2895" t="s">
        <v>5954</v>
      </c>
      <c r="B2895" t="s">
        <v>5955</v>
      </c>
      <c r="C2895" t="str">
        <f>IFERROR(VLOOKUP(Table1[[#This Row],[Ticker]],[1]!Table1[[Symbol]:[Industry]],2,FALSE),"-")</f>
        <v>-</v>
      </c>
      <c r="D2895" t="s">
        <v>239</v>
      </c>
      <c r="E2895">
        <v>98.754946720000007</v>
      </c>
      <c r="F2895">
        <v>95.55</v>
      </c>
      <c r="G2895">
        <v>52.576437684556097</v>
      </c>
      <c r="H2895">
        <v>2.52903616245269</v>
      </c>
      <c r="I2895">
        <v>-25.470119469305899</v>
      </c>
      <c r="J2895">
        <v>0.758385922430732</v>
      </c>
      <c r="K2895">
        <v>99.295865964551297</v>
      </c>
      <c r="L2895">
        <v>93.505206529240397</v>
      </c>
      <c r="M2895">
        <v>52.913135595123002</v>
      </c>
      <c r="N2895">
        <v>0.95470683162990799</v>
      </c>
      <c r="O2895">
        <v>29.6703296703296</v>
      </c>
      <c r="P2895">
        <v>90.338645418326607</v>
      </c>
    </row>
    <row r="2896" spans="1:17" hidden="1" x14ac:dyDescent="0.3">
      <c r="A2896" t="s">
        <v>5956</v>
      </c>
      <c r="B2896" t="s">
        <v>5957</v>
      </c>
      <c r="C2896" t="str">
        <f>IFERROR(VLOOKUP(Table1[[#This Row],[Ticker]],[1]!Table1[[Symbol]:[Industry]],2,FALSE),"-")</f>
        <v>-</v>
      </c>
      <c r="D2896" t="s">
        <v>934</v>
      </c>
      <c r="E2896">
        <v>98.629899757999993</v>
      </c>
      <c r="F2896">
        <v>28.24</v>
      </c>
      <c r="G2896">
        <v>50.414763053388398</v>
      </c>
      <c r="H2896">
        <v>0.19684699387907101</v>
      </c>
      <c r="I2896">
        <v>-18.151871616488101</v>
      </c>
      <c r="J2896">
        <v>-10.6195446808828</v>
      </c>
      <c r="K2896">
        <v>27.380617716646501</v>
      </c>
      <c r="L2896">
        <v>23.6387888441262</v>
      </c>
      <c r="M2896">
        <v>35.8137466021278</v>
      </c>
      <c r="N2896">
        <v>1.2587806306824001</v>
      </c>
      <c r="O2896">
        <v>29.178470254957499</v>
      </c>
      <c r="P2896">
        <v>113.77744133232299</v>
      </c>
      <c r="Q2896">
        <v>0.13819817907412599</v>
      </c>
    </row>
    <row r="2897" spans="1:17" hidden="1" x14ac:dyDescent="0.3">
      <c r="A2897" t="s">
        <v>5958</v>
      </c>
      <c r="B2897" t="s">
        <v>5959</v>
      </c>
      <c r="C2897" t="str">
        <f>IFERROR(VLOOKUP(Table1[[#This Row],[Ticker]],[1]!Table1[[Symbol]:[Industry]],2,FALSE),"-")</f>
        <v>-</v>
      </c>
      <c r="D2897" t="s">
        <v>777</v>
      </c>
      <c r="E2897">
        <v>98.438507999999999</v>
      </c>
      <c r="F2897">
        <v>90</v>
      </c>
      <c r="G2897">
        <v>116.87138151628</v>
      </c>
      <c r="H2897">
        <v>10.1472000082496</v>
      </c>
      <c r="I2897">
        <v>96.997327807289395</v>
      </c>
      <c r="J2897">
        <v>-3.41552712104752</v>
      </c>
      <c r="K2897">
        <v>79.983268365317301</v>
      </c>
      <c r="L2897">
        <v>58.558998408254197</v>
      </c>
      <c r="M2897">
        <v>44.706622637496203</v>
      </c>
      <c r="N2897">
        <v>0.94830458518081795</v>
      </c>
      <c r="O2897">
        <v>16.5</v>
      </c>
      <c r="P2897">
        <v>188.461538461538</v>
      </c>
      <c r="Q2897">
        <v>0.12184018790772699</v>
      </c>
    </row>
    <row r="2898" spans="1:17" hidden="1" x14ac:dyDescent="0.3">
      <c r="A2898" t="s">
        <v>5960</v>
      </c>
      <c r="B2898" t="s">
        <v>5961</v>
      </c>
      <c r="C2898" t="str">
        <f>IFERROR(VLOOKUP(Table1[[#This Row],[Ticker]],[1]!Table1[[Symbol]:[Industry]],2,FALSE),"-")</f>
        <v>-</v>
      </c>
      <c r="D2898" t="s">
        <v>1151</v>
      </c>
      <c r="E2898">
        <v>98.433468000000005</v>
      </c>
      <c r="F2898">
        <v>69.02</v>
      </c>
      <c r="G2898">
        <v>63.570065503321501</v>
      </c>
      <c r="H2898">
        <v>6.6833163063462804</v>
      </c>
      <c r="I2898">
        <v>21.604272953251101</v>
      </c>
      <c r="J2898">
        <v>2.6997241442456001</v>
      </c>
      <c r="K2898">
        <v>63.361172966198403</v>
      </c>
      <c r="L2898">
        <v>55.504426025185403</v>
      </c>
      <c r="M2898">
        <v>68.318768565124103</v>
      </c>
      <c r="N2898">
        <v>0.90104895636452798</v>
      </c>
      <c r="O2898">
        <v>6.33149811648798</v>
      </c>
      <c r="P2898">
        <v>97.2</v>
      </c>
      <c r="Q2898">
        <v>3.6141152153512997E-2</v>
      </c>
    </row>
    <row r="2899" spans="1:17" hidden="1" x14ac:dyDescent="0.3">
      <c r="A2899" t="s">
        <v>5962</v>
      </c>
      <c r="B2899" t="s">
        <v>5963</v>
      </c>
      <c r="C2899" t="str">
        <f>IFERROR(VLOOKUP(Table1[[#This Row],[Ticker]],[1]!Table1[[Symbol]:[Industry]],2,FALSE),"-")</f>
        <v>-</v>
      </c>
      <c r="D2899" t="s">
        <v>542</v>
      </c>
      <c r="E2899">
        <v>97.98</v>
      </c>
      <c r="F2899">
        <v>155.15</v>
      </c>
      <c r="G2899">
        <v>524.49084179275201</v>
      </c>
      <c r="H2899">
        <v>65.264781776487695</v>
      </c>
      <c r="I2899">
        <v>90.651508646428397</v>
      </c>
      <c r="J2899">
        <v>20.261362112906902</v>
      </c>
      <c r="K2899">
        <v>113.502115522247</v>
      </c>
      <c r="L2899">
        <v>88.019564712377601</v>
      </c>
      <c r="M2899">
        <v>95.335319734435004</v>
      </c>
      <c r="N2899">
        <v>2.08156396925202</v>
      </c>
      <c r="O2899">
        <v>10.505961972284799</v>
      </c>
      <c r="P2899">
        <v>629.77422389463698</v>
      </c>
      <c r="Q2899">
        <v>0.11455690325227801</v>
      </c>
    </row>
    <row r="2900" spans="1:17" hidden="1" x14ac:dyDescent="0.3">
      <c r="A2900" t="s">
        <v>5964</v>
      </c>
      <c r="B2900" t="s">
        <v>5965</v>
      </c>
      <c r="C2900" t="str">
        <f>IFERROR(VLOOKUP(Table1[[#This Row],[Ticker]],[1]!Table1[[Symbol]:[Industry]],2,FALSE),"-")</f>
        <v>-</v>
      </c>
      <c r="D2900" t="s">
        <v>239</v>
      </c>
      <c r="E2900">
        <v>97.915389974999997</v>
      </c>
      <c r="F2900">
        <v>16.95</v>
      </c>
      <c r="G2900">
        <v>-77.529159655753404</v>
      </c>
      <c r="H2900">
        <v>10.6182422284651</v>
      </c>
      <c r="I2900">
        <v>-51.583554555041701</v>
      </c>
      <c r="J2900">
        <v>-3.5925315087619198</v>
      </c>
      <c r="K2900">
        <v>16.152357983893602</v>
      </c>
      <c r="L2900">
        <v>21.525677723790398</v>
      </c>
      <c r="M2900">
        <v>62.124739206487298</v>
      </c>
      <c r="N2900">
        <v>2.3874153651314001</v>
      </c>
      <c r="O2900">
        <v>168.43657817109101</v>
      </c>
      <c r="P2900">
        <v>30.384615384615302</v>
      </c>
      <c r="Q2900">
        <v>0.13293590693729701</v>
      </c>
    </row>
    <row r="2901" spans="1:17" hidden="1" x14ac:dyDescent="0.3">
      <c r="A2901" t="s">
        <v>5966</v>
      </c>
      <c r="B2901" t="s">
        <v>5967</v>
      </c>
      <c r="C2901" t="str">
        <f>IFERROR(VLOOKUP(Table1[[#This Row],[Ticker]],[1]!Table1[[Symbol]:[Industry]],2,FALSE),"-")</f>
        <v>-</v>
      </c>
      <c r="D2901" t="s">
        <v>239</v>
      </c>
      <c r="E2901">
        <v>97.689572999999996</v>
      </c>
      <c r="F2901">
        <v>160.05000000000001</v>
      </c>
      <c r="G2901">
        <v>26.851756663822499</v>
      </c>
      <c r="H2901">
        <v>-4.2058720615440999</v>
      </c>
      <c r="I2901">
        <v>-22.882908977349299</v>
      </c>
      <c r="J2901">
        <v>-4.9688868048419899</v>
      </c>
      <c r="K2901">
        <v>161.807141920188</v>
      </c>
      <c r="L2901">
        <v>155.16748951181</v>
      </c>
      <c r="M2901">
        <v>44.699325468227698</v>
      </c>
      <c r="N2901">
        <v>0.54931929934046897</v>
      </c>
      <c r="O2901">
        <v>29.9593876913464</v>
      </c>
      <c r="P2901">
        <v>57.684729064039402</v>
      </c>
      <c r="Q2901">
        <v>1.6442471589219E-2</v>
      </c>
    </row>
    <row r="2902" spans="1:17" hidden="1" x14ac:dyDescent="0.3">
      <c r="A2902" t="s">
        <v>5968</v>
      </c>
      <c r="B2902" t="s">
        <v>5969</v>
      </c>
      <c r="C2902" t="str">
        <f>IFERROR(VLOOKUP(Table1[[#This Row],[Ticker]],[1]!Table1[[Symbol]:[Industry]],2,FALSE),"-")</f>
        <v>-</v>
      </c>
      <c r="D2902" t="s">
        <v>297</v>
      </c>
      <c r="E2902">
        <v>97.448647800000003</v>
      </c>
      <c r="F2902">
        <v>129.5</v>
      </c>
      <c r="G2902">
        <v>17.582750815869201</v>
      </c>
      <c r="H2902">
        <v>-13.821420818322601</v>
      </c>
      <c r="I2902">
        <v>-21.748030018981499</v>
      </c>
      <c r="J2902">
        <v>-1.66550617776195</v>
      </c>
      <c r="K2902">
        <v>135.72435119874399</v>
      </c>
      <c r="L2902">
        <v>130.938084754226</v>
      </c>
      <c r="M2902">
        <v>48.399106341416697</v>
      </c>
      <c r="N2902">
        <v>1.0053581790022801</v>
      </c>
      <c r="O2902">
        <v>30.5791505791505</v>
      </c>
      <c r="P2902">
        <v>60.550458715596299</v>
      </c>
      <c r="Q2902">
        <v>7.9555199683390004E-2</v>
      </c>
    </row>
    <row r="2903" spans="1:17" hidden="1" x14ac:dyDescent="0.3">
      <c r="A2903" t="s">
        <v>5970</v>
      </c>
      <c r="B2903" t="s">
        <v>5971</v>
      </c>
      <c r="C2903" t="str">
        <f>IFERROR(VLOOKUP(Table1[[#This Row],[Ticker]],[1]!Table1[[Symbol]:[Industry]],2,FALSE),"-")</f>
        <v>-</v>
      </c>
      <c r="D2903" t="s">
        <v>21</v>
      </c>
      <c r="E2903">
        <v>97.404336000000001</v>
      </c>
      <c r="F2903">
        <v>80.13</v>
      </c>
      <c r="G2903">
        <v>-88.039662428320398</v>
      </c>
      <c r="H2903">
        <v>-9.4529816362567392</v>
      </c>
      <c r="I2903">
        <v>-53.4666673291078</v>
      </c>
      <c r="J2903">
        <v>-4.6769081952163196</v>
      </c>
      <c r="K2903">
        <v>90.814671214703793</v>
      </c>
      <c r="L2903">
        <v>126.204791674153</v>
      </c>
      <c r="M2903">
        <v>31.624163180970601</v>
      </c>
      <c r="N2903">
        <v>0.63175763868957502</v>
      </c>
      <c r="O2903">
        <v>177.548982902783</v>
      </c>
      <c r="P2903">
        <v>1.9465648854961799</v>
      </c>
      <c r="Q2903">
        <v>-4.9041373517385002E-2</v>
      </c>
    </row>
    <row r="2904" spans="1:17" hidden="1" x14ac:dyDescent="0.3">
      <c r="A2904" t="s">
        <v>5972</v>
      </c>
      <c r="B2904" t="s">
        <v>5973</v>
      </c>
      <c r="C2904" t="str">
        <f>IFERROR(VLOOKUP(Table1[[#This Row],[Ticker]],[1]!Table1[[Symbol]:[Industry]],2,FALSE),"-")</f>
        <v>-</v>
      </c>
      <c r="D2904" t="s">
        <v>46</v>
      </c>
      <c r="E2904">
        <v>97.337958795000006</v>
      </c>
      <c r="F2904">
        <v>0.67</v>
      </c>
      <c r="G2904">
        <v>41.193861926980397</v>
      </c>
      <c r="H2904">
        <v>-31.721105320286402</v>
      </c>
      <c r="I2904">
        <v>20.667811565176802</v>
      </c>
      <c r="J2904">
        <v>-5.4669661902453104</v>
      </c>
      <c r="K2904">
        <v>0.67726210173358103</v>
      </c>
      <c r="L2904">
        <v>0.57825630064517797</v>
      </c>
      <c r="M2904">
        <v>36.738487997801698</v>
      </c>
      <c r="N2904">
        <v>0.32625009856059201</v>
      </c>
      <c r="O2904">
        <v>41.7910447761193</v>
      </c>
      <c r="P2904">
        <v>123.333333333333</v>
      </c>
      <c r="Q2904">
        <v>8.8662270642914001E-2</v>
      </c>
    </row>
    <row r="2905" spans="1:17" hidden="1" x14ac:dyDescent="0.3">
      <c r="A2905" t="s">
        <v>5974</v>
      </c>
      <c r="B2905" t="s">
        <v>5975</v>
      </c>
      <c r="C2905" t="str">
        <f>IFERROR(VLOOKUP(Table1[[#This Row],[Ticker]],[1]!Table1[[Symbol]:[Industry]],2,FALSE),"-")</f>
        <v>-</v>
      </c>
      <c r="D2905" t="s">
        <v>80</v>
      </c>
      <c r="E2905">
        <v>97.162864560000003</v>
      </c>
      <c r="F2905">
        <v>120.75</v>
      </c>
      <c r="G2905">
        <v>-38.392049976914699</v>
      </c>
      <c r="H2905">
        <v>-6.3027995243252199</v>
      </c>
      <c r="I2905">
        <v>-20.447573050207701</v>
      </c>
      <c r="J2905">
        <v>-0.24161407756926401</v>
      </c>
      <c r="K2905">
        <v>120.33173186193299</v>
      </c>
      <c r="L2905">
        <v>126.683281722966</v>
      </c>
      <c r="M2905">
        <v>51.087229730759397</v>
      </c>
      <c r="N2905">
        <v>1.23364353577658</v>
      </c>
      <c r="O2905">
        <v>25.879917184265</v>
      </c>
      <c r="P2905">
        <v>17.2330097087378</v>
      </c>
      <c r="Q2905">
        <v>-3.6899260899783001E-2</v>
      </c>
    </row>
    <row r="2906" spans="1:17" hidden="1" x14ac:dyDescent="0.3">
      <c r="A2906" t="s">
        <v>5976</v>
      </c>
      <c r="B2906" t="s">
        <v>5977</v>
      </c>
      <c r="C2906" t="str">
        <f>IFERROR(VLOOKUP(Table1[[#This Row],[Ticker]],[1]!Table1[[Symbol]:[Industry]],2,FALSE),"-")</f>
        <v>-</v>
      </c>
      <c r="D2906" t="s">
        <v>140</v>
      </c>
      <c r="E2906">
        <v>96.912939374999993</v>
      </c>
      <c r="F2906">
        <v>137.80000000000001</v>
      </c>
      <c r="G2906">
        <v>61.534647096009799</v>
      </c>
      <c r="H2906">
        <v>8.2097107170562502</v>
      </c>
      <c r="I2906">
        <v>15.525114725827599</v>
      </c>
      <c r="J2906">
        <v>2.1862819035181902</v>
      </c>
      <c r="K2906">
        <v>130.75339237758999</v>
      </c>
      <c r="L2906">
        <v>123.353619659919</v>
      </c>
      <c r="M2906">
        <v>71.939399735483505</v>
      </c>
      <c r="N2906">
        <v>0.67801096308363895</v>
      </c>
      <c r="O2906">
        <v>39.150943396226403</v>
      </c>
      <c r="P2906">
        <v>106.75168792197999</v>
      </c>
      <c r="Q2906">
        <v>3.5901019772380999E-2</v>
      </c>
    </row>
    <row r="2907" spans="1:17" hidden="1" x14ac:dyDescent="0.3">
      <c r="A2907" t="s">
        <v>5978</v>
      </c>
      <c r="B2907" t="s">
        <v>5979</v>
      </c>
      <c r="C2907" t="str">
        <f>IFERROR(VLOOKUP(Table1[[#This Row],[Ticker]],[1]!Table1[[Symbol]:[Industry]],2,FALSE),"-")</f>
        <v>-</v>
      </c>
      <c r="E2907">
        <v>96.907907249999994</v>
      </c>
      <c r="F2907">
        <v>109.05</v>
      </c>
      <c r="G2907">
        <v>29.479576212694599</v>
      </c>
      <c r="H2907">
        <v>-23.628447390178799</v>
      </c>
      <c r="I2907">
        <v>47.461087884846499</v>
      </c>
      <c r="J2907">
        <v>-2.7108083903654698</v>
      </c>
      <c r="K2907">
        <v>112.38713574513901</v>
      </c>
      <c r="L2907">
        <v>95.196656605521099</v>
      </c>
      <c r="M2907">
        <v>39.584314732283097</v>
      </c>
      <c r="N2907">
        <v>1.3762545287968999</v>
      </c>
      <c r="O2907">
        <v>18.431911966987599</v>
      </c>
      <c r="P2907">
        <v>100.018341892883</v>
      </c>
      <c r="Q2907">
        <v>2.7548736188919998E-2</v>
      </c>
    </row>
    <row r="2908" spans="1:17" hidden="1" x14ac:dyDescent="0.3">
      <c r="A2908" t="s">
        <v>5980</v>
      </c>
      <c r="B2908" t="s">
        <v>5981</v>
      </c>
      <c r="C2908" t="str">
        <f>IFERROR(VLOOKUP(Table1[[#This Row],[Ticker]],[1]!Table1[[Symbol]:[Industry]],2,FALSE),"-")</f>
        <v>-</v>
      </c>
      <c r="D2908" t="s">
        <v>629</v>
      </c>
      <c r="E2908">
        <v>96.855000000000004</v>
      </c>
      <c r="F2908">
        <v>164.35</v>
      </c>
      <c r="G2908">
        <v>-17.212211753736401</v>
      </c>
      <c r="H2908">
        <v>-9.3808948699301098</v>
      </c>
      <c r="I2908">
        <v>-19.417902720537398</v>
      </c>
      <c r="J2908">
        <v>-5.4784103631177299</v>
      </c>
      <c r="K2908">
        <v>166.33602667729301</v>
      </c>
      <c r="L2908">
        <v>163.319896650468</v>
      </c>
      <c r="M2908">
        <v>42.053974437331597</v>
      </c>
      <c r="N2908">
        <v>0.92069561876676198</v>
      </c>
      <c r="O2908">
        <v>30.5141466382719</v>
      </c>
      <c r="P2908">
        <v>23.1086142322097</v>
      </c>
      <c r="Q2908">
        <v>7.9102282202695995E-2</v>
      </c>
    </row>
    <row r="2909" spans="1:17" hidden="1" x14ac:dyDescent="0.3">
      <c r="A2909" t="s">
        <v>5982</v>
      </c>
      <c r="B2909" t="s">
        <v>5983</v>
      </c>
      <c r="C2909" t="str">
        <f>IFERROR(VLOOKUP(Table1[[#This Row],[Ticker]],[1]!Table1[[Symbol]:[Industry]],2,FALSE),"-")</f>
        <v>-</v>
      </c>
      <c r="D2909" t="s">
        <v>388</v>
      </c>
      <c r="E2909">
        <v>96.362559950000005</v>
      </c>
      <c r="F2909">
        <v>27.28</v>
      </c>
      <c r="G2909">
        <v>64.596591108225994</v>
      </c>
      <c r="H2909">
        <v>-18.107358746388002</v>
      </c>
      <c r="I2909">
        <v>25.3561694706165</v>
      </c>
      <c r="J2909">
        <v>-12.4196595929641</v>
      </c>
      <c r="K2909">
        <v>28.2446801514727</v>
      </c>
      <c r="L2909">
        <v>22.355433711459099</v>
      </c>
      <c r="M2909">
        <v>23.636175743264001</v>
      </c>
      <c r="N2909">
        <v>0.52308999935018496</v>
      </c>
      <c r="O2909">
        <v>33.834310850439799</v>
      </c>
      <c r="P2909">
        <v>102.07407407407401</v>
      </c>
      <c r="Q2909">
        <v>0.102195777242022</v>
      </c>
    </row>
    <row r="2910" spans="1:17" hidden="1" x14ac:dyDescent="0.3">
      <c r="A2910" t="s">
        <v>5984</v>
      </c>
      <c r="B2910" t="s">
        <v>5985</v>
      </c>
      <c r="C2910" t="str">
        <f>IFERROR(VLOOKUP(Table1[[#This Row],[Ticker]],[1]!Table1[[Symbol]:[Industry]],2,FALSE),"-")</f>
        <v>-</v>
      </c>
      <c r="D2910" t="s">
        <v>1308</v>
      </c>
      <c r="E2910">
        <v>96.080539380000005</v>
      </c>
      <c r="F2910">
        <v>25.69</v>
      </c>
      <c r="G2910">
        <v>-17.775732667614101</v>
      </c>
      <c r="H2910">
        <v>-2.1077934412477801</v>
      </c>
      <c r="I2910">
        <v>-8.4322292678162203</v>
      </c>
      <c r="J2910">
        <v>6.9227932852013998E-3</v>
      </c>
      <c r="K2910">
        <v>25.4313803861153</v>
      </c>
      <c r="L2910">
        <v>24.803678209149101</v>
      </c>
      <c r="M2910">
        <v>53.842876406836702</v>
      </c>
      <c r="N2910">
        <v>1.37587444794977</v>
      </c>
      <c r="O2910">
        <v>8.8750486570649798</v>
      </c>
      <c r="P2910">
        <v>11.2121212121212</v>
      </c>
      <c r="Q2910">
        <v>-6.9436672557021004E-2</v>
      </c>
    </row>
    <row r="2911" spans="1:17" hidden="1" x14ac:dyDescent="0.3">
      <c r="A2911" t="s">
        <v>5986</v>
      </c>
      <c r="B2911" t="s">
        <v>5987</v>
      </c>
      <c r="C2911" t="str">
        <f>IFERROR(VLOOKUP(Table1[[#This Row],[Ticker]],[1]!Table1[[Symbol]:[Industry]],2,FALSE),"-")</f>
        <v>-</v>
      </c>
      <c r="D2911" t="s">
        <v>214</v>
      </c>
      <c r="E2911">
        <v>96.066299999999998</v>
      </c>
      <c r="F2911">
        <v>69.7</v>
      </c>
      <c r="G2911">
        <v>120.856982494356</v>
      </c>
      <c r="H2911">
        <v>9.9063778216855205</v>
      </c>
      <c r="I2911">
        <v>-22.824462165507502</v>
      </c>
      <c r="J2911">
        <v>14.782379067246501</v>
      </c>
      <c r="K2911">
        <v>60.703770070807302</v>
      </c>
      <c r="L2911">
        <v>57.211481331512303</v>
      </c>
      <c r="M2911">
        <v>66.112220398363903</v>
      </c>
      <c r="N2911">
        <v>0.33075733046424699</v>
      </c>
      <c r="O2911">
        <v>50.502152080344302</v>
      </c>
      <c r="P2911">
        <v>174.95069033530501</v>
      </c>
      <c r="Q2911">
        <v>0.12540348410915</v>
      </c>
    </row>
    <row r="2912" spans="1:17" hidden="1" x14ac:dyDescent="0.3">
      <c r="A2912" t="s">
        <v>5988</v>
      </c>
      <c r="B2912" t="s">
        <v>5989</v>
      </c>
      <c r="C2912" t="str">
        <f>IFERROR(VLOOKUP(Table1[[#This Row],[Ticker]],[1]!Table1[[Symbol]:[Industry]],2,FALSE),"-")</f>
        <v>-</v>
      </c>
      <c r="D2912" t="s">
        <v>414</v>
      </c>
      <c r="E2912">
        <v>96.054000000000002</v>
      </c>
      <c r="F2912">
        <v>223.95</v>
      </c>
      <c r="G2912">
        <v>40.1994381351588</v>
      </c>
      <c r="H2912">
        <v>14.898835005108999</v>
      </c>
      <c r="I2912">
        <v>18.403105682823799</v>
      </c>
      <c r="J2912">
        <v>23.0518641833002</v>
      </c>
      <c r="K2912">
        <v>187.39719059825799</v>
      </c>
      <c r="L2912">
        <v>170.96921737247899</v>
      </c>
      <c r="M2912">
        <v>82.988228793737605</v>
      </c>
      <c r="N2912">
        <v>3.1408123073602701</v>
      </c>
      <c r="O2912">
        <v>7.5240008930564901</v>
      </c>
      <c r="P2912">
        <v>85.006195786864893</v>
      </c>
      <c r="Q2912">
        <v>4.4639140793894999E-2</v>
      </c>
    </row>
    <row r="2913" spans="1:17" hidden="1" x14ac:dyDescent="0.3">
      <c r="A2913" t="s">
        <v>5990</v>
      </c>
      <c r="B2913" t="s">
        <v>5991</v>
      </c>
      <c r="C2913" t="str">
        <f>IFERROR(VLOOKUP(Table1[[#This Row],[Ticker]],[1]!Table1[[Symbol]:[Industry]],2,FALSE),"-")</f>
        <v>-</v>
      </c>
      <c r="D2913" t="s">
        <v>236</v>
      </c>
      <c r="E2913">
        <v>95.739694200000002</v>
      </c>
      <c r="F2913">
        <v>74</v>
      </c>
      <c r="G2913">
        <v>39.985996758440997</v>
      </c>
      <c r="H2913">
        <v>0.91861232817994298</v>
      </c>
      <c r="I2913">
        <v>-2.2210773237120498</v>
      </c>
      <c r="J2913">
        <v>2.9227694840745699</v>
      </c>
      <c r="K2913">
        <v>74.690010318767904</v>
      </c>
      <c r="L2913">
        <v>64.961420948078498</v>
      </c>
      <c r="M2913">
        <v>47.709623614728301</v>
      </c>
      <c r="N2913">
        <v>0.73016370249571805</v>
      </c>
      <c r="O2913">
        <v>16.729729729729701</v>
      </c>
      <c r="P2913">
        <v>104.13793103448199</v>
      </c>
      <c r="Q2913">
        <v>5.7369593775857E-2</v>
      </c>
    </row>
    <row r="2914" spans="1:17" hidden="1" x14ac:dyDescent="0.3">
      <c r="A2914" t="s">
        <v>5992</v>
      </c>
      <c r="B2914" t="s">
        <v>5993</v>
      </c>
      <c r="C2914" t="str">
        <f>IFERROR(VLOOKUP(Table1[[#This Row],[Ticker]],[1]!Table1[[Symbol]:[Industry]],2,FALSE),"-")</f>
        <v>-</v>
      </c>
      <c r="D2914" t="s">
        <v>403</v>
      </c>
      <c r="E2914">
        <v>95.501329999999996</v>
      </c>
      <c r="F2914">
        <v>150.75</v>
      </c>
      <c r="G2914">
        <v>-3.7451624632634899</v>
      </c>
      <c r="H2914">
        <v>-7.6762643228030001</v>
      </c>
      <c r="I2914">
        <v>9.9302809028710204</v>
      </c>
      <c r="J2914">
        <v>-0.58033560585728605</v>
      </c>
      <c r="K2914">
        <v>137.38431339180099</v>
      </c>
      <c r="L2914">
        <v>130.334845139545</v>
      </c>
      <c r="M2914">
        <v>51.780251427790603</v>
      </c>
      <c r="N2914">
        <v>2.89019409459743</v>
      </c>
      <c r="O2914">
        <v>14.0630182421227</v>
      </c>
      <c r="P2914">
        <v>50.75</v>
      </c>
      <c r="Q2914">
        <v>-1.4415782382850999E-2</v>
      </c>
    </row>
    <row r="2915" spans="1:17" hidden="1" x14ac:dyDescent="0.3">
      <c r="A2915" t="s">
        <v>5994</v>
      </c>
      <c r="B2915" t="s">
        <v>5995</v>
      </c>
      <c r="C2915" t="str">
        <f>IFERROR(VLOOKUP(Table1[[#This Row],[Ticker]],[1]!Table1[[Symbol]:[Industry]],2,FALSE),"-")</f>
        <v>-</v>
      </c>
      <c r="E2915">
        <v>95.425454999999999</v>
      </c>
      <c r="F2915">
        <v>291.7</v>
      </c>
      <c r="G2915">
        <v>80.499959055658096</v>
      </c>
      <c r="H2915">
        <v>25.619011807626801</v>
      </c>
      <c r="I2915">
        <v>38.436802199932202</v>
      </c>
      <c r="J2915">
        <v>8.1789398582907999</v>
      </c>
      <c r="K2915">
        <v>237.520879840215</v>
      </c>
      <c r="L2915">
        <v>209.92178379625</v>
      </c>
      <c r="M2915">
        <v>83.843011727284605</v>
      </c>
      <c r="N2915">
        <v>1.67119855394033</v>
      </c>
      <c r="O2915">
        <v>7.1648954405211001</v>
      </c>
      <c r="P2915">
        <v>121.152388172858</v>
      </c>
      <c r="Q2915">
        <v>8.7186635312763994E-2</v>
      </c>
    </row>
    <row r="2916" spans="1:17" hidden="1" x14ac:dyDescent="0.3">
      <c r="A2916" t="s">
        <v>5996</v>
      </c>
      <c r="B2916" t="s">
        <v>5997</v>
      </c>
      <c r="C2916" t="str">
        <f>IFERROR(VLOOKUP(Table1[[#This Row],[Ticker]],[1]!Table1[[Symbol]:[Industry]],2,FALSE),"-")</f>
        <v>-</v>
      </c>
      <c r="E2916">
        <v>95.338288500000004</v>
      </c>
      <c r="F2916">
        <v>285.05</v>
      </c>
      <c r="G2916">
        <v>765.31100299673301</v>
      </c>
      <c r="H2916">
        <v>4.7684582470760102</v>
      </c>
      <c r="I2916">
        <v>207.41722081464201</v>
      </c>
      <c r="J2916">
        <v>20.095481646329102</v>
      </c>
      <c r="K2916">
        <v>235.562237687075</v>
      </c>
      <c r="L2916">
        <v>156.70919373086701</v>
      </c>
      <c r="M2916">
        <v>79.747912114736707</v>
      </c>
      <c r="N2916">
        <v>1.11824083409152</v>
      </c>
      <c r="O2916">
        <v>0</v>
      </c>
      <c r="P2916">
        <v>791.61714106975296</v>
      </c>
      <c r="Q2916">
        <v>0.32341105131165798</v>
      </c>
    </row>
    <row r="2917" spans="1:17" hidden="1" x14ac:dyDescent="0.3">
      <c r="A2917" t="s">
        <v>5998</v>
      </c>
      <c r="B2917" t="s">
        <v>5999</v>
      </c>
      <c r="C2917" t="str">
        <f>IFERROR(VLOOKUP(Table1[[#This Row],[Ticker]],[1]!Table1[[Symbol]:[Industry]],2,FALSE),"-")</f>
        <v>-</v>
      </c>
      <c r="E2917">
        <v>95.265720000000002</v>
      </c>
      <c r="F2917">
        <v>76.989999999999995</v>
      </c>
      <c r="G2917">
        <v>93.665290498408893</v>
      </c>
      <c r="H2917">
        <v>25.550859012260101</v>
      </c>
      <c r="I2917">
        <v>20.6100523445783</v>
      </c>
      <c r="J2917">
        <v>-5.6293570130646797</v>
      </c>
      <c r="K2917">
        <v>71.185422544398406</v>
      </c>
      <c r="L2917">
        <v>61.583442153424699</v>
      </c>
      <c r="M2917">
        <v>63.815601195266197</v>
      </c>
      <c r="N2917">
        <v>0.66824477027041995</v>
      </c>
      <c r="O2917">
        <v>18.262111962592499</v>
      </c>
      <c r="P2917">
        <v>148.35483870967701</v>
      </c>
    </row>
    <row r="2918" spans="1:17" hidden="1" x14ac:dyDescent="0.3">
      <c r="A2918" t="s">
        <v>6000</v>
      </c>
      <c r="B2918" t="s">
        <v>6001</v>
      </c>
      <c r="C2918" t="str">
        <f>IFERROR(VLOOKUP(Table1[[#This Row],[Ticker]],[1]!Table1[[Symbol]:[Industry]],2,FALSE),"-")</f>
        <v>-</v>
      </c>
      <c r="D2918" t="s">
        <v>1631</v>
      </c>
      <c r="E2918">
        <v>95.118487040000005</v>
      </c>
      <c r="F2918">
        <v>6629.1</v>
      </c>
      <c r="G2918">
        <v>-2.92354426718278</v>
      </c>
      <c r="H2918">
        <v>-2.85763225864005</v>
      </c>
      <c r="I2918">
        <v>2.99230093135917</v>
      </c>
      <c r="J2918">
        <v>1.31547194813956</v>
      </c>
      <c r="K2918">
        <v>6542.0584317767098</v>
      </c>
      <c r="L2918">
        <v>6088.5456706662399</v>
      </c>
      <c r="M2918">
        <v>55.282251015972101</v>
      </c>
      <c r="N2918">
        <v>0.91255411255411201</v>
      </c>
      <c r="O2918">
        <v>5.36799867251964</v>
      </c>
      <c r="P2918">
        <v>29.702602230483201</v>
      </c>
      <c r="Q2918">
        <v>-2.1659899071474999E-2</v>
      </c>
    </row>
    <row r="2919" spans="1:17" hidden="1" x14ac:dyDescent="0.3">
      <c r="A2919" t="s">
        <v>6002</v>
      </c>
      <c r="B2919" t="s">
        <v>6003</v>
      </c>
      <c r="C2919" t="str">
        <f>IFERROR(VLOOKUP(Table1[[#This Row],[Ticker]],[1]!Table1[[Symbol]:[Industry]],2,FALSE),"-")</f>
        <v>-</v>
      </c>
      <c r="D2919" t="s">
        <v>21</v>
      </c>
      <c r="E2919">
        <v>95.103200000000001</v>
      </c>
      <c r="F2919">
        <v>110</v>
      </c>
      <c r="G2919">
        <v>-77.6550987099059</v>
      </c>
      <c r="H2919">
        <v>1.9701389193449199</v>
      </c>
      <c r="I2919">
        <v>-37.339096897690098</v>
      </c>
      <c r="J2919">
        <v>6.5949243839692002</v>
      </c>
      <c r="K2919">
        <v>109.79452102749001</v>
      </c>
      <c r="L2919">
        <v>125.39177510041399</v>
      </c>
      <c r="M2919">
        <v>67.106277303672002</v>
      </c>
      <c r="N2919">
        <v>1.2858256666146799</v>
      </c>
      <c r="O2919">
        <v>116.363636363636</v>
      </c>
      <c r="P2919">
        <v>13.4020618556701</v>
      </c>
    </row>
    <row r="2920" spans="1:17" hidden="1" x14ac:dyDescent="0.3">
      <c r="A2920" t="s">
        <v>6004</v>
      </c>
      <c r="B2920" t="s">
        <v>6005</v>
      </c>
      <c r="C2920" t="str">
        <f>IFERROR(VLOOKUP(Table1[[#This Row],[Ticker]],[1]!Table1[[Symbol]:[Industry]],2,FALSE),"-")</f>
        <v>-</v>
      </c>
      <c r="D2920" t="s">
        <v>100</v>
      </c>
      <c r="E2920">
        <v>94.974000000000004</v>
      </c>
      <c r="F2920">
        <v>220</v>
      </c>
      <c r="G2920">
        <v>-31.068042834924299</v>
      </c>
      <c r="H2920">
        <v>-3.92195369751833</v>
      </c>
      <c r="I2920">
        <v>-17.680014521779601</v>
      </c>
      <c r="J2920">
        <v>-1.2416140775692599</v>
      </c>
      <c r="K2920">
        <v>221.73751682497499</v>
      </c>
      <c r="L2920">
        <v>221.970858054698</v>
      </c>
      <c r="M2920">
        <v>81.146072576643405</v>
      </c>
      <c r="N2920">
        <v>1.41148325358851</v>
      </c>
      <c r="O2920">
        <v>5.4545454545454399</v>
      </c>
      <c r="P2920">
        <v>2.32558139534884</v>
      </c>
    </row>
    <row r="2921" spans="1:17" hidden="1" x14ac:dyDescent="0.3">
      <c r="A2921" t="s">
        <v>6006</v>
      </c>
      <c r="B2921" t="s">
        <v>6007</v>
      </c>
      <c r="C2921" t="str">
        <f>IFERROR(VLOOKUP(Table1[[#This Row],[Ticker]],[1]!Table1[[Symbol]:[Industry]],2,FALSE),"-")</f>
        <v>-</v>
      </c>
      <c r="D2921" t="s">
        <v>297</v>
      </c>
      <c r="E2921">
        <v>94.856939999999994</v>
      </c>
      <c r="F2921">
        <v>140.69999999999999</v>
      </c>
      <c r="G2921">
        <v>-27.221631030766002</v>
      </c>
      <c r="H2921">
        <v>14.3409429786735</v>
      </c>
      <c r="I2921">
        <v>-50.771050151141502</v>
      </c>
      <c r="J2921">
        <v>9.2867021520012294</v>
      </c>
      <c r="K2921">
        <v>143.440046304037</v>
      </c>
      <c r="L2921">
        <v>168.04984549564099</v>
      </c>
      <c r="M2921">
        <v>74.069138662474899</v>
      </c>
      <c r="N2921">
        <v>1.2450725176645501</v>
      </c>
      <c r="O2921">
        <v>94.740582800284301</v>
      </c>
      <c r="P2921">
        <v>33.999999999999901</v>
      </c>
    </row>
    <row r="2922" spans="1:17" hidden="1" x14ac:dyDescent="0.3">
      <c r="A2922" t="s">
        <v>6008</v>
      </c>
      <c r="B2922" t="s">
        <v>6009</v>
      </c>
      <c r="C2922" t="str">
        <f>IFERROR(VLOOKUP(Table1[[#This Row],[Ticker]],[1]!Table1[[Symbol]:[Industry]],2,FALSE),"-")</f>
        <v>-</v>
      </c>
      <c r="D2922" t="s">
        <v>414</v>
      </c>
      <c r="E2922">
        <v>94.684130194000005</v>
      </c>
      <c r="F2922">
        <v>31.46</v>
      </c>
      <c r="G2922">
        <v>24.090705718345099</v>
      </c>
      <c r="H2922">
        <v>5.9326079284925601</v>
      </c>
      <c r="I2922">
        <v>4.55352060431039</v>
      </c>
      <c r="J2922">
        <v>6.9280913922764604</v>
      </c>
      <c r="K2922">
        <v>28.366689002205199</v>
      </c>
      <c r="L2922">
        <v>26.3898573683569</v>
      </c>
      <c r="M2922">
        <v>83.726443019074097</v>
      </c>
      <c r="N2922">
        <v>0.731888303472227</v>
      </c>
      <c r="O2922">
        <v>34.933248569612203</v>
      </c>
      <c r="P2922">
        <v>81.469052349727306</v>
      </c>
      <c r="Q2922">
        <v>0.14415600696299199</v>
      </c>
    </row>
    <row r="2923" spans="1:17" hidden="1" x14ac:dyDescent="0.3">
      <c r="A2923" t="s">
        <v>6010</v>
      </c>
      <c r="B2923" t="s">
        <v>6011</v>
      </c>
      <c r="C2923" t="str">
        <f>IFERROR(VLOOKUP(Table1[[#This Row],[Ticker]],[1]!Table1[[Symbol]:[Industry]],2,FALSE),"-")</f>
        <v>-</v>
      </c>
      <c r="D2923" t="s">
        <v>49</v>
      </c>
      <c r="E2923">
        <v>94.5</v>
      </c>
      <c r="F2923">
        <v>58.58</v>
      </c>
      <c r="G2923">
        <v>60.730898964017399</v>
      </c>
      <c r="H2923">
        <v>9.2210113398653402</v>
      </c>
      <c r="I2923">
        <v>-10.1983856179217</v>
      </c>
      <c r="J2923">
        <v>-2.3753253146482902</v>
      </c>
      <c r="K2923">
        <v>56.571422809187297</v>
      </c>
      <c r="L2923">
        <v>53.732202911253701</v>
      </c>
      <c r="M2923">
        <v>84.278181043154405</v>
      </c>
      <c r="N2923">
        <v>1.2907963444172399</v>
      </c>
      <c r="O2923">
        <v>77.108228064185695</v>
      </c>
      <c r="P2923">
        <v>102</v>
      </c>
      <c r="Q2923">
        <v>4.6517478921412003E-2</v>
      </c>
    </row>
    <row r="2924" spans="1:17" hidden="1" x14ac:dyDescent="0.3">
      <c r="A2924" t="s">
        <v>6012</v>
      </c>
      <c r="B2924" t="s">
        <v>6013</v>
      </c>
      <c r="C2924" t="str">
        <f>IFERROR(VLOOKUP(Table1[[#This Row],[Ticker]],[1]!Table1[[Symbol]:[Industry]],2,FALSE),"-")</f>
        <v>-</v>
      </c>
      <c r="E2924">
        <v>94.414867341999994</v>
      </c>
      <c r="F2924">
        <v>10.49</v>
      </c>
      <c r="G2924">
        <v>-42.156781482212203</v>
      </c>
      <c r="H2924">
        <v>-12.786983143454</v>
      </c>
      <c r="I2924">
        <v>-39.509884157110903</v>
      </c>
      <c r="J2924">
        <v>3.2182471711918699</v>
      </c>
      <c r="K2924">
        <v>11.2670562526376</v>
      </c>
      <c r="L2924">
        <v>12.5611753589654</v>
      </c>
      <c r="M2924">
        <v>57.458522054986197</v>
      </c>
      <c r="N2924">
        <v>0.82045490452756298</v>
      </c>
      <c r="O2924">
        <v>79.465309162765394</v>
      </c>
      <c r="P2924">
        <v>13.282937365010801</v>
      </c>
      <c r="Q2924">
        <v>7.7514509200212994E-2</v>
      </c>
    </row>
    <row r="2925" spans="1:17" hidden="1" x14ac:dyDescent="0.3">
      <c r="A2925" t="s">
        <v>6014</v>
      </c>
      <c r="B2925" t="s">
        <v>6015</v>
      </c>
      <c r="C2925" t="str">
        <f>IFERROR(VLOOKUP(Table1[[#This Row],[Ticker]],[1]!Table1[[Symbol]:[Industry]],2,FALSE),"-")</f>
        <v>-</v>
      </c>
      <c r="E2925">
        <v>94.238133005999998</v>
      </c>
      <c r="F2925">
        <v>105.1</v>
      </c>
      <c r="G2925">
        <v>44.588170870069803</v>
      </c>
      <c r="H2925">
        <v>-2.0740489602859902</v>
      </c>
      <c r="I2925">
        <v>-2.7006094874547601</v>
      </c>
      <c r="J2925">
        <v>8.6958859224307403</v>
      </c>
      <c r="K2925">
        <v>103.616627878009</v>
      </c>
      <c r="L2925">
        <v>93.912853300901006</v>
      </c>
      <c r="M2925">
        <v>61.007971674493199</v>
      </c>
      <c r="N2925">
        <v>2.1720620842571998</v>
      </c>
      <c r="O2925">
        <v>30.247383444338698</v>
      </c>
      <c r="P2925">
        <v>91.090909090909093</v>
      </c>
    </row>
    <row r="2926" spans="1:17" hidden="1" x14ac:dyDescent="0.3">
      <c r="A2926" t="s">
        <v>6016</v>
      </c>
      <c r="B2926" t="s">
        <v>6017</v>
      </c>
      <c r="C2926" t="str">
        <f>IFERROR(VLOOKUP(Table1[[#This Row],[Ticker]],[1]!Table1[[Symbol]:[Industry]],2,FALSE),"-")</f>
        <v>-</v>
      </c>
      <c r="D2926" t="s">
        <v>156</v>
      </c>
      <c r="E2926">
        <v>93.90539115</v>
      </c>
      <c r="F2926">
        <v>1459.3</v>
      </c>
      <c r="G2926">
        <v>37.265010276473198</v>
      </c>
      <c r="H2926">
        <v>9.6742337868639101</v>
      </c>
      <c r="I2926">
        <v>-16.641779291208799</v>
      </c>
      <c r="J2926">
        <v>-0.19787309013535601</v>
      </c>
      <c r="K2926">
        <v>1424.54878098324</v>
      </c>
      <c r="L2926">
        <v>1342.8168407605599</v>
      </c>
      <c r="M2926">
        <v>58.175126017903402</v>
      </c>
      <c r="N2926">
        <v>0.74834769435973003</v>
      </c>
      <c r="O2926">
        <v>27.585143561981699</v>
      </c>
      <c r="P2926">
        <v>94.703135423615706</v>
      </c>
      <c r="Q2926">
        <v>9.3720366702953001E-2</v>
      </c>
    </row>
    <row r="2927" spans="1:17" hidden="1" x14ac:dyDescent="0.3">
      <c r="A2927" t="s">
        <v>6018</v>
      </c>
      <c r="B2927" t="s">
        <v>6019</v>
      </c>
      <c r="C2927" t="str">
        <f>IFERROR(VLOOKUP(Table1[[#This Row],[Ticker]],[1]!Table1[[Symbol]:[Industry]],2,FALSE),"-")</f>
        <v>-</v>
      </c>
      <c r="D2927" t="s">
        <v>986</v>
      </c>
      <c r="E2927">
        <v>93.63</v>
      </c>
      <c r="F2927">
        <v>38.950000000000003</v>
      </c>
      <c r="G2927">
        <v>-22.715712541104601</v>
      </c>
      <c r="H2927">
        <v>-14.357457179335499</v>
      </c>
      <c r="I2927">
        <v>-35.354210456845102</v>
      </c>
      <c r="J2927">
        <v>-1.1082807442359399</v>
      </c>
      <c r="K2927">
        <v>40.319317146879499</v>
      </c>
      <c r="L2927">
        <v>42.229992963465499</v>
      </c>
      <c r="M2927">
        <v>33.765977379659901</v>
      </c>
      <c r="N2927">
        <v>0.72908186341022096</v>
      </c>
      <c r="O2927">
        <v>48.652118100128298</v>
      </c>
      <c r="P2927">
        <v>21.1508553654743</v>
      </c>
    </row>
    <row r="2928" spans="1:17" hidden="1" x14ac:dyDescent="0.3">
      <c r="A2928" t="s">
        <v>6020</v>
      </c>
      <c r="B2928" t="s">
        <v>6021</v>
      </c>
      <c r="C2928" t="str">
        <f>IFERROR(VLOOKUP(Table1[[#This Row],[Ticker]],[1]!Table1[[Symbol]:[Industry]],2,FALSE),"-")</f>
        <v>-</v>
      </c>
      <c r="D2928" t="s">
        <v>484</v>
      </c>
      <c r="E2928">
        <v>93.540800000000004</v>
      </c>
      <c r="F2928">
        <v>306.7</v>
      </c>
      <c r="G2928">
        <v>12.1901364810558</v>
      </c>
      <c r="H2928">
        <v>-13.790413148797001</v>
      </c>
      <c r="I2928">
        <v>1.1508276159420301</v>
      </c>
      <c r="J2928">
        <v>-3.8681963560502801</v>
      </c>
      <c r="K2928">
        <v>298.05453506531899</v>
      </c>
      <c r="L2928">
        <v>264.61493120354203</v>
      </c>
      <c r="M2928">
        <v>41.509866250947802</v>
      </c>
      <c r="N2928">
        <v>0.34863562263032399</v>
      </c>
      <c r="O2928">
        <v>20.459732637756701</v>
      </c>
      <c r="P2928">
        <v>54.898989898989797</v>
      </c>
      <c r="Q2928">
        <v>7.2388363958920995E-2</v>
      </c>
    </row>
    <row r="2929" spans="1:17" hidden="1" x14ac:dyDescent="0.3">
      <c r="A2929" t="s">
        <v>6022</v>
      </c>
      <c r="B2929" t="s">
        <v>6023</v>
      </c>
      <c r="C2929" t="str">
        <f>IFERROR(VLOOKUP(Table1[[#This Row],[Ticker]],[1]!Table1[[Symbol]:[Industry]],2,FALSE),"-")</f>
        <v>-</v>
      </c>
      <c r="D2929" t="s">
        <v>1407</v>
      </c>
      <c r="E2929">
        <v>93.507499999999993</v>
      </c>
      <c r="F2929">
        <v>173.75</v>
      </c>
      <c r="G2929">
        <v>-43.489169531551497</v>
      </c>
      <c r="H2929">
        <v>10.0911706653766</v>
      </c>
      <c r="I2929">
        <v>-7.12803195560556</v>
      </c>
      <c r="J2929">
        <v>-5.2717677452990301</v>
      </c>
      <c r="K2929">
        <v>160.802580813482</v>
      </c>
      <c r="L2929">
        <v>163.731486351939</v>
      </c>
      <c r="M2929">
        <v>50.415008500573897</v>
      </c>
      <c r="N2929">
        <v>1.1849173553718999</v>
      </c>
      <c r="O2929">
        <v>26.6187050359712</v>
      </c>
      <c r="P2929">
        <v>22.187060478199701</v>
      </c>
      <c r="Q2929">
        <v>0.121799394139929</v>
      </c>
    </row>
    <row r="2930" spans="1:17" hidden="1" x14ac:dyDescent="0.3">
      <c r="A2930" t="s">
        <v>6024</v>
      </c>
      <c r="B2930" t="s">
        <v>6025</v>
      </c>
      <c r="C2930" t="str">
        <f>IFERROR(VLOOKUP(Table1[[#This Row],[Ticker]],[1]!Table1[[Symbol]:[Industry]],2,FALSE),"-")</f>
        <v>-</v>
      </c>
      <c r="D2930" t="s">
        <v>403</v>
      </c>
      <c r="E2930">
        <v>93.291271499999993</v>
      </c>
      <c r="F2930">
        <v>76.8</v>
      </c>
      <c r="G2930">
        <v>328.40078910282398</v>
      </c>
      <c r="H2930">
        <v>47.020119242052502</v>
      </c>
      <c r="I2930">
        <v>118.691980749466</v>
      </c>
      <c r="J2930">
        <v>26.2076663108475</v>
      </c>
      <c r="K2930">
        <v>53.316724260609199</v>
      </c>
      <c r="L2930">
        <v>42.127026092681497</v>
      </c>
      <c r="M2930">
        <v>94.737725915883203</v>
      </c>
      <c r="N2930">
        <v>1.2152520204895401</v>
      </c>
      <c r="O2930">
        <v>0.130208333333348</v>
      </c>
      <c r="P2930">
        <v>398.70129870129801</v>
      </c>
      <c r="Q2930">
        <v>0.13133279591514099</v>
      </c>
    </row>
    <row r="2931" spans="1:17" hidden="1" x14ac:dyDescent="0.3">
      <c r="A2931" t="s">
        <v>6026</v>
      </c>
      <c r="B2931" t="s">
        <v>6027</v>
      </c>
      <c r="C2931" t="str">
        <f>IFERROR(VLOOKUP(Table1[[#This Row],[Ticker]],[1]!Table1[[Symbol]:[Industry]],2,FALSE),"-")</f>
        <v>-</v>
      </c>
      <c r="D2931" t="s">
        <v>539</v>
      </c>
      <c r="E2931">
        <v>93.280559999999994</v>
      </c>
      <c r="F2931">
        <v>136</v>
      </c>
      <c r="G2931">
        <v>92.836626993045499</v>
      </c>
      <c r="H2931">
        <v>-2.37117247432248</v>
      </c>
      <c r="I2931">
        <v>56.561627929948799</v>
      </c>
      <c r="J2931">
        <v>-4.9661397276044097</v>
      </c>
      <c r="K2931">
        <v>129.941174176864</v>
      </c>
      <c r="L2931">
        <v>103.029315653281</v>
      </c>
      <c r="M2931">
        <v>46.289681858738</v>
      </c>
      <c r="N2931">
        <v>1.1748227442757699</v>
      </c>
      <c r="O2931">
        <v>25.073529411764699</v>
      </c>
      <c r="P2931">
        <v>137.347294938917</v>
      </c>
      <c r="Q2931">
        <v>0.116293945529375</v>
      </c>
    </row>
    <row r="2932" spans="1:17" hidden="1" x14ac:dyDescent="0.3">
      <c r="A2932" t="s">
        <v>6028</v>
      </c>
      <c r="B2932" t="s">
        <v>6029</v>
      </c>
      <c r="C2932" t="str">
        <f>IFERROR(VLOOKUP(Table1[[#This Row],[Ticker]],[1]!Table1[[Symbol]:[Industry]],2,FALSE),"-")</f>
        <v>-</v>
      </c>
      <c r="D2932" t="s">
        <v>1344</v>
      </c>
      <c r="E2932">
        <v>93.207599999999999</v>
      </c>
      <c r="F2932">
        <v>61.05</v>
      </c>
      <c r="G2932">
        <v>24.807723313118998</v>
      </c>
      <c r="H2932">
        <v>8.7114072813029395</v>
      </c>
      <c r="I2932">
        <v>-7.8917739270511502</v>
      </c>
      <c r="J2932">
        <v>-1.3563869911616599</v>
      </c>
      <c r="K2932">
        <v>55.740062998514603</v>
      </c>
      <c r="L2932">
        <v>52.887878789555501</v>
      </c>
      <c r="M2932">
        <v>66.665262438461397</v>
      </c>
      <c r="N2932">
        <v>1.5637052540820999</v>
      </c>
      <c r="O2932">
        <v>13.5135135135135</v>
      </c>
      <c r="P2932">
        <v>54.556962025316402</v>
      </c>
      <c r="Q2932">
        <v>-3.7276710705549998E-2</v>
      </c>
    </row>
    <row r="2933" spans="1:17" hidden="1" x14ac:dyDescent="0.3">
      <c r="A2933" t="s">
        <v>6030</v>
      </c>
      <c r="B2933" t="s">
        <v>6031</v>
      </c>
      <c r="C2933" t="str">
        <f>IFERROR(VLOOKUP(Table1[[#This Row],[Ticker]],[1]!Table1[[Symbol]:[Industry]],2,FALSE),"-")</f>
        <v>-</v>
      </c>
      <c r="D2933" t="s">
        <v>934</v>
      </c>
      <c r="E2933">
        <v>93.142129115000003</v>
      </c>
      <c r="F2933">
        <v>56</v>
      </c>
      <c r="G2933">
        <v>-48.743811203213497</v>
      </c>
      <c r="H2933">
        <v>9.3898641216787997</v>
      </c>
      <c r="I2933">
        <v>-29.374167445317902</v>
      </c>
      <c r="J2933">
        <v>3.3737705378153402</v>
      </c>
      <c r="K2933">
        <v>54.835786893401199</v>
      </c>
      <c r="M2933">
        <v>74.282619589148297</v>
      </c>
      <c r="N2933">
        <v>1.42723371049551</v>
      </c>
      <c r="O2933">
        <v>44.107142857142797</v>
      </c>
      <c r="P2933">
        <v>16.182572614107801</v>
      </c>
    </row>
    <row r="2934" spans="1:17" hidden="1" x14ac:dyDescent="0.3">
      <c r="A2934" t="s">
        <v>6032</v>
      </c>
      <c r="B2934" t="s">
        <v>6033</v>
      </c>
      <c r="C2934" t="str">
        <f>IFERROR(VLOOKUP(Table1[[#This Row],[Ticker]],[1]!Table1[[Symbol]:[Industry]],2,FALSE),"-")</f>
        <v>-</v>
      </c>
      <c r="E2934">
        <v>93.121175249999993</v>
      </c>
      <c r="F2934">
        <v>616.95000000000005</v>
      </c>
      <c r="G2934">
        <v>81.106872516995494</v>
      </c>
      <c r="H2934">
        <v>33.877132966963899</v>
      </c>
      <c r="I2934">
        <v>-5.0668554524593903</v>
      </c>
      <c r="J2934">
        <v>8.7690072713420495</v>
      </c>
      <c r="K2934">
        <v>511.76391461896202</v>
      </c>
      <c r="L2934">
        <v>476.67484574233799</v>
      </c>
      <c r="M2934">
        <v>83.980443589159705</v>
      </c>
      <c r="N2934">
        <v>1.66803499822474</v>
      </c>
      <c r="O2934">
        <v>6.1512278142475001</v>
      </c>
      <c r="P2934">
        <v>112.741379310344</v>
      </c>
      <c r="Q2934">
        <v>8.7487714947677001E-2</v>
      </c>
    </row>
    <row r="2935" spans="1:17" hidden="1" x14ac:dyDescent="0.3">
      <c r="A2935" t="s">
        <v>6034</v>
      </c>
      <c r="B2935" t="s">
        <v>6035</v>
      </c>
      <c r="C2935" t="str">
        <f>IFERROR(VLOOKUP(Table1[[#This Row],[Ticker]],[1]!Table1[[Symbol]:[Industry]],2,FALSE),"-")</f>
        <v>-</v>
      </c>
      <c r="D2935" t="s">
        <v>539</v>
      </c>
      <c r="E2935">
        <v>93.002174999999994</v>
      </c>
      <c r="F2935">
        <v>6.96</v>
      </c>
      <c r="G2935">
        <v>16.260053373008901</v>
      </c>
      <c r="H2935">
        <v>10.874900824106801</v>
      </c>
      <c r="I2935">
        <v>-41.207836103216898</v>
      </c>
      <c r="J2935">
        <v>-24.504771972306099</v>
      </c>
      <c r="K2935">
        <v>6.7915147262953699</v>
      </c>
      <c r="L2935">
        <v>6.6176233490371699</v>
      </c>
      <c r="M2935">
        <v>46.974662460877802</v>
      </c>
      <c r="N2935">
        <v>2.8794248804904998</v>
      </c>
      <c r="O2935">
        <v>64.798850574712603</v>
      </c>
      <c r="P2935">
        <v>69.343065693430603</v>
      </c>
      <c r="Q2935">
        <v>9.9563699468500008E-3</v>
      </c>
    </row>
    <row r="2936" spans="1:17" hidden="1" x14ac:dyDescent="0.3">
      <c r="A2936" t="s">
        <v>6036</v>
      </c>
      <c r="B2936" t="s">
        <v>6037</v>
      </c>
      <c r="C2936" t="str">
        <f>IFERROR(VLOOKUP(Table1[[#This Row],[Ticker]],[1]!Table1[[Symbol]:[Industry]],2,FALSE),"-")</f>
        <v>-</v>
      </c>
      <c r="D2936" t="s">
        <v>304</v>
      </c>
      <c r="E2936">
        <v>92.894024799999997</v>
      </c>
      <c r="F2936">
        <v>46.4</v>
      </c>
      <c r="G2936">
        <v>-8.0895775634654505</v>
      </c>
      <c r="H2936">
        <v>11.9394732499358</v>
      </c>
      <c r="I2936">
        <v>34.250508766194599</v>
      </c>
      <c r="J2936">
        <v>12.4477063107802</v>
      </c>
      <c r="K2936">
        <v>42.441110053053997</v>
      </c>
      <c r="L2936">
        <v>38.849577481990501</v>
      </c>
      <c r="M2936">
        <v>87.345636895429095</v>
      </c>
      <c r="N2936">
        <v>0.69551144727366299</v>
      </c>
      <c r="O2936">
        <v>9.9137931034482794</v>
      </c>
      <c r="P2936">
        <v>65.714285714285694</v>
      </c>
      <c r="Q2936">
        <v>3.9402318760301001E-2</v>
      </c>
    </row>
    <row r="2937" spans="1:17" hidden="1" x14ac:dyDescent="0.3">
      <c r="A2937" t="s">
        <v>6038</v>
      </c>
      <c r="B2937" t="s">
        <v>6039</v>
      </c>
      <c r="C2937" t="str">
        <f>IFERROR(VLOOKUP(Table1[[#This Row],[Ticker]],[1]!Table1[[Symbol]:[Industry]],2,FALSE),"-")</f>
        <v>-</v>
      </c>
      <c r="D2937" t="s">
        <v>539</v>
      </c>
      <c r="E2937">
        <v>92.845793040000004</v>
      </c>
      <c r="F2937">
        <v>8.31</v>
      </c>
      <c r="G2937">
        <v>-41.102056440366503</v>
      </c>
      <c r="H2937">
        <v>-11.578515324961399</v>
      </c>
      <c r="I2937">
        <v>-30.727814677367899</v>
      </c>
      <c r="J2937">
        <v>-3.8522837710993501</v>
      </c>
      <c r="K2937">
        <v>9.0504922879003598</v>
      </c>
      <c r="L2937">
        <v>9.4625859944549102</v>
      </c>
      <c r="M2937">
        <v>39.200702360717898</v>
      </c>
      <c r="N2937">
        <v>0.60872765014678198</v>
      </c>
      <c r="O2937">
        <v>72.924187725631697</v>
      </c>
      <c r="P2937">
        <v>9.1984231274638599</v>
      </c>
      <c r="Q2937">
        <v>0.20219536994529699</v>
      </c>
    </row>
    <row r="2938" spans="1:17" hidden="1" x14ac:dyDescent="0.3">
      <c r="A2938" t="s">
        <v>6040</v>
      </c>
      <c r="B2938" t="s">
        <v>6041</v>
      </c>
      <c r="C2938" t="str">
        <f>IFERROR(VLOOKUP(Table1[[#This Row],[Ticker]],[1]!Table1[[Symbol]:[Industry]],2,FALSE),"-")</f>
        <v>-</v>
      </c>
      <c r="D2938" t="s">
        <v>140</v>
      </c>
      <c r="E2938">
        <v>92.835090899999997</v>
      </c>
      <c r="F2938">
        <v>19.920000000000002</v>
      </c>
      <c r="G2938">
        <v>80.762468995587497</v>
      </c>
      <c r="H2938">
        <v>-0.89494044573443898</v>
      </c>
      <c r="I2938">
        <v>20.6288068577121</v>
      </c>
      <c r="J2938">
        <v>6.9086749397717702</v>
      </c>
      <c r="K2938">
        <v>16.569293322020201</v>
      </c>
      <c r="L2938">
        <v>14.7474035803204</v>
      </c>
      <c r="M2938">
        <v>84.909178469849195</v>
      </c>
      <c r="N2938">
        <v>2.23480103724025</v>
      </c>
      <c r="O2938">
        <v>3.3132530120481598</v>
      </c>
      <c r="P2938">
        <v>113.73390557939901</v>
      </c>
      <c r="Q2938">
        <v>7.1004847921870007E-2</v>
      </c>
    </row>
    <row r="2939" spans="1:17" hidden="1" x14ac:dyDescent="0.3">
      <c r="A2939" t="s">
        <v>6042</v>
      </c>
      <c r="B2939" t="s">
        <v>6043</v>
      </c>
      <c r="C2939" t="str">
        <f>IFERROR(VLOOKUP(Table1[[#This Row],[Ticker]],[1]!Table1[[Symbol]:[Industry]],2,FALSE),"-")</f>
        <v>-</v>
      </c>
      <c r="E2939">
        <v>92.780103999999994</v>
      </c>
      <c r="F2939">
        <v>83.6</v>
      </c>
      <c r="G2939">
        <v>-36.750701543828299</v>
      </c>
      <c r="H2939">
        <v>-12.207805942810401</v>
      </c>
      <c r="I2939">
        <v>-23.776751905631901</v>
      </c>
      <c r="J2939">
        <v>-8.6100351302008402</v>
      </c>
      <c r="M2939">
        <v>29.540991565219901</v>
      </c>
      <c r="O2939">
        <v>17.224880382775101</v>
      </c>
      <c r="P2939">
        <v>3.0826140567201001</v>
      </c>
    </row>
    <row r="2940" spans="1:17" hidden="1" x14ac:dyDescent="0.3">
      <c r="A2940" t="s">
        <v>6044</v>
      </c>
      <c r="B2940" t="s">
        <v>6045</v>
      </c>
      <c r="C2940" t="str">
        <f>IFERROR(VLOOKUP(Table1[[#This Row],[Ticker]],[1]!Table1[[Symbol]:[Industry]],2,FALSE),"-")</f>
        <v>-</v>
      </c>
      <c r="D2940" t="s">
        <v>239</v>
      </c>
      <c r="E2940">
        <v>92.1249313</v>
      </c>
      <c r="F2940">
        <v>37.97</v>
      </c>
      <c r="G2940">
        <v>34.925284432288201</v>
      </c>
      <c r="H2940">
        <v>4.0068790663055101</v>
      </c>
      <c r="I2940">
        <v>-23.462365949616</v>
      </c>
      <c r="J2940">
        <v>1.00503698342107E-2</v>
      </c>
      <c r="K2940">
        <v>35.685577027730297</v>
      </c>
      <c r="L2940">
        <v>33.727025110434901</v>
      </c>
      <c r="M2940">
        <v>70.909674351443996</v>
      </c>
      <c r="N2940">
        <v>1.0786127623316699</v>
      </c>
      <c r="O2940">
        <v>34.316565709770799</v>
      </c>
      <c r="P2940">
        <v>87.970297029702905</v>
      </c>
      <c r="Q2940">
        <v>5.9238865915287001E-2</v>
      </c>
    </row>
    <row r="2941" spans="1:17" hidden="1" x14ac:dyDescent="0.3">
      <c r="A2941" t="s">
        <v>6046</v>
      </c>
      <c r="B2941" t="s">
        <v>6047</v>
      </c>
      <c r="C2941" t="str">
        <f>IFERROR(VLOOKUP(Table1[[#This Row],[Ticker]],[1]!Table1[[Symbol]:[Industry]],2,FALSE),"-")</f>
        <v>-</v>
      </c>
      <c r="E2941">
        <v>92.038335185999998</v>
      </c>
      <c r="F2941">
        <v>73.459999999999994</v>
      </c>
      <c r="G2941">
        <v>826.48244817860098</v>
      </c>
      <c r="H2941">
        <v>4.6390055718181298</v>
      </c>
      <c r="I2941">
        <v>263.38576028312502</v>
      </c>
      <c r="J2941">
        <v>14.443425292509399</v>
      </c>
      <c r="K2941">
        <v>60.830616906414001</v>
      </c>
      <c r="L2941">
        <v>39.110248340892497</v>
      </c>
      <c r="M2941">
        <v>78.150137949124897</v>
      </c>
      <c r="N2941">
        <v>1.60142984982938</v>
      </c>
      <c r="O2941">
        <v>1.9874761775115799</v>
      </c>
      <c r="P2941">
        <v>852.78858625162104</v>
      </c>
      <c r="Q2941">
        <v>0.20579044886434</v>
      </c>
    </row>
    <row r="2942" spans="1:17" hidden="1" x14ac:dyDescent="0.3">
      <c r="A2942" t="s">
        <v>6048</v>
      </c>
      <c r="B2942" t="s">
        <v>6049</v>
      </c>
      <c r="C2942" t="str">
        <f>IFERROR(VLOOKUP(Table1[[#This Row],[Ticker]],[1]!Table1[[Symbol]:[Industry]],2,FALSE),"-")</f>
        <v>-</v>
      </c>
      <c r="D2942" t="s">
        <v>46</v>
      </c>
      <c r="E2942">
        <v>91.974599999999995</v>
      </c>
      <c r="F2942">
        <v>44.63</v>
      </c>
      <c r="G2942">
        <v>80.123094119394807</v>
      </c>
      <c r="H2942">
        <v>-15.5120886417959</v>
      </c>
      <c r="I2942">
        <v>-26.823175060138102</v>
      </c>
      <c r="J2942">
        <v>-7.6567936574201898</v>
      </c>
      <c r="K2942">
        <v>45.049152759809999</v>
      </c>
      <c r="L2942">
        <v>41.560774127077998</v>
      </c>
      <c r="M2942">
        <v>39.197971389364099</v>
      </c>
      <c r="N2942">
        <v>1.1654426894022401</v>
      </c>
      <c r="O2942">
        <v>41.115841362312302</v>
      </c>
      <c r="P2942">
        <v>112.52380952380901</v>
      </c>
      <c r="Q2942">
        <v>-2.3036524235062E-2</v>
      </c>
    </row>
    <row r="2943" spans="1:17" hidden="1" x14ac:dyDescent="0.3">
      <c r="A2943" t="s">
        <v>6050</v>
      </c>
      <c r="B2943" t="s">
        <v>6051</v>
      </c>
      <c r="C2943" t="str">
        <f>IFERROR(VLOOKUP(Table1[[#This Row],[Ticker]],[1]!Table1[[Symbol]:[Industry]],2,FALSE),"-")</f>
        <v>-</v>
      </c>
      <c r="D2943" t="s">
        <v>242</v>
      </c>
      <c r="E2943">
        <v>91.735795249999995</v>
      </c>
      <c r="F2943">
        <v>161.35</v>
      </c>
      <c r="G2943">
        <v>-20.502859384495</v>
      </c>
      <c r="H2943">
        <v>5.0245606880524001</v>
      </c>
      <c r="I2943">
        <v>-9.1345778439287599</v>
      </c>
      <c r="J2943">
        <v>3.1539903180351301</v>
      </c>
      <c r="K2943">
        <v>153.02051992150501</v>
      </c>
      <c r="L2943">
        <v>158.32981695241699</v>
      </c>
      <c r="M2943">
        <v>84.043162513017904</v>
      </c>
      <c r="N2943">
        <v>0.92979840193890895</v>
      </c>
      <c r="O2943">
        <v>23.830182832352001</v>
      </c>
      <c r="P2943">
        <v>20.635514018691499</v>
      </c>
      <c r="Q2943">
        <v>-5.9139755289713998E-2</v>
      </c>
    </row>
    <row r="2944" spans="1:17" hidden="1" x14ac:dyDescent="0.3">
      <c r="A2944" t="s">
        <v>6052</v>
      </c>
      <c r="B2944" t="s">
        <v>6053</v>
      </c>
      <c r="C2944" t="str">
        <f>IFERROR(VLOOKUP(Table1[[#This Row],[Ticker]],[1]!Table1[[Symbol]:[Industry]],2,FALSE),"-")</f>
        <v>-</v>
      </c>
      <c r="E2944">
        <v>91.648531349999999</v>
      </c>
      <c r="F2944">
        <v>175.2</v>
      </c>
      <c r="G2944">
        <v>335.07281475227802</v>
      </c>
      <c r="H2944">
        <v>223.538993488199</v>
      </c>
      <c r="I2944">
        <v>267.45459704659299</v>
      </c>
      <c r="J2944">
        <v>20.258385922430701</v>
      </c>
      <c r="K2944">
        <v>97.503671354903304</v>
      </c>
      <c r="L2944">
        <v>64.830379749556201</v>
      </c>
      <c r="M2944">
        <v>99.222968024964302</v>
      </c>
      <c r="N2944">
        <v>1.4743426246432201</v>
      </c>
      <c r="O2944">
        <v>9.2180365296803597</v>
      </c>
      <c r="P2944">
        <v>372.23719676549803</v>
      </c>
    </row>
    <row r="2945" spans="1:17" hidden="1" x14ac:dyDescent="0.3">
      <c r="A2945" t="s">
        <v>6054</v>
      </c>
      <c r="B2945" t="s">
        <v>6055</v>
      </c>
      <c r="C2945" t="str">
        <f>IFERROR(VLOOKUP(Table1[[#This Row],[Ticker]],[1]!Table1[[Symbol]:[Industry]],2,FALSE),"-")</f>
        <v>-</v>
      </c>
      <c r="D2945" t="s">
        <v>287</v>
      </c>
      <c r="E2945">
        <v>91.509879999999995</v>
      </c>
      <c r="F2945">
        <v>134.5</v>
      </c>
      <c r="G2945">
        <v>-39.2229396269205</v>
      </c>
      <c r="H2945">
        <v>-4.7652833710977296</v>
      </c>
      <c r="I2945">
        <v>-36.868288491673603</v>
      </c>
      <c r="J2945">
        <v>-6.8010546370098099</v>
      </c>
      <c r="K2945">
        <v>142.84162481662699</v>
      </c>
      <c r="M2945">
        <v>48.550704336839402</v>
      </c>
      <c r="N2945">
        <v>0.66909879708144304</v>
      </c>
      <c r="O2945">
        <v>70.594795539033399</v>
      </c>
      <c r="P2945">
        <v>18.086040386303701</v>
      </c>
    </row>
    <row r="2946" spans="1:17" hidden="1" x14ac:dyDescent="0.3">
      <c r="A2946" t="s">
        <v>6056</v>
      </c>
      <c r="B2946" t="s">
        <v>6057</v>
      </c>
      <c r="C2946" t="str">
        <f>IFERROR(VLOOKUP(Table1[[#This Row],[Ticker]],[1]!Table1[[Symbol]:[Industry]],2,FALSE),"-")</f>
        <v>-</v>
      </c>
      <c r="E2946">
        <v>91.461299999999994</v>
      </c>
      <c r="F2946">
        <v>44.9</v>
      </c>
      <c r="G2946">
        <v>60.777195260313697</v>
      </c>
      <c r="H2946">
        <v>-0.90419970499371305</v>
      </c>
      <c r="I2946">
        <v>-1.0821884348231801</v>
      </c>
      <c r="J2946">
        <v>-1.46383629979149</v>
      </c>
      <c r="K2946">
        <v>44.8553146199365</v>
      </c>
      <c r="L2946">
        <v>39.792375191797497</v>
      </c>
      <c r="M2946">
        <v>53.4643951709661</v>
      </c>
      <c r="N2946">
        <v>1.85664335664335</v>
      </c>
      <c r="O2946">
        <v>16.4810690423162</v>
      </c>
      <c r="P2946">
        <v>87.0833333333333</v>
      </c>
    </row>
    <row r="2947" spans="1:17" hidden="1" x14ac:dyDescent="0.3">
      <c r="A2947" t="s">
        <v>6058</v>
      </c>
      <c r="B2947" t="s">
        <v>6059</v>
      </c>
      <c r="C2947" t="str">
        <f>IFERROR(VLOOKUP(Table1[[#This Row],[Ticker]],[1]!Table1[[Symbol]:[Industry]],2,FALSE),"-")</f>
        <v>-</v>
      </c>
      <c r="E2947">
        <v>91.437780000000004</v>
      </c>
      <c r="F2947">
        <v>174.3</v>
      </c>
      <c r="G2947">
        <v>-26.9898987567802</v>
      </c>
      <c r="H2947">
        <v>30.276894179588499</v>
      </c>
      <c r="I2947">
        <v>-6.3996730973998499</v>
      </c>
      <c r="J2947">
        <v>3.7583859224307399</v>
      </c>
      <c r="K2947">
        <v>148.88690198690199</v>
      </c>
      <c r="L2947">
        <v>148.02993468917199</v>
      </c>
      <c r="M2947">
        <v>92.478490413670698</v>
      </c>
      <c r="N2947">
        <v>0.52880921895006305</v>
      </c>
      <c r="O2947">
        <v>15.8921399885255</v>
      </c>
      <c r="P2947">
        <v>66</v>
      </c>
    </row>
    <row r="2948" spans="1:17" hidden="1" x14ac:dyDescent="0.3">
      <c r="A2948" t="s">
        <v>6060</v>
      </c>
      <c r="B2948" t="s">
        <v>6061</v>
      </c>
      <c r="C2948" t="str">
        <f>IFERROR(VLOOKUP(Table1[[#This Row],[Ticker]],[1]!Table1[[Symbol]:[Industry]],2,FALSE),"-")</f>
        <v>-</v>
      </c>
      <c r="D2948" t="s">
        <v>125</v>
      </c>
      <c r="E2948">
        <v>91.249524719999997</v>
      </c>
      <c r="F2948">
        <v>167.7</v>
      </c>
      <c r="G2948">
        <v>139.884338117456</v>
      </c>
      <c r="H2948">
        <v>4.4675458028904096</v>
      </c>
      <c r="I2948">
        <v>24.4090846657928</v>
      </c>
      <c r="J2948">
        <v>-4.1155143708243997</v>
      </c>
      <c r="K2948">
        <v>157.08170307416</v>
      </c>
      <c r="L2948">
        <v>125.682164331298</v>
      </c>
      <c r="M2948">
        <v>52.085015512900299</v>
      </c>
      <c r="N2948">
        <v>0.45357430224023099</v>
      </c>
      <c r="O2948">
        <v>8.4973166368515098</v>
      </c>
      <c r="P2948">
        <v>180.20050125313199</v>
      </c>
      <c r="Q2948">
        <v>7.6702810196772997E-2</v>
      </c>
    </row>
    <row r="2949" spans="1:17" hidden="1" x14ac:dyDescent="0.3">
      <c r="A2949" t="s">
        <v>6062</v>
      </c>
      <c r="B2949" t="s">
        <v>6063</v>
      </c>
      <c r="C2949" t="str">
        <f>IFERROR(VLOOKUP(Table1[[#This Row],[Ticker]],[1]!Table1[[Symbol]:[Industry]],2,FALSE),"-")</f>
        <v>-</v>
      </c>
      <c r="D2949" t="s">
        <v>629</v>
      </c>
      <c r="E2949">
        <v>91.011317759999997</v>
      </c>
      <c r="F2949">
        <v>85.23</v>
      </c>
      <c r="G2949">
        <v>-24.246504496202402</v>
      </c>
      <c r="H2949">
        <v>-5.4394554867196403</v>
      </c>
      <c r="I2949">
        <v>-21.647592909866098</v>
      </c>
      <c r="J2949">
        <v>-2.88324872653887</v>
      </c>
      <c r="K2949">
        <v>85.0247821398426</v>
      </c>
      <c r="L2949">
        <v>85.737900872049906</v>
      </c>
      <c r="M2949">
        <v>45.1011507797852</v>
      </c>
      <c r="N2949">
        <v>0.76158721881117397</v>
      </c>
      <c r="O2949">
        <v>22.844068989792301</v>
      </c>
      <c r="P2949">
        <v>10.6883116883117</v>
      </c>
      <c r="Q2949">
        <v>-7.3830846669087E-2</v>
      </c>
    </row>
    <row r="2950" spans="1:17" hidden="1" x14ac:dyDescent="0.3">
      <c r="A2950" t="s">
        <v>6064</v>
      </c>
      <c r="B2950" t="s">
        <v>6065</v>
      </c>
      <c r="C2950" t="str">
        <f>IFERROR(VLOOKUP(Table1[[#This Row],[Ticker]],[1]!Table1[[Symbol]:[Industry]],2,FALSE),"-")</f>
        <v>-</v>
      </c>
      <c r="D2950" t="s">
        <v>713</v>
      </c>
      <c r="E2950">
        <v>90.884969691999999</v>
      </c>
      <c r="F2950">
        <v>44.26</v>
      </c>
      <c r="G2950">
        <v>13.1833040952753</v>
      </c>
      <c r="H2950">
        <v>-3.7687698560103202</v>
      </c>
      <c r="I2950">
        <v>13.0527344663761</v>
      </c>
      <c r="J2950">
        <v>0.17552877957358401</v>
      </c>
      <c r="K2950">
        <v>43.1859712405113</v>
      </c>
      <c r="L2950">
        <v>38.819365979968197</v>
      </c>
      <c r="M2950">
        <v>59.271834326705303</v>
      </c>
      <c r="N2950">
        <v>0.51788917034167203</v>
      </c>
      <c r="O2950">
        <v>5.9647537279710701</v>
      </c>
      <c r="P2950">
        <v>43.8881664499349</v>
      </c>
    </row>
    <row r="2951" spans="1:17" hidden="1" x14ac:dyDescent="0.3">
      <c r="A2951" t="s">
        <v>6066</v>
      </c>
      <c r="B2951" t="s">
        <v>6067</v>
      </c>
      <c r="C2951" t="str">
        <f>IFERROR(VLOOKUP(Table1[[#This Row],[Ticker]],[1]!Table1[[Symbol]:[Industry]],2,FALSE),"-")</f>
        <v>-</v>
      </c>
      <c r="D2951" t="s">
        <v>242</v>
      </c>
      <c r="E2951">
        <v>90.521499820000003</v>
      </c>
      <c r="F2951">
        <v>37.35</v>
      </c>
      <c r="G2951">
        <v>-65.176841837340305</v>
      </c>
      <c r="H2951">
        <v>0.13299080042883801</v>
      </c>
      <c r="I2951">
        <v>-32.662641998538</v>
      </c>
      <c r="J2951">
        <v>-5.7642271428958898</v>
      </c>
      <c r="K2951">
        <v>38.640464977894503</v>
      </c>
      <c r="M2951">
        <v>48.061151087582402</v>
      </c>
      <c r="N2951">
        <v>1.3281575294934</v>
      </c>
      <c r="O2951">
        <v>68.674698795180703</v>
      </c>
      <c r="P2951">
        <v>20.096463022508001</v>
      </c>
    </row>
    <row r="2952" spans="1:17" hidden="1" x14ac:dyDescent="0.3">
      <c r="A2952" t="s">
        <v>6068</v>
      </c>
      <c r="B2952" t="s">
        <v>6069</v>
      </c>
      <c r="C2952" t="str">
        <f>IFERROR(VLOOKUP(Table1[[#This Row],[Ticker]],[1]!Table1[[Symbol]:[Industry]],2,FALSE),"-")</f>
        <v>-</v>
      </c>
      <c r="D2952" t="s">
        <v>21</v>
      </c>
      <c r="E2952">
        <v>90.413399999999996</v>
      </c>
      <c r="F2952">
        <v>156.75</v>
      </c>
      <c r="G2952">
        <v>20.189189029784099</v>
      </c>
      <c r="H2952">
        <v>36.186256135462102</v>
      </c>
      <c r="I2952">
        <v>-38.653770140397199</v>
      </c>
      <c r="J2952">
        <v>-7.8824717309343599</v>
      </c>
      <c r="K2952">
        <v>147.92139072343099</v>
      </c>
      <c r="L2952">
        <v>154.23672058902201</v>
      </c>
      <c r="M2952">
        <v>74.070077433262199</v>
      </c>
      <c r="N2952">
        <v>0.68281250000000004</v>
      </c>
      <c r="O2952">
        <v>53.046251993620402</v>
      </c>
      <c r="P2952">
        <v>47.877358490566003</v>
      </c>
    </row>
    <row r="2953" spans="1:17" hidden="1" x14ac:dyDescent="0.3">
      <c r="A2953" t="s">
        <v>6070</v>
      </c>
      <c r="B2953" t="s">
        <v>6071</v>
      </c>
      <c r="C2953" t="str">
        <f>IFERROR(VLOOKUP(Table1[[#This Row],[Ticker]],[1]!Table1[[Symbol]:[Industry]],2,FALSE),"-")</f>
        <v>-</v>
      </c>
      <c r="D2953" t="s">
        <v>821</v>
      </c>
      <c r="E2953">
        <v>90.194527500000007</v>
      </c>
      <c r="F2953">
        <v>49.35</v>
      </c>
      <c r="G2953">
        <v>-79.727563273585901</v>
      </c>
      <c r="H2953">
        <v>5.00043204345954</v>
      </c>
      <c r="I2953">
        <v>-43.083078114538402</v>
      </c>
      <c r="J2953">
        <v>11.699562393018899</v>
      </c>
      <c r="K2953">
        <v>46.5058789467544</v>
      </c>
      <c r="M2953">
        <v>82.738677850260203</v>
      </c>
      <c r="N2953">
        <v>1.3836820819412601</v>
      </c>
      <c r="O2953">
        <v>126.95035460992899</v>
      </c>
      <c r="P2953">
        <v>31.25</v>
      </c>
    </row>
    <row r="2954" spans="1:17" hidden="1" x14ac:dyDescent="0.3">
      <c r="A2954" t="s">
        <v>6072</v>
      </c>
      <c r="B2954" t="s">
        <v>6073</v>
      </c>
      <c r="C2954" t="str">
        <f>IFERROR(VLOOKUP(Table1[[#This Row],[Ticker]],[1]!Table1[[Symbol]:[Industry]],2,FALSE),"-")</f>
        <v>-</v>
      </c>
      <c r="E2954">
        <v>90.154843975000006</v>
      </c>
      <c r="F2954">
        <v>13549.35</v>
      </c>
      <c r="G2954">
        <v>188.79502471767799</v>
      </c>
      <c r="H2954">
        <v>35.150743013139603</v>
      </c>
      <c r="I2954">
        <v>187.76447823184299</v>
      </c>
      <c r="J2954">
        <v>6.8876803752545896</v>
      </c>
      <c r="K2954">
        <v>10233.665986010001</v>
      </c>
      <c r="L2954">
        <v>7095.5035584308998</v>
      </c>
      <c r="M2954">
        <v>77.878649832146195</v>
      </c>
      <c r="N2954">
        <v>0.82920844566962504</v>
      </c>
      <c r="O2954">
        <v>0</v>
      </c>
      <c r="P2954">
        <v>287.12428571428501</v>
      </c>
      <c r="Q2954">
        <v>0.15962601186386099</v>
      </c>
    </row>
    <row r="2955" spans="1:17" hidden="1" x14ac:dyDescent="0.3">
      <c r="A2955" t="s">
        <v>6074</v>
      </c>
      <c r="B2955" t="s">
        <v>6075</v>
      </c>
      <c r="C2955" t="str">
        <f>IFERROR(VLOOKUP(Table1[[#This Row],[Ticker]],[1]!Table1[[Symbol]:[Industry]],2,FALSE),"-")</f>
        <v>-</v>
      </c>
      <c r="E2955">
        <v>90.113650000000007</v>
      </c>
      <c r="F2955">
        <v>272</v>
      </c>
      <c r="G2955">
        <v>927.95742781845297</v>
      </c>
      <c r="H2955">
        <v>0.350009049215046</v>
      </c>
      <c r="I2955">
        <v>352.58079546377201</v>
      </c>
      <c r="J2955">
        <v>-10.489980090641099</v>
      </c>
      <c r="K2955">
        <v>261.97522005181997</v>
      </c>
      <c r="L2955">
        <v>162.41032452002599</v>
      </c>
      <c r="M2955">
        <v>38.217465821425201</v>
      </c>
      <c r="N2955">
        <v>0.47847976259913499</v>
      </c>
      <c r="O2955">
        <v>15.422794117646999</v>
      </c>
      <c r="P2955">
        <v>1188.4888678351399</v>
      </c>
      <c r="Q2955">
        <v>0.18282324442716899</v>
      </c>
    </row>
    <row r="2956" spans="1:17" hidden="1" x14ac:dyDescent="0.3">
      <c r="A2956" t="s">
        <v>6076</v>
      </c>
      <c r="B2956" t="s">
        <v>6077</v>
      </c>
      <c r="C2956" t="str">
        <f>IFERROR(VLOOKUP(Table1[[#This Row],[Ticker]],[1]!Table1[[Symbol]:[Industry]],2,FALSE),"-")</f>
        <v>-</v>
      </c>
      <c r="E2956">
        <v>89.9375</v>
      </c>
      <c r="F2956">
        <v>129.80000000000001</v>
      </c>
      <c r="G2956">
        <v>49.0992673323858</v>
      </c>
      <c r="H2956">
        <v>-0.62929735370536</v>
      </c>
      <c r="I2956">
        <v>-52.019009407898203</v>
      </c>
      <c r="J2956">
        <v>-2.7388560003431</v>
      </c>
      <c r="K2956">
        <v>141.966472205755</v>
      </c>
      <c r="L2956">
        <v>156.792280270372</v>
      </c>
      <c r="M2956">
        <v>47.695648453650698</v>
      </c>
      <c r="N2956">
        <v>0.943877920011571</v>
      </c>
      <c r="O2956">
        <v>101.040061633281</v>
      </c>
      <c r="P2956">
        <v>85.296216987865805</v>
      </c>
      <c r="Q2956">
        <v>0.10961679428204001</v>
      </c>
    </row>
    <row r="2957" spans="1:17" hidden="1" x14ac:dyDescent="0.3">
      <c r="A2957" t="s">
        <v>6078</v>
      </c>
      <c r="B2957" t="s">
        <v>6079</v>
      </c>
      <c r="C2957" t="str">
        <f>IFERROR(VLOOKUP(Table1[[#This Row],[Ticker]],[1]!Table1[[Symbol]:[Industry]],2,FALSE),"-")</f>
        <v>-</v>
      </c>
      <c r="D2957" t="s">
        <v>414</v>
      </c>
      <c r="E2957">
        <v>89.691251936</v>
      </c>
      <c r="F2957">
        <v>19.09</v>
      </c>
      <c r="G2957">
        <v>-20.836524813351001</v>
      </c>
      <c r="H2957">
        <v>3.6807944820184102</v>
      </c>
      <c r="I2957">
        <v>-32.715634380769103</v>
      </c>
      <c r="J2957">
        <v>-2.96750240244236</v>
      </c>
      <c r="K2957">
        <v>18.481789834334698</v>
      </c>
      <c r="L2957">
        <v>18.892784199734798</v>
      </c>
      <c r="M2957">
        <v>63.611566792418301</v>
      </c>
      <c r="N2957">
        <v>1.3733125818607199</v>
      </c>
      <c r="O2957">
        <v>32.530120481927703</v>
      </c>
      <c r="P2957">
        <v>23.400129282482201</v>
      </c>
      <c r="Q2957">
        <v>6.3487079025279003E-2</v>
      </c>
    </row>
    <row r="2958" spans="1:17" hidden="1" x14ac:dyDescent="0.3">
      <c r="A2958" t="s">
        <v>6080</v>
      </c>
      <c r="B2958" t="s">
        <v>6081</v>
      </c>
      <c r="C2958" t="str">
        <f>IFERROR(VLOOKUP(Table1[[#This Row],[Ticker]],[1]!Table1[[Symbol]:[Industry]],2,FALSE),"-")</f>
        <v>-</v>
      </c>
      <c r="D2958" t="s">
        <v>46</v>
      </c>
      <c r="E2958">
        <v>89.610947499999995</v>
      </c>
      <c r="F2958">
        <v>280</v>
      </c>
      <c r="G2958">
        <v>13.7288706791684</v>
      </c>
      <c r="H2958">
        <v>-2.0870913121972299</v>
      </c>
      <c r="I2958">
        <v>16.9003697047117</v>
      </c>
      <c r="J2958">
        <v>-7.5961291277364902</v>
      </c>
      <c r="K2958">
        <v>269.14710636407102</v>
      </c>
      <c r="L2958">
        <v>212.430952209639</v>
      </c>
      <c r="M2958">
        <v>45.730219408991097</v>
      </c>
      <c r="N2958">
        <v>0.50804597701149401</v>
      </c>
      <c r="O2958">
        <v>15.1785714285714</v>
      </c>
      <c r="P2958">
        <v>63.551401869158802</v>
      </c>
      <c r="Q2958">
        <v>0.147219441363765</v>
      </c>
    </row>
    <row r="2959" spans="1:17" hidden="1" x14ac:dyDescent="0.3">
      <c r="A2959" t="s">
        <v>6082</v>
      </c>
      <c r="B2959" t="s">
        <v>6083</v>
      </c>
      <c r="C2959" t="str">
        <f>IFERROR(VLOOKUP(Table1[[#This Row],[Ticker]],[1]!Table1[[Symbol]:[Industry]],2,FALSE),"-")</f>
        <v>-</v>
      </c>
      <c r="E2959">
        <v>89.407799999999995</v>
      </c>
      <c r="F2959">
        <v>263.2</v>
      </c>
      <c r="G2959">
        <v>305.169271763045</v>
      </c>
      <c r="H2959">
        <v>19.4904191197332</v>
      </c>
      <c r="I2959">
        <v>124.105790816417</v>
      </c>
      <c r="J2959">
        <v>2.1491689872490198</v>
      </c>
      <c r="K2959">
        <v>229.68673937072401</v>
      </c>
      <c r="L2959">
        <v>153.44746311366501</v>
      </c>
      <c r="M2959">
        <v>75.334420514493203</v>
      </c>
      <c r="N2959">
        <v>0.710712414392207</v>
      </c>
      <c r="O2959">
        <v>8.1686930091185292</v>
      </c>
      <c r="P2959">
        <v>352.233676975945</v>
      </c>
      <c r="Q2959">
        <v>0.124854140190925</v>
      </c>
    </row>
    <row r="2960" spans="1:17" hidden="1" x14ac:dyDescent="0.3">
      <c r="A2960" t="s">
        <v>6084</v>
      </c>
      <c r="B2960" t="s">
        <v>6085</v>
      </c>
      <c r="C2960" t="str">
        <f>IFERROR(VLOOKUP(Table1[[#This Row],[Ticker]],[1]!Table1[[Symbol]:[Industry]],2,FALSE),"-")</f>
        <v>-</v>
      </c>
      <c r="D2960" t="s">
        <v>403</v>
      </c>
      <c r="E2960">
        <v>89.203096500000001</v>
      </c>
      <c r="F2960">
        <v>8.15</v>
      </c>
      <c r="G2960">
        <v>256.322969908201</v>
      </c>
      <c r="H2960">
        <v>-9.8516098290541905</v>
      </c>
      <c r="I2960">
        <v>147.88576028312499</v>
      </c>
      <c r="J2960">
        <v>-2.2607223578240401</v>
      </c>
      <c r="K2960">
        <v>7.2864555650494101</v>
      </c>
      <c r="L2960">
        <v>4.8388459609665997</v>
      </c>
      <c r="M2960">
        <v>39.359815337030597</v>
      </c>
      <c r="N2960">
        <v>1.44145834219803</v>
      </c>
      <c r="O2960">
        <v>14.601226993865</v>
      </c>
      <c r="P2960">
        <v>328.94736842105198</v>
      </c>
      <c r="Q2960">
        <v>0.104040464670099</v>
      </c>
    </row>
    <row r="2961" spans="1:17" hidden="1" x14ac:dyDescent="0.3">
      <c r="A2961" t="s">
        <v>6086</v>
      </c>
      <c r="B2961" t="s">
        <v>6087</v>
      </c>
      <c r="C2961" t="str">
        <f>IFERROR(VLOOKUP(Table1[[#This Row],[Ticker]],[1]!Table1[[Symbol]:[Industry]],2,FALSE),"-")</f>
        <v>-</v>
      </c>
      <c r="E2961">
        <v>89.133750000000006</v>
      </c>
      <c r="F2961">
        <v>103.15</v>
      </c>
      <c r="G2961">
        <v>66.677959214164702</v>
      </c>
      <c r="H2961">
        <v>-15.6605996036091</v>
      </c>
      <c r="I2961">
        <v>22.462966910095201</v>
      </c>
      <c r="J2961">
        <v>-1.09752185854908</v>
      </c>
      <c r="K2961">
        <v>94.565258080010906</v>
      </c>
      <c r="L2961">
        <v>77.892596005695196</v>
      </c>
      <c r="M2961">
        <v>58.652591672152703</v>
      </c>
      <c r="N2961">
        <v>0.31561384237585299</v>
      </c>
      <c r="O2961">
        <v>22.6369365002423</v>
      </c>
      <c r="P2961">
        <v>121.351931330472</v>
      </c>
      <c r="Q2961">
        <v>0.13963874265055701</v>
      </c>
    </row>
    <row r="2962" spans="1:17" hidden="1" x14ac:dyDescent="0.3">
      <c r="A2962" t="s">
        <v>6088</v>
      </c>
      <c r="B2962" t="s">
        <v>6089</v>
      </c>
      <c r="C2962" t="str">
        <f>IFERROR(VLOOKUP(Table1[[#This Row],[Ticker]],[1]!Table1[[Symbol]:[Industry]],2,FALSE),"-")</f>
        <v>-</v>
      </c>
      <c r="D2962" t="s">
        <v>242</v>
      </c>
      <c r="E2962">
        <v>89.046239999999997</v>
      </c>
      <c r="F2962">
        <v>217.5</v>
      </c>
      <c r="G2962">
        <v>-19.9491698578606</v>
      </c>
      <c r="H2962">
        <v>6.6990766482826496</v>
      </c>
      <c r="I2962">
        <v>-30.711105813740499</v>
      </c>
      <c r="J2962">
        <v>3.3508360306298202</v>
      </c>
      <c r="K2962">
        <v>211.35675628652899</v>
      </c>
      <c r="L2962">
        <v>221.16261405690199</v>
      </c>
      <c r="M2962">
        <v>67.646782703766505</v>
      </c>
      <c r="N2962">
        <v>1.36363636363636</v>
      </c>
      <c r="O2962">
        <v>55.195402298850503</v>
      </c>
      <c r="P2962">
        <v>16.3101604278074</v>
      </c>
      <c r="Q2962">
        <v>0.119354405274436</v>
      </c>
    </row>
    <row r="2963" spans="1:17" hidden="1" x14ac:dyDescent="0.3">
      <c r="A2963" t="s">
        <v>6090</v>
      </c>
      <c r="B2963" t="s">
        <v>6091</v>
      </c>
      <c r="C2963" t="str">
        <f>IFERROR(VLOOKUP(Table1[[#This Row],[Ticker]],[1]!Table1[[Symbol]:[Industry]],2,FALSE),"-")</f>
        <v>-</v>
      </c>
      <c r="D2963" t="s">
        <v>539</v>
      </c>
      <c r="E2963">
        <v>89.028095544999999</v>
      </c>
      <c r="F2963">
        <v>130.74</v>
      </c>
      <c r="G2963">
        <v>152.45718815299301</v>
      </c>
      <c r="H2963">
        <v>21.150514099720102</v>
      </c>
      <c r="I2963">
        <v>59.148022646971</v>
      </c>
      <c r="J2963">
        <v>8.6526590501840399</v>
      </c>
      <c r="K2963">
        <v>103.367301165642</v>
      </c>
      <c r="L2963">
        <v>85.049172103866596</v>
      </c>
      <c r="M2963">
        <v>79.110152911161705</v>
      </c>
      <c r="N2963">
        <v>1.7948467667910299</v>
      </c>
      <c r="O2963">
        <v>4.7881291112130899</v>
      </c>
      <c r="P2963">
        <v>184.21739130434699</v>
      </c>
      <c r="Q2963">
        <v>0.107733487366933</v>
      </c>
    </row>
    <row r="2964" spans="1:17" hidden="1" x14ac:dyDescent="0.3">
      <c r="A2964" t="s">
        <v>6092</v>
      </c>
      <c r="B2964" t="s">
        <v>6093</v>
      </c>
      <c r="C2964" t="str">
        <f>IFERROR(VLOOKUP(Table1[[#This Row],[Ticker]],[1]!Table1[[Symbol]:[Industry]],2,FALSE),"-")</f>
        <v>-</v>
      </c>
      <c r="D2964" t="s">
        <v>242</v>
      </c>
      <c r="E2964">
        <v>88.769800000000004</v>
      </c>
      <c r="F2964">
        <v>82</v>
      </c>
      <c r="G2964">
        <v>-18.765154466462199</v>
      </c>
      <c r="H2964">
        <v>-5.5702009681325899</v>
      </c>
      <c r="I2964">
        <v>-30.4620520022814</v>
      </c>
      <c r="J2964">
        <v>-0.74839582849404396</v>
      </c>
      <c r="K2964">
        <v>85.324255019854803</v>
      </c>
      <c r="M2964">
        <v>44.567398234003797</v>
      </c>
      <c r="N2964">
        <v>1.0046929471708199</v>
      </c>
      <c r="O2964">
        <v>52.012195121951201</v>
      </c>
      <c r="P2964">
        <v>16.892373485388401</v>
      </c>
    </row>
    <row r="2965" spans="1:17" hidden="1" x14ac:dyDescent="0.3">
      <c r="A2965" t="s">
        <v>6094</v>
      </c>
      <c r="B2965" t="s">
        <v>6095</v>
      </c>
      <c r="C2965" t="str">
        <f>IFERROR(VLOOKUP(Table1[[#This Row],[Ticker]],[1]!Table1[[Symbol]:[Industry]],2,FALSE),"-")</f>
        <v>-</v>
      </c>
      <c r="D2965" t="s">
        <v>629</v>
      </c>
      <c r="E2965">
        <v>88.754562000000007</v>
      </c>
      <c r="F2965">
        <v>161</v>
      </c>
      <c r="G2965">
        <v>216.101348103075</v>
      </c>
      <c r="H2965">
        <v>106.760615109821</v>
      </c>
      <c r="I2965">
        <v>90.620180452939593</v>
      </c>
      <c r="J2965">
        <v>6.9752287454787902</v>
      </c>
      <c r="K2965">
        <v>108.16120012367</v>
      </c>
      <c r="L2965">
        <v>81.3628914485341</v>
      </c>
      <c r="M2965">
        <v>90.561346699512399</v>
      </c>
      <c r="N2965">
        <v>0.61074949087856101</v>
      </c>
      <c r="O2965">
        <v>0.52795031055901098</v>
      </c>
      <c r="P2965">
        <v>292.68292682926801</v>
      </c>
      <c r="Q2965">
        <v>8.1896396964768997E-2</v>
      </c>
    </row>
    <row r="2966" spans="1:17" hidden="1" x14ac:dyDescent="0.3">
      <c r="A2966" t="s">
        <v>6096</v>
      </c>
      <c r="B2966" t="s">
        <v>6097</v>
      </c>
      <c r="C2966" t="str">
        <f>IFERROR(VLOOKUP(Table1[[#This Row],[Ticker]],[1]!Table1[[Symbol]:[Industry]],2,FALSE),"-")</f>
        <v>-</v>
      </c>
      <c r="D2966" t="s">
        <v>713</v>
      </c>
      <c r="E2966">
        <v>88.390709483999998</v>
      </c>
      <c r="F2966">
        <v>100.1</v>
      </c>
      <c r="G2966">
        <v>33.1851178888246</v>
      </c>
      <c r="H2966">
        <v>-0.18773481160371999</v>
      </c>
      <c r="I2966">
        <v>27.772970854717201</v>
      </c>
      <c r="J2966">
        <v>3.54176995683753</v>
      </c>
      <c r="K2966">
        <v>94.616946291885895</v>
      </c>
      <c r="L2966">
        <v>82.299209967843595</v>
      </c>
      <c r="M2966">
        <v>50.698257281001702</v>
      </c>
      <c r="N2966">
        <v>1.2011369530287499</v>
      </c>
      <c r="O2966">
        <v>2.6473526473526499</v>
      </c>
      <c r="P2966">
        <v>69.661016949152497</v>
      </c>
    </row>
    <row r="2967" spans="1:17" hidden="1" x14ac:dyDescent="0.3">
      <c r="A2967" t="s">
        <v>6098</v>
      </c>
      <c r="B2967" t="s">
        <v>6099</v>
      </c>
      <c r="C2967" t="str">
        <f>IFERROR(VLOOKUP(Table1[[#This Row],[Ticker]],[1]!Table1[[Symbol]:[Industry]],2,FALSE),"-")</f>
        <v>-</v>
      </c>
      <c r="E2967">
        <v>88.314503999999999</v>
      </c>
      <c r="F2967">
        <v>94</v>
      </c>
      <c r="G2967">
        <v>248.943362924984</v>
      </c>
      <c r="H2967">
        <v>33.395909227468103</v>
      </c>
      <c r="I2967">
        <v>248.20627310363801</v>
      </c>
      <c r="J2967">
        <v>-8.1723071468761894</v>
      </c>
      <c r="K2967">
        <v>71.894998287083297</v>
      </c>
      <c r="L2967">
        <v>45.350899249713102</v>
      </c>
      <c r="M2967">
        <v>67.899876201682005</v>
      </c>
      <c r="N2967">
        <v>0.25457327676149399</v>
      </c>
      <c r="O2967">
        <v>7.4468085106383004</v>
      </c>
      <c r="P2967">
        <v>310.83916083916</v>
      </c>
    </row>
    <row r="2968" spans="1:17" hidden="1" x14ac:dyDescent="0.3">
      <c r="A2968" t="s">
        <v>6100</v>
      </c>
      <c r="B2968" t="s">
        <v>6101</v>
      </c>
      <c r="C2968" t="str">
        <f>IFERROR(VLOOKUP(Table1[[#This Row],[Ticker]],[1]!Table1[[Symbol]:[Industry]],2,FALSE),"-")</f>
        <v>-</v>
      </c>
      <c r="D2968" t="s">
        <v>214</v>
      </c>
      <c r="E2968">
        <v>88.090149999999994</v>
      </c>
      <c r="F2968">
        <v>30.15</v>
      </c>
      <c r="G2968">
        <v>22.289229102929099</v>
      </c>
      <c r="H2968">
        <v>10.5302649152685</v>
      </c>
      <c r="I2968">
        <v>-10.9205036522144</v>
      </c>
      <c r="J2968">
        <v>3.1597943731349498</v>
      </c>
      <c r="K2968">
        <v>28.1317619140404</v>
      </c>
      <c r="L2968">
        <v>25.933369568839201</v>
      </c>
      <c r="M2968">
        <v>66.529777248806099</v>
      </c>
      <c r="N2968">
        <v>0.220159968512987</v>
      </c>
      <c r="O2968">
        <v>20.597014925373099</v>
      </c>
      <c r="P2968">
        <v>109.229701596113</v>
      </c>
      <c r="Q2968">
        <v>-1.9730289901653E-2</v>
      </c>
    </row>
    <row r="2969" spans="1:17" hidden="1" x14ac:dyDescent="0.3">
      <c r="A2969" t="s">
        <v>6102</v>
      </c>
      <c r="B2969" t="s">
        <v>6103</v>
      </c>
      <c r="C2969" t="str">
        <f>IFERROR(VLOOKUP(Table1[[#This Row],[Ticker]],[1]!Table1[[Symbol]:[Industry]],2,FALSE),"-")</f>
        <v>-</v>
      </c>
      <c r="D2969" t="s">
        <v>247</v>
      </c>
      <c r="E2969">
        <v>88.030264000000003</v>
      </c>
      <c r="F2969">
        <v>100.84</v>
      </c>
      <c r="G2969">
        <v>-45.923515514231198</v>
      </c>
      <c r="H2969">
        <v>-5.6450035640065899</v>
      </c>
      <c r="I2969">
        <v>-5.7809938955740297</v>
      </c>
      <c r="J2969">
        <v>-5.2016140775692596</v>
      </c>
      <c r="K2969">
        <v>114.913934815603</v>
      </c>
      <c r="L2969">
        <v>130.37978956884999</v>
      </c>
      <c r="M2969">
        <v>36.789226981420001</v>
      </c>
      <c r="N2969">
        <v>3.03941839525111</v>
      </c>
      <c r="O2969">
        <v>112.76279254264099</v>
      </c>
      <c r="P2969">
        <v>40.0555555555555</v>
      </c>
    </row>
    <row r="2970" spans="1:17" hidden="1" x14ac:dyDescent="0.3">
      <c r="A2970" t="s">
        <v>6104</v>
      </c>
      <c r="B2970" t="s">
        <v>6105</v>
      </c>
      <c r="C2970" t="str">
        <f>IFERROR(VLOOKUP(Table1[[#This Row],[Ticker]],[1]!Table1[[Symbol]:[Industry]],2,FALSE),"-")</f>
        <v>-</v>
      </c>
      <c r="E2970">
        <v>87.988292665000003</v>
      </c>
      <c r="F2970">
        <v>79.150000000000006</v>
      </c>
      <c r="G2970">
        <v>17.602952836071299</v>
      </c>
      <c r="H2970">
        <v>-2.6048201782181502</v>
      </c>
      <c r="I2970">
        <v>50.811320482638401</v>
      </c>
      <c r="J2970">
        <v>6.3722540393580003</v>
      </c>
      <c r="K2970">
        <v>76.7796887404552</v>
      </c>
      <c r="L2970">
        <v>68.832935051454101</v>
      </c>
      <c r="M2970">
        <v>90.4950927688012</v>
      </c>
      <c r="N2970">
        <v>1.3181818181818099</v>
      </c>
      <c r="O2970">
        <v>10.549589387239401</v>
      </c>
      <c r="P2970">
        <v>72.778869242523399</v>
      </c>
    </row>
    <row r="2971" spans="1:17" hidden="1" x14ac:dyDescent="0.3">
      <c r="A2971" t="s">
        <v>6106</v>
      </c>
      <c r="B2971" t="s">
        <v>6107</v>
      </c>
      <c r="C2971" t="str">
        <f>IFERROR(VLOOKUP(Table1[[#This Row],[Ticker]],[1]!Table1[[Symbol]:[Industry]],2,FALSE),"-")</f>
        <v>-</v>
      </c>
      <c r="E2971">
        <v>87.927999999999997</v>
      </c>
      <c r="F2971">
        <v>181.2</v>
      </c>
      <c r="G2971">
        <v>159.63358103696899</v>
      </c>
      <c r="H2971">
        <v>26.166491362845601</v>
      </c>
      <c r="I2971">
        <v>-2.0299771326118901</v>
      </c>
      <c r="J2971">
        <v>-5.6552332452867899</v>
      </c>
      <c r="K2971">
        <v>191.11764396099599</v>
      </c>
      <c r="L2971">
        <v>179.38337096793401</v>
      </c>
      <c r="M2971">
        <v>44.500061757029599</v>
      </c>
      <c r="N2971">
        <v>0.94985491241541298</v>
      </c>
      <c r="O2971">
        <v>51.379690949227303</v>
      </c>
      <c r="P2971">
        <v>200.94668659691001</v>
      </c>
      <c r="Q2971">
        <v>0.12790046769684499</v>
      </c>
    </row>
    <row r="2972" spans="1:17" hidden="1" x14ac:dyDescent="0.3">
      <c r="A2972" t="s">
        <v>6108</v>
      </c>
      <c r="B2972" t="s">
        <v>6109</v>
      </c>
      <c r="C2972" t="str">
        <f>IFERROR(VLOOKUP(Table1[[#This Row],[Ticker]],[1]!Table1[[Symbol]:[Industry]],2,FALSE),"-")</f>
        <v>-</v>
      </c>
      <c r="D2972" t="s">
        <v>100</v>
      </c>
      <c r="E2972">
        <v>87.700425050000007</v>
      </c>
      <c r="F2972">
        <v>4.66</v>
      </c>
      <c r="G2972">
        <v>103.250512173285</v>
      </c>
      <c r="H2972">
        <v>-5.9216359724299599</v>
      </c>
      <c r="I2972">
        <v>-15.0199521479033</v>
      </c>
      <c r="J2972">
        <v>6.2877976871366199</v>
      </c>
      <c r="K2972">
        <v>4.5324206301777199</v>
      </c>
      <c r="L2972">
        <v>4.4368247689234002</v>
      </c>
      <c r="M2972">
        <v>71.665319866265904</v>
      </c>
      <c r="N2972">
        <v>2.12117995427228</v>
      </c>
      <c r="O2972">
        <v>40.1287553648068</v>
      </c>
      <c r="P2972">
        <v>130.69306930693</v>
      </c>
    </row>
    <row r="2973" spans="1:17" hidden="1" x14ac:dyDescent="0.3">
      <c r="A2973" t="s">
        <v>6110</v>
      </c>
      <c r="B2973" t="s">
        <v>6111</v>
      </c>
      <c r="C2973" t="str">
        <f>IFERROR(VLOOKUP(Table1[[#This Row],[Ticker]],[1]!Table1[[Symbol]:[Industry]],2,FALSE),"-")</f>
        <v>-</v>
      </c>
      <c r="D2973" t="s">
        <v>2864</v>
      </c>
      <c r="E2973">
        <v>87.398126399999995</v>
      </c>
      <c r="F2973">
        <v>124</v>
      </c>
      <c r="G2973">
        <v>-28.0104583266858</v>
      </c>
      <c r="H2973">
        <v>-3.2000406278838001</v>
      </c>
      <c r="I2973">
        <v>-15.0365086884894</v>
      </c>
      <c r="J2973">
        <v>0.39773018472581401</v>
      </c>
      <c r="K2973">
        <v>121.826524801662</v>
      </c>
      <c r="M2973">
        <v>51.007024435219002</v>
      </c>
      <c r="N2973">
        <v>0.19848762603116399</v>
      </c>
      <c r="O2973">
        <v>18.266129032258</v>
      </c>
      <c r="P2973">
        <v>18.095238095238098</v>
      </c>
    </row>
    <row r="2974" spans="1:17" hidden="1" x14ac:dyDescent="0.3">
      <c r="A2974" t="s">
        <v>6112</v>
      </c>
      <c r="B2974" t="s">
        <v>6113</v>
      </c>
      <c r="C2974" t="str">
        <f>IFERROR(VLOOKUP(Table1[[#This Row],[Ticker]],[1]!Table1[[Symbol]:[Industry]],2,FALSE),"-")</f>
        <v>-</v>
      </c>
      <c r="D2974" t="s">
        <v>330</v>
      </c>
      <c r="E2974">
        <v>87.300937500000003</v>
      </c>
      <c r="F2974">
        <v>386.3</v>
      </c>
      <c r="G2974">
        <v>20.9399072862333</v>
      </c>
      <c r="H2974">
        <v>-25.9112994719856</v>
      </c>
      <c r="I2974">
        <v>38.158007643608201</v>
      </c>
      <c r="J2974">
        <v>-4.0891852668490003</v>
      </c>
      <c r="K2974">
        <v>390.754253025867</v>
      </c>
      <c r="L2974">
        <v>284.421632467351</v>
      </c>
      <c r="M2974">
        <v>32.513489055101701</v>
      </c>
      <c r="N2974">
        <v>0.65598770540252904</v>
      </c>
      <c r="O2974">
        <v>35.736474242816399</v>
      </c>
      <c r="P2974">
        <v>157.53333333333299</v>
      </c>
    </row>
    <row r="2975" spans="1:17" hidden="1" x14ac:dyDescent="0.3">
      <c r="A2975" t="s">
        <v>6114</v>
      </c>
      <c r="B2975" t="s">
        <v>6115</v>
      </c>
      <c r="C2975" t="str">
        <f>IFERROR(VLOOKUP(Table1[[#This Row],[Ticker]],[1]!Table1[[Symbol]:[Industry]],2,FALSE),"-")</f>
        <v>-</v>
      </c>
      <c r="D2975" t="s">
        <v>130</v>
      </c>
      <c r="E2975">
        <v>87.041119679999994</v>
      </c>
      <c r="F2975">
        <v>105.75</v>
      </c>
      <c r="G2975">
        <v>-75.876953523663303</v>
      </c>
      <c r="H2975">
        <v>13.4939484431544</v>
      </c>
      <c r="I2975">
        <v>-62.903003885466902</v>
      </c>
      <c r="J2975">
        <v>3.1701506283130798</v>
      </c>
      <c r="K2975">
        <v>104.02152181696501</v>
      </c>
      <c r="M2975">
        <v>66.275927507561704</v>
      </c>
      <c r="N2975">
        <v>0.70990030599151099</v>
      </c>
      <c r="O2975">
        <v>98.581560283687907</v>
      </c>
      <c r="P2975">
        <v>28.181818181818102</v>
      </c>
    </row>
    <row r="2976" spans="1:17" hidden="1" x14ac:dyDescent="0.3">
      <c r="A2976" t="s">
        <v>6116</v>
      </c>
      <c r="B2976" t="s">
        <v>6117</v>
      </c>
      <c r="C2976" t="str">
        <f>IFERROR(VLOOKUP(Table1[[#This Row],[Ticker]],[1]!Table1[[Symbol]:[Industry]],2,FALSE),"-")</f>
        <v>-</v>
      </c>
      <c r="D2976" t="s">
        <v>1576</v>
      </c>
      <c r="E2976">
        <v>86.983500000000006</v>
      </c>
      <c r="F2976">
        <v>26.46</v>
      </c>
      <c r="G2976">
        <v>-28.654761926230599</v>
      </c>
      <c r="H2976">
        <v>-5.0331833397912904</v>
      </c>
      <c r="I2976">
        <v>-26.005455761555801</v>
      </c>
      <c r="J2976">
        <v>-3.59277069493749</v>
      </c>
      <c r="K2976">
        <v>27.124303457088502</v>
      </c>
      <c r="L2976">
        <v>28.284149224741402</v>
      </c>
      <c r="M2976">
        <v>47.039827340855297</v>
      </c>
      <c r="N2976">
        <v>2.20595975961422</v>
      </c>
      <c r="O2976">
        <v>60.619803476946302</v>
      </c>
      <c r="P2976">
        <v>20.272727272727199</v>
      </c>
      <c r="Q2976">
        <v>8.9647700978400004E-3</v>
      </c>
    </row>
    <row r="2977" spans="1:17" hidden="1" x14ac:dyDescent="0.3">
      <c r="A2977" t="s">
        <v>6118</v>
      </c>
      <c r="B2977" t="s">
        <v>6119</v>
      </c>
      <c r="C2977" t="str">
        <f>IFERROR(VLOOKUP(Table1[[#This Row],[Ticker]],[1]!Table1[[Symbol]:[Industry]],2,FALSE),"-")</f>
        <v>-</v>
      </c>
      <c r="D2977" t="s">
        <v>713</v>
      </c>
      <c r="E2977">
        <v>86.967899709999998</v>
      </c>
      <c r="F2977">
        <v>53.22</v>
      </c>
      <c r="G2977">
        <v>-8.5367200601848801</v>
      </c>
      <c r="H2977">
        <v>7.2826591375662206E-2</v>
      </c>
      <c r="I2977">
        <v>-1.5489496194482499</v>
      </c>
      <c r="J2977">
        <v>-1.203991805184</v>
      </c>
      <c r="K2977">
        <v>50.968175525301099</v>
      </c>
      <c r="L2977">
        <v>47.902796672039898</v>
      </c>
      <c r="M2977">
        <v>73.635405148885695</v>
      </c>
      <c r="N2977">
        <v>0.48752177557784898</v>
      </c>
      <c r="O2977">
        <v>4.0962044344231501</v>
      </c>
      <c r="P2977">
        <v>33.083270817704403</v>
      </c>
      <c r="Q2977">
        <v>-4.1911912161719999E-3</v>
      </c>
    </row>
    <row r="2978" spans="1:17" hidden="1" x14ac:dyDescent="0.3">
      <c r="A2978" t="s">
        <v>6120</v>
      </c>
      <c r="B2978" t="s">
        <v>6121</v>
      </c>
      <c r="C2978" t="str">
        <f>IFERROR(VLOOKUP(Table1[[#This Row],[Ticker]],[1]!Table1[[Symbol]:[Industry]],2,FALSE),"-")</f>
        <v>-</v>
      </c>
      <c r="D2978" t="s">
        <v>873</v>
      </c>
      <c r="E2978">
        <v>86.842331939999994</v>
      </c>
      <c r="F2978">
        <v>68.28</v>
      </c>
      <c r="G2978">
        <v>8.7680459032415499</v>
      </c>
      <c r="H2978">
        <v>-0.21116030747783099</v>
      </c>
      <c r="I2978">
        <v>-25.7375765040983</v>
      </c>
      <c r="J2978">
        <v>8.2028303668751796</v>
      </c>
      <c r="K2978">
        <v>64.5229755347452</v>
      </c>
      <c r="L2978">
        <v>62.3467014788271</v>
      </c>
      <c r="M2978">
        <v>72.731051259864998</v>
      </c>
      <c r="N2978">
        <v>0.59248599567613802</v>
      </c>
      <c r="O2978">
        <v>42.647920328060898</v>
      </c>
      <c r="P2978">
        <v>53.438202247191001</v>
      </c>
      <c r="Q2978">
        <v>4.9148577247230003E-3</v>
      </c>
    </row>
    <row r="2979" spans="1:17" hidden="1" x14ac:dyDescent="0.3">
      <c r="A2979" t="s">
        <v>6122</v>
      </c>
      <c r="B2979" t="s">
        <v>6123</v>
      </c>
      <c r="C2979" t="str">
        <f>IFERROR(VLOOKUP(Table1[[#This Row],[Ticker]],[1]!Table1[[Symbol]:[Industry]],2,FALSE),"-")</f>
        <v>-</v>
      </c>
      <c r="D2979" t="s">
        <v>629</v>
      </c>
      <c r="E2979">
        <v>86.828400000000002</v>
      </c>
      <c r="F2979">
        <v>30.44</v>
      </c>
      <c r="G2979">
        <v>54.1325104154214</v>
      </c>
      <c r="H2979">
        <v>-14.4330643484181</v>
      </c>
      <c r="I2979">
        <v>-12.870142230202701</v>
      </c>
      <c r="J2979">
        <v>0.50497214027767001</v>
      </c>
      <c r="K2979">
        <v>32.081253472914497</v>
      </c>
      <c r="L2979">
        <v>29.612447619199699</v>
      </c>
      <c r="M2979">
        <v>59.220326122797402</v>
      </c>
      <c r="N2979">
        <v>0.67646195093927197</v>
      </c>
      <c r="O2979">
        <v>31.4060446780551</v>
      </c>
      <c r="P2979">
        <v>88.599752168525399</v>
      </c>
      <c r="Q2979">
        <v>3.5748566331833001E-2</v>
      </c>
    </row>
    <row r="2980" spans="1:17" hidden="1" x14ac:dyDescent="0.3">
      <c r="A2980" t="s">
        <v>6124</v>
      </c>
      <c r="B2980" t="s">
        <v>6125</v>
      </c>
      <c r="C2980" t="str">
        <f>IFERROR(VLOOKUP(Table1[[#This Row],[Ticker]],[1]!Table1[[Symbol]:[Industry]],2,FALSE),"-")</f>
        <v>-</v>
      </c>
      <c r="E2980">
        <v>86.808750000000003</v>
      </c>
      <c r="F2980">
        <v>166.25</v>
      </c>
      <c r="G2980">
        <v>129.46309269621099</v>
      </c>
      <c r="H2980">
        <v>40.0881513417051</v>
      </c>
      <c r="I2980">
        <v>163.75114489851001</v>
      </c>
      <c r="J2980">
        <v>12.8764165712732</v>
      </c>
      <c r="K2980">
        <v>128.933711370536</v>
      </c>
      <c r="L2980">
        <v>98.030834591961806</v>
      </c>
      <c r="M2980">
        <v>90.703906993562896</v>
      </c>
      <c r="N2980">
        <v>1.76683937823834</v>
      </c>
      <c r="O2980">
        <v>11.999999999999901</v>
      </c>
      <c r="P2980">
        <v>219.711538461538</v>
      </c>
    </row>
    <row r="2981" spans="1:17" hidden="1" x14ac:dyDescent="0.3">
      <c r="A2981" t="s">
        <v>6126</v>
      </c>
      <c r="B2981" t="s">
        <v>6127</v>
      </c>
      <c r="C2981" t="str">
        <f>IFERROR(VLOOKUP(Table1[[#This Row],[Ticker]],[1]!Table1[[Symbol]:[Industry]],2,FALSE),"-")</f>
        <v>-</v>
      </c>
      <c r="D2981" t="s">
        <v>713</v>
      </c>
      <c r="E2981">
        <v>86.396236028999994</v>
      </c>
      <c r="F2981">
        <v>999.99</v>
      </c>
      <c r="G2981">
        <v>-26.3011377730015</v>
      </c>
      <c r="H2981">
        <v>-4.8393848901788798</v>
      </c>
      <c r="I2981">
        <v>-13.332188434823101</v>
      </c>
      <c r="J2981">
        <v>-1.24261407756926</v>
      </c>
      <c r="K2981">
        <v>999.99082235522201</v>
      </c>
      <c r="L2981">
        <v>999.98493049841795</v>
      </c>
      <c r="M2981">
        <v>51.871899376974604</v>
      </c>
      <c r="N2981">
        <v>1.0883859986414699</v>
      </c>
      <c r="O2981">
        <v>3.0010300103000902</v>
      </c>
      <c r="P2981">
        <v>3.09175257731959</v>
      </c>
      <c r="Q2981">
        <v>-0.10191571481775601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E2982">
        <v>86.268857999999994</v>
      </c>
      <c r="F2982">
        <v>273</v>
      </c>
      <c r="G2982">
        <v>198.69386192697999</v>
      </c>
      <c r="H2982">
        <v>95.160615109821094</v>
      </c>
      <c r="I2982">
        <v>113.978386086409</v>
      </c>
      <c r="J2982">
        <v>95.728082892127702</v>
      </c>
      <c r="K2982">
        <v>145.23700510688201</v>
      </c>
      <c r="L2982">
        <v>103.273455557132</v>
      </c>
      <c r="M2982">
        <v>97.3197868597574</v>
      </c>
      <c r="N2982">
        <v>1.6592151018380501</v>
      </c>
      <c r="O2982">
        <v>0</v>
      </c>
      <c r="P2982">
        <v>305.64635958395201</v>
      </c>
      <c r="Q2982">
        <v>0.191221687841793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D2983" t="s">
        <v>247</v>
      </c>
      <c r="E2983">
        <v>86.122299999999996</v>
      </c>
      <c r="F2983">
        <v>13.3</v>
      </c>
      <c r="G2983">
        <v>19.719334039408999</v>
      </c>
      <c r="H2983">
        <v>16.458604140899698</v>
      </c>
      <c r="I2983">
        <v>53.230115885777899</v>
      </c>
      <c r="J2983">
        <v>-6.4558997918549803</v>
      </c>
      <c r="K2983">
        <v>11.9721432035051</v>
      </c>
      <c r="L2983">
        <v>9.3785607561094597</v>
      </c>
      <c r="M2983">
        <v>51.104166878078402</v>
      </c>
      <c r="N2983">
        <v>0.517790228725167</v>
      </c>
      <c r="O2983">
        <v>8.2706766917293102</v>
      </c>
      <c r="P2983">
        <v>118.78598453693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D2984" t="s">
        <v>103</v>
      </c>
      <c r="E2984">
        <v>86.010770411999999</v>
      </c>
      <c r="F2984">
        <v>78.05</v>
      </c>
      <c r="G2984">
        <v>59.527195260313697</v>
      </c>
      <c r="H2984">
        <v>2.8529228021287998</v>
      </c>
      <c r="I2984">
        <v>-10.4995138630181</v>
      </c>
      <c r="J2984">
        <v>24.758385922430701</v>
      </c>
      <c r="K2984">
        <v>67.960677244245502</v>
      </c>
      <c r="L2984">
        <v>66.394986199127302</v>
      </c>
      <c r="M2984">
        <v>76.044657136863194</v>
      </c>
      <c r="N2984">
        <v>3.1255595811658998</v>
      </c>
      <c r="O2984">
        <v>34.6572709801409</v>
      </c>
      <c r="Q2984">
        <v>0.105269394938967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E2985">
        <v>85.7342668</v>
      </c>
      <c r="F2985">
        <v>7.14</v>
      </c>
      <c r="G2985">
        <v>105.512043745162</v>
      </c>
      <c r="H2985">
        <v>40.760615109821103</v>
      </c>
      <c r="I2985">
        <v>25.849098114884399</v>
      </c>
      <c r="J2985">
        <v>-8.7384374574930206</v>
      </c>
      <c r="K2985">
        <v>6.0693922278086401</v>
      </c>
      <c r="L2985">
        <v>4.7921404083322097</v>
      </c>
      <c r="M2985">
        <v>49.528562950971697</v>
      </c>
      <c r="N2985">
        <v>1.1779527466021</v>
      </c>
      <c r="O2985">
        <v>16.946778711484601</v>
      </c>
      <c r="P2985">
        <v>142.85714285714201</v>
      </c>
      <c r="Q2985">
        <v>5.5518325573230998E-2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E2986">
        <v>85.50423739</v>
      </c>
      <c r="F2986">
        <v>31.31</v>
      </c>
      <c r="G2986">
        <v>38.483335611190903</v>
      </c>
      <c r="H2986">
        <v>-3.3555139224369501</v>
      </c>
      <c r="I2986">
        <v>3.67080110179863</v>
      </c>
      <c r="J2986">
        <v>0.24225689017266999</v>
      </c>
      <c r="K2986">
        <v>30.444624442321999</v>
      </c>
      <c r="L2986">
        <v>27.686633241211201</v>
      </c>
      <c r="M2986">
        <v>64.883344605274303</v>
      </c>
      <c r="N2986">
        <v>1.3153489884962599</v>
      </c>
      <c r="O2986">
        <v>16.576173746406798</v>
      </c>
      <c r="P2986">
        <v>84.068195179306201</v>
      </c>
      <c r="Q2986">
        <v>-4.8435767675560001E-3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D2987" t="s">
        <v>239</v>
      </c>
      <c r="E2987">
        <v>85.5</v>
      </c>
      <c r="F2987">
        <v>119.7</v>
      </c>
      <c r="G2987">
        <v>173.69386192697999</v>
      </c>
      <c r="H2987">
        <v>43.212563161769097</v>
      </c>
      <c r="I2987">
        <v>122.066041653672</v>
      </c>
      <c r="J2987">
        <v>-10.404960691115001</v>
      </c>
      <c r="K2987">
        <v>91.630413802366604</v>
      </c>
      <c r="L2987">
        <v>65.7275738230435</v>
      </c>
      <c r="M2987">
        <v>45.0690904683754</v>
      </c>
      <c r="N2987">
        <v>1.82188735177865</v>
      </c>
      <c r="O2987">
        <v>16.708437761069298</v>
      </c>
      <c r="P2987">
        <v>223.513513513513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E2988">
        <v>85.491334940000002</v>
      </c>
      <c r="F2988">
        <v>16.59</v>
      </c>
      <c r="G2988">
        <v>-32.506814510449097</v>
      </c>
      <c r="H2988">
        <v>-10.1331603410224</v>
      </c>
      <c r="I2988">
        <v>-30.382188434823099</v>
      </c>
      <c r="J2988">
        <v>-5.1377179736731602</v>
      </c>
      <c r="K2988">
        <v>17.2822963843462</v>
      </c>
      <c r="L2988">
        <v>18.406644616482499</v>
      </c>
      <c r="M2988">
        <v>36.965652998963897</v>
      </c>
      <c r="N2988">
        <v>0.97920116148889302</v>
      </c>
      <c r="O2988">
        <v>68.1735985533453</v>
      </c>
      <c r="P2988">
        <v>8.4313725490195992</v>
      </c>
      <c r="Q2988">
        <v>6.6779927543890005E-2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D2989" t="s">
        <v>140</v>
      </c>
      <c r="E2989">
        <v>85.225980419999999</v>
      </c>
      <c r="F2989">
        <v>77.13</v>
      </c>
      <c r="G2989">
        <v>21.8498358032769</v>
      </c>
      <c r="H2989">
        <v>-12.2369752516246</v>
      </c>
      <c r="I2989">
        <v>-10.8474687962369</v>
      </c>
      <c r="J2989">
        <v>-3.2058997918549799</v>
      </c>
      <c r="K2989">
        <v>82.547645909021199</v>
      </c>
      <c r="L2989">
        <v>79.047019641996101</v>
      </c>
      <c r="M2989">
        <v>45.741102492249198</v>
      </c>
      <c r="N2989">
        <v>0.68972148389302002</v>
      </c>
      <c r="O2989">
        <v>63.814339426941501</v>
      </c>
      <c r="P2989">
        <v>69.516483516483405</v>
      </c>
      <c r="Q2989">
        <v>0.10513407241514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E2990">
        <v>84.850605000000002</v>
      </c>
      <c r="F2990">
        <v>140</v>
      </c>
      <c r="G2990">
        <v>7.0271952603137402</v>
      </c>
      <c r="H2990">
        <v>-3.8166576174516198</v>
      </c>
      <c r="I2990">
        <v>5.0410253979323798</v>
      </c>
      <c r="J2990">
        <v>6.2987085030758898</v>
      </c>
      <c r="K2990">
        <v>125.04431018357501</v>
      </c>
      <c r="M2990">
        <v>64.693423639956904</v>
      </c>
      <c r="N2990">
        <v>1.1056583534459601</v>
      </c>
      <c r="O2990">
        <v>8.7142857142856904</v>
      </c>
      <c r="P2990">
        <v>45.077720207253797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D2991" t="s">
        <v>46</v>
      </c>
      <c r="E2991">
        <v>84.445434047999996</v>
      </c>
      <c r="F2991">
        <v>52.38</v>
      </c>
      <c r="G2991">
        <v>52.865262353663297</v>
      </c>
      <c r="H2991">
        <v>-17.089513029594499</v>
      </c>
      <c r="I2991">
        <v>34.107604402876497</v>
      </c>
      <c r="J2991">
        <v>-9.5273283632835497</v>
      </c>
      <c r="K2991">
        <v>53.606908422825299</v>
      </c>
      <c r="L2991">
        <v>44.080689074622597</v>
      </c>
      <c r="M2991">
        <v>25.116298918264299</v>
      </c>
      <c r="N2991">
        <v>0.39698334951146402</v>
      </c>
      <c r="O2991">
        <v>57.922871324933098</v>
      </c>
      <c r="P2991">
        <v>106.047110490685</v>
      </c>
      <c r="Q2991">
        <v>0.16506111083974001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D2992" t="s">
        <v>140</v>
      </c>
      <c r="E2992">
        <v>84.227000000000004</v>
      </c>
      <c r="F2992">
        <v>75.17</v>
      </c>
      <c r="G2992">
        <v>34.313520046638502</v>
      </c>
      <c r="H2992">
        <v>-23.838644384519299</v>
      </c>
      <c r="I2992">
        <v>19.712059352787399</v>
      </c>
      <c r="J2992">
        <v>-10.989374567903999</v>
      </c>
      <c r="K2992">
        <v>87.691768260516298</v>
      </c>
      <c r="L2992">
        <v>71.102631719274598</v>
      </c>
      <c r="M2992">
        <v>8.4384295136122098</v>
      </c>
      <c r="N2992">
        <v>1.41967621419676</v>
      </c>
      <c r="O2992">
        <v>36.397499002261497</v>
      </c>
      <c r="P2992">
        <v>60.619658119658098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E2993">
        <v>84.15</v>
      </c>
      <c r="F2993">
        <v>175</v>
      </c>
      <c r="G2993">
        <v>98.629594574795306</v>
      </c>
      <c r="H2993">
        <v>-21.1080416065967</v>
      </c>
      <c r="I2993">
        <v>65.239240136605304</v>
      </c>
      <c r="J2993">
        <v>-7.6896407590589799</v>
      </c>
      <c r="K2993">
        <v>162.567611064229</v>
      </c>
      <c r="L2993">
        <v>126.46592647169901</v>
      </c>
      <c r="M2993">
        <v>38.5975848333849</v>
      </c>
      <c r="N2993">
        <v>0.68132957887224499</v>
      </c>
      <c r="O2993">
        <v>17.571428571428498</v>
      </c>
      <c r="P2993">
        <v>175.76426095177999</v>
      </c>
      <c r="Q2993">
        <v>0.15049167111576101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E2994">
        <v>84.127499999999998</v>
      </c>
      <c r="F2994">
        <v>54.1</v>
      </c>
      <c r="G2994">
        <v>-7.7177996249704703</v>
      </c>
      <c r="H2994">
        <v>-12.2467922975862</v>
      </c>
      <c r="I2994">
        <v>-20.853555956190601</v>
      </c>
      <c r="J2994">
        <v>-1.2416140775692599</v>
      </c>
      <c r="K2994">
        <v>50.736986854303602</v>
      </c>
      <c r="L2994">
        <v>49.527139403034703</v>
      </c>
      <c r="M2994">
        <v>45.434158809611802</v>
      </c>
      <c r="N2994">
        <v>2.8247363921345099</v>
      </c>
      <c r="O2994">
        <v>12.3659889094269</v>
      </c>
      <c r="P2994">
        <v>34.476758637832397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D2995" t="s">
        <v>1407</v>
      </c>
      <c r="E2995">
        <v>83.993583849999993</v>
      </c>
      <c r="F2995">
        <v>19.940000000000001</v>
      </c>
      <c r="G2995">
        <v>360.035325341614</v>
      </c>
      <c r="H2995">
        <v>-1.6731579772501199</v>
      </c>
      <c r="I2995">
        <v>373.00927497981098</v>
      </c>
      <c r="J2995">
        <v>2.47191377388961</v>
      </c>
      <c r="K2995">
        <v>18.0871280422494</v>
      </c>
      <c r="M2995">
        <v>71.358819837307905</v>
      </c>
      <c r="N2995">
        <v>0.30548619819610501</v>
      </c>
      <c r="O2995">
        <v>7.7231695085255598</v>
      </c>
      <c r="P2995">
        <v>386.34146341463401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D2996" t="s">
        <v>75</v>
      </c>
      <c r="E2996">
        <v>83.850629884</v>
      </c>
      <c r="F2996">
        <v>16.440000000000001</v>
      </c>
      <c r="G2996">
        <v>10.6938619269804</v>
      </c>
      <c r="H2996">
        <v>4.9922649414709301</v>
      </c>
      <c r="I2996">
        <v>2.11724976742402</v>
      </c>
      <c r="J2996">
        <v>-12.018419329210399</v>
      </c>
      <c r="K2996">
        <v>15.6090683235849</v>
      </c>
      <c r="L2996">
        <v>14.550344416875101</v>
      </c>
      <c r="M2996">
        <v>44.883291154927797</v>
      </c>
      <c r="N2996">
        <v>4.37523786062002</v>
      </c>
      <c r="O2996">
        <v>18.795620437956099</v>
      </c>
      <c r="P2996">
        <v>64.400000000000006</v>
      </c>
      <c r="Q2996">
        <v>7.2171123813613999E-2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E2997">
        <v>83.830844999999997</v>
      </c>
      <c r="F2997">
        <v>50.58</v>
      </c>
      <c r="G2997">
        <v>-19.5972773135259</v>
      </c>
      <c r="H2997">
        <v>-4.4324672909927099</v>
      </c>
      <c r="I2997">
        <v>-6.6233276753294996</v>
      </c>
      <c r="J2997">
        <v>0.93229896590900196</v>
      </c>
      <c r="M2997">
        <v>47.3216389315089</v>
      </c>
      <c r="O2997">
        <v>18.3669434559114</v>
      </c>
      <c r="P2997">
        <v>12.150776053215001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D2998" t="s">
        <v>934</v>
      </c>
      <c r="E2998">
        <v>83.547499999999999</v>
      </c>
      <c r="F2998">
        <v>149.94999999999999</v>
      </c>
      <c r="G2998">
        <v>-54.867357701414001</v>
      </c>
      <c r="H2998">
        <v>-1.7897395001079499</v>
      </c>
      <c r="I2998">
        <v>-29.887558496036299</v>
      </c>
      <c r="J2998">
        <v>2.3960464074521401</v>
      </c>
      <c r="K2998">
        <v>149.84401966379099</v>
      </c>
      <c r="L2998">
        <v>174.005032342296</v>
      </c>
      <c r="M2998">
        <v>50.346283647671299</v>
      </c>
      <c r="N2998">
        <v>0.57234910370514203</v>
      </c>
      <c r="O2998">
        <v>42.714238079359703</v>
      </c>
      <c r="P2998">
        <v>9.4525547445255302</v>
      </c>
      <c r="Q2998">
        <v>0.201822815685676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D2999" t="s">
        <v>21</v>
      </c>
      <c r="E2999">
        <v>83.443351565</v>
      </c>
      <c r="F2999">
        <v>5.03</v>
      </c>
      <c r="G2999">
        <v>138.430704032243</v>
      </c>
      <c r="H2999">
        <v>14.3549279060296</v>
      </c>
      <c r="I2999">
        <v>80.129350026715201</v>
      </c>
      <c r="J2999">
        <v>-1.2416140775692599</v>
      </c>
      <c r="K2999">
        <v>4.4915754810231903</v>
      </c>
      <c r="L2999">
        <v>3.6383221770930101</v>
      </c>
      <c r="M2999">
        <v>40.245498370938598</v>
      </c>
      <c r="N2999">
        <v>0.46471504440190498</v>
      </c>
      <c r="O2999">
        <v>43.1411530815109</v>
      </c>
      <c r="P2999">
        <v>204.84848484848399</v>
      </c>
      <c r="Q2999">
        <v>-3.4137741192680003E-2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542</v>
      </c>
      <c r="E3000">
        <v>83.292750799999993</v>
      </c>
      <c r="F3000">
        <v>102.55</v>
      </c>
      <c r="G3000">
        <v>-4.22280473968625</v>
      </c>
      <c r="H3000">
        <v>-12.4519975027915</v>
      </c>
      <c r="I3000">
        <v>-15.572417224146299</v>
      </c>
      <c r="J3000">
        <v>5.0278159742442003</v>
      </c>
      <c r="K3000">
        <v>116.50009966835199</v>
      </c>
      <c r="L3000">
        <v>109.02393628250699</v>
      </c>
      <c r="M3000">
        <v>41.965081368751697</v>
      </c>
      <c r="N3000">
        <v>2.3345070422535201</v>
      </c>
      <c r="O3000">
        <v>55.387615797172103</v>
      </c>
      <c r="P3000">
        <v>29.4823232323232</v>
      </c>
      <c r="Q3000">
        <v>-7.4107982919949999E-3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D3001" t="s">
        <v>539</v>
      </c>
      <c r="E3001">
        <v>83.207140002000003</v>
      </c>
      <c r="F3001">
        <v>89.09</v>
      </c>
      <c r="G3001">
        <v>167.42754338912101</v>
      </c>
      <c r="H3001">
        <v>23.794548021828799</v>
      </c>
      <c r="I3001">
        <v>58.689437361662598</v>
      </c>
      <c r="J3001">
        <v>28.358385922430699</v>
      </c>
      <c r="K3001">
        <v>63.044219149994298</v>
      </c>
      <c r="L3001">
        <v>54.929315516457898</v>
      </c>
      <c r="M3001">
        <v>88.390821183794202</v>
      </c>
      <c r="N3001">
        <v>3.83310504994266</v>
      </c>
      <c r="O3001">
        <v>6.9143562689415203</v>
      </c>
      <c r="P3001">
        <v>207.20689655172399</v>
      </c>
      <c r="Q3001">
        <v>4.8301733457489997E-2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E3002">
        <v>83.173085999999998</v>
      </c>
      <c r="F3002">
        <v>41.89</v>
      </c>
      <c r="G3002">
        <v>-53.237936433389301</v>
      </c>
      <c r="H3002">
        <v>3.7403405586067402</v>
      </c>
      <c r="I3002">
        <v>-27.191945786252301</v>
      </c>
      <c r="J3002">
        <v>-7.2301855061406899</v>
      </c>
      <c r="K3002">
        <v>42.9422310278879</v>
      </c>
      <c r="L3002">
        <v>45.475220815901501</v>
      </c>
      <c r="M3002">
        <v>40.963376424430699</v>
      </c>
      <c r="N3002">
        <v>0.14614194878845099</v>
      </c>
      <c r="O3002">
        <v>63.499641919312403</v>
      </c>
      <c r="P3002">
        <v>19.685714285714202</v>
      </c>
      <c r="Q3002">
        <v>0.12155507782500299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242</v>
      </c>
      <c r="E3003">
        <v>83.154205000000005</v>
      </c>
      <c r="F3003">
        <v>236.95</v>
      </c>
      <c r="G3003">
        <v>179.87037051982099</v>
      </c>
      <c r="H3003">
        <v>-0.54216018113681397</v>
      </c>
      <c r="I3003">
        <v>142.80228351415499</v>
      </c>
      <c r="J3003">
        <v>0.30556395686089699</v>
      </c>
      <c r="K3003">
        <v>185.617411389105</v>
      </c>
      <c r="L3003">
        <v>115.872055096897</v>
      </c>
      <c r="M3003">
        <v>64.603389595110997</v>
      </c>
      <c r="N3003">
        <v>1.56567674944624</v>
      </c>
      <c r="O3003">
        <v>5.9295209959907096</v>
      </c>
      <c r="P3003">
        <v>422.83759929390999</v>
      </c>
      <c r="Q3003">
        <v>0.19736752863636101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D3004" t="s">
        <v>130</v>
      </c>
      <c r="E3004">
        <v>82.831706495999995</v>
      </c>
      <c r="F3004">
        <v>22.69</v>
      </c>
      <c r="G3004">
        <v>-2.3170670347682201</v>
      </c>
      <c r="H3004">
        <v>-11.8953459607384</v>
      </c>
      <c r="I3004">
        <v>-36.754395657232799</v>
      </c>
      <c r="J3004">
        <v>-4.8986128165352003</v>
      </c>
      <c r="K3004">
        <v>25.049264853657601</v>
      </c>
      <c r="L3004">
        <v>23.6662943657436</v>
      </c>
      <c r="M3004">
        <v>33.7195369723526</v>
      </c>
      <c r="N3004">
        <v>1.5968533571803001</v>
      </c>
      <c r="O3004">
        <v>74.9228735125605</v>
      </c>
      <c r="P3004">
        <v>58.671328671328602</v>
      </c>
      <c r="Q3004">
        <v>-8.4991425859939993E-3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D3005" t="s">
        <v>484</v>
      </c>
      <c r="E3005">
        <v>82.810578800000002</v>
      </c>
      <c r="F3005">
        <v>168.85</v>
      </c>
      <c r="G3005">
        <v>-49.521235844734001</v>
      </c>
      <c r="H3005">
        <v>9.3881193543032708</v>
      </c>
      <c r="I3005">
        <v>-23.158623681819101</v>
      </c>
      <c r="J3005">
        <v>-2.3586040834481601</v>
      </c>
      <c r="K3005">
        <v>161.38577288441999</v>
      </c>
      <c r="L3005">
        <v>173.45814750025099</v>
      </c>
      <c r="M3005">
        <v>47.342998837427103</v>
      </c>
      <c r="N3005">
        <v>1.0844891432243899</v>
      </c>
      <c r="O3005">
        <v>44.743855493041103</v>
      </c>
      <c r="P3005">
        <v>29.884615384615302</v>
      </c>
      <c r="Q3005">
        <v>0.100626574361572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D3006" t="s">
        <v>484</v>
      </c>
      <c r="E3006">
        <v>82.510476679999996</v>
      </c>
      <c r="F3006">
        <v>45.9</v>
      </c>
      <c r="G3006">
        <v>-68.143321384676895</v>
      </c>
      <c r="H3006">
        <v>9.9771591886466098</v>
      </c>
      <c r="I3006">
        <v>-37.090046817512601</v>
      </c>
      <c r="J3006">
        <v>2.4340041115302902</v>
      </c>
      <c r="K3006">
        <v>43.983114068554201</v>
      </c>
      <c r="L3006">
        <v>53.4179960243873</v>
      </c>
      <c r="M3006">
        <v>70.822789446719398</v>
      </c>
      <c r="N3006">
        <v>1.82737523791345</v>
      </c>
      <c r="O3006">
        <v>80.781932806708795</v>
      </c>
      <c r="P3006">
        <v>27.0398364508535</v>
      </c>
      <c r="Q3006">
        <v>3.1257566103101E-2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E3007">
        <v>82.440305249999994</v>
      </c>
      <c r="F3007">
        <v>104.03</v>
      </c>
      <c r="G3007">
        <v>-23.964770635734698</v>
      </c>
      <c r="H3007">
        <v>19.5924332916392</v>
      </c>
      <c r="I3007">
        <v>-33.309111511746202</v>
      </c>
      <c r="J3007">
        <v>7.7136098030277402</v>
      </c>
      <c r="K3007">
        <v>98.811921851866302</v>
      </c>
      <c r="L3007">
        <v>113.979618777309</v>
      </c>
      <c r="M3007">
        <v>76.415658292250797</v>
      </c>
      <c r="N3007">
        <v>1.77090245520902</v>
      </c>
      <c r="O3007">
        <v>68.124579448236005</v>
      </c>
      <c r="P3007">
        <v>54.118518518518499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D3008" t="s">
        <v>137</v>
      </c>
      <c r="E3008">
        <v>82.417995000000005</v>
      </c>
      <c r="F3008">
        <v>376.8</v>
      </c>
      <c r="G3008">
        <v>175.87479892213301</v>
      </c>
      <c r="H3008">
        <v>-3.3623389819952498</v>
      </c>
      <c r="I3008">
        <v>60.388420140557102</v>
      </c>
      <c r="J3008">
        <v>-0.78054175508211099</v>
      </c>
      <c r="K3008">
        <v>345.17368562044902</v>
      </c>
      <c r="L3008">
        <v>276.213620699111</v>
      </c>
      <c r="M3008">
        <v>50.973094333503902</v>
      </c>
      <c r="N3008">
        <v>1.53763653789793</v>
      </c>
      <c r="O3008">
        <v>16.082802547770601</v>
      </c>
      <c r="P3008">
        <v>225.95155709342501</v>
      </c>
      <c r="Q3008">
        <v>0.13157230019024899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D3009" t="s">
        <v>46</v>
      </c>
      <c r="E3009">
        <v>82.226182199999997</v>
      </c>
      <c r="F3009">
        <v>101</v>
      </c>
      <c r="G3009">
        <v>37.921504203403103</v>
      </c>
      <c r="H3009">
        <v>8.6437611772368399</v>
      </c>
      <c r="I3009">
        <v>46.9852718826371</v>
      </c>
      <c r="J3009">
        <v>-10.2506230865782</v>
      </c>
      <c r="K3009">
        <v>93.938918833704193</v>
      </c>
      <c r="M3009">
        <v>48.215990304333303</v>
      </c>
      <c r="N3009">
        <v>0.67488190593551001</v>
      </c>
      <c r="O3009">
        <v>12.871287128712799</v>
      </c>
      <c r="P3009">
        <v>124.444444444444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D3010" t="s">
        <v>65</v>
      </c>
      <c r="E3010">
        <v>82.221739560000003</v>
      </c>
      <c r="F3010">
        <v>133.55000000000001</v>
      </c>
      <c r="G3010">
        <v>-13.1761084245655</v>
      </c>
      <c r="H3010">
        <v>12.2614554459555</v>
      </c>
      <c r="I3010">
        <v>-23.0041532640419</v>
      </c>
      <c r="J3010">
        <v>1.63767717381501</v>
      </c>
      <c r="K3010">
        <v>132.57862706707999</v>
      </c>
      <c r="L3010">
        <v>127.912540081949</v>
      </c>
      <c r="M3010">
        <v>61.308608332432499</v>
      </c>
      <c r="N3010">
        <v>1.2450704474940599</v>
      </c>
      <c r="O3010">
        <v>17.558966679146302</v>
      </c>
      <c r="P3010">
        <v>36.206017338092799</v>
      </c>
      <c r="Q3010">
        <v>-6.7684171105703003E-2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D3011" t="s">
        <v>1535</v>
      </c>
      <c r="E3011">
        <v>82.164886272000004</v>
      </c>
      <c r="F3011">
        <v>80.64</v>
      </c>
      <c r="G3011">
        <v>-29.090948199601801</v>
      </c>
      <c r="H3011">
        <v>11.692407017335499</v>
      </c>
      <c r="I3011">
        <v>-34.389457157290103</v>
      </c>
      <c r="J3011">
        <v>7.9379147607735403</v>
      </c>
      <c r="K3011">
        <v>74.782755921337895</v>
      </c>
      <c r="L3011">
        <v>76.144784852243106</v>
      </c>
      <c r="M3011">
        <v>68.6815820138699</v>
      </c>
      <c r="N3011">
        <v>2.1369536455415501</v>
      </c>
      <c r="O3011">
        <v>74.417162698412696</v>
      </c>
      <c r="P3011">
        <v>42.096916299559403</v>
      </c>
      <c r="Q3011">
        <v>0.11093929201873599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934</v>
      </c>
      <c r="E3012">
        <v>82.14</v>
      </c>
      <c r="F3012">
        <v>238.65</v>
      </c>
      <c r="G3012">
        <v>-27.3428372229262</v>
      </c>
      <c r="H3012">
        <v>-3.90735488335915</v>
      </c>
      <c r="I3012">
        <v>-21.860360148123199</v>
      </c>
      <c r="J3012">
        <v>0.56989704373318095</v>
      </c>
      <c r="K3012">
        <v>221.72044465315099</v>
      </c>
      <c r="L3012">
        <v>233.90289529697199</v>
      </c>
      <c r="M3012">
        <v>57.797972257370702</v>
      </c>
      <c r="N3012">
        <v>2.2425036968372698</v>
      </c>
      <c r="O3012">
        <v>27.362245966897099</v>
      </c>
      <c r="P3012">
        <v>14.131994261119001</v>
      </c>
      <c r="Q3012">
        <v>-2.4687431225450002E-2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621</v>
      </c>
      <c r="E3013">
        <v>81.868454084999996</v>
      </c>
      <c r="F3013">
        <v>68.319999999999993</v>
      </c>
      <c r="G3013">
        <v>87.930299681762406</v>
      </c>
      <c r="H3013">
        <v>22.909207980365199</v>
      </c>
      <c r="I3013">
        <v>27.8248363585652</v>
      </c>
      <c r="J3013">
        <v>-5.5423870923268197</v>
      </c>
      <c r="K3013">
        <v>60.944941942445297</v>
      </c>
      <c r="L3013">
        <v>51.092024189084498</v>
      </c>
      <c r="M3013">
        <v>49.8060586255747</v>
      </c>
      <c r="N3013">
        <v>1.3009651074592501</v>
      </c>
      <c r="O3013">
        <v>13.2903981264637</v>
      </c>
      <c r="P3013">
        <v>152.94335431321699</v>
      </c>
      <c r="Q3013">
        <v>4.8723364835003002E-2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D3014" t="s">
        <v>934</v>
      </c>
      <c r="E3014">
        <v>81.864649999999997</v>
      </c>
      <c r="F3014">
        <v>52</v>
      </c>
      <c r="G3014">
        <v>-63.617771587184698</v>
      </c>
      <c r="H3014">
        <v>24.799169326688499</v>
      </c>
      <c r="I3014">
        <v>-50.643821948988297</v>
      </c>
      <c r="J3014">
        <v>23.4397300707505</v>
      </c>
      <c r="K3014">
        <v>47.390652956604903</v>
      </c>
      <c r="M3014">
        <v>71.751780007543402</v>
      </c>
      <c r="N3014">
        <v>1.81058367550558</v>
      </c>
      <c r="O3014">
        <v>67.307692307692307</v>
      </c>
      <c r="P3014">
        <v>44.4444444444444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D3015" t="s">
        <v>403</v>
      </c>
      <c r="E3015">
        <v>81.840440689999994</v>
      </c>
      <c r="F3015">
        <v>75.55</v>
      </c>
      <c r="G3015">
        <v>74.892264057473</v>
      </c>
      <c r="H3015">
        <v>2.2451221520746301</v>
      </c>
      <c r="I3015">
        <v>-6.03208901712682</v>
      </c>
      <c r="J3015">
        <v>0.51159791386542497</v>
      </c>
      <c r="K3015">
        <v>72.506782432880797</v>
      </c>
      <c r="L3015">
        <v>66.980346291342798</v>
      </c>
      <c r="M3015">
        <v>60.176543425158698</v>
      </c>
      <c r="N3015">
        <v>2.0175561880274699</v>
      </c>
      <c r="O3015">
        <v>29.715420251489</v>
      </c>
      <c r="P3015">
        <v>115.79548700371301</v>
      </c>
      <c r="Q3015">
        <v>7.1854381830322001E-2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100</v>
      </c>
      <c r="E3016">
        <v>81.670603709999995</v>
      </c>
      <c r="F3016">
        <v>15.13</v>
      </c>
      <c r="G3016">
        <v>15.0892107641897</v>
      </c>
      <c r="H3016">
        <v>7.90135585056185</v>
      </c>
      <c r="I3016">
        <v>-8.6263060818819906</v>
      </c>
      <c r="J3016">
        <v>-9.6652001184838294</v>
      </c>
      <c r="K3016">
        <v>15.6127043417239</v>
      </c>
      <c r="L3016">
        <v>16.085599405675399</v>
      </c>
      <c r="M3016">
        <v>51.161141251138503</v>
      </c>
      <c r="N3016">
        <v>1.6756503955034501</v>
      </c>
      <c r="O3016">
        <v>94.646397884996603</v>
      </c>
      <c r="P3016">
        <v>42.735849056603698</v>
      </c>
      <c r="Q3016">
        <v>-3.3187495435911998E-2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D3017" t="s">
        <v>130</v>
      </c>
      <c r="E3017">
        <v>81.61153238</v>
      </c>
      <c r="F3017">
        <v>28.42</v>
      </c>
      <c r="G3017">
        <v>-12.626138073019501</v>
      </c>
      <c r="H3017">
        <v>-2.5220943375942202</v>
      </c>
      <c r="I3017">
        <v>-34.3438615865741</v>
      </c>
      <c r="J3017">
        <v>-3.5893514031902298</v>
      </c>
      <c r="K3017">
        <v>29.681862459167501</v>
      </c>
      <c r="L3017">
        <v>30.230339421397201</v>
      </c>
      <c r="M3017">
        <v>53.963809945958999</v>
      </c>
      <c r="N3017">
        <v>1.26818932108858</v>
      </c>
      <c r="O3017">
        <v>53.729767769176597</v>
      </c>
      <c r="P3017">
        <v>22.5</v>
      </c>
      <c r="Q3017">
        <v>8.8627201318720004E-3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150</v>
      </c>
      <c r="E3018">
        <v>81.440740500000004</v>
      </c>
      <c r="F3018">
        <v>87.22</v>
      </c>
      <c r="G3018">
        <v>109.74257640600599</v>
      </c>
      <c r="H3018">
        <v>-10.1585338263491</v>
      </c>
      <c r="I3018">
        <v>-10.9733103688684</v>
      </c>
      <c r="J3018">
        <v>-7.77385520338317</v>
      </c>
      <c r="K3018">
        <v>94.139617093949795</v>
      </c>
      <c r="L3018">
        <v>84.107085171133207</v>
      </c>
      <c r="M3018">
        <v>40.200869851373803</v>
      </c>
      <c r="N3018">
        <v>0.93005522754540004</v>
      </c>
      <c r="O3018">
        <v>44.875028663150601</v>
      </c>
      <c r="P3018">
        <v>162.71084337349299</v>
      </c>
      <c r="Q3018">
        <v>0.16425014566610599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E3019">
        <v>81.400847579999905</v>
      </c>
      <c r="F3019">
        <v>5.0199999999999996</v>
      </c>
      <c r="G3019">
        <v>-95.077522209877998</v>
      </c>
      <c r="H3019">
        <v>-11.2969494658246</v>
      </c>
      <c r="I3019">
        <v>-85.357822316127098</v>
      </c>
      <c r="J3019">
        <v>-4.3008875001314104</v>
      </c>
      <c r="K3019">
        <v>5.9913315443039297</v>
      </c>
      <c r="L3019">
        <v>10.769026889265801</v>
      </c>
      <c r="M3019">
        <v>26.725203972869298</v>
      </c>
      <c r="N3019">
        <v>1.1619517803289401</v>
      </c>
      <c r="O3019">
        <v>370.11952191235002</v>
      </c>
      <c r="P3019">
        <v>2.2403258655804201</v>
      </c>
      <c r="Q3019">
        <v>0.14872323970878401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E3020">
        <v>81.39794775</v>
      </c>
      <c r="F3020">
        <v>47.74</v>
      </c>
      <c r="G3020">
        <v>-20.569703964492401</v>
      </c>
      <c r="H3020">
        <v>27.2787630608588</v>
      </c>
      <c r="I3020">
        <v>-0.17741242154987799</v>
      </c>
      <c r="J3020">
        <v>2.65041354327191</v>
      </c>
      <c r="K3020">
        <v>42.745332175202201</v>
      </c>
      <c r="L3020">
        <v>42.235983614590097</v>
      </c>
      <c r="M3020">
        <v>74.645256434754202</v>
      </c>
      <c r="N3020">
        <v>2.3511016980934598</v>
      </c>
      <c r="O3020">
        <v>13.531629660661901</v>
      </c>
      <c r="P3020">
        <v>48.491446345256598</v>
      </c>
      <c r="Q3020">
        <v>7.6545763193008001E-2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D3021" t="s">
        <v>542</v>
      </c>
      <c r="E3021">
        <v>81.2694233</v>
      </c>
      <c r="F3021">
        <v>11.31</v>
      </c>
      <c r="G3021">
        <v>-8.4936380730195697</v>
      </c>
      <c r="H3021">
        <v>3.5727134084978598</v>
      </c>
      <c r="I3021">
        <v>-14.813024671756899</v>
      </c>
      <c r="J3021">
        <v>3.1259928378083499</v>
      </c>
      <c r="K3021">
        <v>11.045892777370501</v>
      </c>
      <c r="L3021">
        <v>10.973122542120199</v>
      </c>
      <c r="M3021">
        <v>59.900308442706503</v>
      </c>
      <c r="N3021">
        <v>1.2348685538991999</v>
      </c>
      <c r="O3021">
        <v>26.083112290008799</v>
      </c>
      <c r="P3021">
        <v>45.747422680412299</v>
      </c>
      <c r="Q3021">
        <v>5.8567165460762002E-2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692</v>
      </c>
      <c r="E3022">
        <v>81.190142511999994</v>
      </c>
      <c r="F3022">
        <v>25.41</v>
      </c>
      <c r="G3022">
        <v>7.0952104447521798</v>
      </c>
      <c r="H3022">
        <v>-3.6326270462529</v>
      </c>
      <c r="I3022">
        <v>-11.525896144944699</v>
      </c>
      <c r="J3022">
        <v>1.4522634734511399</v>
      </c>
      <c r="K3022">
        <v>25.380197124142001</v>
      </c>
      <c r="L3022">
        <v>24.6269037540055</v>
      </c>
      <c r="M3022">
        <v>46.487130652488297</v>
      </c>
      <c r="N3022">
        <v>1.04429658998626</v>
      </c>
      <c r="O3022">
        <v>54.004924523408498</v>
      </c>
      <c r="P3022">
        <v>47.008286066584397</v>
      </c>
      <c r="Q3022">
        <v>5.1303932503911E-2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239</v>
      </c>
      <c r="E3023">
        <v>81.144631715000003</v>
      </c>
      <c r="F3023">
        <v>35.31</v>
      </c>
      <c r="G3023">
        <v>-63.300229380798001</v>
      </c>
      <c r="H3023">
        <v>21.177745730806102</v>
      </c>
      <c r="I3023">
        <v>-36.820812486827499</v>
      </c>
      <c r="J3023">
        <v>9.1021359224307403</v>
      </c>
      <c r="K3023">
        <v>30.230981189704501</v>
      </c>
      <c r="L3023">
        <v>36.408426332114701</v>
      </c>
      <c r="M3023">
        <v>86.095798452210801</v>
      </c>
      <c r="N3023">
        <v>1.3013751498374799</v>
      </c>
      <c r="O3023">
        <v>73.413418926840805</v>
      </c>
      <c r="P3023">
        <v>58.3408071748879</v>
      </c>
      <c r="Q3023">
        <v>4.0822596352020998E-2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211</v>
      </c>
      <c r="E3024">
        <v>80.853162944999994</v>
      </c>
      <c r="F3024">
        <v>51.79</v>
      </c>
      <c r="G3024">
        <v>-26.729133650792999</v>
      </c>
      <c r="H3024">
        <v>-5.3536706044646003</v>
      </c>
      <c r="I3024">
        <v>-28.694175687642201</v>
      </c>
      <c r="J3024">
        <v>2.1636522063349002</v>
      </c>
      <c r="K3024">
        <v>51.628028100920297</v>
      </c>
      <c r="L3024">
        <v>54.163732291853599</v>
      </c>
      <c r="M3024">
        <v>53.048597626527098</v>
      </c>
      <c r="N3024">
        <v>0.82435861359918206</v>
      </c>
      <c r="O3024">
        <v>36.976250241359303</v>
      </c>
      <c r="P3024">
        <v>22.8415559772296</v>
      </c>
      <c r="Q3024">
        <v>-4.7525222400579999E-2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624</v>
      </c>
      <c r="E3025">
        <v>80.838239999999999</v>
      </c>
      <c r="F3025">
        <v>298</v>
      </c>
      <c r="G3025">
        <v>127.505291958493</v>
      </c>
      <c r="H3025">
        <v>-8.6591694151543894</v>
      </c>
      <c r="I3025">
        <v>43.2626618016455</v>
      </c>
      <c r="J3025">
        <v>-1.8824235210768401</v>
      </c>
      <c r="K3025">
        <v>294.855062780992</v>
      </c>
      <c r="L3025">
        <v>232.50115027474499</v>
      </c>
      <c r="M3025">
        <v>43.2029208478776</v>
      </c>
      <c r="N3025">
        <v>0.53646878883471905</v>
      </c>
      <c r="O3025">
        <v>34.597315436241601</v>
      </c>
      <c r="P3025">
        <v>191.015625</v>
      </c>
      <c r="Q3025">
        <v>0.136251669570671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D3026" t="s">
        <v>934</v>
      </c>
      <c r="E3026">
        <v>80.815100000000001</v>
      </c>
      <c r="F3026">
        <v>46.8</v>
      </c>
      <c r="G3026">
        <v>-38.253456981768402</v>
      </c>
      <c r="H3026">
        <v>5.5335754827814903</v>
      </c>
      <c r="I3026">
        <v>-17.626666962430502</v>
      </c>
      <c r="J3026">
        <v>5.1628803044531999</v>
      </c>
      <c r="K3026">
        <v>43.506101408194702</v>
      </c>
      <c r="L3026">
        <v>43.5557700727907</v>
      </c>
      <c r="M3026">
        <v>61.895338543914903</v>
      </c>
      <c r="N3026">
        <v>1.6940133037694001</v>
      </c>
      <c r="O3026">
        <v>19.551282051282001</v>
      </c>
      <c r="P3026">
        <v>28.2191780821917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1093</v>
      </c>
      <c r="E3027">
        <v>80.654640000000001</v>
      </c>
      <c r="F3027">
        <v>69.8</v>
      </c>
      <c r="G3027">
        <v>64.274066705137301</v>
      </c>
      <c r="H3027">
        <v>15.0236288084512</v>
      </c>
      <c r="I3027">
        <v>-25.972989436074698</v>
      </c>
      <c r="J3027">
        <v>0.20766128474957299</v>
      </c>
      <c r="K3027">
        <v>69.477576260207798</v>
      </c>
      <c r="L3027">
        <v>66.656310502229999</v>
      </c>
      <c r="M3027">
        <v>52.633722629836299</v>
      </c>
      <c r="N3027">
        <v>0.67618548598375605</v>
      </c>
      <c r="O3027">
        <v>41.404011461317999</v>
      </c>
      <c r="P3027">
        <v>124.85906040268399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E3028">
        <v>80.190168</v>
      </c>
      <c r="F3028">
        <v>201.75</v>
      </c>
      <c r="G3028">
        <v>101.19724487691199</v>
      </c>
      <c r="H3028">
        <v>16.6377199842671</v>
      </c>
      <c r="I3028">
        <v>31.551114976307801</v>
      </c>
      <c r="J3028">
        <v>2.7280445823548698</v>
      </c>
      <c r="K3028">
        <v>183.988173819921</v>
      </c>
      <c r="L3028">
        <v>159.49490465061501</v>
      </c>
      <c r="M3028">
        <v>74.224062446989805</v>
      </c>
      <c r="N3028">
        <v>1.9626435210295501</v>
      </c>
      <c r="O3028">
        <v>12.9120198265179</v>
      </c>
      <c r="P3028">
        <v>145.886654478976</v>
      </c>
      <c r="Q3028">
        <v>0.11188698745245999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49</v>
      </c>
      <c r="E3029">
        <v>80.123721447999998</v>
      </c>
      <c r="F3029">
        <v>92.01</v>
      </c>
      <c r="G3029">
        <v>204.90336516672099</v>
      </c>
      <c r="H3029">
        <v>-14.367497339978</v>
      </c>
      <c r="I3029">
        <v>-27.621895002126301</v>
      </c>
      <c r="J3029">
        <v>-4.85697400911274</v>
      </c>
      <c r="K3029">
        <v>97.370401277290696</v>
      </c>
      <c r="L3029">
        <v>87.664169427076402</v>
      </c>
      <c r="M3029">
        <v>39.588415799078703</v>
      </c>
      <c r="N3029">
        <v>0.390568406377373</v>
      </c>
      <c r="O3029">
        <v>29.170742310618401</v>
      </c>
      <c r="P3029">
        <v>231.20950323974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1407</v>
      </c>
      <c r="E3030">
        <v>80.113784999999993</v>
      </c>
      <c r="F3030">
        <v>119.9</v>
      </c>
      <c r="G3030">
        <v>-5.0112468236518399</v>
      </c>
      <c r="H3030">
        <v>4.5242514734574701</v>
      </c>
      <c r="I3030">
        <v>1.83446222313475</v>
      </c>
      <c r="J3030">
        <v>3.2761965219094402</v>
      </c>
      <c r="K3030">
        <v>116.269788945363</v>
      </c>
      <c r="L3030">
        <v>105.01778482113301</v>
      </c>
      <c r="M3030">
        <v>59.346911264489897</v>
      </c>
      <c r="N3030">
        <v>0.16326170580565999</v>
      </c>
      <c r="O3030">
        <v>50.083402835696297</v>
      </c>
      <c r="P3030">
        <v>59.866666666666603</v>
      </c>
      <c r="Q3030">
        <v>0.115227938195512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D3031" t="s">
        <v>629</v>
      </c>
      <c r="E3031">
        <v>79.954007615999998</v>
      </c>
      <c r="F3031">
        <v>92.23</v>
      </c>
      <c r="G3031">
        <v>1.9692444026410401</v>
      </c>
      <c r="H3031">
        <v>-3.9451646066456298</v>
      </c>
      <c r="I3031">
        <v>-21.652267957685901</v>
      </c>
      <c r="J3031">
        <v>-3.6466773687085001</v>
      </c>
      <c r="K3031">
        <v>93.209112404367403</v>
      </c>
      <c r="L3031">
        <v>90.953145183770303</v>
      </c>
      <c r="M3031">
        <v>49.1824462018646</v>
      </c>
      <c r="N3031">
        <v>0.50028860930104402</v>
      </c>
      <c r="O3031">
        <v>29.404748997072499</v>
      </c>
      <c r="P3031">
        <v>35.234604105571798</v>
      </c>
      <c r="Q3031">
        <v>5.7817863501150001E-3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E3032">
        <v>79.924178400000002</v>
      </c>
      <c r="F3032">
        <v>35.4</v>
      </c>
      <c r="G3032">
        <v>177.035764240605</v>
      </c>
      <c r="H3032">
        <v>19.179009167125599</v>
      </c>
      <c r="I3032">
        <v>90.233078960231396</v>
      </c>
      <c r="J3032">
        <v>-1.86519684400917</v>
      </c>
      <c r="K3032">
        <v>31.5297512268038</v>
      </c>
      <c r="L3032">
        <v>23.8792009143591</v>
      </c>
      <c r="M3032">
        <v>55.679124750906297</v>
      </c>
      <c r="N3032">
        <v>0.39807925692197699</v>
      </c>
      <c r="O3032">
        <v>7.5423728813559299</v>
      </c>
      <c r="P3032">
        <v>254</v>
      </c>
      <c r="Q3032">
        <v>0.13322936848890901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304</v>
      </c>
      <c r="E3033">
        <v>79.784003475000006</v>
      </c>
      <c r="F3033">
        <v>234.45</v>
      </c>
      <c r="G3033">
        <v>21.6118429995356</v>
      </c>
      <c r="H3033">
        <v>0.538303954243322</v>
      </c>
      <c r="I3033">
        <v>10.290273995970299</v>
      </c>
      <c r="J3033">
        <v>-2.3449004625457901</v>
      </c>
      <c r="K3033">
        <v>202.21319535167501</v>
      </c>
      <c r="L3033">
        <v>183.48734098701701</v>
      </c>
      <c r="M3033">
        <v>62.7926716730016</v>
      </c>
      <c r="N3033">
        <v>1.68866050681702</v>
      </c>
      <c r="O3033">
        <v>1.8980592876946201</v>
      </c>
      <c r="P3033">
        <v>60.472279260780198</v>
      </c>
      <c r="Q3033">
        <v>-2.0405414128147999E-2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171</v>
      </c>
      <c r="E3034">
        <v>79.669423399999999</v>
      </c>
      <c r="F3034">
        <v>49.95</v>
      </c>
      <c r="G3034">
        <v>2.1000315927901898</v>
      </c>
      <c r="H3034">
        <v>2.81925843586049</v>
      </c>
      <c r="I3034">
        <v>-14.8114783756515</v>
      </c>
      <c r="J3034">
        <v>-0.93580368001573799</v>
      </c>
      <c r="K3034">
        <v>48.357144846365102</v>
      </c>
      <c r="L3034">
        <v>45.913069321719703</v>
      </c>
      <c r="M3034">
        <v>49.821928233452901</v>
      </c>
      <c r="N3034">
        <v>1.2757201646090499</v>
      </c>
      <c r="O3034">
        <v>38.738738738738697</v>
      </c>
      <c r="P3034">
        <v>48.882265275707901</v>
      </c>
      <c r="Q3034">
        <v>-1.6839080930654001E-2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1151</v>
      </c>
      <c r="E3035">
        <v>79.572621471000005</v>
      </c>
      <c r="F3035">
        <v>0.85</v>
      </c>
      <c r="G3035">
        <v>52.860528593646997</v>
      </c>
      <c r="H3035">
        <v>14.338697301601901</v>
      </c>
      <c r="I3035">
        <v>-1.49008317166528</v>
      </c>
      <c r="J3035">
        <v>3.5776630308644699</v>
      </c>
      <c r="K3035">
        <v>0.80386793065172402</v>
      </c>
      <c r="L3035">
        <v>0.73920310375068699</v>
      </c>
      <c r="M3035">
        <v>55.2119663297876</v>
      </c>
      <c r="N3035">
        <v>3.57676380161731</v>
      </c>
      <c r="O3035">
        <v>41.176470588235297</v>
      </c>
      <c r="P3035">
        <v>112.5</v>
      </c>
      <c r="Q3035">
        <v>5.7836337537999998E-5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239</v>
      </c>
      <c r="E3036">
        <v>79.537285999999995</v>
      </c>
      <c r="F3036">
        <v>226.15</v>
      </c>
      <c r="G3036">
        <v>-7.7478156614861602</v>
      </c>
      <c r="H3036">
        <v>6.9670194119477102</v>
      </c>
      <c r="I3036">
        <v>-1.5979987115030101</v>
      </c>
      <c r="J3036">
        <v>-2.91831227189429</v>
      </c>
      <c r="K3036">
        <v>215.100484462098</v>
      </c>
      <c r="L3036">
        <v>196.84772904804001</v>
      </c>
      <c r="M3036">
        <v>60.455495871598998</v>
      </c>
      <c r="N3036">
        <v>1.4249361713876301</v>
      </c>
      <c r="O3036">
        <v>18.416979880610199</v>
      </c>
      <c r="P3036">
        <v>54.210705762018399</v>
      </c>
      <c r="Q3036">
        <v>0.101802411968083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E3037">
        <v>79.083075600000001</v>
      </c>
      <c r="F3037">
        <v>73.099999999999994</v>
      </c>
      <c r="G3037">
        <v>-34.2406468891405</v>
      </c>
      <c r="H3037">
        <v>-3.6087037224628</v>
      </c>
      <c r="I3037">
        <v>-12.1277027640492</v>
      </c>
      <c r="J3037">
        <v>-0.25660337093115398</v>
      </c>
      <c r="K3037">
        <v>70.539900453951006</v>
      </c>
      <c r="L3037">
        <v>71.977991136289006</v>
      </c>
      <c r="M3037">
        <v>54.813707311593603</v>
      </c>
      <c r="N3037">
        <v>1.37130771436765</v>
      </c>
      <c r="O3037">
        <v>43.638850889192902</v>
      </c>
      <c r="P3037">
        <v>21.731890091590301</v>
      </c>
      <c r="Q3037">
        <v>0.211000152732432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E3038">
        <v>78.995394632</v>
      </c>
      <c r="F3038">
        <v>44.11</v>
      </c>
      <c r="G3038">
        <v>-30.2171147368052</v>
      </c>
      <c r="H3038">
        <v>3.6257313888908702</v>
      </c>
      <c r="I3038">
        <v>-28.374561316179101</v>
      </c>
      <c r="J3038">
        <v>-4.0749474109025901</v>
      </c>
      <c r="K3038">
        <v>41.682957457462997</v>
      </c>
      <c r="L3038">
        <v>41.877493627880803</v>
      </c>
      <c r="M3038">
        <v>62.915859600864202</v>
      </c>
      <c r="N3038">
        <v>1.7929135310586799</v>
      </c>
      <c r="O3038">
        <v>38.970754930854604</v>
      </c>
      <c r="P3038">
        <v>41.969745735436099</v>
      </c>
      <c r="Q3038">
        <v>-1.2715264756697001E-2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D3039" t="s">
        <v>189</v>
      </c>
      <c r="E3039">
        <v>78.994199199999997</v>
      </c>
      <c r="F3039">
        <v>72.75</v>
      </c>
      <c r="G3039">
        <v>-48.685922698246102</v>
      </c>
      <c r="H3039">
        <v>-8.6866071124011004</v>
      </c>
      <c r="I3039">
        <v>-32.579607682242397</v>
      </c>
      <c r="J3039">
        <v>-0.90828074423592797</v>
      </c>
      <c r="K3039">
        <v>72.375928062082295</v>
      </c>
      <c r="L3039">
        <v>79.3387506616628</v>
      </c>
      <c r="M3039">
        <v>44.805098647480797</v>
      </c>
      <c r="N3039">
        <v>0.69185097997502798</v>
      </c>
      <c r="O3039">
        <v>55.051546391752503</v>
      </c>
      <c r="P3039">
        <v>11.579754601226901</v>
      </c>
      <c r="Q3039">
        <v>7.9077894795267001E-2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E3040">
        <v>78.96096</v>
      </c>
      <c r="F3040">
        <v>173.3</v>
      </c>
      <c r="G3040">
        <v>195.90994232899001</v>
      </c>
      <c r="H3040">
        <v>17.658936130640399</v>
      </c>
      <c r="I3040">
        <v>10.497750829199701</v>
      </c>
      <c r="J3040">
        <v>20.358385922430699</v>
      </c>
      <c r="K3040">
        <v>154.77041058655001</v>
      </c>
      <c r="L3040">
        <v>134.60900928532399</v>
      </c>
      <c r="M3040">
        <v>72.044265384748996</v>
      </c>
      <c r="N3040">
        <v>1.5318565632196499</v>
      </c>
      <c r="O3040">
        <v>19.994229659549799</v>
      </c>
      <c r="P3040">
        <v>244.73655913978399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D3041" t="s">
        <v>1535</v>
      </c>
      <c r="E3041">
        <v>78.753496799999994</v>
      </c>
      <c r="F3041">
        <v>269.60000000000002</v>
      </c>
      <c r="G3041">
        <v>96.319790911290895</v>
      </c>
      <c r="H3041">
        <v>23.843889131173398</v>
      </c>
      <c r="I3041">
        <v>24.218831973339999</v>
      </c>
      <c r="J3041">
        <v>16.671429400691501</v>
      </c>
      <c r="K3041">
        <v>224.29633728215401</v>
      </c>
      <c r="L3041">
        <v>201.40026378051601</v>
      </c>
      <c r="M3041">
        <v>83.602305746069007</v>
      </c>
      <c r="N3041">
        <v>3.1580654522683802</v>
      </c>
      <c r="O3041">
        <v>9.4213649851631907</v>
      </c>
      <c r="P3041">
        <v>134.027777777777</v>
      </c>
      <c r="Q3041">
        <v>7.8746408921821998E-2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1344</v>
      </c>
      <c r="E3042">
        <v>78.721157419999997</v>
      </c>
      <c r="F3042">
        <v>76.709999999999994</v>
      </c>
      <c r="G3042">
        <v>-14.3026334001223</v>
      </c>
      <c r="H3042">
        <v>3.1324460957365998</v>
      </c>
      <c r="I3042">
        <v>-14.8091984528041</v>
      </c>
      <c r="J3042">
        <v>-1.2937653161611899</v>
      </c>
      <c r="K3042">
        <v>76.030239850116104</v>
      </c>
      <c r="L3042">
        <v>75.640160853456507</v>
      </c>
      <c r="M3042">
        <v>49.496305010587299</v>
      </c>
      <c r="N3042">
        <v>0.92075722934160398</v>
      </c>
      <c r="O3042">
        <v>28.1449615434754</v>
      </c>
      <c r="P3042">
        <v>27.3195020746887</v>
      </c>
      <c r="Q3042">
        <v>-2.1840497118799998E-3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484</v>
      </c>
      <c r="E3043">
        <v>78.670150000000007</v>
      </c>
      <c r="F3043">
        <v>48.79</v>
      </c>
      <c r="G3043">
        <v>130.48333561119</v>
      </c>
      <c r="H3043">
        <v>27.890420123748601</v>
      </c>
      <c r="I3043">
        <v>26.107651519449401</v>
      </c>
      <c r="J3043">
        <v>-17.9665354337384</v>
      </c>
      <c r="K3043">
        <v>40.964336550195199</v>
      </c>
      <c r="L3043">
        <v>34.929022026022501</v>
      </c>
      <c r="M3043">
        <v>54.822537753974103</v>
      </c>
      <c r="N3043">
        <v>2.9557161675663601</v>
      </c>
      <c r="O3043">
        <v>17.278130764500901</v>
      </c>
      <c r="P3043">
        <v>198.958333333333</v>
      </c>
      <c r="Q3043">
        <v>0.24823395586571101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109</v>
      </c>
      <c r="E3044">
        <v>78.644000000000005</v>
      </c>
      <c r="F3044">
        <v>1941.8</v>
      </c>
      <c r="G3044">
        <v>135.004587266773</v>
      </c>
      <c r="H3044">
        <v>0.61262508595347498</v>
      </c>
      <c r="I3044">
        <v>22.877126941158799</v>
      </c>
      <c r="J3044">
        <v>-2.92678259442095</v>
      </c>
      <c r="K3044">
        <v>1842.4082713104499</v>
      </c>
      <c r="L3044">
        <v>1510.4880608772901</v>
      </c>
      <c r="M3044">
        <v>57.960964222528602</v>
      </c>
      <c r="N3044">
        <v>0.79171261585981101</v>
      </c>
      <c r="O3044">
        <v>27.407559995880099</v>
      </c>
      <c r="P3044">
        <v>210.414834945248</v>
      </c>
      <c r="Q3044">
        <v>8.3737023918284997E-2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D3045" t="s">
        <v>304</v>
      </c>
      <c r="E3045">
        <v>78.61</v>
      </c>
      <c r="F3045">
        <v>110.5</v>
      </c>
      <c r="G3045">
        <v>132.17339409072301</v>
      </c>
      <c r="H3045">
        <v>17.093296977356399</v>
      </c>
      <c r="I3045">
        <v>66.899421416750698</v>
      </c>
      <c r="J3045">
        <v>-8.8896403933587393</v>
      </c>
      <c r="K3045">
        <v>106.38560597258601</v>
      </c>
      <c r="L3045">
        <v>79.723967148928494</v>
      </c>
      <c r="M3045">
        <v>43.254245322192901</v>
      </c>
      <c r="N3045">
        <v>0.471667340265155</v>
      </c>
      <c r="O3045">
        <v>28.506787330316701</v>
      </c>
      <c r="P3045">
        <v>176.31907976994199</v>
      </c>
      <c r="Q3045">
        <v>0.104008254715254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E3046">
        <v>78.533873</v>
      </c>
      <c r="F3046">
        <v>106.55</v>
      </c>
      <c r="G3046">
        <v>17.002537111916499</v>
      </c>
      <c r="H3046">
        <v>11.9383928875988</v>
      </c>
      <c r="I3046">
        <v>6.0381902342335003</v>
      </c>
      <c r="J3046">
        <v>-0.18392176987696501</v>
      </c>
      <c r="K3046">
        <v>100.865658930329</v>
      </c>
      <c r="L3046">
        <v>92.983147656533006</v>
      </c>
      <c r="M3046">
        <v>52.359442764810197</v>
      </c>
      <c r="N3046">
        <v>3.6181781226477998</v>
      </c>
      <c r="O3046">
        <v>35.147817925856401</v>
      </c>
      <c r="P3046">
        <v>53.309352517985602</v>
      </c>
      <c r="Q3046">
        <v>0.10866222070044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E3047">
        <v>78.514200000000002</v>
      </c>
      <c r="F3047">
        <v>27.03</v>
      </c>
      <c r="G3047">
        <v>-98.333458780874196</v>
      </c>
      <c r="H3047">
        <v>4.4840474530554397</v>
      </c>
      <c r="I3047">
        <v>-82.584833185136006</v>
      </c>
      <c r="J3047">
        <v>-8.9714190914968395</v>
      </c>
      <c r="K3047">
        <v>32.362417460379199</v>
      </c>
      <c r="L3047">
        <v>55.476693232463198</v>
      </c>
      <c r="M3047">
        <v>36.002205591225</v>
      </c>
      <c r="N3047">
        <v>0.54375720051710397</v>
      </c>
      <c r="O3047">
        <v>281.42804291527898</v>
      </c>
      <c r="P3047">
        <v>20.026642984014199</v>
      </c>
      <c r="Q3047">
        <v>-4.1641445965622997E-2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D3048" t="s">
        <v>629</v>
      </c>
      <c r="E3048">
        <v>78.294428569999994</v>
      </c>
      <c r="F3048">
        <v>82.78</v>
      </c>
      <c r="G3048">
        <v>29.882541172263402</v>
      </c>
      <c r="H3048">
        <v>-0.74544238504542104</v>
      </c>
      <c r="I3048">
        <v>-11.761636287583899</v>
      </c>
      <c r="J3048">
        <v>-9.2071195808031199</v>
      </c>
      <c r="K3048">
        <v>78.988306696029895</v>
      </c>
      <c r="L3048">
        <v>72.674411666829897</v>
      </c>
      <c r="M3048">
        <v>47.562333962794099</v>
      </c>
      <c r="N3048">
        <v>1.7094893988867701</v>
      </c>
      <c r="O3048">
        <v>14.641217685431201</v>
      </c>
      <c r="P3048">
        <v>76.880341880341902</v>
      </c>
      <c r="Q3048">
        <v>3.0071326768638999E-2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D3049" t="s">
        <v>388</v>
      </c>
      <c r="E3049">
        <v>77.854759200000004</v>
      </c>
      <c r="F3049">
        <v>129.44999999999999</v>
      </c>
      <c r="G3049">
        <v>-50.044400983817702</v>
      </c>
      <c r="H3049">
        <v>-18.7311111414556</v>
      </c>
      <c r="I3049">
        <v>-8.9370271445006004</v>
      </c>
      <c r="J3049">
        <v>-6.5579749910848104</v>
      </c>
      <c r="K3049">
        <v>133.96103914892299</v>
      </c>
      <c r="L3049">
        <v>141.339177281123</v>
      </c>
      <c r="M3049">
        <v>33.443431245753601</v>
      </c>
      <c r="N3049">
        <v>0.44487686226816597</v>
      </c>
      <c r="O3049">
        <v>81.228273464658102</v>
      </c>
      <c r="P3049">
        <v>74.932432432432407</v>
      </c>
      <c r="Q3049">
        <v>0.12340152572843301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D3050" t="s">
        <v>905</v>
      </c>
      <c r="E3050">
        <v>77.801721443999995</v>
      </c>
      <c r="F3050">
        <v>6.32</v>
      </c>
      <c r="G3050">
        <v>-17.340620831640202</v>
      </c>
      <c r="H3050">
        <v>-13.1250991758931</v>
      </c>
      <c r="I3050">
        <v>-26.1597746417197</v>
      </c>
      <c r="J3050">
        <v>-5.4207185551812103</v>
      </c>
      <c r="K3050">
        <v>6.9221453179649499</v>
      </c>
      <c r="L3050">
        <v>8.1579351297071998</v>
      </c>
      <c r="M3050">
        <v>22.671882916151301</v>
      </c>
      <c r="N3050">
        <v>1.16794065502384</v>
      </c>
      <c r="O3050">
        <v>95.411392405063197</v>
      </c>
      <c r="P3050">
        <v>37.391304347826001</v>
      </c>
      <c r="Q3050">
        <v>-0.138694742890284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E3051">
        <v>77.745090000000005</v>
      </c>
      <c r="F3051">
        <v>65.58</v>
      </c>
      <c r="G3051">
        <v>-24.0769876443368</v>
      </c>
      <c r="H3051">
        <v>-2.0655249936109499</v>
      </c>
      <c r="I3051">
        <v>-43.8029263483091</v>
      </c>
      <c r="J3051">
        <v>-1.19584748718024</v>
      </c>
      <c r="K3051">
        <v>64.934711830009107</v>
      </c>
      <c r="L3051">
        <v>66.050715972827504</v>
      </c>
      <c r="M3051">
        <v>53.873940887304499</v>
      </c>
      <c r="N3051">
        <v>0.66485251604054696</v>
      </c>
      <c r="O3051">
        <v>76.852698993595595</v>
      </c>
      <c r="P3051">
        <v>18.568070873259799</v>
      </c>
      <c r="Q3051">
        <v>0.15087888725842299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E3052">
        <v>77.726387200000005</v>
      </c>
      <c r="F3052">
        <v>308</v>
      </c>
      <c r="G3052">
        <v>286.839401833083</v>
      </c>
      <c r="H3052">
        <v>-6.9839440641264598</v>
      </c>
      <c r="I3052">
        <v>299.81335147127999</v>
      </c>
      <c r="J3052">
        <v>-6.87886897953004</v>
      </c>
      <c r="K3052">
        <v>261.76647392487899</v>
      </c>
      <c r="M3052">
        <v>44.028882953005699</v>
      </c>
      <c r="N3052">
        <v>0.438298400099218</v>
      </c>
      <c r="O3052">
        <v>26.136363636363601</v>
      </c>
      <c r="P3052">
        <v>333.80281690140799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547</v>
      </c>
      <c r="E3053">
        <v>77.702083680000001</v>
      </c>
      <c r="F3053">
        <v>46.6</v>
      </c>
      <c r="G3053">
        <v>43.457067755760001</v>
      </c>
      <c r="H3053">
        <v>-5.0549950669792301</v>
      </c>
      <c r="I3053">
        <v>7.4557846082042998</v>
      </c>
      <c r="J3053">
        <v>-7.4624854048235703</v>
      </c>
      <c r="K3053">
        <v>44.5134465523752</v>
      </c>
      <c r="L3053">
        <v>38.077765290776597</v>
      </c>
      <c r="M3053">
        <v>45.600628032458602</v>
      </c>
      <c r="N3053">
        <v>0.87057873138111797</v>
      </c>
      <c r="O3053">
        <v>15.2360515021459</v>
      </c>
      <c r="P3053">
        <v>92.085737840065903</v>
      </c>
      <c r="Q3053">
        <v>7.2257316039401998E-2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E3054">
        <v>77.685000000000002</v>
      </c>
      <c r="F3054">
        <v>51</v>
      </c>
      <c r="G3054">
        <v>-65.240482515246697</v>
      </c>
      <c r="H3054">
        <v>-3.31027295134336</v>
      </c>
      <c r="I3054">
        <v>-43.277243379878101</v>
      </c>
      <c r="J3054">
        <v>-8.4279940058846705</v>
      </c>
      <c r="K3054">
        <v>56.155252357829099</v>
      </c>
      <c r="L3054">
        <v>64.460308679399006</v>
      </c>
      <c r="M3054">
        <v>38.276943780595701</v>
      </c>
      <c r="N3054">
        <v>1.15383585486678</v>
      </c>
      <c r="O3054">
        <v>86.6666666666666</v>
      </c>
      <c r="P3054">
        <v>8.5106382978723296</v>
      </c>
      <c r="Q3054">
        <v>1.5098298107523E-2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D3055" t="s">
        <v>414</v>
      </c>
      <c r="E3055">
        <v>77.424850508000006</v>
      </c>
      <c r="F3055">
        <v>43.93</v>
      </c>
      <c r="G3055">
        <v>-34.861889152426897</v>
      </c>
      <c r="H3055">
        <v>-12.253104532275101</v>
      </c>
      <c r="I3055">
        <v>-15.7355890750075</v>
      </c>
      <c r="J3055">
        <v>-2.4464333546777</v>
      </c>
      <c r="K3055">
        <v>45.034195938095799</v>
      </c>
      <c r="L3055">
        <v>45.719900522869601</v>
      </c>
      <c r="M3055">
        <v>44.403375026963602</v>
      </c>
      <c r="N3055">
        <v>0.20667319942641499</v>
      </c>
      <c r="O3055">
        <v>35.455732806859103</v>
      </c>
      <c r="P3055">
        <v>41.5819160575955</v>
      </c>
      <c r="Q3055">
        <v>1.0528053930553E-2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E3056">
        <v>77.422306800000001</v>
      </c>
      <c r="F3056">
        <v>155</v>
      </c>
      <c r="G3056">
        <v>-2.2937812305880101E-2</v>
      </c>
      <c r="H3056">
        <v>33.757106337891202</v>
      </c>
      <c r="I3056">
        <v>12.9510118258905</v>
      </c>
      <c r="J3056">
        <v>-4.3090987401459504</v>
      </c>
      <c r="K3056">
        <v>133.68194537875101</v>
      </c>
      <c r="M3056">
        <v>72.494898631523697</v>
      </c>
      <c r="N3056">
        <v>2.10462683096954</v>
      </c>
      <c r="O3056">
        <v>5.1612903225806299</v>
      </c>
      <c r="P3056">
        <v>49.715058437167897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629</v>
      </c>
      <c r="E3057">
        <v>77.396904000000006</v>
      </c>
      <c r="F3057">
        <v>2.59</v>
      </c>
      <c r="G3057">
        <v>-81.262659812150005</v>
      </c>
      <c r="H3057">
        <v>-5.9888101775351998</v>
      </c>
      <c r="I3057">
        <v>-45.766971043518801</v>
      </c>
      <c r="J3057">
        <v>-3.8831235115315201</v>
      </c>
      <c r="K3057">
        <v>2.6254353001472599</v>
      </c>
      <c r="L3057">
        <v>3.62428243430944</v>
      </c>
      <c r="M3057">
        <v>47.316270651034898</v>
      </c>
      <c r="N3057">
        <v>1.2127703274154</v>
      </c>
      <c r="O3057">
        <v>173.48777348777301</v>
      </c>
      <c r="P3057">
        <v>20.465116279069701</v>
      </c>
      <c r="Q3057">
        <v>-7.0158671710060003E-2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629</v>
      </c>
      <c r="E3058">
        <v>77.341499999999996</v>
      </c>
      <c r="F3058">
        <v>44.1</v>
      </c>
      <c r="G3058">
        <v>-37.215228982110403</v>
      </c>
      <c r="H3058">
        <v>-6.6393039189373199E-2</v>
      </c>
      <c r="I3058">
        <v>-24.241279343914002</v>
      </c>
      <c r="J3058">
        <v>-4.15423543679257</v>
      </c>
      <c r="K3058">
        <v>44.320561809013</v>
      </c>
      <c r="M3058">
        <v>56.376155392835699</v>
      </c>
      <c r="N3058">
        <v>1.7782051282051199</v>
      </c>
      <c r="O3058">
        <v>32.426303854875201</v>
      </c>
      <c r="P3058">
        <v>24.225352112675999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E3059">
        <v>77.301755061999998</v>
      </c>
      <c r="F3059">
        <v>95.72</v>
      </c>
      <c r="G3059">
        <v>7.04577053662097</v>
      </c>
      <c r="H3059">
        <v>4.2568386571144599</v>
      </c>
      <c r="I3059">
        <v>7.8323685272021297</v>
      </c>
      <c r="J3059">
        <v>-4.15494255535513</v>
      </c>
      <c r="K3059">
        <v>92.667419450796302</v>
      </c>
      <c r="L3059">
        <v>87.655592268269402</v>
      </c>
      <c r="M3059">
        <v>46.7093687430648</v>
      </c>
      <c r="N3059">
        <v>0.48838399433397101</v>
      </c>
      <c r="O3059">
        <v>14.8140409527789</v>
      </c>
      <c r="P3059">
        <v>41.933570581257399</v>
      </c>
      <c r="Q3059">
        <v>1.3056830245398001E-2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D3060" t="s">
        <v>65</v>
      </c>
      <c r="E3060">
        <v>77.300582500000004</v>
      </c>
      <c r="F3060">
        <v>102.1</v>
      </c>
      <c r="G3060">
        <v>-15.158739858344999</v>
      </c>
      <c r="H3060">
        <v>-1.0371804205661801</v>
      </c>
      <c r="I3060">
        <v>-14.138561698206001</v>
      </c>
      <c r="J3060">
        <v>-3.01194900579892</v>
      </c>
      <c r="K3060">
        <v>99.235942647164407</v>
      </c>
      <c r="L3060">
        <v>96.835431896670698</v>
      </c>
      <c r="M3060">
        <v>57.270605297754798</v>
      </c>
      <c r="N3060">
        <v>1.7633654021204399</v>
      </c>
      <c r="O3060">
        <v>11.6552399608227</v>
      </c>
      <c r="P3060">
        <v>24.360535931790501</v>
      </c>
      <c r="Q3060">
        <v>1.22581572372E-2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D3061" t="s">
        <v>505</v>
      </c>
      <c r="E3061">
        <v>77.283839999999998</v>
      </c>
      <c r="F3061">
        <v>1.1000000000000001</v>
      </c>
      <c r="G3061">
        <v>-34.639471406352897</v>
      </c>
      <c r="H3061">
        <v>26.9787969280029</v>
      </c>
      <c r="I3061">
        <v>55.898580795946003</v>
      </c>
      <c r="J3061">
        <v>18.346014788410098</v>
      </c>
      <c r="K3061">
        <v>0.86707242008727003</v>
      </c>
      <c r="L3061">
        <v>0.900709059391404</v>
      </c>
      <c r="M3061">
        <v>86.487573031340702</v>
      </c>
      <c r="N3061">
        <v>2.0378119726761201</v>
      </c>
      <c r="O3061">
        <v>13.636363636363599</v>
      </c>
      <c r="P3061">
        <v>144.444444444444</v>
      </c>
      <c r="Q3061">
        <v>5.1462178360800002E-3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D3062" t="s">
        <v>1840</v>
      </c>
      <c r="E3062">
        <v>77.235600000000005</v>
      </c>
      <c r="F3062">
        <v>49.4</v>
      </c>
      <c r="G3062">
        <v>575.99696115927998</v>
      </c>
      <c r="H3062">
        <v>-2.1334793006074899</v>
      </c>
      <c r="I3062">
        <v>32.994825783186201</v>
      </c>
      <c r="J3062">
        <v>7.09171925576406</v>
      </c>
      <c r="K3062">
        <v>52.1960786459193</v>
      </c>
      <c r="L3062">
        <v>42.9889622888792</v>
      </c>
      <c r="M3062">
        <v>61.030385175518099</v>
      </c>
      <c r="N3062">
        <v>1.2295990883185199</v>
      </c>
      <c r="O3062">
        <v>42.388663967611301</v>
      </c>
      <c r="P3062">
        <v>721.41669437977998</v>
      </c>
      <c r="Q3062">
        <v>0.20040531185312699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539</v>
      </c>
      <c r="E3063">
        <v>77.164500000000004</v>
      </c>
      <c r="F3063">
        <v>76.44</v>
      </c>
      <c r="G3063">
        <v>242.07940409565501</v>
      </c>
      <c r="H3063">
        <v>43.5589843585106</v>
      </c>
      <c r="I3063">
        <v>123.69106737913</v>
      </c>
      <c r="J3063">
        <v>9.1251199680559001</v>
      </c>
      <c r="K3063">
        <v>57.476854682638297</v>
      </c>
      <c r="L3063">
        <v>42.9484634945415</v>
      </c>
      <c r="M3063">
        <v>98.580662870541602</v>
      </c>
      <c r="N3063">
        <v>0.551467173267848</v>
      </c>
      <c r="O3063">
        <v>0</v>
      </c>
      <c r="P3063">
        <v>331.86440677966101</v>
      </c>
      <c r="Q3063">
        <v>0.106482093431821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873</v>
      </c>
      <c r="E3064">
        <v>77.152473000000001</v>
      </c>
      <c r="F3064">
        <v>76.150000000000006</v>
      </c>
      <c r="G3064">
        <v>40.141949358674403</v>
      </c>
      <c r="H3064">
        <v>-7.3409884822250699</v>
      </c>
      <c r="I3064">
        <v>-15.010690694345399</v>
      </c>
      <c r="J3064">
        <v>-0.57936242194012799</v>
      </c>
      <c r="K3064">
        <v>77.076195876806295</v>
      </c>
      <c r="L3064">
        <v>73.460764297916</v>
      </c>
      <c r="M3064">
        <v>43.9586190693825</v>
      </c>
      <c r="N3064">
        <v>0.17621708285061899</v>
      </c>
      <c r="O3064">
        <v>50.623768877216001</v>
      </c>
      <c r="P3064">
        <v>73.858447488584503</v>
      </c>
      <c r="Q3064">
        <v>0.134202492495234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130</v>
      </c>
      <c r="E3065">
        <v>77.079285040000002</v>
      </c>
      <c r="F3065">
        <v>46.75</v>
      </c>
      <c r="G3065">
        <v>70.918420379461395</v>
      </c>
      <c r="H3065">
        <v>18.3982130210482</v>
      </c>
      <c r="I3065">
        <v>28.4203888847644</v>
      </c>
      <c r="J3065">
        <v>-2.4555111056144701</v>
      </c>
      <c r="K3065">
        <v>44.1611692629481</v>
      </c>
      <c r="L3065">
        <v>37.714514527611499</v>
      </c>
      <c r="M3065">
        <v>50.072105566867997</v>
      </c>
      <c r="N3065">
        <v>1.6687207098471399</v>
      </c>
      <c r="O3065">
        <v>20.6844919786096</v>
      </c>
      <c r="P3065">
        <v>111.53846153846099</v>
      </c>
      <c r="Q3065">
        <v>4.4011089945108002E-2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713</v>
      </c>
      <c r="E3066">
        <v>77.053211959999999</v>
      </c>
      <c r="F3066">
        <v>61.07</v>
      </c>
      <c r="G3066">
        <v>33.788127441512998</v>
      </c>
      <c r="H3066">
        <v>2.00032047635916</v>
      </c>
      <c r="I3066">
        <v>8.6370546248932207</v>
      </c>
      <c r="J3066">
        <v>-0.48078046857158102</v>
      </c>
      <c r="K3066">
        <v>57.228385347162998</v>
      </c>
      <c r="L3066">
        <v>50.871903100082399</v>
      </c>
      <c r="M3066">
        <v>51.880968766981397</v>
      </c>
      <c r="N3066">
        <v>0.92720708387460604</v>
      </c>
      <c r="O3066">
        <v>1.4409693794006999</v>
      </c>
      <c r="P3066">
        <v>64.831309041835297</v>
      </c>
      <c r="Q3066">
        <v>6.5320406444950005E-2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D3067" t="s">
        <v>414</v>
      </c>
      <c r="E3067">
        <v>77.041835759999998</v>
      </c>
      <c r="F3067">
        <v>51.82</v>
      </c>
      <c r="G3067">
        <v>-3.2182520872713698</v>
      </c>
      <c r="H3067">
        <v>-9.47760381411209</v>
      </c>
      <c r="I3067">
        <v>-8.7509573551057098</v>
      </c>
      <c r="J3067">
        <v>-4.2238715332129004</v>
      </c>
      <c r="K3067">
        <v>53.518530723976298</v>
      </c>
      <c r="L3067">
        <v>50.597233019133498</v>
      </c>
      <c r="M3067">
        <v>31.836941857305501</v>
      </c>
      <c r="N3067">
        <v>0.11210335668140201</v>
      </c>
      <c r="O3067">
        <v>60.555769972983398</v>
      </c>
      <c r="P3067">
        <v>32.362707535121302</v>
      </c>
      <c r="Q3067">
        <v>-1.9491617700578001E-2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D3068" t="s">
        <v>1344</v>
      </c>
      <c r="E3068">
        <v>76.993555000000001</v>
      </c>
      <c r="F3068">
        <v>261.89999999999998</v>
      </c>
      <c r="G3068">
        <v>36.971935120599397</v>
      </c>
      <c r="H3068">
        <v>-5.2799979169988003</v>
      </c>
      <c r="I3068">
        <v>-34.327663547945299</v>
      </c>
      <c r="J3068">
        <v>-2.0811485175616302</v>
      </c>
      <c r="K3068">
        <v>266.60362698577501</v>
      </c>
      <c r="L3068">
        <v>250.356381570346</v>
      </c>
      <c r="M3068">
        <v>40.003049433671201</v>
      </c>
      <c r="N3068">
        <v>0.49860909413624999</v>
      </c>
      <c r="O3068">
        <v>38.984345169912103</v>
      </c>
      <c r="P3068">
        <v>81.308411214953196</v>
      </c>
      <c r="Q3068">
        <v>5.9666607387724002E-2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D3069" t="s">
        <v>692</v>
      </c>
      <c r="E3069">
        <v>76.5</v>
      </c>
      <c r="F3069">
        <v>1.18</v>
      </c>
      <c r="G3069">
        <v>-8.3061380730195893</v>
      </c>
      <c r="H3069">
        <v>29.569217260358698</v>
      </c>
      <c r="I3069">
        <v>-34.665521768156502</v>
      </c>
      <c r="J3069">
        <v>1.21740231587335</v>
      </c>
      <c r="K3069">
        <v>1.0400892531933099</v>
      </c>
      <c r="L3069">
        <v>1.06893914202228</v>
      </c>
      <c r="M3069">
        <v>63.787719922543602</v>
      </c>
      <c r="N3069">
        <v>2.3200888485323299</v>
      </c>
      <c r="O3069">
        <v>44.067796610169403</v>
      </c>
      <c r="P3069">
        <v>38.823529411764703</v>
      </c>
      <c r="Q3069">
        <v>-1.1701464741656E-2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D3070" t="s">
        <v>905</v>
      </c>
      <c r="E3070">
        <v>76.427033565000002</v>
      </c>
      <c r="F3070">
        <v>159.55000000000001</v>
      </c>
      <c r="G3070">
        <v>15.3901319092184</v>
      </c>
      <c r="H3070">
        <v>48.378184057727097</v>
      </c>
      <c r="I3070">
        <v>28.364081547414798</v>
      </c>
      <c r="J3070">
        <v>-10.852942791037099</v>
      </c>
      <c r="M3070">
        <v>50.394014942554797</v>
      </c>
      <c r="O3070">
        <v>10.9370103415856</v>
      </c>
      <c r="P3070">
        <v>98.816199376946997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46</v>
      </c>
      <c r="E3071">
        <v>76.329569957999993</v>
      </c>
      <c r="F3071">
        <v>11.17</v>
      </c>
      <c r="G3071">
        <v>-0.80052009549150605</v>
      </c>
      <c r="H3071">
        <v>7.7116355179843596</v>
      </c>
      <c r="I3071">
        <v>-36.615155467790203</v>
      </c>
      <c r="J3071">
        <v>-2.67146215621091</v>
      </c>
      <c r="K3071">
        <v>10.5960347680239</v>
      </c>
      <c r="L3071">
        <v>11.195374003531199</v>
      </c>
      <c r="M3071">
        <v>63.291965783158901</v>
      </c>
      <c r="N3071">
        <v>1.9643462941943299</v>
      </c>
      <c r="O3071">
        <v>51.656222023276598</v>
      </c>
      <c r="P3071">
        <v>44.689119170984398</v>
      </c>
      <c r="Q3071">
        <v>-4.3261238205965002E-2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E3072">
        <v>76.172785079999997</v>
      </c>
      <c r="F3072">
        <v>58.43</v>
      </c>
      <c r="G3072">
        <v>19.8419359639989</v>
      </c>
      <c r="H3072">
        <v>2.5930475422535402</v>
      </c>
      <c r="I3072">
        <v>-8.0529091555438903</v>
      </c>
      <c r="J3072">
        <v>12.0754292944527</v>
      </c>
      <c r="K3072">
        <v>50.160635414225297</v>
      </c>
      <c r="L3072">
        <v>48.127847767205502</v>
      </c>
      <c r="M3072">
        <v>80.838506808356797</v>
      </c>
      <c r="N3072">
        <v>2.4940836940836899</v>
      </c>
      <c r="O3072">
        <v>9.5327742597980603</v>
      </c>
      <c r="P3072">
        <v>64.591549295774598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484</v>
      </c>
      <c r="E3073">
        <v>76.128</v>
      </c>
      <c r="F3073">
        <v>160</v>
      </c>
      <c r="G3073">
        <v>-9.9848003776361001</v>
      </c>
      <c r="H3073">
        <v>18.2375381867441</v>
      </c>
      <c r="I3073">
        <v>2.9891492605603101</v>
      </c>
      <c r="J3073">
        <v>19.0591378021299</v>
      </c>
      <c r="K3073">
        <v>146.96382491389201</v>
      </c>
      <c r="M3073">
        <v>62.878077303168801</v>
      </c>
      <c r="N3073">
        <v>2.2913884007029801</v>
      </c>
      <c r="O3073">
        <v>23.75</v>
      </c>
      <c r="P3073">
        <v>40.412461605967501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43</v>
      </c>
      <c r="E3074">
        <v>76.052415838000002</v>
      </c>
      <c r="F3074">
        <v>43.98</v>
      </c>
      <c r="G3074">
        <v>-22.457259678686601</v>
      </c>
      <c r="H3074">
        <v>-2.5888734102970998</v>
      </c>
      <c r="I3074">
        <v>-25.635279162639701</v>
      </c>
      <c r="J3074">
        <v>5.8536240176688104</v>
      </c>
      <c r="K3074">
        <v>45.1035823914685</v>
      </c>
      <c r="L3074">
        <v>50.0052784308307</v>
      </c>
      <c r="M3074">
        <v>47.094788640786298</v>
      </c>
      <c r="N3074">
        <v>0.40020765102862199</v>
      </c>
      <c r="O3074">
        <v>44.383810823101399</v>
      </c>
      <c r="P3074">
        <v>19.1869918699187</v>
      </c>
      <c r="Q3074">
        <v>1.5752295470559001E-2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403</v>
      </c>
      <c r="E3075">
        <v>75.937164011999997</v>
      </c>
      <c r="F3075">
        <v>1.06</v>
      </c>
      <c r="G3075">
        <v>239.21110330629</v>
      </c>
      <c r="H3075">
        <v>1.0429680509975801</v>
      </c>
      <c r="I3075">
        <v>28.001144898510098</v>
      </c>
      <c r="J3075">
        <v>4.6407388636071998</v>
      </c>
      <c r="K3075">
        <v>0.93287098354120701</v>
      </c>
      <c r="L3075">
        <v>0.73762699078888205</v>
      </c>
      <c r="M3075">
        <v>64.109191683538995</v>
      </c>
      <c r="N3075">
        <v>1.7720662338945199</v>
      </c>
      <c r="O3075">
        <v>5.6603773584905603</v>
      </c>
      <c r="P3075">
        <v>457.89473684210498</v>
      </c>
      <c r="Q3075">
        <v>0.14567390814053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D3076" t="s">
        <v>75</v>
      </c>
      <c r="E3076">
        <v>75.819170764999996</v>
      </c>
      <c r="F3076">
        <v>128.25</v>
      </c>
      <c r="G3076">
        <v>15.0006049855965</v>
      </c>
      <c r="H3076">
        <v>16.772880193896199</v>
      </c>
      <c r="I3076">
        <v>2.62622024510449</v>
      </c>
      <c r="J3076">
        <v>-1.68695820712392</v>
      </c>
      <c r="K3076">
        <v>115.33703303694701</v>
      </c>
      <c r="L3076">
        <v>106.71571721909299</v>
      </c>
      <c r="M3076">
        <v>64.5184188087987</v>
      </c>
      <c r="N3076">
        <v>0.88837236447164503</v>
      </c>
      <c r="O3076">
        <v>13.840155945418999</v>
      </c>
      <c r="P3076">
        <v>71</v>
      </c>
      <c r="Q3076">
        <v>4.2094278396619996E-3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1535</v>
      </c>
      <c r="E3077">
        <v>75.720275999999998</v>
      </c>
      <c r="F3077">
        <v>124</v>
      </c>
      <c r="G3077">
        <v>4.2201777164540903</v>
      </c>
      <c r="H3077">
        <v>-10.916307967101901</v>
      </c>
      <c r="I3077">
        <v>-43.669267086508498</v>
      </c>
      <c r="J3077">
        <v>-3.4834075123170698</v>
      </c>
      <c r="K3077">
        <v>133.71548905864901</v>
      </c>
      <c r="L3077">
        <v>138.058761559007</v>
      </c>
      <c r="M3077">
        <v>46.524034289546897</v>
      </c>
      <c r="N3077">
        <v>1.3868852459016301</v>
      </c>
      <c r="O3077">
        <v>61.290322580645103</v>
      </c>
      <c r="P3077">
        <v>35.890410958904098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E3078">
        <v>75.638000000000005</v>
      </c>
      <c r="F3078">
        <v>49.51</v>
      </c>
      <c r="G3078">
        <v>-64.780103525983407</v>
      </c>
      <c r="H3078">
        <v>-7.7331506699419501</v>
      </c>
      <c r="I3078">
        <v>-35.265332553397698</v>
      </c>
      <c r="J3078">
        <v>-6.1845798570369404</v>
      </c>
      <c r="K3078">
        <v>53.420097165258497</v>
      </c>
      <c r="L3078">
        <v>57.317279063651903</v>
      </c>
      <c r="M3078">
        <v>31.8072400521689</v>
      </c>
      <c r="N3078">
        <v>1.4893155181083799</v>
      </c>
      <c r="O3078">
        <v>69.642496465360495</v>
      </c>
      <c r="P3078">
        <v>19.128970163618799</v>
      </c>
      <c r="Q3078">
        <v>3.8220353194159E-2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D3079" t="s">
        <v>916</v>
      </c>
      <c r="E3079">
        <v>75.457800000000006</v>
      </c>
      <c r="F3079">
        <v>44.4</v>
      </c>
      <c r="G3079">
        <v>49.884338117456601</v>
      </c>
      <c r="H3079">
        <v>36.337085698056399</v>
      </c>
      <c r="I3079">
        <v>20.806784374844401</v>
      </c>
      <c r="J3079">
        <v>-1.35410001682686</v>
      </c>
      <c r="K3079">
        <v>37.558798557406099</v>
      </c>
      <c r="L3079">
        <v>32.107823763277104</v>
      </c>
      <c r="M3079">
        <v>66.398321724081597</v>
      </c>
      <c r="N3079">
        <v>0.97014925373134298</v>
      </c>
      <c r="O3079">
        <v>8.8963963963964101</v>
      </c>
      <c r="P3079">
        <v>101.36054421768701</v>
      </c>
      <c r="Q3079">
        <v>0.132231596110432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E3080">
        <v>75.284999999999997</v>
      </c>
      <c r="F3080">
        <v>14.37</v>
      </c>
      <c r="G3080">
        <v>-27.611083127964601</v>
      </c>
      <c r="H3080">
        <v>-15.270365527280701</v>
      </c>
      <c r="I3080">
        <v>-13.1928156125235</v>
      </c>
      <c r="J3080">
        <v>-2.14002458206132</v>
      </c>
      <c r="K3080">
        <v>15.866148950525099</v>
      </c>
      <c r="L3080">
        <v>15.323664271810699</v>
      </c>
      <c r="M3080">
        <v>33.884387366900903</v>
      </c>
      <c r="N3080">
        <v>1.86484548758672</v>
      </c>
      <c r="O3080">
        <v>41.266527487821797</v>
      </c>
      <c r="P3080">
        <v>30.636363636363601</v>
      </c>
      <c r="Q3080">
        <v>-6.9415449078089997E-2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280</v>
      </c>
      <c r="E3081">
        <v>75.168000000000006</v>
      </c>
      <c r="F3081">
        <v>31.15</v>
      </c>
      <c r="G3081">
        <v>132.20008599337001</v>
      </c>
      <c r="H3081">
        <v>23.784845089287199</v>
      </c>
      <c r="I3081">
        <v>17.550164506353202</v>
      </c>
      <c r="J3081">
        <v>0.28188673280350002</v>
      </c>
      <c r="K3081">
        <v>26.807670860211601</v>
      </c>
      <c r="L3081">
        <v>23.174571635762199</v>
      </c>
      <c r="M3081">
        <v>66.4357328430699</v>
      </c>
      <c r="N3081">
        <v>1.43053964573437</v>
      </c>
      <c r="O3081">
        <v>6.1958266452648498</v>
      </c>
      <c r="P3081">
        <v>193.86792452830099</v>
      </c>
      <c r="Q3081">
        <v>7.3105121116572996E-2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D3082" t="s">
        <v>120</v>
      </c>
      <c r="E3082">
        <v>74.967500000000001</v>
      </c>
      <c r="F3082">
        <v>97</v>
      </c>
      <c r="G3082">
        <v>-14.811885199456301</v>
      </c>
      <c r="H3082">
        <v>2.7453380791594602</v>
      </c>
      <c r="I3082">
        <v>-31.888023867232899</v>
      </c>
      <c r="J3082">
        <v>3.6901802561138402</v>
      </c>
      <c r="K3082">
        <v>97.289932611007998</v>
      </c>
      <c r="L3082">
        <v>99.055007703972706</v>
      </c>
      <c r="M3082">
        <v>40.526209251755297</v>
      </c>
      <c r="N3082">
        <v>0.6</v>
      </c>
      <c r="O3082">
        <v>47.474226804123703</v>
      </c>
      <c r="P3082">
        <v>29.939718687206899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D3083" t="s">
        <v>1093</v>
      </c>
      <c r="E3083">
        <v>74.934980105999998</v>
      </c>
      <c r="F3083">
        <v>117.64</v>
      </c>
      <c r="G3083">
        <v>-14.214665943433999</v>
      </c>
      <c r="H3083">
        <v>30.360165418983499</v>
      </c>
      <c r="I3083">
        <v>-6.33810021290412</v>
      </c>
      <c r="J3083">
        <v>10.141177438592599</v>
      </c>
      <c r="K3083">
        <v>100.00247171421201</v>
      </c>
      <c r="L3083">
        <v>105.53434875929401</v>
      </c>
      <c r="M3083">
        <v>79.389493361581401</v>
      </c>
      <c r="N3083">
        <v>4.3869419977379396</v>
      </c>
      <c r="O3083">
        <v>32.097925875552498</v>
      </c>
      <c r="P3083">
        <v>38.237367802585197</v>
      </c>
      <c r="Q3083">
        <v>6.6448666004134002E-2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D3084" t="s">
        <v>713</v>
      </c>
      <c r="E3084">
        <v>74.910257103000006</v>
      </c>
      <c r="F3084">
        <v>732.12</v>
      </c>
      <c r="G3084">
        <v>39.726889782891803</v>
      </c>
      <c r="H3084">
        <v>-5.2896018128780096</v>
      </c>
      <c r="I3084">
        <v>15.832787483032901</v>
      </c>
      <c r="J3084">
        <v>-1.93840231926768</v>
      </c>
      <c r="K3084">
        <v>725.52825939611205</v>
      </c>
      <c r="L3084">
        <v>640.04214340535702</v>
      </c>
      <c r="M3084">
        <v>87.496234820458398</v>
      </c>
      <c r="N3084">
        <v>0.46483335242983598</v>
      </c>
      <c r="O3084">
        <v>22.5195323171064</v>
      </c>
      <c r="P3084">
        <v>70.924287348539593</v>
      </c>
      <c r="Q3084">
        <v>2.3985275242898001E-2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D3085" t="s">
        <v>239</v>
      </c>
      <c r="E3085">
        <v>74.74486005</v>
      </c>
      <c r="F3085">
        <v>59.5</v>
      </c>
      <c r="G3085">
        <v>22.4438619269804</v>
      </c>
      <c r="H3085">
        <v>8.9018387808341508</v>
      </c>
      <c r="I3085">
        <v>-28.634679538025999</v>
      </c>
      <c r="J3085">
        <v>-1.9421394716147899</v>
      </c>
      <c r="K3085">
        <v>57.044737556386202</v>
      </c>
      <c r="L3085">
        <v>60.503687145770897</v>
      </c>
      <c r="M3085">
        <v>54.138146103973803</v>
      </c>
      <c r="N3085">
        <v>1.1606765327695501</v>
      </c>
      <c r="O3085">
        <v>61.344537815126003</v>
      </c>
      <c r="P3085">
        <v>65.2777777777777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E3086">
        <v>74.632199999999997</v>
      </c>
      <c r="F3086">
        <v>216</v>
      </c>
      <c r="G3086">
        <v>-23.4489952158767</v>
      </c>
      <c r="H3086">
        <v>9.5296501045188808</v>
      </c>
      <c r="I3086">
        <v>-10.4750455776803</v>
      </c>
      <c r="J3086">
        <v>-1.1488066529753</v>
      </c>
      <c r="K3086">
        <v>244.37577892959899</v>
      </c>
      <c r="M3086">
        <v>36.339788805516903</v>
      </c>
      <c r="N3086">
        <v>0.71423468476513596</v>
      </c>
      <c r="O3086">
        <v>110.62499999999901</v>
      </c>
      <c r="P3086">
        <v>14.528101802757099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D3087" t="s">
        <v>539</v>
      </c>
      <c r="E3087">
        <v>74.386520000000004</v>
      </c>
      <c r="F3087">
        <v>247</v>
      </c>
      <c r="G3087">
        <v>43.104012818612702</v>
      </c>
      <c r="H3087">
        <v>-9.8211121454202708</v>
      </c>
      <c r="I3087">
        <v>-16.030632397793401</v>
      </c>
      <c r="J3087">
        <v>8.4143237692675807</v>
      </c>
      <c r="K3087">
        <v>239.912132495067</v>
      </c>
      <c r="L3087">
        <v>221.47470961488199</v>
      </c>
      <c r="M3087">
        <v>60.470382249289599</v>
      </c>
      <c r="N3087">
        <v>1.6988358939847299</v>
      </c>
      <c r="O3087">
        <v>10.1012145748987</v>
      </c>
      <c r="P3087">
        <v>119.84868713840601</v>
      </c>
      <c r="Q3087">
        <v>0.155746209839281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D3088" t="s">
        <v>1631</v>
      </c>
      <c r="E3088">
        <v>74.215319454999999</v>
      </c>
      <c r="F3088">
        <v>6409.55</v>
      </c>
      <c r="G3088">
        <v>-3.9806454445544799</v>
      </c>
      <c r="H3088">
        <v>-2.9962847011429701</v>
      </c>
      <c r="I3088">
        <v>2.6777663163080399</v>
      </c>
      <c r="J3088">
        <v>0.170946020941312</v>
      </c>
      <c r="K3088">
        <v>6334.2856225776004</v>
      </c>
      <c r="L3088">
        <v>5894.0849854521502</v>
      </c>
      <c r="M3088">
        <v>54.002539861815002</v>
      </c>
      <c r="N3088">
        <v>0.95243448499837602</v>
      </c>
      <c r="O3088">
        <v>3.61101793417635</v>
      </c>
      <c r="P3088">
        <v>28.062937062936999</v>
      </c>
      <c r="Q3088">
        <v>-2.6802431944266999E-2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21</v>
      </c>
      <c r="E3089">
        <v>73.706519999999998</v>
      </c>
      <c r="F3089">
        <v>31.9</v>
      </c>
      <c r="G3089">
        <v>-53.970537165990102</v>
      </c>
      <c r="H3089">
        <v>-9.1603725444998698</v>
      </c>
      <c r="I3089">
        <v>-26.999306161480799</v>
      </c>
      <c r="J3089">
        <v>-1.5631574859294</v>
      </c>
      <c r="K3089">
        <v>30.9192037056734</v>
      </c>
      <c r="L3089">
        <v>34.590317001420502</v>
      </c>
      <c r="M3089">
        <v>51.630386240525901</v>
      </c>
      <c r="N3089">
        <v>1.8138424821002299</v>
      </c>
      <c r="O3089">
        <v>72.413793103448199</v>
      </c>
      <c r="P3089">
        <v>24.853228962817902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400</v>
      </c>
      <c r="E3090">
        <v>73.689764999999994</v>
      </c>
      <c r="F3090">
        <v>59.5</v>
      </c>
      <c r="G3090">
        <v>-1.17469748416574</v>
      </c>
      <c r="H3090">
        <v>8.2403924753127704</v>
      </c>
      <c r="I3090">
        <v>-21.012560816514402</v>
      </c>
      <c r="J3090">
        <v>-2.8558190816047699</v>
      </c>
      <c r="K3090">
        <v>56.616150908040801</v>
      </c>
      <c r="L3090">
        <v>53.624379512171501</v>
      </c>
      <c r="M3090">
        <v>53.850805311666498</v>
      </c>
      <c r="N3090">
        <v>2.46900328587075</v>
      </c>
      <c r="O3090">
        <v>22.5210084033613</v>
      </c>
      <c r="P3090">
        <v>59.946236559139699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D3091" t="s">
        <v>242</v>
      </c>
      <c r="E3091">
        <v>73.492761375000001</v>
      </c>
      <c r="F3091">
        <v>145.4</v>
      </c>
      <c r="G3091">
        <v>41.6504288670289</v>
      </c>
      <c r="H3091">
        <v>-2.8449832106827402</v>
      </c>
      <c r="I3091">
        <v>-2.6776983282782698</v>
      </c>
      <c r="J3091">
        <v>0.61023777428258796</v>
      </c>
      <c r="K3091">
        <v>140.71967849578201</v>
      </c>
      <c r="L3091">
        <v>127.379560993167</v>
      </c>
      <c r="M3091">
        <v>65.393611660211903</v>
      </c>
      <c r="N3091">
        <v>0.32209892643681998</v>
      </c>
      <c r="O3091">
        <v>27.166437414030199</v>
      </c>
      <c r="P3091">
        <v>76.242424242424207</v>
      </c>
      <c r="Q3091">
        <v>9.0927083930280997E-2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346</v>
      </c>
      <c r="E3092">
        <v>73.456162000000006</v>
      </c>
      <c r="F3092">
        <v>111.05</v>
      </c>
      <c r="G3092">
        <v>60.562548795667198</v>
      </c>
      <c r="H3092">
        <v>32.285615109821101</v>
      </c>
      <c r="I3092">
        <v>44.746103380123401</v>
      </c>
      <c r="J3092">
        <v>21.328218324665301</v>
      </c>
      <c r="K3092">
        <v>84.201307617602197</v>
      </c>
      <c r="L3092">
        <v>76.710664519728297</v>
      </c>
      <c r="M3092">
        <v>81.7990008484078</v>
      </c>
      <c r="N3092">
        <v>2.3036500636069999</v>
      </c>
      <c r="O3092">
        <v>12.2917604682575</v>
      </c>
      <c r="P3092">
        <v>109.133709981167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D3093" t="s">
        <v>986</v>
      </c>
      <c r="E3093">
        <v>73.3733</v>
      </c>
      <c r="F3093">
        <v>22.73</v>
      </c>
      <c r="G3093">
        <v>-53.8021508321902</v>
      </c>
      <c r="H3093">
        <v>-11.5251929295554</v>
      </c>
      <c r="I3093">
        <v>-55.421360409345397</v>
      </c>
      <c r="J3093">
        <v>-2.1130737725583701</v>
      </c>
      <c r="K3093">
        <v>23.952533947135802</v>
      </c>
      <c r="M3093">
        <v>45.644231677597602</v>
      </c>
      <c r="N3093">
        <v>0.580967025935055</v>
      </c>
      <c r="O3093">
        <v>75.538935327760598</v>
      </c>
      <c r="P3093">
        <v>17.772020725388501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D3094" t="s">
        <v>140</v>
      </c>
      <c r="E3094">
        <v>73.315171437000004</v>
      </c>
      <c r="F3094">
        <v>75.989999999999995</v>
      </c>
      <c r="G3094">
        <v>72.360528593647004</v>
      </c>
      <c r="H3094">
        <v>34.807803643448402</v>
      </c>
      <c r="I3094">
        <v>64.214540537139399</v>
      </c>
      <c r="J3094">
        <v>53.221800556577001</v>
      </c>
      <c r="K3094">
        <v>44.727798864435997</v>
      </c>
      <c r="L3094">
        <v>41.620135723475599</v>
      </c>
      <c r="M3094">
        <v>83.492668074344706</v>
      </c>
      <c r="N3094">
        <v>3.0641164834742698</v>
      </c>
      <c r="O3094">
        <v>0</v>
      </c>
      <c r="P3094">
        <v>122.19298245614</v>
      </c>
      <c r="Q3094">
        <v>6.8236427788921999E-2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D3095" t="s">
        <v>403</v>
      </c>
      <c r="E3095">
        <v>73.307883000000004</v>
      </c>
      <c r="F3095">
        <v>35.799999999999997</v>
      </c>
      <c r="G3095">
        <v>51.891970438677703</v>
      </c>
      <c r="H3095">
        <v>6.5829618262854499</v>
      </c>
      <c r="I3095">
        <v>-4.8473399499746996</v>
      </c>
      <c r="J3095">
        <v>-0.76448806016821502</v>
      </c>
      <c r="K3095">
        <v>33.305243213226099</v>
      </c>
      <c r="L3095">
        <v>30.3395175606951</v>
      </c>
      <c r="M3095">
        <v>27.071967311283601</v>
      </c>
      <c r="N3095">
        <v>1.3489139310795299</v>
      </c>
      <c r="O3095">
        <v>9.4692737430167604</v>
      </c>
      <c r="P3095">
        <v>100.335758254057</v>
      </c>
      <c r="Q3095">
        <v>9.4669027237661005E-2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1654</v>
      </c>
      <c r="E3096">
        <v>73.25</v>
      </c>
      <c r="F3096">
        <v>74.400000000000006</v>
      </c>
      <c r="G3096">
        <v>-37.310922762014698</v>
      </c>
      <c r="H3096">
        <v>-4.8393848901788798</v>
      </c>
      <c r="I3096">
        <v>-24.3369731238183</v>
      </c>
      <c r="J3096">
        <v>-0.89914832414460899</v>
      </c>
      <c r="K3096">
        <v>79.313370550166795</v>
      </c>
      <c r="M3096">
        <v>45.314866233243002</v>
      </c>
      <c r="N3096">
        <v>0.43938616539950498</v>
      </c>
      <c r="O3096">
        <v>29.9731182795698</v>
      </c>
      <c r="P3096">
        <v>6.28571428571429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E3097">
        <v>72.984241479999994</v>
      </c>
      <c r="F3097">
        <v>15.87</v>
      </c>
      <c r="G3097">
        <v>-44.332997577151801</v>
      </c>
      <c r="H3097">
        <v>20.4155170706054</v>
      </c>
      <c r="I3097">
        <v>5.9911198358534996</v>
      </c>
      <c r="J3097">
        <v>10.514858980513299</v>
      </c>
      <c r="K3097">
        <v>13.837735299195201</v>
      </c>
      <c r="L3097">
        <v>14.6436279145522</v>
      </c>
      <c r="M3097">
        <v>66.6857291265854</v>
      </c>
      <c r="N3097">
        <v>1.7457508759358999</v>
      </c>
      <c r="O3097">
        <v>63.516068052930002</v>
      </c>
      <c r="P3097">
        <v>53.3333333333333</v>
      </c>
      <c r="Q3097">
        <v>0.14794075682293201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D3098" t="s">
        <v>1151</v>
      </c>
      <c r="E3098">
        <v>72.840295162000004</v>
      </c>
      <c r="F3098">
        <v>0.73</v>
      </c>
      <c r="G3098">
        <v>22.673453763715099</v>
      </c>
      <c r="H3098">
        <v>20.584343923380398</v>
      </c>
      <c r="I3098">
        <v>-1.0244961271308699</v>
      </c>
      <c r="J3098">
        <v>1.53616370020851</v>
      </c>
      <c r="K3098">
        <v>0.62177520456394397</v>
      </c>
      <c r="L3098">
        <v>0.55950141023478095</v>
      </c>
      <c r="M3098">
        <v>83.038087582281804</v>
      </c>
      <c r="N3098">
        <v>0.99347044112409999</v>
      </c>
      <c r="O3098">
        <v>4.1095890410958802</v>
      </c>
      <c r="P3098">
        <v>48.979591836734699</v>
      </c>
      <c r="Q3098">
        <v>1.8882505167905999E-2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D3099" t="s">
        <v>103</v>
      </c>
      <c r="E3099">
        <v>72.808200679999999</v>
      </c>
      <c r="F3099">
        <v>179.6</v>
      </c>
      <c r="G3099">
        <v>56.342263753464401</v>
      </c>
      <c r="H3099">
        <v>14.8698781253721</v>
      </c>
      <c r="I3099">
        <v>-52.564128884831597</v>
      </c>
      <c r="J3099">
        <v>-7.0660821626756398</v>
      </c>
      <c r="K3099">
        <v>171.512397192165</v>
      </c>
      <c r="L3099">
        <v>159.934966286758</v>
      </c>
      <c r="M3099">
        <v>47.725707069437803</v>
      </c>
      <c r="N3099">
        <v>2.1944138756679998</v>
      </c>
      <c r="O3099">
        <v>72.772828507795097</v>
      </c>
      <c r="P3099">
        <v>93.743257820927695</v>
      </c>
      <c r="Q3099">
        <v>5.1598129396276997E-2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D3100" t="s">
        <v>393</v>
      </c>
      <c r="E3100">
        <v>72.765000000000001</v>
      </c>
      <c r="F3100">
        <v>80.849999999999994</v>
      </c>
      <c r="G3100">
        <v>0.91652125034783405</v>
      </c>
      <c r="H3100">
        <v>7.8985360468635699</v>
      </c>
      <c r="I3100">
        <v>-3.3321884348231801</v>
      </c>
      <c r="J3100">
        <v>5.8515709015684099</v>
      </c>
      <c r="K3100">
        <v>71.334687335243899</v>
      </c>
      <c r="L3100">
        <v>67.481897340060897</v>
      </c>
      <c r="M3100">
        <v>76.936907380963802</v>
      </c>
      <c r="N3100">
        <v>2.0478507704785001</v>
      </c>
      <c r="O3100">
        <v>11.8119975262832</v>
      </c>
      <c r="P3100">
        <v>49.7222222222222</v>
      </c>
      <c r="Q3100">
        <v>8.7640261845866999E-2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E3101">
        <v>72.611598517999994</v>
      </c>
      <c r="F3101">
        <v>102.54</v>
      </c>
      <c r="G3101">
        <v>20.221441235354199</v>
      </c>
      <c r="H3101">
        <v>8.9201942016659999</v>
      </c>
      <c r="I3101">
        <v>5.5409856899159804</v>
      </c>
      <c r="J3101">
        <v>-2.0791016149571</v>
      </c>
      <c r="K3101">
        <v>98.293315737377497</v>
      </c>
      <c r="L3101">
        <v>93.139831972944606</v>
      </c>
      <c r="M3101">
        <v>60.4752245378507</v>
      </c>
      <c r="N3101">
        <v>0.58859317806127498</v>
      </c>
      <c r="O3101">
        <v>49.200312073337201</v>
      </c>
      <c r="P3101">
        <v>72.800808897876607</v>
      </c>
      <c r="Q3101">
        <v>4.7140581376335998E-2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D3102" t="s">
        <v>1098</v>
      </c>
      <c r="E3102">
        <v>72.599999999999994</v>
      </c>
      <c r="F3102">
        <v>238</v>
      </c>
      <c r="G3102">
        <v>113.855315004679</v>
      </c>
      <c r="H3102">
        <v>6.5530201731122499</v>
      </c>
      <c r="I3102">
        <v>-9.0377099072158096</v>
      </c>
      <c r="J3102">
        <v>4.2050090161126397</v>
      </c>
      <c r="K3102">
        <v>238.88836215029499</v>
      </c>
      <c r="L3102">
        <v>213.119846578101</v>
      </c>
      <c r="M3102">
        <v>66.229382214814507</v>
      </c>
      <c r="N3102">
        <v>0.84861629684864404</v>
      </c>
      <c r="O3102">
        <v>28.550420168067198</v>
      </c>
      <c r="P3102">
        <v>188.10071419924901</v>
      </c>
      <c r="Q3102">
        <v>0.17326924055207399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D3103" t="s">
        <v>624</v>
      </c>
      <c r="E3103">
        <v>72.367800000000003</v>
      </c>
      <c r="F3103">
        <v>120.8</v>
      </c>
      <c r="G3103">
        <v>-22.0783555018375</v>
      </c>
      <c r="H3103">
        <v>7.2180313777636904</v>
      </c>
      <c r="I3103">
        <v>21.338937540650601</v>
      </c>
      <c r="J3103">
        <v>9.4389152229978297</v>
      </c>
      <c r="K3103">
        <v>101.129382204384</v>
      </c>
      <c r="M3103">
        <v>70.417571892484503</v>
      </c>
      <c r="N3103">
        <v>0.87382783985625201</v>
      </c>
      <c r="O3103">
        <v>1.82119205298012</v>
      </c>
      <c r="P3103">
        <v>102.514668901927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D3104" t="s">
        <v>403</v>
      </c>
      <c r="E3104">
        <v>72.364086900000004</v>
      </c>
      <c r="F3104">
        <v>248</v>
      </c>
      <c r="G3104">
        <v>-14.6447242954419</v>
      </c>
      <c r="H3104">
        <v>10.209158799141401</v>
      </c>
      <c r="I3104">
        <v>7.6139222698829796</v>
      </c>
      <c r="J3104">
        <v>-1.2416140775692599</v>
      </c>
      <c r="K3104">
        <v>216.455452465668</v>
      </c>
      <c r="L3104">
        <v>209.559301637575</v>
      </c>
      <c r="M3104">
        <v>66.914493005036505</v>
      </c>
      <c r="N3104">
        <v>1.6318463519658699</v>
      </c>
      <c r="O3104">
        <v>0</v>
      </c>
      <c r="P3104">
        <v>78.417266187050302</v>
      </c>
      <c r="Q3104">
        <v>4.4900204874166003E-2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D3105" t="s">
        <v>182</v>
      </c>
      <c r="E3105">
        <v>72.355815179999993</v>
      </c>
      <c r="F3105">
        <v>35.979999999999997</v>
      </c>
      <c r="G3105">
        <v>4.4826659982272101</v>
      </c>
      <c r="H3105">
        <v>26.679133628339599</v>
      </c>
      <c r="I3105">
        <v>-8.0693313639679604E-2</v>
      </c>
      <c r="J3105">
        <v>-7.7696477706464</v>
      </c>
      <c r="K3105">
        <v>30.499920463946701</v>
      </c>
      <c r="L3105">
        <v>29.539839617197199</v>
      </c>
      <c r="M3105">
        <v>57.859099422803297</v>
      </c>
      <c r="N3105">
        <v>1.3419503764638301</v>
      </c>
      <c r="O3105">
        <v>16.731517509727599</v>
      </c>
      <c r="P3105">
        <v>75.512195121951194</v>
      </c>
      <c r="Q3105">
        <v>1.1709828943045999E-2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D3106" t="s">
        <v>252</v>
      </c>
      <c r="E3106">
        <v>72.335839500000006</v>
      </c>
      <c r="F3106">
        <v>105.35</v>
      </c>
      <c r="G3106">
        <v>19.9523653283409</v>
      </c>
      <c r="H3106">
        <v>6.3128349829712196</v>
      </c>
      <c r="I3106">
        <v>3.9187854104745399</v>
      </c>
      <c r="J3106">
        <v>-4.90629570835259</v>
      </c>
      <c r="K3106">
        <v>97.923979304293894</v>
      </c>
      <c r="L3106">
        <v>87.058969641559898</v>
      </c>
      <c r="M3106">
        <v>50.221520558255797</v>
      </c>
      <c r="N3106">
        <v>1.39574904261291</v>
      </c>
      <c r="O3106">
        <v>13.3649738965353</v>
      </c>
      <c r="P3106">
        <v>62.577160493827101</v>
      </c>
      <c r="Q3106">
        <v>5.0694269488251002E-2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E3107">
        <v>72.300819200000007</v>
      </c>
      <c r="F3107">
        <v>90.98</v>
      </c>
      <c r="G3107">
        <v>72.037005593865103</v>
      </c>
      <c r="H3107">
        <v>-4.66356071435471</v>
      </c>
      <c r="I3107">
        <v>-11.7466591806918</v>
      </c>
      <c r="J3107">
        <v>-2.15465755583014</v>
      </c>
      <c r="K3107">
        <v>93.588207832681803</v>
      </c>
      <c r="L3107">
        <v>83.161095176514294</v>
      </c>
      <c r="M3107">
        <v>41.3805668116863</v>
      </c>
      <c r="N3107">
        <v>0.92705699667924901</v>
      </c>
      <c r="O3107">
        <v>27.8193009452627</v>
      </c>
      <c r="P3107">
        <v>116.619047619047</v>
      </c>
      <c r="Q3107">
        <v>7.8335088712701006E-2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E3108">
        <v>72.289459527999995</v>
      </c>
      <c r="F3108">
        <v>5.69</v>
      </c>
      <c r="G3108">
        <v>-84.157989924871401</v>
      </c>
      <c r="H3108">
        <v>-13.319384890178799</v>
      </c>
      <c r="I3108">
        <v>-43.687145595165802</v>
      </c>
      <c r="J3108">
        <v>-2.9598271359885202</v>
      </c>
      <c r="K3108">
        <v>5.9397902873355104</v>
      </c>
      <c r="L3108">
        <v>6.69288524247645</v>
      </c>
      <c r="M3108">
        <v>43.8624849492615</v>
      </c>
      <c r="N3108">
        <v>0.74424869031686502</v>
      </c>
      <c r="O3108">
        <v>137.25834797891</v>
      </c>
      <c r="P3108">
        <v>19.5378151260504</v>
      </c>
      <c r="Q3108">
        <v>8.4875652290744993E-2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D3109" t="s">
        <v>49</v>
      </c>
      <c r="E3109">
        <v>72.139499999999998</v>
      </c>
      <c r="F3109">
        <v>220.75</v>
      </c>
      <c r="G3109">
        <v>52.438801198235403</v>
      </c>
      <c r="H3109">
        <v>-2.7397755151788901</v>
      </c>
      <c r="I3109">
        <v>8.3266707550362895</v>
      </c>
      <c r="J3109">
        <v>-6.7331395012980799</v>
      </c>
      <c r="K3109">
        <v>205.80133619550099</v>
      </c>
      <c r="L3109">
        <v>186.44299653321701</v>
      </c>
      <c r="M3109">
        <v>45.790586058280397</v>
      </c>
      <c r="N3109">
        <v>0.55978898732905702</v>
      </c>
      <c r="O3109">
        <v>13.250283125707799</v>
      </c>
      <c r="P3109">
        <v>82.438016528925601</v>
      </c>
      <c r="Q3109">
        <v>6.1291147731525997E-2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D3110" t="s">
        <v>1151</v>
      </c>
      <c r="E3110">
        <v>71.703940000000003</v>
      </c>
      <c r="F3110">
        <v>56.75</v>
      </c>
      <c r="G3110">
        <v>-68.101009867891307</v>
      </c>
      <c r="H3110">
        <v>5.6268377549210102</v>
      </c>
      <c r="I3110">
        <v>-51.310330511325901</v>
      </c>
      <c r="J3110">
        <v>14.858385922430701</v>
      </c>
      <c r="K3110">
        <v>59.378515465283101</v>
      </c>
      <c r="L3110">
        <v>83.657909435942301</v>
      </c>
      <c r="M3110">
        <v>70.004668301302701</v>
      </c>
      <c r="N3110">
        <v>1.3773584905660301</v>
      </c>
      <c r="O3110">
        <v>188.898678414096</v>
      </c>
      <c r="P3110">
        <v>17.860851505711299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D3111" t="s">
        <v>393</v>
      </c>
      <c r="E3111">
        <v>71.215031824999997</v>
      </c>
      <c r="F3111">
        <v>32.369999999999997</v>
      </c>
      <c r="G3111">
        <v>54.683738192447201</v>
      </c>
      <c r="H3111">
        <v>-13.259074009349799</v>
      </c>
      <c r="I3111">
        <v>25.475701788161299</v>
      </c>
      <c r="J3111">
        <v>0.13492736206366601</v>
      </c>
      <c r="K3111">
        <v>35.893965183027703</v>
      </c>
      <c r="L3111">
        <v>30.024718721098999</v>
      </c>
      <c r="M3111">
        <v>45.009373866092801</v>
      </c>
      <c r="N3111">
        <v>0.99497397799744203</v>
      </c>
      <c r="O3111">
        <v>51.0658016682113</v>
      </c>
      <c r="P3111">
        <v>121.712328767123</v>
      </c>
      <c r="Q3111">
        <v>5.9556907712226999E-2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E3112">
        <v>71.149360799999997</v>
      </c>
      <c r="F3112">
        <v>78.209999999999994</v>
      </c>
      <c r="G3112">
        <v>-55.024694398210897</v>
      </c>
      <c r="H3112">
        <v>24.101791580409301</v>
      </c>
      <c r="I3112">
        <v>-42.050744760014503</v>
      </c>
      <c r="J3112">
        <v>15.354130603281799</v>
      </c>
      <c r="M3112">
        <v>60.661571766406801</v>
      </c>
      <c r="O3112">
        <v>54.660529344073602</v>
      </c>
      <c r="P3112">
        <v>35.781249999999901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E3113">
        <v>71.131919999999994</v>
      </c>
      <c r="F3113">
        <v>5.97</v>
      </c>
      <c r="G3113">
        <v>-79.335249009290195</v>
      </c>
      <c r="H3113">
        <v>7.63801113152092</v>
      </c>
      <c r="I3113">
        <v>-9.5061014783014404</v>
      </c>
      <c r="J3113">
        <v>2.7717638488521201</v>
      </c>
      <c r="K3113">
        <v>5.7891095530416798</v>
      </c>
      <c r="L3113">
        <v>6.6421355365846297</v>
      </c>
      <c r="M3113">
        <v>58.1139076461766</v>
      </c>
      <c r="N3113">
        <v>2.9103576494865702</v>
      </c>
      <c r="O3113">
        <v>155.27638190954701</v>
      </c>
      <c r="P3113">
        <v>48.507462686567102</v>
      </c>
      <c r="Q3113">
        <v>9.4887795541427997E-2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D3114" t="s">
        <v>542</v>
      </c>
      <c r="E3114">
        <v>70.918769999999995</v>
      </c>
      <c r="F3114">
        <v>62.4</v>
      </c>
      <c r="G3114">
        <v>-20.002901275745302</v>
      </c>
      <c r="H3114">
        <v>21.602922802128798</v>
      </c>
      <c r="I3114">
        <v>-7.0289516375489001</v>
      </c>
      <c r="J3114">
        <v>16.484437847229199</v>
      </c>
      <c r="M3114">
        <v>49.884201572760098</v>
      </c>
      <c r="O3114">
        <v>20.032051282051299</v>
      </c>
      <c r="P3114">
        <v>35.357917570498898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D3115" t="s">
        <v>713</v>
      </c>
      <c r="E3115">
        <v>70.753706170000001</v>
      </c>
      <c r="F3115">
        <v>24.19</v>
      </c>
      <c r="G3115">
        <v>-7.1530115343686704</v>
      </c>
      <c r="H3115">
        <v>1.1878918366139</v>
      </c>
      <c r="I3115">
        <v>-1.23765646077311</v>
      </c>
      <c r="J3115">
        <v>-1.7370723764957601</v>
      </c>
      <c r="K3115">
        <v>22.941740818584599</v>
      </c>
      <c r="L3115">
        <v>21.518114303434</v>
      </c>
      <c r="M3115">
        <v>67.469215611950702</v>
      </c>
      <c r="N3115">
        <v>1.2021960335458499</v>
      </c>
      <c r="O3115">
        <v>3.14179412980568</v>
      </c>
      <c r="P3115">
        <v>27.315789473684202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D3116" t="s">
        <v>542</v>
      </c>
      <c r="E3116">
        <v>70.577711500000007</v>
      </c>
      <c r="F3116">
        <v>59.1</v>
      </c>
      <c r="G3116">
        <v>-39.2473145436078</v>
      </c>
      <c r="H3116">
        <v>-4.3844258364937199</v>
      </c>
      <c r="I3116">
        <v>-23.786733889368598</v>
      </c>
      <c r="J3116">
        <v>-16.187684955843501</v>
      </c>
      <c r="K3116">
        <v>58.735835953297602</v>
      </c>
      <c r="L3116">
        <v>61.876491948239902</v>
      </c>
      <c r="M3116">
        <v>89.441350932327296</v>
      </c>
      <c r="N3116">
        <v>2.5567346938775501</v>
      </c>
      <c r="O3116">
        <v>28.510998307952601</v>
      </c>
      <c r="P3116">
        <v>15.8823529411764</v>
      </c>
      <c r="Q3116">
        <v>1.7858608684249998E-2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D3117" t="s">
        <v>189</v>
      </c>
      <c r="E3117">
        <v>70.445250000000001</v>
      </c>
      <c r="F3117">
        <v>115.15</v>
      </c>
      <c r="G3117">
        <v>37.585122957438699</v>
      </c>
      <c r="H3117">
        <v>16.207843035899099</v>
      </c>
      <c r="I3117">
        <v>-19.7143022559613</v>
      </c>
      <c r="J3117">
        <v>-2.9916140775692601</v>
      </c>
      <c r="K3117">
        <v>105.030962054876</v>
      </c>
      <c r="L3117">
        <v>99.220601504329693</v>
      </c>
      <c r="M3117">
        <v>59.928947911367899</v>
      </c>
      <c r="N3117">
        <v>1.2472617460149</v>
      </c>
      <c r="O3117">
        <v>35.345201910551403</v>
      </c>
      <c r="P3117">
        <v>85.426731078904993</v>
      </c>
      <c r="Q3117">
        <v>2.8050722220074001E-2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E3118">
        <v>70.369479264999995</v>
      </c>
      <c r="F3118">
        <v>50.12</v>
      </c>
      <c r="G3118">
        <v>-38.943404937234298</v>
      </c>
      <c r="H3118">
        <v>-3.2993848901788798</v>
      </c>
      <c r="I3118">
        <v>-33.344955750494996</v>
      </c>
      <c r="J3118">
        <v>2.0124025992662</v>
      </c>
      <c r="K3118">
        <v>51.294976808191102</v>
      </c>
      <c r="L3118">
        <v>56.170050093770598</v>
      </c>
      <c r="M3118">
        <v>56.557403925480003</v>
      </c>
      <c r="N3118">
        <v>1.6791711582850799</v>
      </c>
      <c r="O3118">
        <v>62.250598563447703</v>
      </c>
      <c r="P3118">
        <v>11.130820399113</v>
      </c>
      <c r="Q3118">
        <v>-1.2822951261458999E-2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539</v>
      </c>
      <c r="E3119">
        <v>70.3583991</v>
      </c>
      <c r="F3119">
        <v>49.84</v>
      </c>
      <c r="G3119">
        <v>25.877068033850598</v>
      </c>
      <c r="H3119">
        <v>9.6876421368481402</v>
      </c>
      <c r="I3119">
        <v>-31.7476410457251</v>
      </c>
      <c r="J3119">
        <v>-5.2982178511541704</v>
      </c>
      <c r="K3119">
        <v>49.267786900665797</v>
      </c>
      <c r="L3119">
        <v>46.355090356988903</v>
      </c>
      <c r="M3119">
        <v>45.568856145006002</v>
      </c>
      <c r="N3119">
        <v>0.50382779247348297</v>
      </c>
      <c r="O3119">
        <v>43.258426966292099</v>
      </c>
      <c r="P3119">
        <v>70.393162393162399</v>
      </c>
      <c r="Q3119">
        <v>4.2648702410814997E-2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D3120" t="s">
        <v>539</v>
      </c>
      <c r="E3120">
        <v>70.247341500000005</v>
      </c>
      <c r="F3120">
        <v>232</v>
      </c>
      <c r="G3120">
        <v>258.37301961227303</v>
      </c>
      <c r="H3120">
        <v>38.547020498675899</v>
      </c>
      <c r="I3120">
        <v>105.949475081244</v>
      </c>
      <c r="J3120">
        <v>14.388015552060301</v>
      </c>
      <c r="K3120">
        <v>180.36249458866001</v>
      </c>
      <c r="L3120">
        <v>137.146155414715</v>
      </c>
      <c r="M3120">
        <v>68.677559473786005</v>
      </c>
      <c r="N3120">
        <v>2.3851878253146301</v>
      </c>
      <c r="O3120">
        <v>14.8060344827586</v>
      </c>
      <c r="P3120">
        <v>319.833514296055</v>
      </c>
      <c r="Q3120">
        <v>0.118489041688845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D3121" t="s">
        <v>777</v>
      </c>
      <c r="E3121">
        <v>69.846356999999998</v>
      </c>
      <c r="F3121">
        <v>180</v>
      </c>
      <c r="G3121">
        <v>-40.222924299705298</v>
      </c>
      <c r="H3121">
        <v>-18.824313968193</v>
      </c>
      <c r="I3121">
        <v>-29.902292722192801</v>
      </c>
      <c r="J3121">
        <v>-11.8588411618622</v>
      </c>
      <c r="K3121">
        <v>209.920905983615</v>
      </c>
      <c r="L3121">
        <v>208.34029828819999</v>
      </c>
      <c r="M3121">
        <v>29.356475694145502</v>
      </c>
      <c r="N3121">
        <v>0.97609812658274697</v>
      </c>
      <c r="O3121">
        <v>117.722222222222</v>
      </c>
      <c r="P3121">
        <v>30.434782608695599</v>
      </c>
      <c r="Q3121">
        <v>0.17275646588589599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D3122" t="s">
        <v>1407</v>
      </c>
      <c r="E3122">
        <v>69.845550000000003</v>
      </c>
      <c r="F3122">
        <v>48.4</v>
      </c>
      <c r="G3122">
        <v>-54.867023681875601</v>
      </c>
      <c r="H3122">
        <v>2.9630948019972498</v>
      </c>
      <c r="I3122">
        <v>-3.9041983828222602</v>
      </c>
      <c r="J3122">
        <v>-0.38161407756926702</v>
      </c>
      <c r="K3122">
        <v>48.661138842275903</v>
      </c>
      <c r="L3122">
        <v>50.769031561749401</v>
      </c>
      <c r="M3122">
        <v>54.2217921624257</v>
      </c>
      <c r="N3122">
        <v>1.5149486655906099</v>
      </c>
      <c r="O3122">
        <v>67.355371900826398</v>
      </c>
      <c r="P3122">
        <v>14.664771381189199</v>
      </c>
      <c r="Q3122">
        <v>9.1888122831358998E-2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D3123" t="s">
        <v>189</v>
      </c>
      <c r="E3123">
        <v>69.832473969999995</v>
      </c>
      <c r="F3123">
        <v>68.3</v>
      </c>
      <c r="G3123">
        <v>-21.791983520609399</v>
      </c>
      <c r="H3123">
        <v>26.228576274869599</v>
      </c>
      <c r="I3123">
        <v>-8.8180338824130704</v>
      </c>
      <c r="J3123">
        <v>1.18630701499521</v>
      </c>
      <c r="M3123">
        <v>64.7884941036193</v>
      </c>
      <c r="O3123">
        <v>8.9311859443631008</v>
      </c>
      <c r="P3123">
        <v>38.680203045685197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D3124" t="s">
        <v>1576</v>
      </c>
      <c r="E3124">
        <v>69.790827800000002</v>
      </c>
      <c r="F3124">
        <v>38.049999999999997</v>
      </c>
      <c r="G3124">
        <v>-1.34718897613946</v>
      </c>
      <c r="H3124">
        <v>-8.3009233517173495</v>
      </c>
      <c r="I3124">
        <v>-35.679127210333299</v>
      </c>
      <c r="J3124">
        <v>-4.7031525391077302</v>
      </c>
      <c r="K3124">
        <v>43.147068854504603</v>
      </c>
      <c r="M3124">
        <v>42.4983152654629</v>
      </c>
      <c r="N3124">
        <v>1.1483564013840799</v>
      </c>
      <c r="O3124">
        <v>97.109067017082793</v>
      </c>
      <c r="P3124">
        <v>35.409252669039098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1151</v>
      </c>
      <c r="E3125">
        <v>69.72</v>
      </c>
      <c r="F3125">
        <v>13.26</v>
      </c>
      <c r="G3125">
        <v>-23.595061388278999</v>
      </c>
      <c r="H3125">
        <v>-5.66089347867777</v>
      </c>
      <c r="I3125">
        <v>-16.189331291965999</v>
      </c>
      <c r="J3125">
        <v>-0.48288873614286598</v>
      </c>
      <c r="K3125">
        <v>13.515137504970401</v>
      </c>
      <c r="L3125">
        <v>13.8389037253719</v>
      </c>
      <c r="M3125">
        <v>50.069185969259202</v>
      </c>
      <c r="N3125">
        <v>0.83779893087535096</v>
      </c>
      <c r="O3125">
        <v>54.147812971342297</v>
      </c>
      <c r="P3125">
        <v>30</v>
      </c>
      <c r="Q3125">
        <v>-4.1867569733790001E-2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487</v>
      </c>
      <c r="E3126">
        <v>69.708399999999997</v>
      </c>
      <c r="F3126">
        <v>9.2200000000000006</v>
      </c>
      <c r="G3126">
        <v>103.047095757826</v>
      </c>
      <c r="H3126">
        <v>36.699076648282599</v>
      </c>
      <c r="I3126">
        <v>-6.2474033012575401</v>
      </c>
      <c r="J3126">
        <v>0.75395133263028602</v>
      </c>
      <c r="K3126">
        <v>8.0453425463972508</v>
      </c>
      <c r="L3126">
        <v>7.5589170760526301</v>
      </c>
      <c r="M3126">
        <v>73.488247476879494</v>
      </c>
      <c r="N3126">
        <v>0.87737852902888502</v>
      </c>
      <c r="O3126">
        <v>35.140997830802597</v>
      </c>
      <c r="P3126">
        <v>154.696132596685</v>
      </c>
      <c r="Q3126">
        <v>5.8998281078508998E-2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1344</v>
      </c>
      <c r="E3127">
        <v>69.545400000000001</v>
      </c>
      <c r="F3127">
        <v>36.65</v>
      </c>
      <c r="G3127">
        <v>56.122931115631403</v>
      </c>
      <c r="H3127">
        <v>47.835176155145703</v>
      </c>
      <c r="I3127">
        <v>51.386912688772298</v>
      </c>
      <c r="J3127">
        <v>14.8763983447909</v>
      </c>
      <c r="K3127">
        <v>28.999357723581401</v>
      </c>
      <c r="L3127">
        <v>24.4789066209085</v>
      </c>
      <c r="M3127">
        <v>78.526501880130098</v>
      </c>
      <c r="N3127">
        <v>0.850755449835501</v>
      </c>
      <c r="O3127">
        <v>4.3110504774897596</v>
      </c>
      <c r="P3127">
        <v>103.611111111111</v>
      </c>
      <c r="Q3127">
        <v>5.9270310970900002E-3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479</v>
      </c>
      <c r="E3128">
        <v>69.474735827999993</v>
      </c>
      <c r="F3128">
        <v>8</v>
      </c>
      <c r="G3128">
        <v>22.814309503504099</v>
      </c>
      <c r="H3128">
        <v>29.114422042586199</v>
      </c>
      <c r="I3128">
        <v>8.4845152192384905</v>
      </c>
      <c r="J3128">
        <v>4.88651962716611</v>
      </c>
      <c r="K3128">
        <v>6.3032557384755297</v>
      </c>
      <c r="L3128">
        <v>7.2828920760612004</v>
      </c>
      <c r="M3128">
        <v>62.505234737645402</v>
      </c>
      <c r="N3128">
        <v>1.8306772568937</v>
      </c>
      <c r="O3128">
        <v>2.4999999999999898</v>
      </c>
      <c r="P3128">
        <v>94.359235043558996</v>
      </c>
      <c r="Q3128">
        <v>6.6861800442526001E-2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E3129">
        <v>69.3</v>
      </c>
      <c r="F3129">
        <v>1.32</v>
      </c>
      <c r="G3129">
        <v>132.517391338745</v>
      </c>
      <c r="H3129">
        <v>26.410615109821101</v>
      </c>
      <c r="I3129">
        <v>-8.5702836729184106</v>
      </c>
      <c r="J3129">
        <v>18.758385922430701</v>
      </c>
      <c r="K3129">
        <v>0.995022867684483</v>
      </c>
      <c r="L3129">
        <v>0.84337410460793705</v>
      </c>
      <c r="M3129">
        <v>94.712917900163305</v>
      </c>
      <c r="N3129">
        <v>2.5050853623353402</v>
      </c>
      <c r="O3129">
        <v>4.5454545454545396</v>
      </c>
      <c r="P3129">
        <v>193.333333333333</v>
      </c>
      <c r="Q3129">
        <v>0.132739243364347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484</v>
      </c>
      <c r="E3130">
        <v>69.159490399999996</v>
      </c>
      <c r="F3130">
        <v>30.95</v>
      </c>
      <c r="G3130">
        <v>24.669471683077902</v>
      </c>
      <c r="H3130">
        <v>15.9802872409686</v>
      </c>
      <c r="I3130">
        <v>-14.4503992974429</v>
      </c>
      <c r="J3130">
        <v>1.9435451803936299</v>
      </c>
      <c r="K3130">
        <v>27.148312378642999</v>
      </c>
      <c r="L3130">
        <v>26.8453320135255</v>
      </c>
      <c r="M3130">
        <v>63.015120683830602</v>
      </c>
      <c r="N3130">
        <v>1.7133289089586501</v>
      </c>
      <c r="O3130">
        <v>37.964458804523403</v>
      </c>
      <c r="P3130">
        <v>54.749999999999901</v>
      </c>
      <c r="Q3130">
        <v>1.2398813007641001E-2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542</v>
      </c>
      <c r="E3131">
        <v>69.090763749999994</v>
      </c>
      <c r="F3131">
        <v>51.35</v>
      </c>
      <c r="G3131">
        <v>-25.8169012824129</v>
      </c>
      <c r="H3131">
        <v>12.6606151098211</v>
      </c>
      <c r="I3131">
        <v>9.3679310394898394</v>
      </c>
      <c r="J3131">
        <v>-1.2416140775692599</v>
      </c>
      <c r="K3131">
        <v>43.562215693582402</v>
      </c>
      <c r="L3131">
        <v>38.502919730101297</v>
      </c>
      <c r="M3131">
        <v>50.361137162103603</v>
      </c>
      <c r="N3131">
        <v>1.82113821138211</v>
      </c>
      <c r="O3131">
        <v>22.395326192794499</v>
      </c>
      <c r="P3131">
        <v>87.408759124087595</v>
      </c>
      <c r="Q3131">
        <v>0.14441453998588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484</v>
      </c>
      <c r="E3132">
        <v>69.043253687999993</v>
      </c>
      <c r="F3132">
        <v>102.82</v>
      </c>
      <c r="G3132">
        <v>-2.6500947777700499</v>
      </c>
      <c r="H3132">
        <v>7.6781656012348698</v>
      </c>
      <c r="I3132">
        <v>-17.1488395105949</v>
      </c>
      <c r="J3132">
        <v>3.0948906795664399</v>
      </c>
      <c r="K3132">
        <v>95.699507749852103</v>
      </c>
      <c r="L3132">
        <v>93.703480286475198</v>
      </c>
      <c r="M3132">
        <v>69.622971268944795</v>
      </c>
      <c r="N3132">
        <v>2.2940533666620602</v>
      </c>
      <c r="O3132">
        <v>16.660182843804701</v>
      </c>
      <c r="P3132">
        <v>25.850673194614401</v>
      </c>
      <c r="Q3132">
        <v>2.2322303508440999E-2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65</v>
      </c>
      <c r="E3133">
        <v>68.987299272000001</v>
      </c>
      <c r="F3133">
        <v>15.44</v>
      </c>
      <c r="G3133">
        <v>27.939616172734599</v>
      </c>
      <c r="H3133">
        <v>0.987953239317517</v>
      </c>
      <c r="I3133">
        <v>-22.508659023058399</v>
      </c>
      <c r="J3133">
        <v>12.086583148933</v>
      </c>
      <c r="K3133">
        <v>13.493464565735801</v>
      </c>
      <c r="L3133">
        <v>13.7830428021425</v>
      </c>
      <c r="M3133">
        <v>79.927215457107394</v>
      </c>
      <c r="N3133">
        <v>0.80974714350774102</v>
      </c>
      <c r="O3133">
        <v>27.5906735751295</v>
      </c>
      <c r="P3133">
        <v>90.147783251231502</v>
      </c>
      <c r="Q3133">
        <v>2.7145154339186999E-2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629</v>
      </c>
      <c r="E3134">
        <v>68.968853999999993</v>
      </c>
      <c r="F3134">
        <v>72.22</v>
      </c>
      <c r="G3134">
        <v>872.58736123541701</v>
      </c>
      <c r="H3134">
        <v>16.697717583319299</v>
      </c>
      <c r="I3134">
        <v>281.52839111684398</v>
      </c>
      <c r="J3134">
        <v>8.9987705378153606</v>
      </c>
      <c r="K3134">
        <v>58.626916761609998</v>
      </c>
      <c r="M3134">
        <v>100</v>
      </c>
      <c r="N3134">
        <v>4.9030470914127404</v>
      </c>
      <c r="O3134">
        <v>0</v>
      </c>
      <c r="P3134">
        <v>898.89349930843696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75</v>
      </c>
      <c r="E3135">
        <v>68.828063615999994</v>
      </c>
      <c r="F3135">
        <v>21.46</v>
      </c>
      <c r="G3135">
        <v>-46.677195586934197</v>
      </c>
      <c r="H3135">
        <v>-14.9638662179797</v>
      </c>
      <c r="I3135">
        <v>-25.918746479629601</v>
      </c>
      <c r="J3135">
        <v>-4.1986033248810903</v>
      </c>
      <c r="K3135">
        <v>21.712356620207501</v>
      </c>
      <c r="L3135">
        <v>23.018515989091799</v>
      </c>
      <c r="M3135">
        <v>42.283329379335903</v>
      </c>
      <c r="N3135">
        <v>0.47324106760174001</v>
      </c>
      <c r="O3135">
        <v>51.910531220876003</v>
      </c>
      <c r="P3135">
        <v>21.931818181818102</v>
      </c>
      <c r="Q3135">
        <v>5.3485332072374998E-2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D3136" t="s">
        <v>75</v>
      </c>
      <c r="E3136">
        <v>68.737035000000006</v>
      </c>
      <c r="F3136">
        <v>160</v>
      </c>
      <c r="G3136">
        <v>179.50425948049701</v>
      </c>
      <c r="H3136">
        <v>-8.0938227600013697</v>
      </c>
      <c r="I3136">
        <v>3.7552612541632699</v>
      </c>
      <c r="J3136">
        <v>-2.1206683364355801</v>
      </c>
      <c r="K3136">
        <v>164.91910115307701</v>
      </c>
      <c r="L3136">
        <v>127.199276442753</v>
      </c>
      <c r="M3136">
        <v>46.848579095720901</v>
      </c>
      <c r="N3136">
        <v>0.28732364307110603</v>
      </c>
      <c r="O3136">
        <v>19.781249999999901</v>
      </c>
      <c r="P3136">
        <v>205.810397553516</v>
      </c>
      <c r="Q3136">
        <v>0.28125572333864202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E3137">
        <v>68.729644300000004</v>
      </c>
      <c r="F3137">
        <v>111.03</v>
      </c>
      <c r="G3137">
        <v>2437.8970951833298</v>
      </c>
      <c r="H3137">
        <v>-5.5927795463330696</v>
      </c>
      <c r="I3137">
        <v>55.329515955272498</v>
      </c>
      <c r="J3137">
        <v>3.35629931916234</v>
      </c>
      <c r="K3137">
        <v>112.088725973889</v>
      </c>
      <c r="L3137">
        <v>85.8525547080107</v>
      </c>
      <c r="M3137">
        <v>56.499770970671101</v>
      </c>
      <c r="N3137">
        <v>1.6770203930230401</v>
      </c>
      <c r="O3137">
        <v>33.117175538142803</v>
      </c>
      <c r="P3137">
        <v>2464.2032332563499</v>
      </c>
      <c r="Q3137">
        <v>0.25060139685982702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E3138">
        <v>68.680425</v>
      </c>
      <c r="F3138">
        <v>149</v>
      </c>
      <c r="G3138">
        <v>1292.7414809745901</v>
      </c>
      <c r="H3138">
        <v>-2.8047968942480601</v>
      </c>
      <c r="I3138">
        <v>113.38722726815899</v>
      </c>
      <c r="J3138">
        <v>2.5170066120858898</v>
      </c>
      <c r="K3138">
        <v>135.32004546855401</v>
      </c>
      <c r="L3138">
        <v>93.133105547443293</v>
      </c>
      <c r="M3138">
        <v>61.9361076890535</v>
      </c>
      <c r="N3138">
        <v>0.46948397113192902</v>
      </c>
      <c r="O3138">
        <v>6.4093959731543704</v>
      </c>
      <c r="P3138">
        <v>1514.3011917659801</v>
      </c>
      <c r="Q3138">
        <v>0.17105036880143401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E3139">
        <v>68.653208879999994</v>
      </c>
      <c r="F3139">
        <v>73.33</v>
      </c>
      <c r="G3139">
        <v>127.430886148433</v>
      </c>
      <c r="H3139">
        <v>50.153957320207198</v>
      </c>
      <c r="I3139">
        <v>84.376088728832698</v>
      </c>
      <c r="J3139">
        <v>20.261517446439001</v>
      </c>
      <c r="K3139">
        <v>42.901774988644803</v>
      </c>
      <c r="L3139">
        <v>26.585329747477001</v>
      </c>
      <c r="M3139">
        <v>99.999999999999403</v>
      </c>
      <c r="N3139">
        <v>0.26448791406639599</v>
      </c>
      <c r="O3139">
        <v>0</v>
      </c>
      <c r="P3139">
        <v>227.219991075412</v>
      </c>
      <c r="Q3139">
        <v>0.249937547537216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D3140" t="s">
        <v>629</v>
      </c>
      <c r="E3140">
        <v>68.508937299999999</v>
      </c>
      <c r="F3140">
        <v>42.14</v>
      </c>
      <c r="G3140">
        <v>19.152227237775801</v>
      </c>
      <c r="H3140">
        <v>6.76196470753717</v>
      </c>
      <c r="I3140">
        <v>-17.741262704109801</v>
      </c>
      <c r="J3140">
        <v>0.79920224896134295</v>
      </c>
      <c r="K3140">
        <v>45.089879889000301</v>
      </c>
      <c r="L3140">
        <v>43.614802591784702</v>
      </c>
      <c r="M3140">
        <v>50.952336905488501</v>
      </c>
      <c r="N3140">
        <v>0.36108223035488102</v>
      </c>
      <c r="O3140">
        <v>65.804461319411402</v>
      </c>
      <c r="P3140">
        <v>52.657503587782202</v>
      </c>
      <c r="Q3140">
        <v>4.5230229717327E-2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D3141" t="s">
        <v>100</v>
      </c>
      <c r="E3141">
        <v>68.475161004</v>
      </c>
      <c r="F3141">
        <v>36.590000000000003</v>
      </c>
      <c r="G3141">
        <v>143.446363243462</v>
      </c>
      <c r="H3141">
        <v>0.93204368124969095</v>
      </c>
      <c r="I3141">
        <v>72.673621296476696</v>
      </c>
      <c r="J3141">
        <v>-2.5216140775692502</v>
      </c>
      <c r="K3141">
        <v>34.543238388500903</v>
      </c>
      <c r="L3141">
        <v>27.116906127327098</v>
      </c>
      <c r="M3141">
        <v>62.325515056093799</v>
      </c>
      <c r="N3141">
        <v>1.0088012704187299</v>
      </c>
      <c r="O3141">
        <v>12.0524733533752</v>
      </c>
      <c r="P3141">
        <v>180.383141762452</v>
      </c>
      <c r="Q3141">
        <v>-1.1268521223114E-2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242</v>
      </c>
      <c r="E3142">
        <v>68.270128920000005</v>
      </c>
      <c r="F3142">
        <v>4.0999999999999996</v>
      </c>
      <c r="G3142">
        <v>34.478175652470597</v>
      </c>
      <c r="H3142">
        <v>-5.5486047483349203</v>
      </c>
      <c r="I3142">
        <v>-20.361666892873</v>
      </c>
      <c r="J3142">
        <v>0.700133495246268</v>
      </c>
      <c r="K3142">
        <v>4.0949034667526396</v>
      </c>
      <c r="L3142">
        <v>3.77934169198898</v>
      </c>
      <c r="M3142">
        <v>55.108833462829899</v>
      </c>
      <c r="N3142">
        <v>0.56187485825890904</v>
      </c>
      <c r="O3142">
        <v>29.024390243902399</v>
      </c>
      <c r="P3142">
        <v>69.421487603305707</v>
      </c>
      <c r="Q3142">
        <v>5.1260224241585002E-2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D3143" t="s">
        <v>539</v>
      </c>
      <c r="E3143">
        <v>68.16825</v>
      </c>
      <c r="F3143">
        <v>1.29</v>
      </c>
      <c r="G3143">
        <v>88.693861926980404</v>
      </c>
      <c r="H3143">
        <v>30.160615109821101</v>
      </c>
      <c r="I3143">
        <v>-8.4541396543353606</v>
      </c>
      <c r="J3143">
        <v>13.1651655834476</v>
      </c>
      <c r="K3143">
        <v>1.0774872226135199</v>
      </c>
      <c r="L3143">
        <v>0.94077259074427899</v>
      </c>
      <c r="M3143">
        <v>81.176645019781802</v>
      </c>
      <c r="N3143">
        <v>1.51558779600959</v>
      </c>
      <c r="O3143">
        <v>9.3023255813953405</v>
      </c>
      <c r="P3143">
        <v>122.413793103448</v>
      </c>
      <c r="Q3143">
        <v>6.8159169320911997E-2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D3144" t="s">
        <v>140</v>
      </c>
      <c r="E3144">
        <v>68.165999999999997</v>
      </c>
      <c r="F3144">
        <v>37.729999999999997</v>
      </c>
      <c r="G3144">
        <v>59.099267332385701</v>
      </c>
      <c r="H3144">
        <v>19.7329835308737</v>
      </c>
      <c r="I3144">
        <v>10.575857542188301</v>
      </c>
      <c r="J3144">
        <v>-0.57707393934491802</v>
      </c>
      <c r="K3144">
        <v>32.981875147060101</v>
      </c>
      <c r="L3144">
        <v>29.966222612166401</v>
      </c>
      <c r="M3144">
        <v>71.260546500997293</v>
      </c>
      <c r="N3144">
        <v>3.41594696682247</v>
      </c>
      <c r="O3144">
        <v>10.045056983832501</v>
      </c>
      <c r="P3144">
        <v>105.613079019073</v>
      </c>
      <c r="Q3144">
        <v>7.1876641155250998E-2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1407</v>
      </c>
      <c r="E3145">
        <v>68.158810000000003</v>
      </c>
      <c r="F3145">
        <v>30.76</v>
      </c>
      <c r="G3145">
        <v>58.547767711118702</v>
      </c>
      <c r="H3145">
        <v>8.9640659725367904</v>
      </c>
      <c r="I3145">
        <v>-7.3363235140788499</v>
      </c>
      <c r="J3145">
        <v>-3.3706463356337801</v>
      </c>
      <c r="K3145">
        <v>29.132138171845298</v>
      </c>
      <c r="L3145">
        <v>27.2791270915788</v>
      </c>
      <c r="M3145">
        <v>48.959245824076199</v>
      </c>
      <c r="N3145">
        <v>2.1074645343419798</v>
      </c>
      <c r="O3145">
        <v>28.055916775032401</v>
      </c>
      <c r="P3145">
        <v>93.459119496855294</v>
      </c>
      <c r="Q3145">
        <v>3.2632380909828999E-2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E3146">
        <v>68.116960000000006</v>
      </c>
      <c r="F3146">
        <v>327</v>
      </c>
      <c r="G3146">
        <v>158.11588506345001</v>
      </c>
      <c r="H3146">
        <v>-3.3993848901788799</v>
      </c>
      <c r="I3146">
        <v>56.5379414353066</v>
      </c>
      <c r="J3146">
        <v>-6.6147484059274699</v>
      </c>
      <c r="K3146">
        <v>312.43546308501999</v>
      </c>
      <c r="L3146">
        <v>259.78019915789201</v>
      </c>
      <c r="M3146">
        <v>50.663668196822499</v>
      </c>
      <c r="N3146">
        <v>2.0580033463468999</v>
      </c>
      <c r="O3146">
        <v>23.8379204892966</v>
      </c>
      <c r="P3146">
        <v>198.63013698630101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E3147">
        <v>67.891667999999996</v>
      </c>
      <c r="F3147">
        <v>152.9</v>
      </c>
      <c r="G3147">
        <v>-1.1321716383081599</v>
      </c>
      <c r="H3147">
        <v>-4.0372458527457198</v>
      </c>
      <c r="I3147">
        <v>-6.9669710435188197</v>
      </c>
      <c r="J3147">
        <v>-3.8255934057346401</v>
      </c>
      <c r="K3147">
        <v>150.130077371488</v>
      </c>
      <c r="L3147">
        <v>143.679756511085</v>
      </c>
      <c r="M3147">
        <v>48.1237996112933</v>
      </c>
      <c r="N3147">
        <v>1.58412208037395</v>
      </c>
      <c r="O3147">
        <v>22.302158273381199</v>
      </c>
      <c r="P3147">
        <v>29.466553767993201</v>
      </c>
      <c r="Q3147">
        <v>7.3612361475318994E-2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242</v>
      </c>
      <c r="E3148">
        <v>67.872657860000004</v>
      </c>
      <c r="F3148">
        <v>985.1</v>
      </c>
      <c r="G3148">
        <v>132.930704032243</v>
      </c>
      <c r="H3148">
        <v>32.987451950110803</v>
      </c>
      <c r="I3148">
        <v>96.755250251463806</v>
      </c>
      <c r="J3148">
        <v>-11.6862975991758</v>
      </c>
      <c r="K3148">
        <v>846.24711167426995</v>
      </c>
      <c r="L3148">
        <v>656.317398777574</v>
      </c>
      <c r="M3148">
        <v>50.718902868119301</v>
      </c>
      <c r="N3148">
        <v>2.8654835244174999</v>
      </c>
      <c r="O3148">
        <v>37.524109227489497</v>
      </c>
      <c r="P3148">
        <v>169.890410958904</v>
      </c>
      <c r="Q3148">
        <v>0.104319000727329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414</v>
      </c>
      <c r="E3149">
        <v>67.864129059999996</v>
      </c>
      <c r="F3149">
        <v>22.08</v>
      </c>
      <c r="G3149">
        <v>-66.3763893564564</v>
      </c>
      <c r="H3149">
        <v>-18.172718223512199</v>
      </c>
      <c r="I3149">
        <v>-50.282502541048203</v>
      </c>
      <c r="J3149">
        <v>8.7119702442460998</v>
      </c>
      <c r="K3149">
        <v>26.253551221061901</v>
      </c>
      <c r="L3149">
        <v>31.284864975716602</v>
      </c>
      <c r="M3149">
        <v>35.5769607314895</v>
      </c>
      <c r="N3149">
        <v>1.40140452822087</v>
      </c>
      <c r="O3149">
        <v>105.34420289854999</v>
      </c>
      <c r="P3149">
        <v>13.8731304796286</v>
      </c>
      <c r="Q3149">
        <v>0.119551712696985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D3150" t="s">
        <v>100</v>
      </c>
      <c r="E3150">
        <v>67.849844243999996</v>
      </c>
      <c r="F3150">
        <v>9</v>
      </c>
      <c r="G3150">
        <v>-21.781776124063601</v>
      </c>
      <c r="H3150">
        <v>-4.7277777473217402</v>
      </c>
      <c r="I3150">
        <v>-21.775728617936</v>
      </c>
      <c r="J3150">
        <v>-1.7959378026246799</v>
      </c>
      <c r="K3150">
        <v>9.0478847064587899</v>
      </c>
      <c r="L3150">
        <v>9.4079607540559493</v>
      </c>
      <c r="M3150">
        <v>48.836177418130703</v>
      </c>
      <c r="N3150">
        <v>0.54687453678548104</v>
      </c>
      <c r="O3150">
        <v>29.4444444444444</v>
      </c>
      <c r="P3150">
        <v>23.9669421487603</v>
      </c>
      <c r="Q3150">
        <v>3.0289384071921999E-2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D3151" t="s">
        <v>629</v>
      </c>
      <c r="E3151">
        <v>67.828462999999999</v>
      </c>
      <c r="F3151">
        <v>167.55</v>
      </c>
      <c r="G3151">
        <v>-15.9669875955747</v>
      </c>
      <c r="H3151">
        <v>-1.62718501996473</v>
      </c>
      <c r="I3151">
        <v>-23.972188434823099</v>
      </c>
      <c r="J3151">
        <v>-8.7706838450111206</v>
      </c>
      <c r="K3151">
        <v>157.37956654294399</v>
      </c>
      <c r="L3151">
        <v>160.78953633921199</v>
      </c>
      <c r="M3151">
        <v>45.811218909403898</v>
      </c>
      <c r="N3151">
        <v>1.7894149052503501</v>
      </c>
      <c r="O3151">
        <v>24.052521635332699</v>
      </c>
      <c r="P3151">
        <v>21.3251267197682</v>
      </c>
      <c r="Q3151">
        <v>-6.2680589585660001E-2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D3152" t="s">
        <v>388</v>
      </c>
      <c r="E3152">
        <v>67.728924000000006</v>
      </c>
      <c r="F3152">
        <v>54.5</v>
      </c>
      <c r="G3152">
        <v>-58.223689603313098</v>
      </c>
      <c r="H3152">
        <v>10.2121615015736</v>
      </c>
      <c r="I3152">
        <v>-25.358015714887699</v>
      </c>
      <c r="J3152">
        <v>10.024587318243199</v>
      </c>
      <c r="K3152">
        <v>50.697907483220398</v>
      </c>
      <c r="M3152">
        <v>76.456431886687099</v>
      </c>
      <c r="N3152">
        <v>1.64432989690721</v>
      </c>
      <c r="O3152">
        <v>54.128440366972399</v>
      </c>
      <c r="P3152">
        <v>43.232588699080097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D3153" t="s">
        <v>629</v>
      </c>
      <c r="E3153">
        <v>67.723951900000003</v>
      </c>
      <c r="F3153">
        <v>99.79</v>
      </c>
      <c r="G3153">
        <v>-16.7070167111305</v>
      </c>
      <c r="H3153">
        <v>13.703661467437</v>
      </c>
      <c r="I3153">
        <v>-10.0192160774362</v>
      </c>
      <c r="J3153">
        <v>11.7893847743251</v>
      </c>
      <c r="K3153">
        <v>88.449659032687507</v>
      </c>
      <c r="L3153">
        <v>91.251962560192297</v>
      </c>
      <c r="M3153">
        <v>65.160236887451703</v>
      </c>
      <c r="N3153">
        <v>4.1445565755742697</v>
      </c>
      <c r="O3153">
        <v>14.5906403447239</v>
      </c>
      <c r="P3153">
        <v>39.177126917712599</v>
      </c>
      <c r="Q3153">
        <v>-1.2756588197476999E-2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D3154" t="s">
        <v>21</v>
      </c>
      <c r="E3154">
        <v>67.695099999999996</v>
      </c>
      <c r="F3154">
        <v>64.3</v>
      </c>
      <c r="G3154">
        <v>-90.859611060891694</v>
      </c>
      <c r="H3154">
        <v>10.2278796838121</v>
      </c>
      <c r="I3154">
        <v>-71.347206391075204</v>
      </c>
      <c r="J3154">
        <v>-3.9709544869703199</v>
      </c>
      <c r="K3154">
        <v>71.856383612729203</v>
      </c>
      <c r="L3154">
        <v>120.032502197234</v>
      </c>
      <c r="M3154">
        <v>47.440035677921202</v>
      </c>
      <c r="N3154">
        <v>0.31444343511983702</v>
      </c>
      <c r="O3154">
        <v>232.503888024883</v>
      </c>
      <c r="P3154">
        <v>27.706057596822198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D3155" t="s">
        <v>629</v>
      </c>
      <c r="E3155">
        <v>67.683858000000001</v>
      </c>
      <c r="F3155">
        <v>26.65</v>
      </c>
      <c r="G3155">
        <v>-32.103239522294899</v>
      </c>
      <c r="H3155">
        <v>-3.4958148325973202</v>
      </c>
      <c r="I3155">
        <v>-44.9286976750695</v>
      </c>
      <c r="J3155">
        <v>-1.61897256813531</v>
      </c>
      <c r="K3155">
        <v>27.1759078692121</v>
      </c>
      <c r="L3155">
        <v>29.360893760020598</v>
      </c>
      <c r="M3155">
        <v>38.5477448489045</v>
      </c>
      <c r="N3155">
        <v>1.12674596625043</v>
      </c>
      <c r="O3155">
        <v>57.223264540337702</v>
      </c>
      <c r="P3155">
        <v>17.920353982300799</v>
      </c>
      <c r="Q3155">
        <v>-7.3735013526318005E-2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E3156">
        <v>67.617233748000004</v>
      </c>
      <c r="F3156">
        <v>4.04</v>
      </c>
      <c r="G3156">
        <v>4.0164425721416901</v>
      </c>
      <c r="H3156">
        <v>13.093745808909199</v>
      </c>
      <c r="I3156">
        <v>15.7412939932918</v>
      </c>
      <c r="J3156">
        <v>0.86364908032547105</v>
      </c>
      <c r="K3156">
        <v>3.6860653788152802</v>
      </c>
      <c r="L3156">
        <v>3.7074020814558</v>
      </c>
      <c r="M3156">
        <v>69.849536383081201</v>
      </c>
      <c r="N3156">
        <v>2.3163953110088098</v>
      </c>
      <c r="O3156">
        <v>68.564356435643504</v>
      </c>
      <c r="P3156">
        <v>90.566037735848994</v>
      </c>
      <c r="Q3156">
        <v>1.6483037392900999E-2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D3157" t="s">
        <v>1215</v>
      </c>
      <c r="E3157">
        <v>67.611180000000004</v>
      </c>
      <c r="F3157">
        <v>57.55</v>
      </c>
      <c r="G3157">
        <v>-41.109987073759697</v>
      </c>
      <c r="H3157">
        <v>-7.2984012836215104</v>
      </c>
      <c r="I3157">
        <v>-15.624208808337601</v>
      </c>
      <c r="J3157">
        <v>3.7892773610891601</v>
      </c>
      <c r="K3157">
        <v>58.263282191225201</v>
      </c>
      <c r="M3157">
        <v>64.695877717399</v>
      </c>
      <c r="N3157">
        <v>0.50403225806451601</v>
      </c>
      <c r="O3157">
        <v>28.583840139009499</v>
      </c>
      <c r="P3157">
        <v>16.8527918781725</v>
      </c>
    </row>
    <row r="3158" spans="1:17" hidden="1" x14ac:dyDescent="0.3">
      <c r="A3158" t="s">
        <v>6480</v>
      </c>
      <c r="B3158" t="s">
        <v>6481</v>
      </c>
      <c r="C3158" t="str">
        <f>IFERROR(VLOOKUP(Table1[[#This Row],[Ticker]],[1]!Table1[[Symbol]:[Industry]],2,FALSE),"-")</f>
        <v>-</v>
      </c>
      <c r="D3158" t="s">
        <v>65</v>
      </c>
      <c r="E3158">
        <v>67.563576937999997</v>
      </c>
      <c r="F3158">
        <v>52.94</v>
      </c>
      <c r="G3158">
        <v>-48.885839740173701</v>
      </c>
      <c r="H3158">
        <v>-4.4708106903728604</v>
      </c>
      <c r="I3158">
        <v>-42.7455217681565</v>
      </c>
      <c r="J3158">
        <v>-0.77559466009353495</v>
      </c>
      <c r="K3158">
        <v>53.648301015552299</v>
      </c>
      <c r="L3158">
        <v>63.357851361621996</v>
      </c>
      <c r="M3158">
        <v>41.277111711994102</v>
      </c>
      <c r="N3158">
        <v>1.09026203049874</v>
      </c>
      <c r="O3158">
        <v>62.561390253116699</v>
      </c>
      <c r="P3158">
        <v>18.9930321420543</v>
      </c>
      <c r="Q3158">
        <v>-8.8242248845030007E-3</v>
      </c>
    </row>
    <row r="3159" spans="1:17" hidden="1" x14ac:dyDescent="0.3">
      <c r="A3159" t="s">
        <v>6482</v>
      </c>
      <c r="B3159" t="s">
        <v>6483</v>
      </c>
      <c r="C3159" t="str">
        <f>IFERROR(VLOOKUP(Table1[[#This Row],[Ticker]],[1]!Table1[[Symbol]:[Industry]],2,FALSE),"-")</f>
        <v>-</v>
      </c>
      <c r="D3159" t="s">
        <v>539</v>
      </c>
      <c r="E3159">
        <v>67.383600000000001</v>
      </c>
      <c r="F3159">
        <v>4.43</v>
      </c>
      <c r="G3159">
        <v>470.53785114530899</v>
      </c>
      <c r="H3159">
        <v>-38.927079373912903</v>
      </c>
      <c r="I3159">
        <v>43.040686543779003</v>
      </c>
      <c r="J3159">
        <v>-11.4535601276656</v>
      </c>
      <c r="K3159">
        <v>5.5108352732737798</v>
      </c>
      <c r="L3159">
        <v>3.9058495968108602</v>
      </c>
      <c r="M3159">
        <v>4.1730193296761202</v>
      </c>
      <c r="N3159">
        <v>0.670071562797941</v>
      </c>
      <c r="O3159">
        <v>86.455981941309204</v>
      </c>
      <c r="P3159">
        <v>531.71463719128701</v>
      </c>
      <c r="Q3159">
        <v>0.144953866570873</v>
      </c>
    </row>
    <row r="3160" spans="1:17" hidden="1" x14ac:dyDescent="0.3">
      <c r="A3160" t="s">
        <v>6484</v>
      </c>
      <c r="B3160" t="s">
        <v>6485</v>
      </c>
      <c r="C3160" t="str">
        <f>IFERROR(VLOOKUP(Table1[[#This Row],[Ticker]],[1]!Table1[[Symbol]:[Industry]],2,FALSE),"-")</f>
        <v>-</v>
      </c>
      <c r="D3160" t="s">
        <v>1576</v>
      </c>
      <c r="E3160">
        <v>67.361587999999998</v>
      </c>
      <c r="F3160">
        <v>37.299999999999997</v>
      </c>
      <c r="G3160">
        <v>-71.540742178591401</v>
      </c>
      <c r="H3160">
        <v>1.05141970752227</v>
      </c>
      <c r="I3160">
        <v>-35.135123445305297</v>
      </c>
      <c r="J3160">
        <v>6.1927882547922604</v>
      </c>
      <c r="K3160">
        <v>36.370055087711499</v>
      </c>
      <c r="L3160">
        <v>43.174018401965803</v>
      </c>
      <c r="M3160">
        <v>64.404947591598201</v>
      </c>
      <c r="N3160">
        <v>1.38613442414838</v>
      </c>
      <c r="O3160">
        <v>93.029490616621999</v>
      </c>
      <c r="P3160">
        <v>23.920265780730801</v>
      </c>
    </row>
    <row r="3161" spans="1:17" hidden="1" x14ac:dyDescent="0.3">
      <c r="A3161" t="s">
        <v>6486</v>
      </c>
      <c r="B3161" t="s">
        <v>6487</v>
      </c>
      <c r="C3161" t="str">
        <f>IFERROR(VLOOKUP(Table1[[#This Row],[Ticker]],[1]!Table1[[Symbol]:[Industry]],2,FALSE),"-")</f>
        <v>-</v>
      </c>
      <c r="D3161" t="s">
        <v>120</v>
      </c>
      <c r="E3161">
        <v>67.256174999999999</v>
      </c>
      <c r="F3161">
        <v>170.5</v>
      </c>
      <c r="G3161">
        <v>-4.2151964332057696</v>
      </c>
      <c r="H3161">
        <v>-11.256497189644101</v>
      </c>
      <c r="I3161">
        <v>8.75875320499064</v>
      </c>
      <c r="J3161">
        <v>-5.8997453769427404</v>
      </c>
      <c r="M3161">
        <v>38.314583570012303</v>
      </c>
      <c r="O3161">
        <v>25.395894428152499</v>
      </c>
      <c r="P3161">
        <v>35.964912280701697</v>
      </c>
    </row>
    <row r="3162" spans="1:17" hidden="1" x14ac:dyDescent="0.3">
      <c r="A3162" t="s">
        <v>6488</v>
      </c>
      <c r="B3162" t="s">
        <v>6489</v>
      </c>
      <c r="C3162" t="str">
        <f>IFERROR(VLOOKUP(Table1[[#This Row],[Ticker]],[1]!Table1[[Symbol]:[Industry]],2,FALSE),"-")</f>
        <v>-</v>
      </c>
      <c r="E3162">
        <v>67.113119999999995</v>
      </c>
      <c r="F3162">
        <v>173.95</v>
      </c>
      <c r="G3162">
        <v>-21.516981446513501</v>
      </c>
      <c r="H3162">
        <v>3.0394029886089902</v>
      </c>
      <c r="I3162">
        <v>9.1678115651768106</v>
      </c>
      <c r="J3162">
        <v>-1.6611944971496799</v>
      </c>
      <c r="K3162">
        <v>167.06813377281401</v>
      </c>
      <c r="L3162">
        <v>157.66930048501499</v>
      </c>
      <c r="M3162">
        <v>60.005814244242799</v>
      </c>
      <c r="N3162">
        <v>2.3803967327887898</v>
      </c>
      <c r="O3162">
        <v>28.456453003736701</v>
      </c>
      <c r="P3162">
        <v>38.605577689242999</v>
      </c>
    </row>
    <row r="3163" spans="1:17" hidden="1" x14ac:dyDescent="0.3">
      <c r="A3163" t="s">
        <v>6490</v>
      </c>
      <c r="B3163" t="s">
        <v>6491</v>
      </c>
      <c r="C3163" t="str">
        <f>IFERROR(VLOOKUP(Table1[[#This Row],[Ticker]],[1]!Table1[[Symbol]:[Industry]],2,FALSE),"-")</f>
        <v>-</v>
      </c>
      <c r="E3163">
        <v>67.06</v>
      </c>
      <c r="F3163">
        <v>251.45</v>
      </c>
      <c r="G3163">
        <v>39.121493505927702</v>
      </c>
      <c r="H3163">
        <v>43.457828732112098</v>
      </c>
      <c r="I3163">
        <v>78.175808518718299</v>
      </c>
      <c r="J3163">
        <v>-9.4791619702895709</v>
      </c>
      <c r="K3163">
        <v>200.294269219272</v>
      </c>
      <c r="M3163">
        <v>45.210448469584698</v>
      </c>
      <c r="N3163">
        <v>0.86386477843764198</v>
      </c>
      <c r="O3163">
        <v>11.5529926426725</v>
      </c>
      <c r="P3163">
        <v>145.31707317073099</v>
      </c>
    </row>
    <row r="3164" spans="1:17" hidden="1" x14ac:dyDescent="0.3">
      <c r="A3164" t="s">
        <v>6492</v>
      </c>
      <c r="B3164" t="s">
        <v>6493</v>
      </c>
      <c r="C3164" t="str">
        <f>IFERROR(VLOOKUP(Table1[[#This Row],[Ticker]],[1]!Table1[[Symbol]:[Industry]],2,FALSE),"-")</f>
        <v>-</v>
      </c>
      <c r="D3164" t="s">
        <v>21</v>
      </c>
      <c r="E3164">
        <v>66.974000000000004</v>
      </c>
      <c r="F3164">
        <v>39.909999999999997</v>
      </c>
      <c r="G3164">
        <v>-18.730489361244601</v>
      </c>
      <c r="H3164">
        <v>-4.7895964908759296</v>
      </c>
      <c r="I3164">
        <v>-45.871066054836703</v>
      </c>
      <c r="J3164">
        <v>-5.0702812228193297</v>
      </c>
      <c r="K3164">
        <v>42.439100582859503</v>
      </c>
      <c r="L3164">
        <v>41.628442759489097</v>
      </c>
      <c r="M3164">
        <v>40.378878054659097</v>
      </c>
      <c r="N3164">
        <v>0.83431305234409703</v>
      </c>
      <c r="O3164">
        <v>50.488599348534201</v>
      </c>
      <c r="P3164">
        <v>49.202747561114002</v>
      </c>
      <c r="Q3164">
        <v>0.23047273090030601</v>
      </c>
    </row>
    <row r="3165" spans="1:17" hidden="1" x14ac:dyDescent="0.3">
      <c r="A3165" t="s">
        <v>6494</v>
      </c>
      <c r="B3165" t="s">
        <v>6495</v>
      </c>
      <c r="C3165" t="str">
        <f>IFERROR(VLOOKUP(Table1[[#This Row],[Ticker]],[1]!Table1[[Symbol]:[Industry]],2,FALSE),"-")</f>
        <v>-</v>
      </c>
      <c r="E3165">
        <v>66.959999999999994</v>
      </c>
      <c r="F3165">
        <v>34.11</v>
      </c>
      <c r="G3165">
        <v>-3.8285797247251598</v>
      </c>
      <c r="H3165">
        <v>-9.1822420330360401</v>
      </c>
      <c r="I3165">
        <v>4.0456505190653296</v>
      </c>
      <c r="J3165">
        <v>-4.1699991167110602</v>
      </c>
      <c r="K3165">
        <v>33.721909378611599</v>
      </c>
      <c r="L3165">
        <v>32.318558375364901</v>
      </c>
      <c r="M3165">
        <v>45.461550440046999</v>
      </c>
      <c r="N3165">
        <v>0.92690401842605996</v>
      </c>
      <c r="O3165">
        <v>28.6719437115215</v>
      </c>
      <c r="P3165">
        <v>72.272727272727195</v>
      </c>
      <c r="Q3165">
        <v>8.7073255342006994E-2</v>
      </c>
    </row>
    <row r="3166" spans="1:17" hidden="1" x14ac:dyDescent="0.3">
      <c r="A3166" t="s">
        <v>6496</v>
      </c>
      <c r="B3166" t="s">
        <v>6497</v>
      </c>
      <c r="C3166" t="str">
        <f>IFERROR(VLOOKUP(Table1[[#This Row],[Ticker]],[1]!Table1[[Symbol]:[Industry]],2,FALSE),"-")</f>
        <v>-</v>
      </c>
      <c r="D3166" t="s">
        <v>388</v>
      </c>
      <c r="E3166">
        <v>66.857376000000002</v>
      </c>
      <c r="F3166">
        <v>61.8</v>
      </c>
      <c r="G3166">
        <v>-54.529134588699002</v>
      </c>
      <c r="H3166">
        <v>5.3441013483532096</v>
      </c>
      <c r="I3166">
        <v>-15.080996065983699</v>
      </c>
      <c r="J3166">
        <v>-1.15828074423593</v>
      </c>
      <c r="K3166">
        <v>58.870187336102703</v>
      </c>
      <c r="M3166">
        <v>56.854944665320801</v>
      </c>
      <c r="N3166">
        <v>2.8795607077486198</v>
      </c>
      <c r="O3166">
        <v>40.776699029126199</v>
      </c>
      <c r="P3166">
        <v>25.737538148524902</v>
      </c>
    </row>
    <row r="3167" spans="1:17" hidden="1" x14ac:dyDescent="0.3">
      <c r="A3167" t="s">
        <v>6498</v>
      </c>
      <c r="B3167" t="s">
        <v>6499</v>
      </c>
      <c r="C3167" t="str">
        <f>IFERROR(VLOOKUP(Table1[[#This Row],[Ticker]],[1]!Table1[[Symbol]:[Industry]],2,FALSE),"-")</f>
        <v>-</v>
      </c>
      <c r="D3167" t="s">
        <v>239</v>
      </c>
      <c r="E3167">
        <v>66.761058895000005</v>
      </c>
      <c r="F3167">
        <v>21.91</v>
      </c>
      <c r="G3167">
        <v>-13.658323162993799</v>
      </c>
      <c r="H3167">
        <v>11.915934258757201</v>
      </c>
      <c r="I3167">
        <v>-20.296095016564099</v>
      </c>
      <c r="J3167">
        <v>-1.0133035752861499</v>
      </c>
      <c r="K3167">
        <v>22.3501427903864</v>
      </c>
      <c r="L3167">
        <v>22.4415366756214</v>
      </c>
      <c r="M3167">
        <v>43.8785950006787</v>
      </c>
      <c r="N3167">
        <v>0.96698442612524105</v>
      </c>
      <c r="O3167">
        <v>60.657234139662201</v>
      </c>
      <c r="Q3167">
        <v>4.2439928988125E-2</v>
      </c>
    </row>
    <row r="3168" spans="1:17" hidden="1" x14ac:dyDescent="0.3">
      <c r="A3168" t="s">
        <v>6500</v>
      </c>
      <c r="B3168" t="s">
        <v>6501</v>
      </c>
      <c r="C3168" t="str">
        <f>IFERROR(VLOOKUP(Table1[[#This Row],[Ticker]],[1]!Table1[[Symbol]:[Industry]],2,FALSE),"-")</f>
        <v>-</v>
      </c>
      <c r="E3168">
        <v>66.744899360000005</v>
      </c>
      <c r="F3168">
        <v>1.43</v>
      </c>
      <c r="G3168">
        <v>-61.891723658605102</v>
      </c>
      <c r="H3168">
        <v>11.1911494609661</v>
      </c>
      <c r="I3168">
        <v>-28.7168038194385</v>
      </c>
      <c r="J3168">
        <v>16.5878432867718</v>
      </c>
      <c r="K3168">
        <v>1.347602530848</v>
      </c>
      <c r="L3168">
        <v>1.59346883737481</v>
      </c>
      <c r="M3168">
        <v>67.343890646028797</v>
      </c>
      <c r="N3168">
        <v>2.52598870488116</v>
      </c>
      <c r="O3168">
        <v>60.139860139860097</v>
      </c>
      <c r="P3168">
        <v>24.347826086956498</v>
      </c>
      <c r="Q3168">
        <v>-8.9825580142569E-2</v>
      </c>
    </row>
    <row r="3169" spans="1:17" hidden="1" x14ac:dyDescent="0.3">
      <c r="A3169" t="s">
        <v>6502</v>
      </c>
      <c r="B3169" t="s">
        <v>6503</v>
      </c>
      <c r="C3169" t="str">
        <f>IFERROR(VLOOKUP(Table1[[#This Row],[Ticker]],[1]!Table1[[Symbol]:[Industry]],2,FALSE),"-")</f>
        <v>-</v>
      </c>
      <c r="D3169" t="s">
        <v>239</v>
      </c>
      <c r="E3169">
        <v>66.469156874999996</v>
      </c>
      <c r="F3169">
        <v>131.55000000000001</v>
      </c>
      <c r="G3169">
        <v>123.219658588588</v>
      </c>
      <c r="H3169">
        <v>11.3577982084126</v>
      </c>
      <c r="I3169">
        <v>57.091441569063299</v>
      </c>
      <c r="J3169">
        <v>4.5276166916614997</v>
      </c>
      <c r="K3169">
        <v>110.28048153645901</v>
      </c>
      <c r="L3169">
        <v>97.1323895706862</v>
      </c>
      <c r="M3169">
        <v>74.910926960499296</v>
      </c>
      <c r="N3169">
        <v>1.6753608181898401</v>
      </c>
      <c r="O3169">
        <v>7.1455720258456701</v>
      </c>
      <c r="P3169">
        <v>150.57142857142799</v>
      </c>
      <c r="Q3169">
        <v>0.10246635798718801</v>
      </c>
    </row>
    <row r="3170" spans="1:17" hidden="1" x14ac:dyDescent="0.3">
      <c r="A3170" t="s">
        <v>6504</v>
      </c>
      <c r="B3170" t="s">
        <v>6505</v>
      </c>
      <c r="C3170" t="str">
        <f>IFERROR(VLOOKUP(Table1[[#This Row],[Ticker]],[1]!Table1[[Symbol]:[Industry]],2,FALSE),"-")</f>
        <v>-</v>
      </c>
      <c r="E3170">
        <v>66.353857050000002</v>
      </c>
      <c r="F3170">
        <v>6.6</v>
      </c>
      <c r="G3170">
        <v>6.7583780560126598</v>
      </c>
      <c r="H3170">
        <v>6.2530520846110198</v>
      </c>
      <c r="I3170">
        <v>-4.6007222074755703</v>
      </c>
      <c r="J3170">
        <v>0.92221899816489905</v>
      </c>
      <c r="K3170">
        <v>6.1627840501114504</v>
      </c>
      <c r="L3170">
        <v>5.93815060061476</v>
      </c>
      <c r="M3170">
        <v>66.642034778187494</v>
      </c>
      <c r="N3170">
        <v>1.7072652814656999</v>
      </c>
      <c r="O3170">
        <v>39.696969696969703</v>
      </c>
      <c r="P3170">
        <v>74.603174603174594</v>
      </c>
      <c r="Q3170">
        <v>-4.7249733664403E-2</v>
      </c>
    </row>
    <row r="3171" spans="1:17" hidden="1" x14ac:dyDescent="0.3">
      <c r="A3171" t="s">
        <v>6506</v>
      </c>
      <c r="B3171" t="s">
        <v>6507</v>
      </c>
      <c r="C3171" t="str">
        <f>IFERROR(VLOOKUP(Table1[[#This Row],[Ticker]],[1]!Table1[[Symbol]:[Industry]],2,FALSE),"-")</f>
        <v>-</v>
      </c>
      <c r="E3171">
        <v>66.271052909999995</v>
      </c>
      <c r="F3171">
        <v>29.05</v>
      </c>
      <c r="G3171">
        <v>21.230682648158599</v>
      </c>
      <c r="H3171">
        <v>6.5621302613362698</v>
      </c>
      <c r="I3171">
        <v>-8.6475037501384904</v>
      </c>
      <c r="J3171">
        <v>-1.6816953233377101</v>
      </c>
      <c r="K3171">
        <v>27.097576533002499</v>
      </c>
      <c r="L3171">
        <v>24.858479697156302</v>
      </c>
      <c r="M3171">
        <v>47.104143995262604</v>
      </c>
      <c r="N3171">
        <v>1.25344758334449</v>
      </c>
      <c r="O3171">
        <v>23.166953528399301</v>
      </c>
      <c r="P3171">
        <v>83.860759493670798</v>
      </c>
    </row>
    <row r="3172" spans="1:17" hidden="1" x14ac:dyDescent="0.3">
      <c r="A3172" t="s">
        <v>6508</v>
      </c>
      <c r="B3172" t="s">
        <v>6509</v>
      </c>
      <c r="C3172" t="str">
        <f>IFERROR(VLOOKUP(Table1[[#This Row],[Ticker]],[1]!Table1[[Symbol]:[Industry]],2,FALSE),"-")</f>
        <v>-</v>
      </c>
      <c r="D3172" t="s">
        <v>542</v>
      </c>
      <c r="E3172">
        <v>66.206201445000005</v>
      </c>
      <c r="F3172">
        <v>27.29</v>
      </c>
      <c r="G3172">
        <v>6.1695900823201999</v>
      </c>
      <c r="H3172">
        <v>-13.9393848901788</v>
      </c>
      <c r="I3172">
        <v>9.0993952349839091</v>
      </c>
      <c r="J3172">
        <v>-9.7008285790798396</v>
      </c>
      <c r="K3172">
        <v>28.052876117713001</v>
      </c>
      <c r="L3172">
        <v>26.558531690010799</v>
      </c>
      <c r="M3172">
        <v>37.657568947993198</v>
      </c>
      <c r="N3172">
        <v>0.54750910615756898</v>
      </c>
      <c r="O3172">
        <v>31.953096372297502</v>
      </c>
      <c r="P3172">
        <v>42.879581151832397</v>
      </c>
      <c r="Q3172">
        <v>7.7040850025688001E-2</v>
      </c>
    </row>
    <row r="3173" spans="1:17" hidden="1" x14ac:dyDescent="0.3">
      <c r="A3173" t="s">
        <v>6510</v>
      </c>
      <c r="B3173" t="s">
        <v>6511</v>
      </c>
      <c r="C3173" t="str">
        <f>IFERROR(VLOOKUP(Table1[[#This Row],[Ticker]],[1]!Table1[[Symbol]:[Industry]],2,FALSE),"-")</f>
        <v>-</v>
      </c>
      <c r="D3173" t="s">
        <v>21</v>
      </c>
      <c r="E3173">
        <v>66.203738000000001</v>
      </c>
      <c r="F3173">
        <v>11.54</v>
      </c>
      <c r="G3173">
        <v>2.92118555519989</v>
      </c>
      <c r="H3173">
        <v>8.7491318562325908</v>
      </c>
      <c r="I3173">
        <v>-21.9624338821707</v>
      </c>
      <c r="J3173">
        <v>11.1636889527337</v>
      </c>
      <c r="K3173">
        <v>10.631315671045</v>
      </c>
      <c r="L3173">
        <v>9.9584698081494203</v>
      </c>
      <c r="M3173">
        <v>74.621332281569195</v>
      </c>
      <c r="N3173">
        <v>2.18087614340984</v>
      </c>
      <c r="O3173">
        <v>30.849220103986099</v>
      </c>
      <c r="P3173">
        <v>69.705882352941103</v>
      </c>
      <c r="Q3173">
        <v>7.6905772814875997E-2</v>
      </c>
    </row>
    <row r="3174" spans="1:17" hidden="1" x14ac:dyDescent="0.3">
      <c r="A3174" t="s">
        <v>6512</v>
      </c>
      <c r="B3174" t="s">
        <v>6513</v>
      </c>
      <c r="C3174" t="str">
        <f>IFERROR(VLOOKUP(Table1[[#This Row],[Ticker]],[1]!Table1[[Symbol]:[Industry]],2,FALSE),"-")</f>
        <v>-</v>
      </c>
      <c r="D3174" t="s">
        <v>542</v>
      </c>
      <c r="E3174">
        <v>66.070706400000006</v>
      </c>
      <c r="F3174">
        <v>64.989999999999995</v>
      </c>
      <c r="G3174">
        <v>105.71813897089299</v>
      </c>
      <c r="H3174">
        <v>20.295959270687302</v>
      </c>
      <c r="I3174">
        <v>51.074591226193697</v>
      </c>
      <c r="J3174">
        <v>-10.022445649098501</v>
      </c>
      <c r="K3174">
        <v>55.4574504188042</v>
      </c>
      <c r="L3174">
        <v>43.243195839218203</v>
      </c>
      <c r="M3174">
        <v>50.663488422457903</v>
      </c>
      <c r="N3174">
        <v>1.2362585798922401</v>
      </c>
      <c r="O3174">
        <v>21.326357901215498</v>
      </c>
      <c r="P3174">
        <v>145.33786334465799</v>
      </c>
      <c r="Q3174">
        <v>6.7576824942863004E-2</v>
      </c>
    </row>
    <row r="3175" spans="1:17" hidden="1" x14ac:dyDescent="0.3">
      <c r="A3175" t="s">
        <v>6514</v>
      </c>
      <c r="B3175" t="s">
        <v>6515</v>
      </c>
      <c r="C3175" t="str">
        <f>IFERROR(VLOOKUP(Table1[[#This Row],[Ticker]],[1]!Table1[[Symbol]:[Industry]],2,FALSE),"-")</f>
        <v>-</v>
      </c>
      <c r="D3175" t="s">
        <v>46</v>
      </c>
      <c r="E3175">
        <v>65.928226420000001</v>
      </c>
      <c r="F3175">
        <v>0.7</v>
      </c>
      <c r="G3175">
        <v>0.96658919970766599</v>
      </c>
      <c r="K3175">
        <v>0.813046339516308</v>
      </c>
      <c r="L3175">
        <v>1.2524745064316301</v>
      </c>
      <c r="M3175">
        <v>70.989730741565694</v>
      </c>
      <c r="N3175">
        <v>1</v>
      </c>
      <c r="O3175">
        <v>7.1428571428571397</v>
      </c>
      <c r="P3175">
        <v>39.999999999999901</v>
      </c>
      <c r="Q3175">
        <v>3.7666979515126001E-2</v>
      </c>
    </row>
    <row r="3176" spans="1:17" hidden="1" x14ac:dyDescent="0.3">
      <c r="A3176" t="s">
        <v>6516</v>
      </c>
      <c r="B3176" t="s">
        <v>6517</v>
      </c>
      <c r="C3176" t="str">
        <f>IFERROR(VLOOKUP(Table1[[#This Row],[Ticker]],[1]!Table1[[Symbol]:[Industry]],2,FALSE),"-")</f>
        <v>-</v>
      </c>
      <c r="D3176" t="s">
        <v>1407</v>
      </c>
      <c r="E3176">
        <v>65.891429500000001</v>
      </c>
      <c r="F3176">
        <v>37.700000000000003</v>
      </c>
      <c r="G3176">
        <v>5.9745636813663801</v>
      </c>
      <c r="H3176">
        <v>19.868786316046702</v>
      </c>
      <c r="I3176">
        <v>5.0351585039523297</v>
      </c>
      <c r="J3176">
        <v>14.462357041564299</v>
      </c>
      <c r="K3176">
        <v>28.135762401840701</v>
      </c>
      <c r="L3176">
        <v>29.427152739560999</v>
      </c>
      <c r="M3176">
        <v>71.5700204456557</v>
      </c>
      <c r="N3176">
        <v>3.2378531073446299</v>
      </c>
      <c r="O3176">
        <v>24.4031830238726</v>
      </c>
      <c r="P3176">
        <v>56.756756756756701</v>
      </c>
    </row>
    <row r="3177" spans="1:17" hidden="1" x14ac:dyDescent="0.3">
      <c r="A3177" t="s">
        <v>6518</v>
      </c>
      <c r="B3177" t="s">
        <v>6519</v>
      </c>
      <c r="C3177" t="str">
        <f>IFERROR(VLOOKUP(Table1[[#This Row],[Ticker]],[1]!Table1[[Symbol]:[Industry]],2,FALSE),"-")</f>
        <v>-</v>
      </c>
      <c r="D3177" t="s">
        <v>168</v>
      </c>
      <c r="E3177">
        <v>65.85728847</v>
      </c>
      <c r="F3177">
        <v>97.9</v>
      </c>
      <c r="G3177">
        <v>-48.914833725193503</v>
      </c>
      <c r="H3177">
        <v>-19.633905438124</v>
      </c>
      <c r="I3177">
        <v>-36.245574261594797</v>
      </c>
      <c r="J3177">
        <v>-13.2227461530409</v>
      </c>
      <c r="K3177">
        <v>112.70168983041999</v>
      </c>
      <c r="L3177">
        <v>113.49231504753899</v>
      </c>
      <c r="M3177">
        <v>20.058210544591802</v>
      </c>
      <c r="N3177">
        <v>0.94438325991189398</v>
      </c>
      <c r="O3177">
        <v>66.496424923391203</v>
      </c>
      <c r="P3177">
        <v>4.9303322615219702</v>
      </c>
    </row>
    <row r="3178" spans="1:17" hidden="1" x14ac:dyDescent="0.3">
      <c r="A3178" t="s">
        <v>6520</v>
      </c>
      <c r="B3178" t="s">
        <v>6521</v>
      </c>
      <c r="C3178" t="str">
        <f>IFERROR(VLOOKUP(Table1[[#This Row],[Ticker]],[1]!Table1[[Symbol]:[Industry]],2,FALSE),"-")</f>
        <v>-</v>
      </c>
      <c r="D3178" t="s">
        <v>629</v>
      </c>
      <c r="E3178">
        <v>65.78292519</v>
      </c>
      <c r="F3178">
        <v>46.13</v>
      </c>
      <c r="G3178">
        <v>-1.2586997428488</v>
      </c>
      <c r="H3178">
        <v>1.3531646985971</v>
      </c>
      <c r="I3178">
        <v>-3.9416264239149399</v>
      </c>
      <c r="J3178">
        <v>-4.7580975940527797</v>
      </c>
      <c r="K3178">
        <v>43.1188011257859</v>
      </c>
      <c r="L3178">
        <v>42.339583319838802</v>
      </c>
      <c r="M3178">
        <v>42.050885374252204</v>
      </c>
      <c r="N3178">
        <v>1.0844750003472601</v>
      </c>
      <c r="O3178">
        <v>40.884456969434098</v>
      </c>
      <c r="P3178">
        <v>39.660914320314802</v>
      </c>
      <c r="Q3178">
        <v>3.6129717432050998E-2</v>
      </c>
    </row>
    <row r="3179" spans="1:17" hidden="1" x14ac:dyDescent="0.3">
      <c r="A3179" t="s">
        <v>6522</v>
      </c>
      <c r="B3179" t="s">
        <v>6523</v>
      </c>
      <c r="C3179" t="str">
        <f>IFERROR(VLOOKUP(Table1[[#This Row],[Ticker]],[1]!Table1[[Symbol]:[Industry]],2,FALSE),"-")</f>
        <v>-</v>
      </c>
      <c r="D3179" t="s">
        <v>934</v>
      </c>
      <c r="E3179">
        <v>65.528314279999904</v>
      </c>
      <c r="F3179">
        <v>58.25</v>
      </c>
      <c r="G3179">
        <v>-49.051496163205201</v>
      </c>
      <c r="H3179">
        <v>-4.8393848901788798</v>
      </c>
      <c r="I3179">
        <v>-45.2035334640629</v>
      </c>
      <c r="J3179">
        <v>-8.8109197356315005E-2</v>
      </c>
      <c r="K3179">
        <v>61.308812059245703</v>
      </c>
      <c r="M3179">
        <v>36.8344033092215</v>
      </c>
      <c r="N3179">
        <v>0.78670093157725596</v>
      </c>
      <c r="O3179">
        <v>57.7682403433476</v>
      </c>
      <c r="P3179">
        <v>5.7168784029037996</v>
      </c>
    </row>
    <row r="3180" spans="1:17" hidden="1" x14ac:dyDescent="0.3">
      <c r="A3180" t="s">
        <v>6524</v>
      </c>
      <c r="B3180" t="s">
        <v>6525</v>
      </c>
      <c r="C3180" t="str">
        <f>IFERROR(VLOOKUP(Table1[[#This Row],[Ticker]],[1]!Table1[[Symbol]:[Industry]],2,FALSE),"-")</f>
        <v>-</v>
      </c>
      <c r="E3180">
        <v>65.524799999999999</v>
      </c>
      <c r="F3180">
        <v>118.65</v>
      </c>
      <c r="G3180">
        <v>225.35361296432399</v>
      </c>
      <c r="H3180">
        <v>12.077532026738</v>
      </c>
      <c r="I3180">
        <v>15.635202869524599</v>
      </c>
      <c r="J3180">
        <v>-0.81169146363977396</v>
      </c>
      <c r="K3180">
        <v>109.047797014333</v>
      </c>
      <c r="L3180">
        <v>96.141478930895801</v>
      </c>
      <c r="M3180">
        <v>45.1482284607699</v>
      </c>
      <c r="N3180">
        <v>0.77062379290871497</v>
      </c>
      <c r="O3180">
        <v>34.833544037083797</v>
      </c>
      <c r="P3180">
        <v>251.65975103734399</v>
      </c>
    </row>
    <row r="3181" spans="1:17" hidden="1" x14ac:dyDescent="0.3">
      <c r="A3181" t="s">
        <v>6526</v>
      </c>
      <c r="B3181" t="s">
        <v>6527</v>
      </c>
      <c r="C3181" t="str">
        <f>IFERROR(VLOOKUP(Table1[[#This Row],[Ticker]],[1]!Table1[[Symbol]:[Industry]],2,FALSE),"-")</f>
        <v>-</v>
      </c>
      <c r="D3181" t="s">
        <v>629</v>
      </c>
      <c r="E3181">
        <v>65.507249999999999</v>
      </c>
      <c r="F3181">
        <v>229.85</v>
      </c>
      <c r="G3181">
        <v>-33.381133019451703</v>
      </c>
      <c r="H3181">
        <v>-12.8993848901788</v>
      </c>
      <c r="I3181">
        <v>-14.705284336990101</v>
      </c>
      <c r="J3181">
        <v>0.52947292707983595</v>
      </c>
      <c r="K3181">
        <v>237.09231774103401</v>
      </c>
      <c r="L3181">
        <v>242.77550553690301</v>
      </c>
      <c r="M3181">
        <v>44.047373290842799</v>
      </c>
      <c r="N3181">
        <v>1.30250469630557</v>
      </c>
      <c r="O3181">
        <v>30.0413313030237</v>
      </c>
      <c r="P3181">
        <v>10.3456553048487</v>
      </c>
      <c r="Q3181">
        <v>0.181634698292195</v>
      </c>
    </row>
    <row r="3182" spans="1:17" hidden="1" x14ac:dyDescent="0.3">
      <c r="A3182" t="s">
        <v>6528</v>
      </c>
      <c r="B3182" t="s">
        <v>6529</v>
      </c>
      <c r="C3182" t="str">
        <f>IFERROR(VLOOKUP(Table1[[#This Row],[Ticker]],[1]!Table1[[Symbol]:[Industry]],2,FALSE),"-")</f>
        <v>-</v>
      </c>
      <c r="D3182" t="s">
        <v>46</v>
      </c>
      <c r="E3182">
        <v>65.369995599999996</v>
      </c>
      <c r="F3182">
        <v>35.76</v>
      </c>
      <c r="G3182">
        <v>44.304548949881102</v>
      </c>
      <c r="H3182">
        <v>40.467782345315896</v>
      </c>
      <c r="I3182">
        <v>11.4845654918783</v>
      </c>
      <c r="J3182">
        <v>20.271050924214499</v>
      </c>
      <c r="K3182">
        <v>26.397270628736599</v>
      </c>
      <c r="L3182">
        <v>25.461628408911999</v>
      </c>
      <c r="M3182">
        <v>98.288473126499198</v>
      </c>
      <c r="N3182">
        <v>3.8598762921337899</v>
      </c>
      <c r="O3182">
        <v>28.607382550335501</v>
      </c>
      <c r="P3182">
        <v>96.483516483516397</v>
      </c>
      <c r="Q3182">
        <v>5.6986337940753001E-2</v>
      </c>
    </row>
    <row r="3183" spans="1:17" hidden="1" x14ac:dyDescent="0.3">
      <c r="A3183" t="s">
        <v>6530</v>
      </c>
      <c r="B3183" t="s">
        <v>6531</v>
      </c>
      <c r="C3183" t="str">
        <f>IFERROR(VLOOKUP(Table1[[#This Row],[Ticker]],[1]!Table1[[Symbol]:[Industry]],2,FALSE),"-")</f>
        <v>-</v>
      </c>
      <c r="E3183">
        <v>65.295299999999997</v>
      </c>
      <c r="F3183">
        <v>2016.45</v>
      </c>
      <c r="G3183">
        <v>152.20905529714599</v>
      </c>
      <c r="H3183">
        <v>89.145463594669593</v>
      </c>
      <c r="I3183">
        <v>136.135830864941</v>
      </c>
      <c r="J3183">
        <v>20.317394689085798</v>
      </c>
      <c r="K3183">
        <v>1258.35191356737</v>
      </c>
      <c r="L3183">
        <v>974.96362744267901</v>
      </c>
      <c r="M3183">
        <v>94.938678043959499</v>
      </c>
      <c r="N3183">
        <v>2.3516872252533498</v>
      </c>
      <c r="O3183">
        <v>0</v>
      </c>
      <c r="P3183">
        <v>192.239130434782</v>
      </c>
      <c r="Q3183">
        <v>0.120786002087533</v>
      </c>
    </row>
    <row r="3184" spans="1:17" hidden="1" x14ac:dyDescent="0.3">
      <c r="A3184" t="s">
        <v>6532</v>
      </c>
      <c r="B3184" t="s">
        <v>6533</v>
      </c>
      <c r="C3184" t="str">
        <f>IFERROR(VLOOKUP(Table1[[#This Row],[Ticker]],[1]!Table1[[Symbol]:[Industry]],2,FALSE),"-")</f>
        <v>-</v>
      </c>
      <c r="D3184" t="s">
        <v>629</v>
      </c>
      <c r="E3184">
        <v>65.250206160000005</v>
      </c>
      <c r="F3184">
        <v>36.53</v>
      </c>
      <c r="G3184">
        <v>-13.350046545499399</v>
      </c>
      <c r="H3184">
        <v>1.4463293955354</v>
      </c>
      <c r="I3184">
        <v>-41.4793166802991</v>
      </c>
      <c r="J3184">
        <v>5.3791941769449201</v>
      </c>
      <c r="K3184">
        <v>33.659310055276599</v>
      </c>
      <c r="L3184">
        <v>36.320048242231898</v>
      </c>
      <c r="M3184">
        <v>79.810023396931001</v>
      </c>
      <c r="N3184">
        <v>1.81646204989796</v>
      </c>
      <c r="O3184">
        <v>72.460990966329007</v>
      </c>
      <c r="P3184">
        <v>24.125042473666301</v>
      </c>
      <c r="Q3184">
        <v>5.797080114685E-2</v>
      </c>
    </row>
    <row r="3185" spans="1:17" hidden="1" x14ac:dyDescent="0.3">
      <c r="A3185" t="s">
        <v>6534</v>
      </c>
      <c r="B3185" t="s">
        <v>6535</v>
      </c>
      <c r="C3185" t="str">
        <f>IFERROR(VLOOKUP(Table1[[#This Row],[Ticker]],[1]!Table1[[Symbol]:[Industry]],2,FALSE),"-")</f>
        <v>-</v>
      </c>
      <c r="D3185" t="s">
        <v>692</v>
      </c>
      <c r="E3185">
        <v>65.234572</v>
      </c>
      <c r="F3185">
        <v>38.17</v>
      </c>
      <c r="G3185">
        <v>-11.5091455918165</v>
      </c>
      <c r="H3185">
        <v>3.3360040772892798</v>
      </c>
      <c r="I3185">
        <v>-36.064981957090303</v>
      </c>
      <c r="J3185">
        <v>5.9332738148074204</v>
      </c>
      <c r="K3185">
        <v>37.833698187696598</v>
      </c>
      <c r="L3185">
        <v>39.749354882199299</v>
      </c>
      <c r="M3185">
        <v>56.491775782142703</v>
      </c>
      <c r="N3185">
        <v>1.93830913361756</v>
      </c>
      <c r="O3185">
        <v>83.128111082001496</v>
      </c>
      <c r="P3185">
        <v>22.733118971061</v>
      </c>
      <c r="Q3185">
        <v>-7.9893555051419995E-3</v>
      </c>
    </row>
    <row r="3186" spans="1:17" hidden="1" x14ac:dyDescent="0.3">
      <c r="A3186" t="s">
        <v>6536</v>
      </c>
      <c r="B3186" t="s">
        <v>6537</v>
      </c>
      <c r="C3186" t="str">
        <f>IFERROR(VLOOKUP(Table1[[#This Row],[Ticker]],[1]!Table1[[Symbol]:[Industry]],2,FALSE),"-")</f>
        <v>-</v>
      </c>
      <c r="D3186" t="s">
        <v>400</v>
      </c>
      <c r="E3186">
        <v>65.211165809999997</v>
      </c>
      <c r="F3186">
        <v>45.2</v>
      </c>
      <c r="G3186">
        <v>57.583202854563801</v>
      </c>
      <c r="H3186">
        <v>-10.934622985416899</v>
      </c>
      <c r="I3186">
        <v>10.4356100317704</v>
      </c>
      <c r="J3186">
        <v>5.0083859224307297</v>
      </c>
      <c r="K3186">
        <v>43.415819520036003</v>
      </c>
      <c r="L3186">
        <v>36.907435511020999</v>
      </c>
      <c r="M3186">
        <v>60.261837541614199</v>
      </c>
      <c r="N3186">
        <v>0.26830358751167199</v>
      </c>
      <c r="O3186">
        <v>14.3584070796459</v>
      </c>
      <c r="P3186">
        <v>126</v>
      </c>
      <c r="Q3186">
        <v>6.8028969716862994E-2</v>
      </c>
    </row>
    <row r="3187" spans="1:17" hidden="1" x14ac:dyDescent="0.3">
      <c r="A3187" t="s">
        <v>6538</v>
      </c>
      <c r="B3187" t="s">
        <v>6539</v>
      </c>
      <c r="C3187" t="str">
        <f>IFERROR(VLOOKUP(Table1[[#This Row],[Ticker]],[1]!Table1[[Symbol]:[Industry]],2,FALSE),"-")</f>
        <v>-</v>
      </c>
      <c r="D3187" t="s">
        <v>242</v>
      </c>
      <c r="E3187">
        <v>65.162590499999993</v>
      </c>
      <c r="F3187">
        <v>29.08</v>
      </c>
      <c r="G3187">
        <v>17.4407724558978</v>
      </c>
      <c r="H3187">
        <v>0.41061510982110599</v>
      </c>
      <c r="I3187">
        <v>-27.752435639060899</v>
      </c>
      <c r="J3187">
        <v>-3.0082807442359298</v>
      </c>
      <c r="K3187">
        <v>28.465355523057202</v>
      </c>
      <c r="L3187">
        <v>27.8431133014343</v>
      </c>
      <c r="M3187">
        <v>60.139604406253099</v>
      </c>
      <c r="N3187">
        <v>1.22357024103773</v>
      </c>
      <c r="O3187">
        <v>38.583218707015099</v>
      </c>
      <c r="P3187">
        <v>58.474114441416802</v>
      </c>
      <c r="Q3187">
        <v>1.9299473226438001E-2</v>
      </c>
    </row>
    <row r="3188" spans="1:17" hidden="1" x14ac:dyDescent="0.3">
      <c r="A3188" t="s">
        <v>6540</v>
      </c>
      <c r="B3188" t="s">
        <v>6541</v>
      </c>
      <c r="C3188" t="str">
        <f>IFERROR(VLOOKUP(Table1[[#This Row],[Ticker]],[1]!Table1[[Symbol]:[Industry]],2,FALSE),"-")</f>
        <v>-</v>
      </c>
      <c r="D3188" t="s">
        <v>388</v>
      </c>
      <c r="E3188">
        <v>65.058105167999997</v>
      </c>
      <c r="F3188">
        <v>14.07</v>
      </c>
      <c r="G3188">
        <v>0.45061868373717201</v>
      </c>
      <c r="H3188">
        <v>-0.60146667456550296</v>
      </c>
      <c r="I3188">
        <v>-21.968552071186799</v>
      </c>
      <c r="J3188">
        <v>-0.59552649680832004</v>
      </c>
      <c r="K3188">
        <v>13.7207819370695</v>
      </c>
      <c r="L3188">
        <v>13.487048064283201</v>
      </c>
      <c r="M3188">
        <v>56.649454824911601</v>
      </c>
      <c r="N3188">
        <v>1.4124814797692899</v>
      </c>
      <c r="O3188">
        <v>20.113717128642399</v>
      </c>
      <c r="P3188">
        <v>52.934782608695599</v>
      </c>
      <c r="Q3188">
        <v>1.0154041524883001E-2</v>
      </c>
    </row>
    <row r="3189" spans="1:17" hidden="1" x14ac:dyDescent="0.3">
      <c r="A3189" t="s">
        <v>6542</v>
      </c>
      <c r="B3189" t="s">
        <v>6543</v>
      </c>
      <c r="C3189" t="str">
        <f>IFERROR(VLOOKUP(Table1[[#This Row],[Ticker]],[1]!Table1[[Symbol]:[Industry]],2,FALSE),"-")</f>
        <v>-</v>
      </c>
      <c r="E3189">
        <v>64.942400000000006</v>
      </c>
      <c r="F3189">
        <v>59.2</v>
      </c>
      <c r="G3189">
        <v>101.386169619288</v>
      </c>
      <c r="H3189">
        <v>50.950088794031601</v>
      </c>
      <c r="I3189">
        <v>105.764776776131</v>
      </c>
      <c r="J3189">
        <v>8.1651499216914996</v>
      </c>
      <c r="K3189">
        <v>46.873866624118399</v>
      </c>
      <c r="L3189">
        <v>35.987941776708098</v>
      </c>
      <c r="M3189">
        <v>63.374828799975802</v>
      </c>
      <c r="N3189">
        <v>1.69090909090909</v>
      </c>
      <c r="O3189">
        <v>16.469594594594501</v>
      </c>
      <c r="P3189">
        <v>158.40244434744599</v>
      </c>
      <c r="Q3189">
        <v>0.11112461098381</v>
      </c>
    </row>
    <row r="3190" spans="1:17" hidden="1" x14ac:dyDescent="0.3">
      <c r="A3190" t="s">
        <v>6544</v>
      </c>
      <c r="B3190" t="s">
        <v>6545</v>
      </c>
      <c r="C3190" t="str">
        <f>IFERROR(VLOOKUP(Table1[[#This Row],[Ticker]],[1]!Table1[[Symbol]:[Industry]],2,FALSE),"-")</f>
        <v>-</v>
      </c>
      <c r="D3190" t="s">
        <v>484</v>
      </c>
      <c r="E3190">
        <v>64.89</v>
      </c>
      <c r="F3190">
        <v>7.16</v>
      </c>
      <c r="G3190">
        <v>-3.4001551670366599</v>
      </c>
      <c r="H3190">
        <v>0.87909018313488996</v>
      </c>
      <c r="I3190">
        <v>-25.154848533345302</v>
      </c>
      <c r="J3190">
        <v>-4.9799318345786103</v>
      </c>
      <c r="K3190">
        <v>7.2464534586435496</v>
      </c>
      <c r="L3190">
        <v>7.2078061742739701</v>
      </c>
      <c r="M3190">
        <v>51.441278474636199</v>
      </c>
      <c r="N3190">
        <v>1.3820962257911</v>
      </c>
      <c r="O3190">
        <v>48.044692737430097</v>
      </c>
      <c r="P3190">
        <v>43.199999999999903</v>
      </c>
      <c r="Q3190">
        <v>2.4856743760287001E-2</v>
      </c>
    </row>
    <row r="3191" spans="1:17" hidden="1" x14ac:dyDescent="0.3">
      <c r="A3191" t="s">
        <v>6546</v>
      </c>
      <c r="B3191" t="s">
        <v>6547</v>
      </c>
      <c r="C3191" t="str">
        <f>IFERROR(VLOOKUP(Table1[[#This Row],[Ticker]],[1]!Table1[[Symbol]:[Industry]],2,FALSE),"-")</f>
        <v>-</v>
      </c>
      <c r="D3191" t="s">
        <v>21</v>
      </c>
      <c r="E3191">
        <v>64.559880000000007</v>
      </c>
      <c r="F3191">
        <v>1.77</v>
      </c>
      <c r="G3191">
        <v>-65.271655314398899</v>
      </c>
      <c r="H3191">
        <v>-19.125099175893101</v>
      </c>
      <c r="I3191">
        <v>-73.467323569958296</v>
      </c>
      <c r="J3191">
        <v>-4.4674205291821698</v>
      </c>
      <c r="K3191">
        <v>2.2646564686116499</v>
      </c>
      <c r="L3191">
        <v>3.0353932201350502</v>
      </c>
      <c r="M3191">
        <v>19.398991998259799</v>
      </c>
      <c r="N3191">
        <v>0.363832748209446</v>
      </c>
      <c r="O3191">
        <v>199.435028248587</v>
      </c>
      <c r="P3191">
        <v>0</v>
      </c>
      <c r="Q3191">
        <v>0.144627815169144</v>
      </c>
    </row>
    <row r="3192" spans="1:17" hidden="1" x14ac:dyDescent="0.3">
      <c r="A3192" t="s">
        <v>6548</v>
      </c>
      <c r="B3192" t="s">
        <v>6549</v>
      </c>
      <c r="C3192" t="str">
        <f>IFERROR(VLOOKUP(Table1[[#This Row],[Ticker]],[1]!Table1[[Symbol]:[Industry]],2,FALSE),"-")</f>
        <v>-</v>
      </c>
      <c r="D3192" t="s">
        <v>414</v>
      </c>
      <c r="E3192">
        <v>64.3712412</v>
      </c>
      <c r="F3192">
        <v>14.72</v>
      </c>
      <c r="G3192">
        <v>71.543324292571796</v>
      </c>
      <c r="H3192">
        <v>-11.0770736623391</v>
      </c>
      <c r="I3192">
        <v>103.13839980047</v>
      </c>
      <c r="J3192">
        <v>7.7660195102169904</v>
      </c>
      <c r="K3192">
        <v>15.0136939866092</v>
      </c>
      <c r="L3192">
        <v>11.5001155025299</v>
      </c>
      <c r="M3192">
        <v>40.089279431302799</v>
      </c>
      <c r="N3192">
        <v>0.40724429267828799</v>
      </c>
      <c r="O3192">
        <v>23.301630434782499</v>
      </c>
      <c r="P3192">
        <v>194.4</v>
      </c>
    </row>
    <row r="3193" spans="1:17" hidden="1" x14ac:dyDescent="0.3">
      <c r="A3193" t="s">
        <v>6550</v>
      </c>
      <c r="B3193" t="s">
        <v>6551</v>
      </c>
      <c r="C3193" t="str">
        <f>IFERROR(VLOOKUP(Table1[[#This Row],[Ticker]],[1]!Table1[[Symbol]:[Industry]],2,FALSE),"-")</f>
        <v>-</v>
      </c>
      <c r="D3193" t="s">
        <v>539</v>
      </c>
      <c r="E3193">
        <v>64.296000000000006</v>
      </c>
      <c r="F3193">
        <v>26.1</v>
      </c>
      <c r="G3193">
        <v>-17.737086492320699</v>
      </c>
      <c r="H3193">
        <v>-31.762461813255801</v>
      </c>
      <c r="I3193">
        <v>-18.423097525732199</v>
      </c>
      <c r="J3193">
        <v>-7.2416140775692703</v>
      </c>
      <c r="K3193">
        <v>29.259740258649298</v>
      </c>
      <c r="L3193">
        <v>28.860429241564201</v>
      </c>
      <c r="M3193">
        <v>16.269992956592102</v>
      </c>
      <c r="N3193">
        <v>1.5663331102368601</v>
      </c>
      <c r="O3193">
        <v>41.379310344827502</v>
      </c>
      <c r="P3193">
        <v>11.063829787234001</v>
      </c>
      <c r="Q3193">
        <v>8.7034656437718003E-2</v>
      </c>
    </row>
    <row r="3194" spans="1:17" hidden="1" x14ac:dyDescent="0.3">
      <c r="A3194" t="s">
        <v>6552</v>
      </c>
      <c r="B3194" t="s">
        <v>6553</v>
      </c>
      <c r="C3194" t="str">
        <f>IFERROR(VLOOKUP(Table1[[#This Row],[Ticker]],[1]!Table1[[Symbol]:[Industry]],2,FALSE),"-")</f>
        <v>-</v>
      </c>
      <c r="D3194" t="s">
        <v>905</v>
      </c>
      <c r="E3194">
        <v>64.243200000000002</v>
      </c>
      <c r="F3194">
        <v>11.72</v>
      </c>
      <c r="G3194">
        <v>-81.1249507175839</v>
      </c>
      <c r="H3194">
        <v>-37.553348854142797</v>
      </c>
      <c r="I3194">
        <v>-68.151001079387498</v>
      </c>
      <c r="J3194">
        <v>-8.8208870860766098</v>
      </c>
      <c r="M3194">
        <v>0.92469186557664795</v>
      </c>
      <c r="O3194">
        <v>144.53924914675699</v>
      </c>
      <c r="P3194">
        <v>0</v>
      </c>
    </row>
    <row r="3195" spans="1:17" hidden="1" x14ac:dyDescent="0.3">
      <c r="A3195" t="s">
        <v>6554</v>
      </c>
      <c r="B3195" t="s">
        <v>6555</v>
      </c>
      <c r="C3195" t="str">
        <f>IFERROR(VLOOKUP(Table1[[#This Row],[Ticker]],[1]!Table1[[Symbol]:[Industry]],2,FALSE),"-")</f>
        <v>-</v>
      </c>
      <c r="D3195" t="s">
        <v>80</v>
      </c>
      <c r="E3195">
        <v>64.118709999999993</v>
      </c>
      <c r="F3195">
        <v>97.26</v>
      </c>
      <c r="G3195">
        <v>78.768301012742597</v>
      </c>
      <c r="H3195">
        <v>-6.7475481554850099</v>
      </c>
      <c r="I3195">
        <v>-27.001636331148301</v>
      </c>
      <c r="J3195">
        <v>-4.6285487509361003</v>
      </c>
      <c r="K3195">
        <v>101.189410944743</v>
      </c>
      <c r="L3195">
        <v>88.773315620654103</v>
      </c>
      <c r="M3195">
        <v>35.247610870709103</v>
      </c>
      <c r="N3195">
        <v>0.98621507461522095</v>
      </c>
      <c r="O3195">
        <v>62.039893070121302</v>
      </c>
      <c r="P3195">
        <v>163.43445287107201</v>
      </c>
    </row>
    <row r="3196" spans="1:17" hidden="1" x14ac:dyDescent="0.3">
      <c r="A3196" t="s">
        <v>6556</v>
      </c>
      <c r="B3196" t="s">
        <v>6557</v>
      </c>
      <c r="C3196" t="str">
        <f>IFERROR(VLOOKUP(Table1[[#This Row],[Ticker]],[1]!Table1[[Symbol]:[Industry]],2,FALSE),"-")</f>
        <v>-</v>
      </c>
      <c r="D3196" t="s">
        <v>403</v>
      </c>
      <c r="E3196">
        <v>64.058999999999997</v>
      </c>
      <c r="F3196">
        <v>215.27</v>
      </c>
      <c r="G3196">
        <v>38.097106422924803</v>
      </c>
      <c r="H3196">
        <v>-4.1176867769713397</v>
      </c>
      <c r="I3196">
        <v>5.5686676822715402</v>
      </c>
      <c r="J3196">
        <v>-2.4811497142188199</v>
      </c>
      <c r="K3196">
        <v>206.79811201171901</v>
      </c>
      <c r="L3196">
        <v>182.508919430432</v>
      </c>
      <c r="M3196">
        <v>46.030678871391103</v>
      </c>
      <c r="N3196">
        <v>1.10036287311764</v>
      </c>
      <c r="O3196">
        <v>15.482881962186999</v>
      </c>
      <c r="P3196">
        <v>78.944305901911903</v>
      </c>
      <c r="Q3196">
        <v>8.2343534643730995E-2</v>
      </c>
    </row>
    <row r="3197" spans="1:17" hidden="1" x14ac:dyDescent="0.3">
      <c r="A3197" t="s">
        <v>6558</v>
      </c>
      <c r="B3197" t="s">
        <v>6559</v>
      </c>
      <c r="C3197" t="str">
        <f>IFERROR(VLOOKUP(Table1[[#This Row],[Ticker]],[1]!Table1[[Symbol]:[Industry]],2,FALSE),"-")</f>
        <v>-</v>
      </c>
      <c r="D3197" t="s">
        <v>171</v>
      </c>
      <c r="E3197">
        <v>64.058244999999999</v>
      </c>
      <c r="F3197">
        <v>49.2</v>
      </c>
      <c r="G3197">
        <v>20.717671450789901</v>
      </c>
      <c r="H3197">
        <v>36.403552962928401</v>
      </c>
      <c r="I3197">
        <v>33.0963829937482</v>
      </c>
      <c r="J3197">
        <v>-5.8217667493249898</v>
      </c>
      <c r="M3197">
        <v>49.1471582549988</v>
      </c>
      <c r="O3197">
        <v>32.723577235772296</v>
      </c>
      <c r="P3197">
        <v>61.311475409836</v>
      </c>
    </row>
    <row r="3198" spans="1:17" hidden="1" x14ac:dyDescent="0.3">
      <c r="A3198" t="s">
        <v>6560</v>
      </c>
      <c r="B3198" t="s">
        <v>6561</v>
      </c>
      <c r="C3198" t="str">
        <f>IFERROR(VLOOKUP(Table1[[#This Row],[Ticker]],[1]!Table1[[Symbol]:[Industry]],2,FALSE),"-")</f>
        <v>-</v>
      </c>
      <c r="E3198">
        <v>63.965069999999997</v>
      </c>
      <c r="F3198">
        <v>70</v>
      </c>
      <c r="G3198">
        <v>-35.5620364396257</v>
      </c>
      <c r="H3198">
        <v>27.216170665376598</v>
      </c>
      <c r="I3198">
        <v>-41.456225810323701</v>
      </c>
      <c r="J3198">
        <v>-2.8694248100840798</v>
      </c>
      <c r="K3198">
        <v>64.695618949505601</v>
      </c>
      <c r="L3198">
        <v>70.768462473768693</v>
      </c>
      <c r="M3198">
        <v>58.324363139150698</v>
      </c>
      <c r="N3198">
        <v>1.94752154990477</v>
      </c>
      <c r="O3198">
        <v>41.9</v>
      </c>
      <c r="P3198">
        <v>50.375939849623997</v>
      </c>
      <c r="Q3198">
        <v>0.114921162008173</v>
      </c>
    </row>
    <row r="3199" spans="1:17" hidden="1" x14ac:dyDescent="0.3">
      <c r="A3199" t="s">
        <v>6562</v>
      </c>
      <c r="B3199" t="s">
        <v>6563</v>
      </c>
      <c r="C3199" t="str">
        <f>IFERROR(VLOOKUP(Table1[[#This Row],[Ticker]],[1]!Table1[[Symbol]:[Industry]],2,FALSE),"-")</f>
        <v>-</v>
      </c>
      <c r="D3199" t="s">
        <v>140</v>
      </c>
      <c r="E3199">
        <v>63.948165600000003</v>
      </c>
      <c r="F3199">
        <v>90</v>
      </c>
      <c r="G3199">
        <v>-36.306138073019497</v>
      </c>
      <c r="H3199">
        <v>-13.212212694286301</v>
      </c>
      <c r="I3199">
        <v>-37.7019363339828</v>
      </c>
      <c r="J3199">
        <v>-4.4566546827533804</v>
      </c>
      <c r="K3199">
        <v>94.967416919245196</v>
      </c>
      <c r="L3199">
        <v>107.26449295907</v>
      </c>
      <c r="M3199">
        <v>29.422902862745001</v>
      </c>
      <c r="N3199">
        <v>1.6682597378496899</v>
      </c>
      <c r="O3199">
        <v>78.8888888888889</v>
      </c>
      <c r="P3199">
        <v>9.0248334342822591</v>
      </c>
      <c r="Q3199">
        <v>-5.1735073752846999E-2</v>
      </c>
    </row>
    <row r="3200" spans="1:17" hidden="1" x14ac:dyDescent="0.3">
      <c r="A3200" t="s">
        <v>6564</v>
      </c>
      <c r="B3200" t="s">
        <v>6565</v>
      </c>
      <c r="C3200" t="str">
        <f>IFERROR(VLOOKUP(Table1[[#This Row],[Ticker]],[1]!Table1[[Symbol]:[Industry]],2,FALSE),"-")</f>
        <v>-</v>
      </c>
      <c r="E3200">
        <v>63.923845</v>
      </c>
      <c r="F3200">
        <v>168.5</v>
      </c>
      <c r="G3200">
        <v>300.27614040799301</v>
      </c>
      <c r="H3200">
        <v>9.0119664611724595</v>
      </c>
      <c r="I3200">
        <v>34.474829109036399</v>
      </c>
      <c r="J3200">
        <v>11.016880259539301</v>
      </c>
      <c r="K3200">
        <v>161.40427515154701</v>
      </c>
      <c r="L3200">
        <v>129.49133961368801</v>
      </c>
      <c r="M3200">
        <v>55.1350950899918</v>
      </c>
      <c r="N3200">
        <v>0.81633594831564305</v>
      </c>
      <c r="O3200">
        <v>25.400593471810001</v>
      </c>
      <c r="P3200">
        <v>326.582278481012</v>
      </c>
    </row>
    <row r="3201" spans="1:17" hidden="1" x14ac:dyDescent="0.3">
      <c r="A3201" t="s">
        <v>6566</v>
      </c>
      <c r="B3201" t="s">
        <v>6567</v>
      </c>
      <c r="C3201" t="str">
        <f>IFERROR(VLOOKUP(Table1[[#This Row],[Ticker]],[1]!Table1[[Symbol]:[Industry]],2,FALSE),"-")</f>
        <v>-</v>
      </c>
      <c r="E3201">
        <v>63.898764270000001</v>
      </c>
      <c r="F3201">
        <v>137.65</v>
      </c>
      <c r="G3201">
        <v>19.355237588356001</v>
      </c>
      <c r="H3201">
        <v>7.6302507373514699</v>
      </c>
      <c r="I3201">
        <v>-24.065002961411999</v>
      </c>
      <c r="J3201">
        <v>1.22979868524887</v>
      </c>
      <c r="K3201">
        <v>126.05325229502201</v>
      </c>
      <c r="L3201">
        <v>125.565203314504</v>
      </c>
      <c r="M3201">
        <v>58.738394046706297</v>
      </c>
      <c r="N3201">
        <v>0.89569260311137899</v>
      </c>
      <c r="O3201">
        <v>57.210316018888399</v>
      </c>
      <c r="P3201">
        <v>61.941176470588204</v>
      </c>
      <c r="Q3201">
        <v>1.8628789039265001E-2</v>
      </c>
    </row>
    <row r="3202" spans="1:17" hidden="1" x14ac:dyDescent="0.3">
      <c r="A3202" t="s">
        <v>6568</v>
      </c>
      <c r="B3202" t="s">
        <v>6569</v>
      </c>
      <c r="C3202" t="str">
        <f>IFERROR(VLOOKUP(Table1[[#This Row],[Ticker]],[1]!Table1[[Symbol]:[Industry]],2,FALSE),"-")</f>
        <v>-</v>
      </c>
      <c r="E3202">
        <v>63.578856000000002</v>
      </c>
      <c r="F3202">
        <v>52.02</v>
      </c>
      <c r="G3202">
        <v>-2.3309235830291102</v>
      </c>
      <c r="H3202">
        <v>0.92984587905187999</v>
      </c>
      <c r="I3202">
        <v>-36.059461162095801</v>
      </c>
      <c r="J3202">
        <v>8.9788268041942594</v>
      </c>
      <c r="K3202">
        <v>53.218757247819902</v>
      </c>
      <c r="L3202">
        <v>53.690266764625399</v>
      </c>
      <c r="M3202">
        <v>69.919708831947602</v>
      </c>
      <c r="N3202">
        <v>1.3129411764705801</v>
      </c>
      <c r="O3202">
        <v>55.517108804305998</v>
      </c>
      <c r="P3202">
        <v>38.72</v>
      </c>
    </row>
    <row r="3203" spans="1:17" hidden="1" x14ac:dyDescent="0.3">
      <c r="A3203" t="s">
        <v>6570</v>
      </c>
      <c r="B3203" t="s">
        <v>6571</v>
      </c>
      <c r="C3203" t="str">
        <f>IFERROR(VLOOKUP(Table1[[#This Row],[Ticker]],[1]!Table1[[Symbol]:[Industry]],2,FALSE),"-")</f>
        <v>-</v>
      </c>
      <c r="D3203" t="s">
        <v>1474</v>
      </c>
      <c r="E3203">
        <v>63.562329720000001</v>
      </c>
      <c r="F3203">
        <v>5.52</v>
      </c>
      <c r="G3203">
        <v>46.193861926980297</v>
      </c>
      <c r="H3203">
        <v>11.2896473678856</v>
      </c>
      <c r="I3203">
        <v>-1.81703691967167</v>
      </c>
      <c r="J3203">
        <v>6.7583859224307403</v>
      </c>
      <c r="K3203">
        <v>4.9749247857223704</v>
      </c>
      <c r="L3203">
        <v>4.5942633217131199</v>
      </c>
      <c r="M3203">
        <v>54.966105445877503</v>
      </c>
      <c r="N3203">
        <v>1.2464104701298</v>
      </c>
      <c r="O3203">
        <v>23.188405797101399</v>
      </c>
      <c r="P3203">
        <v>100.72727272727199</v>
      </c>
      <c r="Q3203">
        <v>6.2974600676278997E-2</v>
      </c>
    </row>
    <row r="3204" spans="1:17" hidden="1" x14ac:dyDescent="0.3">
      <c r="A3204" t="s">
        <v>6572</v>
      </c>
      <c r="B3204" t="s">
        <v>6573</v>
      </c>
      <c r="C3204" t="str">
        <f>IFERROR(VLOOKUP(Table1[[#This Row],[Ticker]],[1]!Table1[[Symbol]:[Industry]],2,FALSE),"-")</f>
        <v>-</v>
      </c>
      <c r="D3204" t="s">
        <v>539</v>
      </c>
      <c r="E3204">
        <v>63.486888749999999</v>
      </c>
      <c r="F3204">
        <v>1.39</v>
      </c>
      <c r="G3204">
        <v>19.371065970852001</v>
      </c>
      <c r="H3204">
        <v>-1.78594977567506</v>
      </c>
      <c r="I3204">
        <v>-21.720750840223499</v>
      </c>
      <c r="J3204">
        <v>21.485658649703399</v>
      </c>
      <c r="K3204">
        <v>1.2541888265785299</v>
      </c>
      <c r="L3204">
        <v>1.14510341555071</v>
      </c>
      <c r="M3204">
        <v>57.7153375905161</v>
      </c>
      <c r="N3204">
        <v>4.7709656559001097</v>
      </c>
      <c r="O3204">
        <v>17.5966250411042</v>
      </c>
      <c r="P3204">
        <v>89.070413759067407</v>
      </c>
      <c r="Q3204">
        <v>0.114901640459382</v>
      </c>
    </row>
    <row r="3205" spans="1:17" hidden="1" x14ac:dyDescent="0.3">
      <c r="A3205" t="s">
        <v>6574</v>
      </c>
      <c r="B3205" t="s">
        <v>6575</v>
      </c>
      <c r="C3205" t="str">
        <f>IFERROR(VLOOKUP(Table1[[#This Row],[Ticker]],[1]!Table1[[Symbol]:[Industry]],2,FALSE),"-")</f>
        <v>-</v>
      </c>
      <c r="D3205" t="s">
        <v>484</v>
      </c>
      <c r="E3205">
        <v>63.406559999999999</v>
      </c>
      <c r="F3205">
        <v>46.53</v>
      </c>
      <c r="G3205">
        <v>-7.7583673723826401</v>
      </c>
      <c r="H3205">
        <v>-1.8430494730631199</v>
      </c>
      <c r="I3205">
        <v>-33.383734826575697</v>
      </c>
      <c r="J3205">
        <v>-1.63769496145502</v>
      </c>
      <c r="K3205">
        <v>47.780470266235902</v>
      </c>
      <c r="L3205">
        <v>49.425887535020003</v>
      </c>
      <c r="M3205">
        <v>48.906900571773903</v>
      </c>
      <c r="N3205">
        <v>1.3606279053427499</v>
      </c>
      <c r="O3205">
        <v>62.905652267354299</v>
      </c>
      <c r="P3205">
        <v>19.307692307692299</v>
      </c>
      <c r="Q3205">
        <v>1.0586788170564E-2</v>
      </c>
    </row>
    <row r="3206" spans="1:17" hidden="1" x14ac:dyDescent="0.3">
      <c r="A3206" t="s">
        <v>6576</v>
      </c>
      <c r="B3206" t="s">
        <v>6577</v>
      </c>
      <c r="C3206" t="str">
        <f>IFERROR(VLOOKUP(Table1[[#This Row],[Ticker]],[1]!Table1[[Symbol]:[Industry]],2,FALSE),"-")</f>
        <v>-</v>
      </c>
      <c r="D3206" t="s">
        <v>287</v>
      </c>
      <c r="E3206">
        <v>63.374153999999997</v>
      </c>
      <c r="F3206">
        <v>45.8</v>
      </c>
      <c r="G3206">
        <v>-16.867667344226199</v>
      </c>
      <c r="H3206">
        <v>8.6159210622940699E-2</v>
      </c>
      <c r="I3206">
        <v>4.1037090010742503</v>
      </c>
      <c r="J3206">
        <v>0.53616370020850401</v>
      </c>
      <c r="K3206">
        <v>44.968833471071697</v>
      </c>
      <c r="M3206">
        <v>54.568501148285698</v>
      </c>
      <c r="N3206">
        <v>1.46771929824561</v>
      </c>
      <c r="O3206">
        <v>8.4061135371179105</v>
      </c>
      <c r="P3206">
        <v>27.2222222222222</v>
      </c>
    </row>
    <row r="3207" spans="1:17" hidden="1" x14ac:dyDescent="0.3">
      <c r="A3207" t="s">
        <v>6578</v>
      </c>
      <c r="B3207" t="s">
        <v>6579</v>
      </c>
      <c r="C3207" t="str">
        <f>IFERROR(VLOOKUP(Table1[[#This Row],[Ticker]],[1]!Table1[[Symbol]:[Industry]],2,FALSE),"-")</f>
        <v>-</v>
      </c>
      <c r="D3207" t="s">
        <v>214</v>
      </c>
      <c r="E3207">
        <v>63.234301107999997</v>
      </c>
      <c r="F3207">
        <v>39.97</v>
      </c>
      <c r="G3207">
        <v>-3.0560609839045698</v>
      </c>
      <c r="H3207">
        <v>-17.3282737790677</v>
      </c>
      <c r="I3207">
        <v>-44.925548010383601</v>
      </c>
      <c r="J3207">
        <v>-2.1225604656890602</v>
      </c>
      <c r="K3207">
        <v>42.051783721121801</v>
      </c>
      <c r="L3207">
        <v>39.992645366502202</v>
      </c>
      <c r="M3207">
        <v>47.173901804592099</v>
      </c>
      <c r="N3207">
        <v>0.80770406463813504</v>
      </c>
      <c r="O3207">
        <v>61.671253440080001</v>
      </c>
      <c r="P3207">
        <v>54.026974951830397</v>
      </c>
      <c r="Q3207">
        <v>8.5519744373439996E-2</v>
      </c>
    </row>
    <row r="3208" spans="1:17" hidden="1" x14ac:dyDescent="0.3">
      <c r="A3208" t="s">
        <v>6580</v>
      </c>
      <c r="B3208" t="s">
        <v>6581</v>
      </c>
      <c r="C3208" t="str">
        <f>IFERROR(VLOOKUP(Table1[[#This Row],[Ticker]],[1]!Table1[[Symbol]:[Industry]],2,FALSE),"-")</f>
        <v>-</v>
      </c>
      <c r="D3208" t="s">
        <v>629</v>
      </c>
      <c r="E3208">
        <v>63.033910050000003</v>
      </c>
      <c r="F3208">
        <v>2.13</v>
      </c>
      <c r="G3208">
        <v>22.6449108780293</v>
      </c>
      <c r="H3208">
        <v>-8.0212030719970802</v>
      </c>
      <c r="I3208">
        <v>-20.723492782649199</v>
      </c>
      <c r="J3208">
        <v>-2.6305029664581601</v>
      </c>
      <c r="K3208">
        <v>2.0302509935320598</v>
      </c>
      <c r="L3208">
        <v>1.90844651728609</v>
      </c>
      <c r="M3208">
        <v>47.922077749698097</v>
      </c>
      <c r="N3208">
        <v>1.0997289146456</v>
      </c>
      <c r="O3208">
        <v>52.582159624413102</v>
      </c>
      <c r="P3208">
        <v>1131.21387283236</v>
      </c>
      <c r="Q3208">
        <v>6.0896358340569001E-2</v>
      </c>
    </row>
    <row r="3209" spans="1:17" hidden="1" x14ac:dyDescent="0.3">
      <c r="A3209" t="s">
        <v>6582</v>
      </c>
      <c r="B3209" t="s">
        <v>6583</v>
      </c>
      <c r="C3209" t="str">
        <f>IFERROR(VLOOKUP(Table1[[#This Row],[Ticker]],[1]!Table1[[Symbol]:[Industry]],2,FALSE),"-")</f>
        <v>-</v>
      </c>
      <c r="D3209" t="s">
        <v>542</v>
      </c>
      <c r="E3209">
        <v>62.998750340000001</v>
      </c>
      <c r="F3209">
        <v>23.97</v>
      </c>
      <c r="G3209">
        <v>-39.458311986063002</v>
      </c>
      <c r="H3209">
        <v>5.4396848772629696</v>
      </c>
      <c r="I3209">
        <v>-5.3592154618501997</v>
      </c>
      <c r="J3209">
        <v>-3.2664074659990101</v>
      </c>
      <c r="K3209">
        <v>23.756420842668</v>
      </c>
      <c r="L3209">
        <v>24.115277485436501</v>
      </c>
      <c r="M3209">
        <v>38.925074787516003</v>
      </c>
      <c r="N3209">
        <v>1.29852670829424</v>
      </c>
      <c r="O3209">
        <v>33.5002085940759</v>
      </c>
      <c r="Q3209">
        <v>-7.4810488400450001E-2</v>
      </c>
    </row>
    <row r="3210" spans="1:17" hidden="1" x14ac:dyDescent="0.3">
      <c r="A3210" t="s">
        <v>6584</v>
      </c>
      <c r="B3210" t="s">
        <v>6585</v>
      </c>
      <c r="C3210" t="str">
        <f>IFERROR(VLOOKUP(Table1[[#This Row],[Ticker]],[1]!Table1[[Symbol]:[Industry]],2,FALSE),"-")</f>
        <v>-</v>
      </c>
      <c r="D3210" t="s">
        <v>46</v>
      </c>
      <c r="E3210">
        <v>62.762351547999998</v>
      </c>
      <c r="F3210">
        <v>37.119999999999997</v>
      </c>
      <c r="G3210">
        <v>9.6645578976763602</v>
      </c>
      <c r="H3210">
        <v>1.50347225267825</v>
      </c>
      <c r="I3210">
        <v>-27.3066959666887</v>
      </c>
      <c r="J3210">
        <v>8.29340652278389</v>
      </c>
      <c r="K3210">
        <v>35.5198891403614</v>
      </c>
      <c r="L3210">
        <v>35.489559741672402</v>
      </c>
      <c r="M3210">
        <v>72.678073430184796</v>
      </c>
      <c r="N3210">
        <v>1.4081162177470701</v>
      </c>
      <c r="O3210">
        <v>36.314655172413801</v>
      </c>
      <c r="P3210">
        <v>46.719367588932798</v>
      </c>
      <c r="Q3210">
        <v>-9.2185556299396995E-2</v>
      </c>
    </row>
    <row r="3211" spans="1:17" hidden="1" x14ac:dyDescent="0.3">
      <c r="A3211" t="s">
        <v>6586</v>
      </c>
      <c r="B3211" t="s">
        <v>6587</v>
      </c>
      <c r="C3211" t="str">
        <f>IFERROR(VLOOKUP(Table1[[#This Row],[Ticker]],[1]!Table1[[Symbol]:[Industry]],2,FALSE),"-")</f>
        <v>-</v>
      </c>
      <c r="D3211" t="s">
        <v>336</v>
      </c>
      <c r="E3211">
        <v>62.563200000000002</v>
      </c>
      <c r="F3211">
        <v>64.25</v>
      </c>
      <c r="G3211">
        <v>-4.6891987082457698</v>
      </c>
      <c r="H3211">
        <v>-12.136682187476101</v>
      </c>
      <c r="I3211">
        <v>3.4859933833586298</v>
      </c>
      <c r="J3211">
        <v>3.7865889844774698</v>
      </c>
      <c r="K3211">
        <v>65.606075609433304</v>
      </c>
      <c r="L3211">
        <v>59.258930272211302</v>
      </c>
      <c r="M3211">
        <v>50.360881018954998</v>
      </c>
      <c r="N3211">
        <v>0.28850691917694499</v>
      </c>
      <c r="O3211">
        <v>25.680933852140001</v>
      </c>
      <c r="P3211">
        <v>104.944178628389</v>
      </c>
      <c r="Q3211">
        <v>6.3147928294990004E-3</v>
      </c>
    </row>
    <row r="3212" spans="1:17" hidden="1" x14ac:dyDescent="0.3">
      <c r="A3212" t="s">
        <v>6588</v>
      </c>
      <c r="B3212" t="s">
        <v>6589</v>
      </c>
      <c r="C3212" t="str">
        <f>IFERROR(VLOOKUP(Table1[[#This Row],[Ticker]],[1]!Table1[[Symbol]:[Industry]],2,FALSE),"-")</f>
        <v>-</v>
      </c>
      <c r="E3212">
        <v>62.507213999999998</v>
      </c>
      <c r="F3212">
        <v>62.4</v>
      </c>
      <c r="G3212">
        <v>116.652979383177</v>
      </c>
      <c r="H3212">
        <v>2.1050595542655501</v>
      </c>
      <c r="I3212">
        <v>39.5715116386882</v>
      </c>
      <c r="J3212">
        <v>5.3737705378153402</v>
      </c>
      <c r="K3212">
        <v>72.329328668231796</v>
      </c>
      <c r="L3212">
        <v>61.805333654216703</v>
      </c>
      <c r="M3212">
        <v>68.031003693222402</v>
      </c>
      <c r="N3212">
        <v>0.96933187294633005</v>
      </c>
      <c r="O3212">
        <v>319.07051282051202</v>
      </c>
      <c r="P3212">
        <v>153.62417016664401</v>
      </c>
      <c r="Q3212">
        <v>0.141715175497276</v>
      </c>
    </row>
    <row r="3213" spans="1:17" hidden="1" x14ac:dyDescent="0.3">
      <c r="A3213" t="s">
        <v>6590</v>
      </c>
      <c r="B3213" t="s">
        <v>6591</v>
      </c>
      <c r="C3213" t="str">
        <f>IFERROR(VLOOKUP(Table1[[#This Row],[Ticker]],[1]!Table1[[Symbol]:[Industry]],2,FALSE),"-")</f>
        <v>-</v>
      </c>
      <c r="D3213" t="s">
        <v>629</v>
      </c>
      <c r="E3213">
        <v>62.5</v>
      </c>
      <c r="F3213">
        <v>25</v>
      </c>
      <c r="G3213">
        <v>-0.99285486499953601</v>
      </c>
      <c r="H3213">
        <v>-12.2467922975862</v>
      </c>
      <c r="I3213">
        <v>-4.6365362609101304</v>
      </c>
      <c r="J3213">
        <v>2.92505258909739</v>
      </c>
      <c r="K3213">
        <v>24.053156409437602</v>
      </c>
      <c r="L3213">
        <v>23.8198280486382</v>
      </c>
      <c r="M3213">
        <v>61.111135614650898</v>
      </c>
      <c r="N3213">
        <v>0.26818181818181802</v>
      </c>
      <c r="O3213">
        <v>28</v>
      </c>
      <c r="P3213">
        <v>34.989200863930797</v>
      </c>
    </row>
    <row r="3214" spans="1:17" hidden="1" x14ac:dyDescent="0.3">
      <c r="A3214" t="s">
        <v>6592</v>
      </c>
      <c r="B3214" t="s">
        <v>6593</v>
      </c>
      <c r="C3214" t="str">
        <f>IFERROR(VLOOKUP(Table1[[#This Row],[Ticker]],[1]!Table1[[Symbol]:[Industry]],2,FALSE),"-")</f>
        <v>-</v>
      </c>
      <c r="D3214" t="s">
        <v>189</v>
      </c>
      <c r="E3214">
        <v>62.427208579999999</v>
      </c>
      <c r="F3214">
        <v>41.58</v>
      </c>
      <c r="G3214">
        <v>75.147350299073395</v>
      </c>
      <c r="H3214">
        <v>15.468307417513399</v>
      </c>
      <c r="I3214">
        <v>30.294754570358101</v>
      </c>
      <c r="J3214">
        <v>13.451719255764001</v>
      </c>
      <c r="K3214">
        <v>37.723865001342404</v>
      </c>
      <c r="L3214">
        <v>32.230056001577097</v>
      </c>
      <c r="M3214">
        <v>79.811915990165005</v>
      </c>
      <c r="N3214">
        <v>1.9841998313323701</v>
      </c>
      <c r="O3214">
        <v>11.7364117364117</v>
      </c>
      <c r="P3214">
        <v>138.96551724137899</v>
      </c>
      <c r="Q3214">
        <v>9.4245942955547002E-2</v>
      </c>
    </row>
    <row r="3215" spans="1:17" hidden="1" x14ac:dyDescent="0.3">
      <c r="A3215" t="s">
        <v>6594</v>
      </c>
      <c r="B3215" t="s">
        <v>6595</v>
      </c>
      <c r="C3215" t="str">
        <f>IFERROR(VLOOKUP(Table1[[#This Row],[Ticker]],[1]!Table1[[Symbol]:[Industry]],2,FALSE),"-")</f>
        <v>-</v>
      </c>
      <c r="D3215" t="s">
        <v>117</v>
      </c>
      <c r="E3215">
        <v>62.322573487999897</v>
      </c>
      <c r="F3215">
        <v>56.03</v>
      </c>
      <c r="G3215">
        <v>466.60391483703302</v>
      </c>
      <c r="H3215">
        <v>43.4067025356171</v>
      </c>
      <c r="I3215">
        <v>179.25266796204301</v>
      </c>
      <c r="J3215">
        <v>6.9505875766252903</v>
      </c>
      <c r="K3215">
        <v>38.301582027970603</v>
      </c>
      <c r="L3215">
        <v>24.371418494988301</v>
      </c>
      <c r="M3215">
        <v>99.997194839950296</v>
      </c>
      <c r="N3215">
        <v>1.2170110296212799</v>
      </c>
      <c r="O3215">
        <v>0</v>
      </c>
      <c r="P3215">
        <v>567.02380952380895</v>
      </c>
      <c r="Q3215">
        <v>0.104787667934504</v>
      </c>
    </row>
    <row r="3216" spans="1:17" hidden="1" x14ac:dyDescent="0.3">
      <c r="A3216" t="s">
        <v>6596</v>
      </c>
      <c r="B3216" t="s">
        <v>6597</v>
      </c>
      <c r="C3216" t="str">
        <f>IFERROR(VLOOKUP(Table1[[#This Row],[Ticker]],[1]!Table1[[Symbol]:[Industry]],2,FALSE),"-")</f>
        <v>-</v>
      </c>
      <c r="E3216">
        <v>62.256</v>
      </c>
      <c r="F3216">
        <v>195.1</v>
      </c>
      <c r="G3216">
        <v>-60.148118405335602</v>
      </c>
      <c r="H3216">
        <v>-11.4404410591659</v>
      </c>
      <c r="I3216">
        <v>-28.154279681275899</v>
      </c>
      <c r="J3216">
        <v>8.6510922430738699E-2</v>
      </c>
      <c r="K3216">
        <v>203.16674514977601</v>
      </c>
      <c r="L3216">
        <v>229.70991988126599</v>
      </c>
      <c r="M3216">
        <v>49.847416675078797</v>
      </c>
      <c r="N3216">
        <v>0.82932494445770599</v>
      </c>
      <c r="O3216">
        <v>58.892875448487899</v>
      </c>
      <c r="P3216">
        <v>3.7765957446808498</v>
      </c>
      <c r="Q3216">
        <v>8.4871687146176003E-2</v>
      </c>
    </row>
    <row r="3217" spans="1:17" hidden="1" x14ac:dyDescent="0.3">
      <c r="A3217" t="s">
        <v>6598</v>
      </c>
      <c r="B3217" t="s">
        <v>6599</v>
      </c>
      <c r="C3217" t="str">
        <f>IFERROR(VLOOKUP(Table1[[#This Row],[Ticker]],[1]!Table1[[Symbol]:[Industry]],2,FALSE),"-")</f>
        <v>-</v>
      </c>
      <c r="D3217" t="s">
        <v>130</v>
      </c>
      <c r="E3217">
        <v>62.219185600000003</v>
      </c>
      <c r="F3217">
        <v>84.79</v>
      </c>
      <c r="G3217">
        <v>-42.933473372921199</v>
      </c>
      <c r="H3217">
        <v>-9.4236545531002296</v>
      </c>
      <c r="I3217">
        <v>-18.658226844827599</v>
      </c>
      <c r="J3217">
        <v>1.92932505497841</v>
      </c>
      <c r="K3217">
        <v>85.052230049878204</v>
      </c>
      <c r="L3217">
        <v>87.477995326700096</v>
      </c>
      <c r="M3217">
        <v>56.543428880534798</v>
      </c>
      <c r="N3217">
        <v>0.19692504352478701</v>
      </c>
      <c r="O3217">
        <v>29.732279749970498</v>
      </c>
      <c r="P3217">
        <v>17.7638888888888</v>
      </c>
      <c r="Q3217">
        <v>6.7208514698958E-2</v>
      </c>
    </row>
    <row r="3218" spans="1:17" hidden="1" x14ac:dyDescent="0.3">
      <c r="A3218" t="s">
        <v>6600</v>
      </c>
      <c r="B3218" t="s">
        <v>6601</v>
      </c>
      <c r="C3218" t="str">
        <f>IFERROR(VLOOKUP(Table1[[#This Row],[Ticker]],[1]!Table1[[Symbol]:[Industry]],2,FALSE),"-")</f>
        <v>-</v>
      </c>
      <c r="D3218" t="s">
        <v>75</v>
      </c>
      <c r="E3218">
        <v>62.158968000000002</v>
      </c>
      <c r="F3218">
        <v>62</v>
      </c>
      <c r="G3218">
        <v>56.046803103450998</v>
      </c>
      <c r="H3218">
        <v>-26.358372231951002</v>
      </c>
      <c r="I3218">
        <v>-6.4356367106852401</v>
      </c>
      <c r="J3218">
        <v>-0.42860594748796599</v>
      </c>
      <c r="K3218">
        <v>72.829076742789994</v>
      </c>
      <c r="L3218">
        <v>67.426821669798599</v>
      </c>
      <c r="M3218">
        <v>22.262158409941101</v>
      </c>
      <c r="N3218">
        <v>3.49411295182782</v>
      </c>
      <c r="O3218">
        <v>45.161290322580598</v>
      </c>
      <c r="P3218">
        <v>100.777202072538</v>
      </c>
      <c r="Q3218">
        <v>9.9706539990760002E-3</v>
      </c>
    </row>
    <row r="3219" spans="1:17" hidden="1" x14ac:dyDescent="0.3">
      <c r="A3219" t="s">
        <v>6602</v>
      </c>
      <c r="B3219" t="s">
        <v>6603</v>
      </c>
      <c r="C3219" t="str">
        <f>IFERROR(VLOOKUP(Table1[[#This Row],[Ticker]],[1]!Table1[[Symbol]:[Industry]],2,FALSE),"-")</f>
        <v>-</v>
      </c>
      <c r="D3219" t="s">
        <v>297</v>
      </c>
      <c r="E3219">
        <v>62.013599999999997</v>
      </c>
      <c r="F3219">
        <v>164.4</v>
      </c>
      <c r="G3219">
        <v>111.954731492197</v>
      </c>
      <c r="H3219">
        <v>25.660615109821101</v>
      </c>
      <c r="I3219">
        <v>37.493499638571301</v>
      </c>
      <c r="J3219">
        <v>14.5011797140049</v>
      </c>
      <c r="K3219">
        <v>121.77795327576101</v>
      </c>
      <c r="L3219">
        <v>102.18671970053801</v>
      </c>
      <c r="M3219">
        <v>92.199582381214896</v>
      </c>
      <c r="N3219">
        <v>3.32025038673238</v>
      </c>
      <c r="O3219">
        <v>0</v>
      </c>
      <c r="P3219">
        <v>150.41888804265</v>
      </c>
      <c r="Q3219">
        <v>0.128255422071646</v>
      </c>
    </row>
    <row r="3220" spans="1:17" hidden="1" x14ac:dyDescent="0.3">
      <c r="A3220" t="s">
        <v>6604</v>
      </c>
      <c r="B3220" t="s">
        <v>6605</v>
      </c>
      <c r="C3220" t="str">
        <f>IFERROR(VLOOKUP(Table1[[#This Row],[Ticker]],[1]!Table1[[Symbol]:[Industry]],2,FALSE),"-")</f>
        <v>-</v>
      </c>
      <c r="D3220" t="s">
        <v>49</v>
      </c>
      <c r="E3220">
        <v>61.97</v>
      </c>
      <c r="F3220">
        <v>63.74</v>
      </c>
      <c r="G3220">
        <v>77.988733721852199</v>
      </c>
      <c r="H3220">
        <v>21.526846757455601</v>
      </c>
      <c r="I3220">
        <v>35.8370135310088</v>
      </c>
      <c r="J3220">
        <v>-8.1376477314154201</v>
      </c>
      <c r="K3220">
        <v>54.331207772210703</v>
      </c>
      <c r="L3220">
        <v>45.248144205236301</v>
      </c>
      <c r="M3220">
        <v>54.272704419809699</v>
      </c>
      <c r="N3220">
        <v>2.8283737732948402</v>
      </c>
      <c r="O3220">
        <v>16.0966426106055</v>
      </c>
      <c r="P3220">
        <v>125.229681978798</v>
      </c>
      <c r="Q3220">
        <v>4.1418106259672002E-2</v>
      </c>
    </row>
    <row r="3221" spans="1:17" hidden="1" x14ac:dyDescent="0.3">
      <c r="A3221" t="s">
        <v>6606</v>
      </c>
      <c r="B3221" t="s">
        <v>6607</v>
      </c>
      <c r="C3221" t="str">
        <f>IFERROR(VLOOKUP(Table1[[#This Row],[Ticker]],[1]!Table1[[Symbol]:[Industry]],2,FALSE),"-")</f>
        <v>-</v>
      </c>
      <c r="D3221" t="s">
        <v>629</v>
      </c>
      <c r="E3221">
        <v>61.783920000000002</v>
      </c>
      <c r="F3221">
        <v>71.5</v>
      </c>
      <c r="G3221">
        <v>61.851756663822499</v>
      </c>
      <c r="H3221">
        <v>-10.7217378313553</v>
      </c>
      <c r="I3221">
        <v>1.15940483979651</v>
      </c>
      <c r="J3221">
        <v>7.8492950133398196</v>
      </c>
      <c r="K3221">
        <v>69.448194440389599</v>
      </c>
      <c r="L3221">
        <v>60.229075191774299</v>
      </c>
      <c r="M3221">
        <v>50.918842392435202</v>
      </c>
      <c r="N3221">
        <v>0.567776726817104</v>
      </c>
      <c r="O3221">
        <v>11.8881118881118</v>
      </c>
      <c r="P3221">
        <v>98.6111111111111</v>
      </c>
      <c r="Q3221">
        <v>8.9623991794804E-2</v>
      </c>
    </row>
    <row r="3222" spans="1:17" hidden="1" x14ac:dyDescent="0.3">
      <c r="A3222" t="s">
        <v>6608</v>
      </c>
      <c r="B3222" t="s">
        <v>6609</v>
      </c>
      <c r="C3222" t="str">
        <f>IFERROR(VLOOKUP(Table1[[#This Row],[Ticker]],[1]!Table1[[Symbol]:[Industry]],2,FALSE),"-")</f>
        <v>-</v>
      </c>
      <c r="D3222" t="s">
        <v>75</v>
      </c>
      <c r="E3222">
        <v>61.685767499999997</v>
      </c>
      <c r="F3222">
        <v>145.75</v>
      </c>
      <c r="G3222">
        <v>150.469403134728</v>
      </c>
      <c r="H3222">
        <v>-2.6335025372377201</v>
      </c>
      <c r="I3222">
        <v>-12.397285387731699</v>
      </c>
      <c r="J3222">
        <v>-9.4491612473805908</v>
      </c>
      <c r="K3222">
        <v>140.24925443106201</v>
      </c>
      <c r="L3222">
        <v>111.95201688983001</v>
      </c>
      <c r="M3222">
        <v>50.058267699306398</v>
      </c>
      <c r="N3222">
        <v>1.98597892630559</v>
      </c>
      <c r="O3222">
        <v>35.677530017152598</v>
      </c>
      <c r="P3222">
        <v>176.77554120774701</v>
      </c>
      <c r="Q3222">
        <v>0.30383356046017002</v>
      </c>
    </row>
    <row r="3223" spans="1:17" hidden="1" x14ac:dyDescent="0.3">
      <c r="A3223" t="s">
        <v>6610</v>
      </c>
      <c r="B3223" t="s">
        <v>6611</v>
      </c>
      <c r="C3223" t="str">
        <f>IFERROR(VLOOKUP(Table1[[#This Row],[Ticker]],[1]!Table1[[Symbol]:[Industry]],2,FALSE),"-")</f>
        <v>-</v>
      </c>
      <c r="D3223" t="s">
        <v>336</v>
      </c>
      <c r="E3223">
        <v>61.592579999999998</v>
      </c>
      <c r="F3223">
        <v>129.4</v>
      </c>
      <c r="G3223">
        <v>45.1300039513577</v>
      </c>
      <c r="H3223">
        <v>14.761944013475601</v>
      </c>
      <c r="I3223">
        <v>-13.601937953127599</v>
      </c>
      <c r="J3223">
        <v>9.7227188154294097</v>
      </c>
      <c r="K3223">
        <v>113.313833509326</v>
      </c>
      <c r="L3223">
        <v>110.907673634877</v>
      </c>
      <c r="M3223">
        <v>91.792735254348202</v>
      </c>
      <c r="N3223">
        <v>1.68502716279219</v>
      </c>
      <c r="O3223">
        <v>39.876352395672299</v>
      </c>
      <c r="P3223">
        <v>84.725196288365396</v>
      </c>
      <c r="Q3223">
        <v>4.9812057156526E-2</v>
      </c>
    </row>
    <row r="3224" spans="1:17" hidden="1" x14ac:dyDescent="0.3">
      <c r="A3224" t="s">
        <v>6612</v>
      </c>
      <c r="B3224" t="s">
        <v>6613</v>
      </c>
      <c r="C3224" t="str">
        <f>IFERROR(VLOOKUP(Table1[[#This Row],[Ticker]],[1]!Table1[[Symbol]:[Industry]],2,FALSE),"-")</f>
        <v>-</v>
      </c>
      <c r="D3224" t="s">
        <v>182</v>
      </c>
      <c r="E3224">
        <v>61.579150259999999</v>
      </c>
      <c r="F3224">
        <v>62.18</v>
      </c>
      <c r="G3224">
        <v>-7.8229063657025097</v>
      </c>
      <c r="H3224">
        <v>-2.5772318338657101</v>
      </c>
      <c r="I3224">
        <v>-27.019029078909799</v>
      </c>
      <c r="J3224">
        <v>6.8289183062896699</v>
      </c>
      <c r="K3224">
        <v>60.530633819341602</v>
      </c>
      <c r="L3224">
        <v>63.118522973275603</v>
      </c>
      <c r="M3224">
        <v>75.323278649386694</v>
      </c>
      <c r="N3224">
        <v>3.1218263225793401</v>
      </c>
      <c r="O3224">
        <v>36.699903505950402</v>
      </c>
      <c r="P3224">
        <v>24.111776447105701</v>
      </c>
      <c r="Q3224">
        <v>-1.0812524721814E-2</v>
      </c>
    </row>
    <row r="3225" spans="1:17" hidden="1" x14ac:dyDescent="0.3">
      <c r="A3225" t="s">
        <v>6614</v>
      </c>
      <c r="B3225" t="s">
        <v>6615</v>
      </c>
      <c r="C3225" t="str">
        <f>IFERROR(VLOOKUP(Table1[[#This Row],[Ticker]],[1]!Table1[[Symbol]:[Industry]],2,FALSE),"-")</f>
        <v>-</v>
      </c>
      <c r="D3225" t="s">
        <v>21</v>
      </c>
      <c r="E3225">
        <v>61.558917000000001</v>
      </c>
      <c r="F3225">
        <v>43.2</v>
      </c>
      <c r="G3225">
        <v>-69.464032809861607</v>
      </c>
      <c r="H3225">
        <v>-6.5439303447243402</v>
      </c>
      <c r="I3225">
        <v>-37.807712910347597</v>
      </c>
      <c r="J3225">
        <v>-3.8317041676593502</v>
      </c>
      <c r="K3225">
        <v>45.291972643898902</v>
      </c>
      <c r="M3225">
        <v>42.803259224368396</v>
      </c>
      <c r="N3225">
        <v>0.86580630424851501</v>
      </c>
      <c r="O3225">
        <v>87.037037037036995</v>
      </c>
      <c r="P3225">
        <v>5.6234718826406001</v>
      </c>
    </row>
    <row r="3226" spans="1:17" hidden="1" x14ac:dyDescent="0.3">
      <c r="A3226" t="s">
        <v>6616</v>
      </c>
      <c r="B3226" t="s">
        <v>6617</v>
      </c>
      <c r="C3226" t="str">
        <f>IFERROR(VLOOKUP(Table1[[#This Row],[Ticker]],[1]!Table1[[Symbol]:[Industry]],2,FALSE),"-")</f>
        <v>-</v>
      </c>
      <c r="E3226">
        <v>61.509988800000002</v>
      </c>
      <c r="F3226">
        <v>1.1200000000000001</v>
      </c>
      <c r="G3226">
        <v>54.339023217303001</v>
      </c>
      <c r="H3226">
        <v>4.5064095023444599</v>
      </c>
      <c r="I3226">
        <v>-21.528909746298499</v>
      </c>
      <c r="J3226">
        <v>11.258385922430699</v>
      </c>
      <c r="K3226">
        <v>1.02713085237644</v>
      </c>
      <c r="L3226">
        <v>0.94232783888261995</v>
      </c>
      <c r="M3226">
        <v>67.475228154497799</v>
      </c>
      <c r="N3226">
        <v>1.86662957879583</v>
      </c>
      <c r="O3226">
        <v>37.5</v>
      </c>
      <c r="P3226">
        <v>86.6666666666666</v>
      </c>
      <c r="Q3226">
        <v>1.76479161477E-3</v>
      </c>
    </row>
    <row r="3227" spans="1:17" hidden="1" x14ac:dyDescent="0.3">
      <c r="A3227" t="s">
        <v>6618</v>
      </c>
      <c r="B3227" t="s">
        <v>6619</v>
      </c>
      <c r="C3227" t="str">
        <f>IFERROR(VLOOKUP(Table1[[#This Row],[Ticker]],[1]!Table1[[Symbol]:[Industry]],2,FALSE),"-")</f>
        <v>-</v>
      </c>
      <c r="D3227" t="s">
        <v>1407</v>
      </c>
      <c r="E3227">
        <v>61.490519999999997</v>
      </c>
      <c r="F3227">
        <v>83.5</v>
      </c>
      <c r="G3227">
        <v>-22.964553914603702</v>
      </c>
      <c r="H3227">
        <v>30.644486077562998</v>
      </c>
      <c r="I3227">
        <v>-3.53600171555953</v>
      </c>
      <c r="J3227">
        <v>13.826879073115601</v>
      </c>
      <c r="K3227">
        <v>68.926927869250605</v>
      </c>
      <c r="L3227">
        <v>69.340128544616405</v>
      </c>
      <c r="M3227">
        <v>71.822020224490302</v>
      </c>
      <c r="N3227">
        <v>2.3169082125603802</v>
      </c>
      <c r="O3227">
        <v>25.389221556886199</v>
      </c>
      <c r="P3227">
        <v>54.916512059369197</v>
      </c>
      <c r="Q3227">
        <v>7.1337768481906996E-2</v>
      </c>
    </row>
    <row r="3228" spans="1:17" hidden="1" x14ac:dyDescent="0.3">
      <c r="A3228" t="s">
        <v>6620</v>
      </c>
      <c r="B3228" t="s">
        <v>6621</v>
      </c>
      <c r="C3228" t="str">
        <f>IFERROR(VLOOKUP(Table1[[#This Row],[Ticker]],[1]!Table1[[Symbol]:[Industry]],2,FALSE),"-")</f>
        <v>-</v>
      </c>
      <c r="D3228" t="s">
        <v>46</v>
      </c>
      <c r="E3228">
        <v>61.465499999999999</v>
      </c>
      <c r="F3228">
        <v>74.45</v>
      </c>
      <c r="G3228">
        <v>54.837414238415903</v>
      </c>
      <c r="H3228">
        <v>59.829384825909401</v>
      </c>
      <c r="I3228">
        <v>2.9051261631471599</v>
      </c>
      <c r="J3228">
        <v>8.6531227645359898</v>
      </c>
      <c r="K3228">
        <v>60.810956506494698</v>
      </c>
      <c r="L3228">
        <v>55.241586166206297</v>
      </c>
      <c r="M3228">
        <v>76.218106841420195</v>
      </c>
      <c r="N3228">
        <v>1.87053049777985</v>
      </c>
      <c r="O3228">
        <v>16.185359301544601</v>
      </c>
      <c r="P3228">
        <v>112.714285714285</v>
      </c>
      <c r="Q3228">
        <v>0.11361086263930401</v>
      </c>
    </row>
    <row r="3229" spans="1:17" hidden="1" x14ac:dyDescent="0.3">
      <c r="A3229" t="s">
        <v>6622</v>
      </c>
      <c r="B3229" t="s">
        <v>6623</v>
      </c>
      <c r="C3229" t="str">
        <f>IFERROR(VLOOKUP(Table1[[#This Row],[Ticker]],[1]!Table1[[Symbol]:[Industry]],2,FALSE),"-")</f>
        <v>-</v>
      </c>
      <c r="D3229" t="s">
        <v>414</v>
      </c>
      <c r="E3229">
        <v>61.444465000000001</v>
      </c>
      <c r="F3229">
        <v>59.35</v>
      </c>
      <c r="G3229">
        <v>-2.1646188222391398</v>
      </c>
      <c r="H3229">
        <v>4.29938116583289</v>
      </c>
      <c r="I3229">
        <v>16.6502907592197</v>
      </c>
      <c r="J3229">
        <v>12.545433123308801</v>
      </c>
      <c r="K3229">
        <v>45.437514020078098</v>
      </c>
      <c r="L3229">
        <v>42.908758545650898</v>
      </c>
      <c r="M3229">
        <v>78.692064564882699</v>
      </c>
      <c r="N3229">
        <v>2.3615896262670502</v>
      </c>
      <c r="O3229">
        <v>4.1280539174389101</v>
      </c>
      <c r="P3229">
        <v>84.316770186335305</v>
      </c>
      <c r="Q3229">
        <v>0.137931677173706</v>
      </c>
    </row>
    <row r="3230" spans="1:17" hidden="1" x14ac:dyDescent="0.3">
      <c r="A3230" t="s">
        <v>6624</v>
      </c>
      <c r="B3230" t="s">
        <v>6625</v>
      </c>
      <c r="C3230" t="str">
        <f>IFERROR(VLOOKUP(Table1[[#This Row],[Ticker]],[1]!Table1[[Symbol]:[Industry]],2,FALSE),"-")</f>
        <v>-</v>
      </c>
      <c r="D3230" t="s">
        <v>1151</v>
      </c>
      <c r="E3230">
        <v>61.338239999999999</v>
      </c>
      <c r="F3230">
        <v>41.72</v>
      </c>
      <c r="G3230">
        <v>-42.882822736086901</v>
      </c>
      <c r="H3230">
        <v>7.7518066796670997</v>
      </c>
      <c r="I3230">
        <v>-20.579854063991601</v>
      </c>
      <c r="J3230">
        <v>2.2092300137912102</v>
      </c>
      <c r="K3230">
        <v>41.286778439692199</v>
      </c>
      <c r="L3230">
        <v>39.7809149537933</v>
      </c>
      <c r="M3230">
        <v>45.8277299661844</v>
      </c>
      <c r="N3230">
        <v>1.5805256265676599</v>
      </c>
      <c r="O3230">
        <v>56.112176414189797</v>
      </c>
      <c r="P3230">
        <v>26.424242424242401</v>
      </c>
    </row>
    <row r="3231" spans="1:17" hidden="1" x14ac:dyDescent="0.3">
      <c r="A3231" t="s">
        <v>5891</v>
      </c>
      <c r="B3231" t="s">
        <v>6626</v>
      </c>
      <c r="C3231" t="str">
        <f>IFERROR(VLOOKUP(Table1[[#This Row],[Ticker]],[1]!Table1[[Symbol]:[Industry]],2,FALSE),"-")</f>
        <v>-</v>
      </c>
      <c r="D3231" t="s">
        <v>109</v>
      </c>
      <c r="E3231">
        <v>61.305281325000003</v>
      </c>
      <c r="F3231">
        <v>0.84</v>
      </c>
      <c r="G3231">
        <v>-14.3061380730195</v>
      </c>
      <c r="H3231">
        <v>-1.0893848901788901</v>
      </c>
      <c r="I3231">
        <v>-24.9111358032442</v>
      </c>
      <c r="J3231">
        <v>2.5083859224307199</v>
      </c>
      <c r="K3231">
        <v>0.77301757795591897</v>
      </c>
      <c r="L3231">
        <v>1.0263063930029299</v>
      </c>
      <c r="M3231">
        <v>76.839631046540305</v>
      </c>
      <c r="N3231">
        <v>0.63574922005332202</v>
      </c>
      <c r="O3231">
        <v>30.952380952380899</v>
      </c>
      <c r="P3231">
        <v>39.999999999999901</v>
      </c>
      <c r="Q3231">
        <v>-0.156855147041885</v>
      </c>
    </row>
    <row r="3232" spans="1:17" hidden="1" x14ac:dyDescent="0.3">
      <c r="A3232" t="s">
        <v>6627</v>
      </c>
      <c r="B3232" t="s">
        <v>6628</v>
      </c>
      <c r="C3232" t="str">
        <f>IFERROR(VLOOKUP(Table1[[#This Row],[Ticker]],[1]!Table1[[Symbol]:[Industry]],2,FALSE),"-")</f>
        <v>-</v>
      </c>
      <c r="E3232">
        <v>61.29</v>
      </c>
      <c r="F3232">
        <v>100.15</v>
      </c>
      <c r="G3232">
        <v>207.52719526031299</v>
      </c>
      <c r="H3232">
        <v>-5.06403814276727</v>
      </c>
      <c r="I3232">
        <v>60.388540099435197</v>
      </c>
      <c r="J3232">
        <v>-8.29347940968937</v>
      </c>
      <c r="K3232">
        <v>98.083522882070099</v>
      </c>
      <c r="L3232">
        <v>71.866920412482202</v>
      </c>
      <c r="M3232">
        <v>37.006838769971502</v>
      </c>
      <c r="N3232">
        <v>0.78024228658283801</v>
      </c>
      <c r="O3232">
        <v>26.5102346480279</v>
      </c>
      <c r="P3232">
        <v>300.60000000000002</v>
      </c>
      <c r="Q3232">
        <v>0.13674241980624199</v>
      </c>
    </row>
    <row r="3233" spans="1:17" hidden="1" x14ac:dyDescent="0.3">
      <c r="A3233" t="s">
        <v>6629</v>
      </c>
      <c r="B3233" t="s">
        <v>6630</v>
      </c>
      <c r="C3233" t="str">
        <f>IFERROR(VLOOKUP(Table1[[#This Row],[Ticker]],[1]!Table1[[Symbol]:[Industry]],2,FALSE),"-")</f>
        <v>-</v>
      </c>
      <c r="D3233" t="s">
        <v>239</v>
      </c>
      <c r="E3233">
        <v>61.250482367999901</v>
      </c>
      <c r="F3233">
        <v>121.09</v>
      </c>
      <c r="G3233">
        <v>86.095195026436599</v>
      </c>
      <c r="H3233">
        <v>17.7332687544137</v>
      </c>
      <c r="I3233">
        <v>-33.928909746298501</v>
      </c>
      <c r="J3233">
        <v>27.398385922430698</v>
      </c>
      <c r="K3233">
        <v>106.800406983191</v>
      </c>
      <c r="L3233">
        <v>104.061022192778</v>
      </c>
      <c r="M3233">
        <v>81.777037818190493</v>
      </c>
      <c r="N3233">
        <v>2.6856945025654402</v>
      </c>
      <c r="O3233">
        <v>34.445453794698103</v>
      </c>
      <c r="P3233">
        <v>137.43137254901899</v>
      </c>
      <c r="Q3233">
        <v>5.3905535334420003E-2</v>
      </c>
    </row>
    <row r="3234" spans="1:17" hidden="1" x14ac:dyDescent="0.3">
      <c r="A3234" t="s">
        <v>6631</v>
      </c>
      <c r="B3234" t="s">
        <v>6632</v>
      </c>
      <c r="C3234" t="str">
        <f>IFERROR(VLOOKUP(Table1[[#This Row],[Ticker]],[1]!Table1[[Symbol]:[Industry]],2,FALSE),"-")</f>
        <v>-</v>
      </c>
      <c r="D3234" t="s">
        <v>629</v>
      </c>
      <c r="E3234">
        <v>61.10286</v>
      </c>
      <c r="F3234">
        <v>3.97</v>
      </c>
      <c r="G3234">
        <v>104.507815415352</v>
      </c>
      <c r="H3234">
        <v>-1.5060515568455399</v>
      </c>
      <c r="I3234">
        <v>-18.808378911013602</v>
      </c>
      <c r="J3234">
        <v>-2.2244150603702502</v>
      </c>
      <c r="K3234">
        <v>4.0704147004415097</v>
      </c>
      <c r="L3234">
        <v>3.7726542768417501</v>
      </c>
      <c r="M3234">
        <v>43.461045009437697</v>
      </c>
      <c r="N3234">
        <v>1.2099922906007099</v>
      </c>
      <c r="O3234">
        <v>92.695214105793397</v>
      </c>
      <c r="P3234">
        <v>162.91390728476799</v>
      </c>
      <c r="Q3234">
        <v>0.101752170462565</v>
      </c>
    </row>
    <row r="3235" spans="1:17" hidden="1" x14ac:dyDescent="0.3">
      <c r="A3235" t="s">
        <v>6633</v>
      </c>
      <c r="B3235" t="s">
        <v>6634</v>
      </c>
      <c r="C3235" t="str">
        <f>IFERROR(VLOOKUP(Table1[[#This Row],[Ticker]],[1]!Table1[[Symbol]:[Industry]],2,FALSE),"-")</f>
        <v>-</v>
      </c>
      <c r="D3235" t="s">
        <v>21</v>
      </c>
      <c r="E3235">
        <v>61.073291271999999</v>
      </c>
      <c r="F3235">
        <v>56.18</v>
      </c>
      <c r="G3235">
        <v>12.0725050815236</v>
      </c>
      <c r="H3235">
        <v>-7.3741071124011102</v>
      </c>
      <c r="I3235">
        <v>-25.687882662592202</v>
      </c>
      <c r="J3235">
        <v>-1.8787822191621799</v>
      </c>
      <c r="K3235">
        <v>57.287335515743102</v>
      </c>
      <c r="L3235">
        <v>55.592982214183202</v>
      </c>
      <c r="M3235">
        <v>48.954120542008901</v>
      </c>
      <c r="N3235">
        <v>0.69863053493871896</v>
      </c>
      <c r="O3235">
        <v>37.0594517621929</v>
      </c>
      <c r="P3235">
        <v>47.260812581913498</v>
      </c>
      <c r="Q3235">
        <v>5.6084042612921998E-2</v>
      </c>
    </row>
    <row r="3236" spans="1:17" hidden="1" x14ac:dyDescent="0.3">
      <c r="A3236" t="s">
        <v>6635</v>
      </c>
      <c r="B3236" t="s">
        <v>6636</v>
      </c>
      <c r="C3236" t="str">
        <f>IFERROR(VLOOKUP(Table1[[#This Row],[Ticker]],[1]!Table1[[Symbol]:[Industry]],2,FALSE),"-")</f>
        <v>-</v>
      </c>
      <c r="D3236" t="s">
        <v>403</v>
      </c>
      <c r="E3236">
        <v>61.063102499999999</v>
      </c>
      <c r="F3236">
        <v>2.72</v>
      </c>
      <c r="G3236">
        <v>3.21767145078993</v>
      </c>
      <c r="H3236">
        <v>27.105059554265502</v>
      </c>
      <c r="I3236">
        <v>-29.121662119033601</v>
      </c>
      <c r="J3236">
        <v>28.303840467885198</v>
      </c>
      <c r="K3236">
        <v>2.3174016259186598</v>
      </c>
      <c r="L3236">
        <v>2.3371011989022201</v>
      </c>
      <c r="M3236">
        <v>79.918664110480194</v>
      </c>
      <c r="N3236">
        <v>2.86425125462904</v>
      </c>
      <c r="O3236">
        <v>30.514705882352899</v>
      </c>
      <c r="P3236">
        <v>46.236559139784902</v>
      </c>
      <c r="Q3236">
        <v>7.9632967235319999E-2</v>
      </c>
    </row>
    <row r="3237" spans="1:17" hidden="1" x14ac:dyDescent="0.3">
      <c r="A3237" t="s">
        <v>6637</v>
      </c>
      <c r="B3237" t="s">
        <v>6638</v>
      </c>
      <c r="C3237" t="str">
        <f>IFERROR(VLOOKUP(Table1[[#This Row],[Ticker]],[1]!Table1[[Symbol]:[Industry]],2,FALSE),"-")</f>
        <v>-</v>
      </c>
      <c r="D3237" t="s">
        <v>1788</v>
      </c>
      <c r="E3237">
        <v>61.043769359999999</v>
      </c>
      <c r="F3237">
        <v>0.71</v>
      </c>
      <c r="G3237">
        <v>-43.953196896549002</v>
      </c>
      <c r="H3237">
        <v>2.85292280212879</v>
      </c>
      <c r="I3237">
        <v>-42.332188434823102</v>
      </c>
      <c r="J3237">
        <v>4.8189919830367796</v>
      </c>
      <c r="K3237">
        <v>0.67594239815616697</v>
      </c>
      <c r="L3237">
        <v>0.83056226337524297</v>
      </c>
      <c r="M3237">
        <v>90.966638733690203</v>
      </c>
      <c r="N3237">
        <v>0.67010265813981995</v>
      </c>
      <c r="O3237">
        <v>61.971830985915503</v>
      </c>
      <c r="P3237">
        <v>41.999999999999901</v>
      </c>
      <c r="Q3237">
        <v>-1.4901968921152999E-2</v>
      </c>
    </row>
    <row r="3238" spans="1:17" hidden="1" x14ac:dyDescent="0.3">
      <c r="A3238" t="s">
        <v>6639</v>
      </c>
      <c r="B3238" t="s">
        <v>6640</v>
      </c>
      <c r="C3238" t="str">
        <f>IFERROR(VLOOKUP(Table1[[#This Row],[Ticker]],[1]!Table1[[Symbol]:[Industry]],2,FALSE),"-")</f>
        <v>-</v>
      </c>
      <c r="D3238" t="s">
        <v>403</v>
      </c>
      <c r="E3238">
        <v>60.938466075000001</v>
      </c>
      <c r="F3238">
        <v>63.11</v>
      </c>
      <c r="G3238">
        <v>-53.3044029660213</v>
      </c>
      <c r="H3238">
        <v>-10.917509890178801</v>
      </c>
      <c r="I3238">
        <v>-25.533078807666701</v>
      </c>
      <c r="J3238">
        <v>-10.1658565018116</v>
      </c>
      <c r="K3238">
        <v>65.805486647575606</v>
      </c>
      <c r="L3238">
        <v>69.722159400842898</v>
      </c>
      <c r="M3238">
        <v>22.649858782432499</v>
      </c>
      <c r="N3238">
        <v>6.5519830559177095E-2</v>
      </c>
      <c r="O3238">
        <v>57.883061321502097</v>
      </c>
      <c r="P3238">
        <v>12.4955436720142</v>
      </c>
      <c r="Q3238">
        <v>-2.0989385924718999E-2</v>
      </c>
    </row>
    <row r="3239" spans="1:17" hidden="1" x14ac:dyDescent="0.3">
      <c r="A3239" t="s">
        <v>6641</v>
      </c>
      <c r="B3239" t="s">
        <v>6642</v>
      </c>
      <c r="C3239" t="str">
        <f>IFERROR(VLOOKUP(Table1[[#This Row],[Ticker]],[1]!Table1[[Symbol]:[Industry]],2,FALSE),"-")</f>
        <v>-</v>
      </c>
      <c r="D3239" t="s">
        <v>629</v>
      </c>
      <c r="E3239">
        <v>60.858499999999999</v>
      </c>
      <c r="F3239">
        <v>41.88</v>
      </c>
      <c r="G3239">
        <v>22.998674761204999</v>
      </c>
      <c r="H3239">
        <v>-2.9628416803023501</v>
      </c>
      <c r="I3239">
        <v>-25.991208247127599</v>
      </c>
      <c r="J3239">
        <v>-15.283280744235901</v>
      </c>
      <c r="K3239">
        <v>42.157225408724997</v>
      </c>
      <c r="L3239">
        <v>38.888730769860302</v>
      </c>
      <c r="M3239">
        <v>43.086066422337304</v>
      </c>
      <c r="N3239">
        <v>3.2253853768503902</v>
      </c>
      <c r="O3239">
        <v>27.626552053486101</v>
      </c>
      <c r="P3239">
        <v>55.1111111111111</v>
      </c>
      <c r="Q3239">
        <v>2.6663562634589001E-2</v>
      </c>
    </row>
    <row r="3240" spans="1:17" hidden="1" x14ac:dyDescent="0.3">
      <c r="A3240" t="s">
        <v>6643</v>
      </c>
      <c r="B3240" t="s">
        <v>6644</v>
      </c>
      <c r="C3240" t="str">
        <f>IFERROR(VLOOKUP(Table1[[#This Row],[Ticker]],[1]!Table1[[Symbol]:[Industry]],2,FALSE),"-")</f>
        <v>-</v>
      </c>
      <c r="D3240" t="s">
        <v>403</v>
      </c>
      <c r="E3240">
        <v>60.727227079999999</v>
      </c>
      <c r="F3240">
        <v>1</v>
      </c>
      <c r="G3240">
        <v>-31.068042834924299</v>
      </c>
      <c r="H3240">
        <v>18.970138919344901</v>
      </c>
      <c r="I3240">
        <v>-11.291372108292499</v>
      </c>
      <c r="J3240">
        <v>14.3139414779862</v>
      </c>
      <c r="K3240">
        <v>0.85733294325530396</v>
      </c>
      <c r="L3240">
        <v>0.8563942170344</v>
      </c>
      <c r="M3240">
        <v>66.027839545466705</v>
      </c>
      <c r="N3240">
        <v>3.0867962183478701</v>
      </c>
      <c r="O3240">
        <v>35</v>
      </c>
      <c r="P3240">
        <v>51.515151515151501</v>
      </c>
      <c r="Q3240">
        <v>0.10808614358403799</v>
      </c>
    </row>
    <row r="3241" spans="1:17" hidden="1" x14ac:dyDescent="0.3">
      <c r="A3241" t="s">
        <v>6645</v>
      </c>
      <c r="B3241" t="s">
        <v>6646</v>
      </c>
      <c r="C3241" t="str">
        <f>IFERROR(VLOOKUP(Table1[[#This Row],[Ticker]],[1]!Table1[[Symbol]:[Industry]],2,FALSE),"-")</f>
        <v>-</v>
      </c>
      <c r="D3241" t="s">
        <v>287</v>
      </c>
      <c r="E3241">
        <v>60.680999999999997</v>
      </c>
      <c r="F3241">
        <v>27.1</v>
      </c>
      <c r="G3241">
        <v>-74.039985710435204</v>
      </c>
      <c r="H3241">
        <v>-2.24679229758629</v>
      </c>
      <c r="I3241">
        <v>-48.1879576655924</v>
      </c>
      <c r="J3241">
        <v>4.8886541216644401</v>
      </c>
      <c r="K3241">
        <v>30.199669007821701</v>
      </c>
      <c r="L3241">
        <v>38.5055729217272</v>
      </c>
      <c r="M3241">
        <v>49.790011760300899</v>
      </c>
      <c r="N3241">
        <v>0.79774990301306103</v>
      </c>
      <c r="O3241">
        <v>121.40221402214</v>
      </c>
      <c r="P3241">
        <v>8.4</v>
      </c>
    </row>
    <row r="3242" spans="1:17" hidden="1" x14ac:dyDescent="0.3">
      <c r="A3242" t="s">
        <v>6647</v>
      </c>
      <c r="B3242" t="s">
        <v>6648</v>
      </c>
      <c r="C3242" t="str">
        <f>IFERROR(VLOOKUP(Table1[[#This Row],[Ticker]],[1]!Table1[[Symbol]:[Industry]],2,FALSE),"-")</f>
        <v>-</v>
      </c>
      <c r="E3242">
        <v>60.677066000000003</v>
      </c>
      <c r="F3242">
        <v>62.31</v>
      </c>
      <c r="G3242">
        <v>-82.192863736736399</v>
      </c>
      <c r="H3242">
        <v>25.686236398582899</v>
      </c>
      <c r="I3242">
        <v>-50.034748369808902</v>
      </c>
      <c r="J3242">
        <v>20.277632441677198</v>
      </c>
      <c r="K3242">
        <v>51.485366706939899</v>
      </c>
      <c r="L3242">
        <v>80.697240849295596</v>
      </c>
      <c r="M3242">
        <v>89.350000129482396</v>
      </c>
      <c r="N3242">
        <v>1.5887736424649099</v>
      </c>
      <c r="O3242">
        <v>173.79232867918401</v>
      </c>
      <c r="P3242">
        <v>51.975609756097498</v>
      </c>
    </row>
    <row r="3243" spans="1:17" hidden="1" x14ac:dyDescent="0.3">
      <c r="A3243" t="s">
        <v>6649</v>
      </c>
      <c r="B3243" t="s">
        <v>6650</v>
      </c>
      <c r="C3243" t="str">
        <f>IFERROR(VLOOKUP(Table1[[#This Row],[Ticker]],[1]!Table1[[Symbol]:[Industry]],2,FALSE),"-")</f>
        <v>-</v>
      </c>
      <c r="D3243" t="s">
        <v>100</v>
      </c>
      <c r="E3243">
        <v>60.547607999999997</v>
      </c>
      <c r="F3243">
        <v>3.06</v>
      </c>
      <c r="G3243">
        <v>-44.716734099509601</v>
      </c>
      <c r="H3243">
        <v>-24.5244242602576</v>
      </c>
      <c r="I3243">
        <v>-41.753241066402097</v>
      </c>
      <c r="J3243">
        <v>-5.3168491872871302</v>
      </c>
      <c r="K3243">
        <v>3.3813085371775502</v>
      </c>
      <c r="L3243">
        <v>3.9283376380706301</v>
      </c>
      <c r="M3243">
        <v>47.454253586810701</v>
      </c>
      <c r="N3243">
        <v>2.0048477774500899</v>
      </c>
      <c r="O3243">
        <v>146.73202614378999</v>
      </c>
      <c r="P3243">
        <v>13.3333333333333</v>
      </c>
      <c r="Q3243">
        <v>-1.6360288081694999E-2</v>
      </c>
    </row>
    <row r="3244" spans="1:17" hidden="1" x14ac:dyDescent="0.3">
      <c r="A3244" t="s">
        <v>6651</v>
      </c>
      <c r="B3244" t="s">
        <v>6652</v>
      </c>
      <c r="C3244" t="str">
        <f>IFERROR(VLOOKUP(Table1[[#This Row],[Ticker]],[1]!Table1[[Symbol]:[Industry]],2,FALSE),"-")</f>
        <v>-</v>
      </c>
      <c r="D3244" t="s">
        <v>629</v>
      </c>
      <c r="E3244">
        <v>60.489674319999999</v>
      </c>
      <c r="F3244">
        <v>355.1</v>
      </c>
      <c r="G3244">
        <v>35.102952836071303</v>
      </c>
      <c r="H3244">
        <v>25.880039570252698</v>
      </c>
      <c r="I3244">
        <v>-12.494477232210601</v>
      </c>
      <c r="J3244">
        <v>-3.7369186120474001</v>
      </c>
      <c r="K3244">
        <v>297.92587278765501</v>
      </c>
      <c r="L3244">
        <v>275.76926072090902</v>
      </c>
      <c r="M3244">
        <v>74.326602900216301</v>
      </c>
      <c r="N3244">
        <v>1.7550063261076301</v>
      </c>
      <c r="O3244">
        <v>15.7420444945085</v>
      </c>
      <c r="P3244">
        <v>70.721153846153797</v>
      </c>
      <c r="Q3244">
        <v>-3.7907617090966003E-2</v>
      </c>
    </row>
    <row r="3245" spans="1:17" hidden="1" x14ac:dyDescent="0.3">
      <c r="A3245" t="s">
        <v>6653</v>
      </c>
      <c r="B3245" t="s">
        <v>6654</v>
      </c>
      <c r="C3245" t="str">
        <f>IFERROR(VLOOKUP(Table1[[#This Row],[Ticker]],[1]!Table1[[Symbol]:[Industry]],2,FALSE),"-")</f>
        <v>-</v>
      </c>
      <c r="D3245" t="s">
        <v>336</v>
      </c>
      <c r="E3245">
        <v>60.434373119999997</v>
      </c>
      <c r="F3245">
        <v>1.06</v>
      </c>
      <c r="G3245">
        <v>-53.202689797157497</v>
      </c>
      <c r="H3245">
        <v>7.9265725566296297</v>
      </c>
      <c r="I3245">
        <v>-40.228740158961102</v>
      </c>
      <c r="K3245">
        <v>1.0740579266511801</v>
      </c>
      <c r="L3245">
        <v>1.7681056445472201</v>
      </c>
      <c r="M3245">
        <v>4.5782334131322697</v>
      </c>
      <c r="N3245">
        <v>1.12040653004295</v>
      </c>
      <c r="O3245">
        <v>36.792452830188601</v>
      </c>
      <c r="P3245">
        <v>41.3333333333333</v>
      </c>
      <c r="Q3245">
        <v>-4.9493861384649E-2</v>
      </c>
    </row>
    <row r="3246" spans="1:17" hidden="1" x14ac:dyDescent="0.3">
      <c r="A3246" t="s">
        <v>6655</v>
      </c>
      <c r="B3246" t="s">
        <v>6656</v>
      </c>
      <c r="C3246" t="str">
        <f>IFERROR(VLOOKUP(Table1[[#This Row],[Ticker]],[1]!Table1[[Symbol]:[Industry]],2,FALSE),"-")</f>
        <v>-</v>
      </c>
      <c r="D3246" t="s">
        <v>130</v>
      </c>
      <c r="E3246">
        <v>60.398000000000003</v>
      </c>
      <c r="F3246">
        <v>6.05</v>
      </c>
      <c r="G3246">
        <v>-98.967683486485399</v>
      </c>
      <c r="H3246">
        <v>-5.1727182235122102</v>
      </c>
      <c r="I3246">
        <v>-60.539867317894704</v>
      </c>
      <c r="J3246">
        <v>-3.20882719232335</v>
      </c>
      <c r="K3246">
        <v>6.37880515721832</v>
      </c>
      <c r="L3246">
        <v>9.8600761172681803</v>
      </c>
      <c r="M3246">
        <v>46.639136934447002</v>
      </c>
      <c r="N3246">
        <v>1.56151391207493</v>
      </c>
      <c r="O3246">
        <v>320.661157024793</v>
      </c>
      <c r="P3246">
        <v>5.5846422338568802</v>
      </c>
      <c r="Q3246">
        <v>0.166516932678203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Row],[Ticker]],[1]!Table1[[Symbol]:[Industry]],2,FALSE),"-")</f>
        <v>-</v>
      </c>
      <c r="D3247" t="s">
        <v>629</v>
      </c>
      <c r="E3247">
        <v>60.370175000000003</v>
      </c>
      <c r="F3247">
        <v>153.6</v>
      </c>
      <c r="G3247">
        <v>13.0417851069714</v>
      </c>
      <c r="H3247">
        <v>-4.5104375217578303</v>
      </c>
      <c r="I3247">
        <v>5.5072699791033202</v>
      </c>
      <c r="J3247">
        <v>0.25589008216450898</v>
      </c>
      <c r="K3247">
        <v>154.68486959584101</v>
      </c>
      <c r="L3247">
        <v>143.97920011382101</v>
      </c>
      <c r="M3247">
        <v>49.478994032947703</v>
      </c>
      <c r="N3247">
        <v>0.26408841001768701</v>
      </c>
      <c r="O3247">
        <v>58.8541666666666</v>
      </c>
      <c r="P3247">
        <v>53.523238380809502</v>
      </c>
      <c r="Q3247">
        <v>3.6275741816681001E-2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Row],[Ticker]],[1]!Table1[[Symbol]:[Industry]],2,FALSE),"-")</f>
        <v>-</v>
      </c>
      <c r="D3248" t="s">
        <v>65</v>
      </c>
      <c r="E3248">
        <v>60.29223726</v>
      </c>
      <c r="F3248">
        <v>48.51</v>
      </c>
      <c r="G3248">
        <v>4.7311390744682296</v>
      </c>
      <c r="H3248">
        <v>-13.595754016429099</v>
      </c>
      <c r="I3248">
        <v>-31.596720869532501</v>
      </c>
      <c r="J3248">
        <v>-2.1637452251102398</v>
      </c>
      <c r="K3248">
        <v>49.224869558798403</v>
      </c>
      <c r="L3248">
        <v>47.866475086758399</v>
      </c>
      <c r="M3248">
        <v>41.525664564113598</v>
      </c>
      <c r="N3248">
        <v>1.1706246228163699</v>
      </c>
      <c r="O3248">
        <v>30.880230880230801</v>
      </c>
      <c r="P3248">
        <v>34.7125798389336</v>
      </c>
      <c r="Q3248">
        <v>-1.3092528850623E-2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Row],[Ticker]],[1]!Table1[[Symbol]:[Industry]],2,FALSE),"-")</f>
        <v>-</v>
      </c>
      <c r="D3249" t="s">
        <v>103</v>
      </c>
      <c r="E3249">
        <v>60.272984375</v>
      </c>
      <c r="F3249">
        <v>1010.1</v>
      </c>
      <c r="G3249">
        <v>5.7330776132549204</v>
      </c>
      <c r="H3249">
        <v>-14.579354508622201</v>
      </c>
      <c r="I3249">
        <v>18.414257371880801</v>
      </c>
      <c r="J3249">
        <v>-1.2416140775692599</v>
      </c>
      <c r="K3249">
        <v>977.86559835314097</v>
      </c>
      <c r="M3249">
        <v>1.7195230148033001E-2</v>
      </c>
      <c r="N3249">
        <v>0.82051282051282004</v>
      </c>
      <c r="O3249">
        <v>35.135135135135101</v>
      </c>
      <c r="P3249">
        <v>86.176389272878097</v>
      </c>
    </row>
    <row r="3250" spans="1:17" hidden="1" x14ac:dyDescent="0.3">
      <c r="A3250" t="s">
        <v>6663</v>
      </c>
      <c r="B3250" t="s">
        <v>6664</v>
      </c>
      <c r="C3250" t="str">
        <f>IFERROR(VLOOKUP(Table1[[#This Row],[Ticker]],[1]!Table1[[Symbol]:[Industry]],2,FALSE),"-")</f>
        <v>-</v>
      </c>
      <c r="D3250" t="s">
        <v>388</v>
      </c>
      <c r="E3250">
        <v>60.131275199999997</v>
      </c>
      <c r="F3250">
        <v>111.9</v>
      </c>
      <c r="G3250">
        <v>3.8900319409925501</v>
      </c>
      <c r="H3250">
        <v>-6.08493649160238</v>
      </c>
      <c r="I3250">
        <v>-25.876150920169</v>
      </c>
      <c r="J3250">
        <v>-4.5517186071859896</v>
      </c>
      <c r="K3250">
        <v>114.609917496099</v>
      </c>
      <c r="L3250">
        <v>112.14673596281099</v>
      </c>
      <c r="M3250">
        <v>36.933461588948497</v>
      </c>
      <c r="N3250">
        <v>0.96283899633632397</v>
      </c>
      <c r="O3250">
        <v>43.583556747095599</v>
      </c>
      <c r="P3250">
        <v>38.148148148148103</v>
      </c>
      <c r="Q3250">
        <v>1.2935425569909001E-2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Row],[Ticker]],[1]!Table1[[Symbol]:[Industry]],2,FALSE),"-")</f>
        <v>-</v>
      </c>
      <c r="D3251" t="s">
        <v>333</v>
      </c>
      <c r="E3251">
        <v>60.093369689999903</v>
      </c>
      <c r="F3251">
        <v>34.25</v>
      </c>
      <c r="G3251">
        <v>33.364245690261598</v>
      </c>
      <c r="H3251">
        <v>9.5178772133269494</v>
      </c>
      <c r="I3251">
        <v>-6.4679138638403204</v>
      </c>
      <c r="J3251">
        <v>-3.9404777139329101</v>
      </c>
      <c r="K3251">
        <v>35.477585084995397</v>
      </c>
      <c r="L3251">
        <v>32.740550510030197</v>
      </c>
      <c r="M3251">
        <v>59.507962671816699</v>
      </c>
      <c r="N3251">
        <v>0.87189257847940405</v>
      </c>
      <c r="O3251">
        <v>79.124087591240794</v>
      </c>
      <c r="P3251">
        <v>127.574750830564</v>
      </c>
      <c r="Q3251">
        <v>0.157355630917143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Row],[Ticker]],[1]!Table1[[Symbol]:[Industry]],2,FALSE),"-")</f>
        <v>-</v>
      </c>
      <c r="D3252" t="s">
        <v>414</v>
      </c>
      <c r="E3252">
        <v>59.970522000000003</v>
      </c>
      <c r="F3252">
        <v>98.94</v>
      </c>
      <c r="G3252">
        <v>126.737340187849</v>
      </c>
      <c r="H3252">
        <v>-1.99099285342545</v>
      </c>
      <c r="I3252">
        <v>-22.511553222779799</v>
      </c>
      <c r="J3252">
        <v>4.8004911855886201</v>
      </c>
      <c r="K3252">
        <v>97.719064379058096</v>
      </c>
      <c r="L3252">
        <v>90.913900160775</v>
      </c>
      <c r="M3252">
        <v>75.798228660426602</v>
      </c>
      <c r="N3252">
        <v>1.2467804335466099</v>
      </c>
      <c r="O3252">
        <v>51.253284819082197</v>
      </c>
      <c r="P3252">
        <v>157.99217731421101</v>
      </c>
      <c r="Q3252">
        <v>0.14370356937457601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Row],[Ticker]],[1]!Table1[[Symbol]:[Industry]],2,FALSE),"-")</f>
        <v>-</v>
      </c>
      <c r="D3253" t="s">
        <v>65</v>
      </c>
      <c r="E3253">
        <v>59.964837836000001</v>
      </c>
      <c r="F3253">
        <v>23.5</v>
      </c>
      <c r="G3253">
        <v>-29.638100228511099</v>
      </c>
      <c r="H3253">
        <v>1.21720220089094</v>
      </c>
      <c r="I3253">
        <v>21.184125245772101</v>
      </c>
      <c r="J3253">
        <v>-0.86504503991236403</v>
      </c>
      <c r="K3253">
        <v>23.275125013832099</v>
      </c>
      <c r="L3253">
        <v>22.563107951797701</v>
      </c>
      <c r="M3253">
        <v>49.246502862069804</v>
      </c>
      <c r="N3253">
        <v>1.1693736560369601</v>
      </c>
      <c r="O3253">
        <v>18.085106382978701</v>
      </c>
      <c r="P3253">
        <v>46.417445482866</v>
      </c>
      <c r="Q3253">
        <v>7.5769092086203998E-2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Row],[Ticker]],[1]!Table1[[Symbol]:[Industry]],2,FALSE),"-")</f>
        <v>-</v>
      </c>
      <c r="D3254" t="s">
        <v>539</v>
      </c>
      <c r="E3254">
        <v>59.845171739999998</v>
      </c>
      <c r="F3254">
        <v>89.47</v>
      </c>
      <c r="G3254">
        <v>256.04428927740702</v>
      </c>
      <c r="H3254">
        <v>0.27745153882050699</v>
      </c>
      <c r="I3254">
        <v>140.699611678748</v>
      </c>
      <c r="J3254">
        <v>-2.5911417428863999</v>
      </c>
      <c r="K3254">
        <v>79.929681672473293</v>
      </c>
      <c r="L3254">
        <v>57.196538621884798</v>
      </c>
      <c r="M3254">
        <v>53.975063014194802</v>
      </c>
      <c r="N3254">
        <v>0.81047196866549298</v>
      </c>
      <c r="O3254">
        <v>9.5003911925785207</v>
      </c>
      <c r="P3254">
        <v>350.50352467270898</v>
      </c>
      <c r="Q3254">
        <v>0.13085837369073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Row],[Ticker]],[1]!Table1[[Symbol]:[Industry]],2,FALSE),"-")</f>
        <v>-</v>
      </c>
      <c r="D3255" t="s">
        <v>140</v>
      </c>
      <c r="E3255">
        <v>59.738579999999999</v>
      </c>
      <c r="F3255">
        <v>15.98</v>
      </c>
      <c r="G3255">
        <v>-32.8644665698274</v>
      </c>
      <c r="H3255">
        <v>-1.2171339199330999</v>
      </c>
      <c r="I3255">
        <v>-18.099768887743299</v>
      </c>
      <c r="J3255">
        <v>-1.5527528454597499</v>
      </c>
      <c r="K3255">
        <v>15.495281891732001</v>
      </c>
      <c r="L3255">
        <v>16.479703104330401</v>
      </c>
      <c r="M3255">
        <v>57.967373948914002</v>
      </c>
      <c r="N3255">
        <v>0.87762892506462098</v>
      </c>
      <c r="O3255">
        <v>61.451814768460501</v>
      </c>
      <c r="P3255">
        <v>28.3534136546184</v>
      </c>
      <c r="Q3255">
        <v>4.2373331145349998E-3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Row],[Ticker]],[1]!Table1[[Symbol]:[Industry]],2,FALSE),"-")</f>
        <v>-</v>
      </c>
      <c r="E3256">
        <v>59.631424000000003</v>
      </c>
      <c r="F3256">
        <v>174.75</v>
      </c>
      <c r="G3256">
        <v>30.772513612373601</v>
      </c>
      <c r="H3256">
        <v>8.3845856488234496</v>
      </c>
      <c r="I3256">
        <v>12.477746770360399</v>
      </c>
      <c r="J3256">
        <v>-4.6130426489978396</v>
      </c>
      <c r="K3256">
        <v>171.19749828013801</v>
      </c>
      <c r="L3256">
        <v>149.95941205307801</v>
      </c>
      <c r="M3256">
        <v>46.514867214274602</v>
      </c>
      <c r="N3256">
        <v>0.35294236165409798</v>
      </c>
      <c r="O3256">
        <v>20.5436337625178</v>
      </c>
      <c r="P3256">
        <v>93.093922651933696</v>
      </c>
      <c r="Q3256">
        <v>0.13800187607377501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Row],[Ticker]],[1]!Table1[[Symbol]:[Industry]],2,FALSE),"-")</f>
        <v>-</v>
      </c>
      <c r="D3257" t="s">
        <v>539</v>
      </c>
      <c r="E3257">
        <v>59.627706891999999</v>
      </c>
      <c r="F3257">
        <v>47.96</v>
      </c>
      <c r="G3257">
        <v>28.353649092410901</v>
      </c>
      <c r="H3257">
        <v>-4.8600034468799098</v>
      </c>
      <c r="I3257">
        <v>2.1227947139490899</v>
      </c>
      <c r="J3257">
        <v>-1.07635896498921</v>
      </c>
      <c r="K3257">
        <v>48.6685824202292</v>
      </c>
      <c r="L3257">
        <v>43.353917930098902</v>
      </c>
      <c r="M3257">
        <v>52.906745904127</v>
      </c>
      <c r="N3257">
        <v>0.53362172681735198</v>
      </c>
      <c r="O3257">
        <v>16.555462885738098</v>
      </c>
      <c r="P3257">
        <v>71.961276443169496</v>
      </c>
      <c r="Q3257">
        <v>1.5860148582961E-2</v>
      </c>
    </row>
    <row r="3258" spans="1:17" hidden="1" x14ac:dyDescent="0.3">
      <c r="A3258" t="s">
        <v>6679</v>
      </c>
      <c r="B3258" t="s">
        <v>6680</v>
      </c>
      <c r="C3258" t="str">
        <f>IFERROR(VLOOKUP(Table1[[#This Row],[Ticker]],[1]!Table1[[Symbol]:[Industry]],2,FALSE),"-")</f>
        <v>-</v>
      </c>
      <c r="D3258" t="s">
        <v>21</v>
      </c>
      <c r="E3258">
        <v>59.597238401999903</v>
      </c>
      <c r="F3258">
        <v>17.440000000000001</v>
      </c>
      <c r="G3258">
        <v>-12.177990701229</v>
      </c>
      <c r="H3258">
        <v>-15.916307967101901</v>
      </c>
      <c r="I3258">
        <v>-25.825916482991701</v>
      </c>
      <c r="J3258">
        <v>-4.8547324766798701</v>
      </c>
      <c r="K3258">
        <v>18.747442965853701</v>
      </c>
      <c r="L3258">
        <v>19.5470760679889</v>
      </c>
      <c r="M3258">
        <v>28.460510241128699</v>
      </c>
      <c r="N3258">
        <v>1.22413888038334</v>
      </c>
      <c r="O3258">
        <v>54.7591743119265</v>
      </c>
      <c r="P3258">
        <v>14.7122342409548</v>
      </c>
      <c r="Q3258">
        <v>-3.9153993262662001E-2</v>
      </c>
    </row>
    <row r="3259" spans="1:17" hidden="1" x14ac:dyDescent="0.3">
      <c r="A3259" t="s">
        <v>6681</v>
      </c>
      <c r="B3259" t="s">
        <v>6682</v>
      </c>
      <c r="C3259" t="str">
        <f>IFERROR(VLOOKUP(Table1[[#This Row],[Ticker]],[1]!Table1[[Symbol]:[Industry]],2,FALSE),"-")</f>
        <v>-</v>
      </c>
      <c r="E3259">
        <v>59.504921531999997</v>
      </c>
      <c r="F3259">
        <v>73</v>
      </c>
      <c r="G3259">
        <v>57.944240523648702</v>
      </c>
      <c r="H3259">
        <v>-8.2041940403318296</v>
      </c>
      <c r="I3259">
        <v>5.0589889897632698</v>
      </c>
      <c r="J3259">
        <v>-10.4166140775692</v>
      </c>
      <c r="K3259">
        <v>74.267823729985807</v>
      </c>
      <c r="L3259">
        <v>65.947667895596794</v>
      </c>
      <c r="M3259">
        <v>45.445880525373603</v>
      </c>
      <c r="N3259">
        <v>3.4392441958628002</v>
      </c>
      <c r="O3259">
        <v>29.356164383561602</v>
      </c>
      <c r="P3259">
        <v>152.770083102493</v>
      </c>
      <c r="Q3259">
        <v>0.17464710496198799</v>
      </c>
    </row>
    <row r="3260" spans="1:17" hidden="1" x14ac:dyDescent="0.3">
      <c r="A3260" t="s">
        <v>6683</v>
      </c>
      <c r="B3260" t="s">
        <v>6684</v>
      </c>
      <c r="C3260" t="str">
        <f>IFERROR(VLOOKUP(Table1[[#This Row],[Ticker]],[1]!Table1[[Symbol]:[Industry]],2,FALSE),"-")</f>
        <v>-</v>
      </c>
      <c r="E3260">
        <v>59.290500000000002</v>
      </c>
      <c r="F3260">
        <v>132.44999999999999</v>
      </c>
      <c r="G3260">
        <v>6.4758168141984402</v>
      </c>
      <c r="H3260">
        <v>20.185392116758599</v>
      </c>
      <c r="I3260">
        <v>19.449766452394801</v>
      </c>
      <c r="J3260">
        <v>13.5445551671987</v>
      </c>
      <c r="K3260">
        <v>122.762741976619</v>
      </c>
      <c r="M3260">
        <v>67.388374774516606</v>
      </c>
      <c r="O3260">
        <v>32.125330313325698</v>
      </c>
      <c r="P3260">
        <v>40.232927474854399</v>
      </c>
    </row>
    <row r="3261" spans="1:17" hidden="1" x14ac:dyDescent="0.3">
      <c r="A3261" t="s">
        <v>6685</v>
      </c>
      <c r="B3261" t="s">
        <v>6686</v>
      </c>
      <c r="C3261" t="str">
        <f>IFERROR(VLOOKUP(Table1[[#This Row],[Ticker]],[1]!Table1[[Symbol]:[Industry]],2,FALSE),"-")</f>
        <v>-</v>
      </c>
      <c r="D3261" t="s">
        <v>140</v>
      </c>
      <c r="E3261">
        <v>59.289901319999998</v>
      </c>
      <c r="F3261">
        <v>47.3</v>
      </c>
      <c r="G3261">
        <v>27.5650395457182</v>
      </c>
      <c r="H3261">
        <v>13.9576075910241</v>
      </c>
      <c r="I3261">
        <v>19.160808764056299</v>
      </c>
      <c r="J3261">
        <v>2.9342100982549</v>
      </c>
      <c r="K3261">
        <v>43.535934195368903</v>
      </c>
      <c r="L3261">
        <v>40.158788275607002</v>
      </c>
      <c r="M3261">
        <v>89.044631758191898</v>
      </c>
      <c r="N3261">
        <v>0.74604658409285596</v>
      </c>
      <c r="O3261">
        <v>12.684989429175401</v>
      </c>
      <c r="P3261">
        <v>57.6666666666666</v>
      </c>
      <c r="Q3261">
        <v>3.3433374746257002E-2</v>
      </c>
    </row>
    <row r="3262" spans="1:17" hidden="1" x14ac:dyDescent="0.3">
      <c r="A3262" t="s">
        <v>6687</v>
      </c>
      <c r="B3262" t="s">
        <v>6688</v>
      </c>
      <c r="C3262" t="str">
        <f>IFERROR(VLOOKUP(Table1[[#This Row],[Ticker]],[1]!Table1[[Symbol]:[Industry]],2,FALSE),"-")</f>
        <v>-</v>
      </c>
      <c r="E3262">
        <v>59.224339999999998</v>
      </c>
      <c r="F3262">
        <v>93.33</v>
      </c>
      <c r="G3262">
        <v>8.9547314921977996</v>
      </c>
      <c r="H3262">
        <v>13.7231151098211</v>
      </c>
      <c r="I3262">
        <v>-31.030601133235798</v>
      </c>
      <c r="J3262">
        <v>15.8571513545294</v>
      </c>
      <c r="K3262">
        <v>88.767438566007002</v>
      </c>
      <c r="L3262">
        <v>89.662178973476102</v>
      </c>
      <c r="M3262">
        <v>72.518420798482097</v>
      </c>
      <c r="N3262">
        <v>0.82965165675445995</v>
      </c>
      <c r="O3262">
        <v>43.9087110253937</v>
      </c>
      <c r="P3262">
        <v>52.924791086350901</v>
      </c>
    </row>
    <row r="3263" spans="1:17" hidden="1" x14ac:dyDescent="0.3">
      <c r="A3263" t="s">
        <v>6689</v>
      </c>
      <c r="B3263" t="s">
        <v>6690</v>
      </c>
      <c r="C3263" t="str">
        <f>IFERROR(VLOOKUP(Table1[[#This Row],[Ticker]],[1]!Table1[[Symbol]:[Industry]],2,FALSE),"-")</f>
        <v>-</v>
      </c>
      <c r="E3263">
        <v>59.206563199999998</v>
      </c>
      <c r="F3263">
        <v>24.85</v>
      </c>
      <c r="G3263">
        <v>-8.3388912727746707</v>
      </c>
      <c r="H3263">
        <v>40.300746296463899</v>
      </c>
      <c r="I3263">
        <v>128.72465594897</v>
      </c>
      <c r="J3263">
        <v>17.490093239503899</v>
      </c>
      <c r="K3263">
        <v>18.506084170603</v>
      </c>
      <c r="L3263">
        <v>14.526030845107099</v>
      </c>
      <c r="M3263">
        <v>90.164900037377805</v>
      </c>
      <c r="N3263">
        <v>1.9841115191486101</v>
      </c>
      <c r="O3263">
        <v>2.8169014084507</v>
      </c>
      <c r="P3263">
        <v>172.78874046105099</v>
      </c>
      <c r="Q3263">
        <v>2.5533020804235002E-2</v>
      </c>
    </row>
    <row r="3264" spans="1:17" hidden="1" x14ac:dyDescent="0.3">
      <c r="A3264" t="s">
        <v>6691</v>
      </c>
      <c r="B3264" t="s">
        <v>6692</v>
      </c>
      <c r="C3264" t="str">
        <f>IFERROR(VLOOKUP(Table1[[#This Row],[Ticker]],[1]!Table1[[Symbol]:[Industry]],2,FALSE),"-")</f>
        <v>-</v>
      </c>
      <c r="D3264" t="s">
        <v>403</v>
      </c>
      <c r="E3264">
        <v>59.157498009999998</v>
      </c>
      <c r="F3264">
        <v>3.98</v>
      </c>
      <c r="G3264">
        <v>-79.856778352414196</v>
      </c>
      <c r="H3264">
        <v>-5.8368911245928397</v>
      </c>
      <c r="I3264">
        <v>-44.711498779650697</v>
      </c>
      <c r="J3264">
        <v>-1.9916140775692599</v>
      </c>
      <c r="K3264">
        <v>4.0877674492358098</v>
      </c>
      <c r="L3264">
        <v>5.2598795167197698</v>
      </c>
      <c r="M3264">
        <v>43.9808031742606</v>
      </c>
      <c r="N3264">
        <v>0.75254719182666097</v>
      </c>
      <c r="O3264">
        <v>115.829145728643</v>
      </c>
      <c r="P3264">
        <v>22.4615384615384</v>
      </c>
      <c r="Q3264">
        <v>4.558446088794E-2</v>
      </c>
    </row>
    <row r="3265" spans="1:17" hidden="1" x14ac:dyDescent="0.3">
      <c r="A3265" t="s">
        <v>6693</v>
      </c>
      <c r="B3265" t="s">
        <v>6694</v>
      </c>
      <c r="C3265" t="str">
        <f>IFERROR(VLOOKUP(Table1[[#This Row],[Ticker]],[1]!Table1[[Symbol]:[Industry]],2,FALSE),"-")</f>
        <v>-</v>
      </c>
      <c r="D3265" t="s">
        <v>934</v>
      </c>
      <c r="E3265">
        <v>59.065350000000002</v>
      </c>
      <c r="F3265">
        <v>200.7</v>
      </c>
      <c r="G3265">
        <v>604.841402910586</v>
      </c>
      <c r="H3265">
        <v>-13.6853553241321</v>
      </c>
      <c r="I3265">
        <v>432.64169622241297</v>
      </c>
      <c r="J3265">
        <v>8.4885811003871101</v>
      </c>
      <c r="K3265">
        <v>177.66662364813001</v>
      </c>
      <c r="L3265">
        <v>103.809927112387</v>
      </c>
      <c r="M3265">
        <v>50.476963894345197</v>
      </c>
      <c r="N3265">
        <v>2.02922250888642</v>
      </c>
      <c r="O3265">
        <v>17.488789237668101</v>
      </c>
      <c r="P3265">
        <v>631.14754098360595</v>
      </c>
    </row>
    <row r="3266" spans="1:17" hidden="1" x14ac:dyDescent="0.3">
      <c r="A3266" t="s">
        <v>6695</v>
      </c>
      <c r="B3266" t="s">
        <v>6696</v>
      </c>
      <c r="C3266" t="str">
        <f>IFERROR(VLOOKUP(Table1[[#This Row],[Ticker]],[1]!Table1[[Symbol]:[Industry]],2,FALSE),"-")</f>
        <v>-</v>
      </c>
      <c r="D3266" t="s">
        <v>333</v>
      </c>
      <c r="E3266">
        <v>58.934973999999997</v>
      </c>
      <c r="F3266">
        <v>106.15</v>
      </c>
      <c r="G3266">
        <v>-44.933964826564903</v>
      </c>
      <c r="H3266">
        <v>11.951263356367299</v>
      </c>
      <c r="I3266">
        <v>-39.693617501767299</v>
      </c>
      <c r="J3266">
        <v>1.4686662962625101</v>
      </c>
      <c r="K3266">
        <v>107.590695139928</v>
      </c>
      <c r="L3266">
        <v>124.30378357739001</v>
      </c>
      <c r="M3266">
        <v>59.676930952785398</v>
      </c>
      <c r="N3266">
        <v>1.1869062223498601</v>
      </c>
      <c r="O3266">
        <v>96.891191709844506</v>
      </c>
      <c r="P3266">
        <v>22.2503742945986</v>
      </c>
      <c r="Q3266">
        <v>0.120551932170522</v>
      </c>
    </row>
    <row r="3267" spans="1:17" hidden="1" x14ac:dyDescent="0.3">
      <c r="A3267" t="s">
        <v>6697</v>
      </c>
      <c r="B3267" t="s">
        <v>6698</v>
      </c>
      <c r="C3267" t="str">
        <f>IFERROR(VLOOKUP(Table1[[#This Row],[Ticker]],[1]!Table1[[Symbol]:[Industry]],2,FALSE),"-")</f>
        <v>-</v>
      </c>
      <c r="D3267" t="s">
        <v>934</v>
      </c>
      <c r="E3267">
        <v>58.917463720000001</v>
      </c>
      <c r="F3267">
        <v>52.18</v>
      </c>
      <c r="G3267">
        <v>-26.003337164616799</v>
      </c>
      <c r="H3267">
        <v>0.16593992345262101</v>
      </c>
      <c r="I3267">
        <v>-12.559689400446899</v>
      </c>
      <c r="J3267">
        <v>-1.0383620450489499</v>
      </c>
      <c r="K3267">
        <v>47.729151705315701</v>
      </c>
      <c r="L3267">
        <v>48.818260437748201</v>
      </c>
      <c r="M3267">
        <v>60.043388926487097</v>
      </c>
      <c r="N3267">
        <v>1.6695652688043301</v>
      </c>
      <c r="O3267">
        <v>10.195477194327299</v>
      </c>
      <c r="P3267">
        <v>46.326416152551801</v>
      </c>
      <c r="Q3267">
        <v>-0.14558426497216601</v>
      </c>
    </row>
    <row r="3268" spans="1:17" hidden="1" x14ac:dyDescent="0.3">
      <c r="A3268" t="s">
        <v>6699</v>
      </c>
      <c r="B3268" t="s">
        <v>6700</v>
      </c>
      <c r="C3268" t="str">
        <f>IFERROR(VLOOKUP(Table1[[#This Row],[Ticker]],[1]!Table1[[Symbol]:[Industry]],2,FALSE),"-")</f>
        <v>-</v>
      </c>
      <c r="E3268">
        <v>58.855462799999998</v>
      </c>
      <c r="F3268">
        <v>116.7</v>
      </c>
      <c r="G3268">
        <v>162.91319278199899</v>
      </c>
      <c r="H3268">
        <v>-0.91096935111297805</v>
      </c>
      <c r="I3268">
        <v>463.24883923316099</v>
      </c>
      <c r="J3268">
        <v>-9.3111121470673304</v>
      </c>
      <c r="K3268">
        <v>105.27092974787</v>
      </c>
      <c r="L3268">
        <v>62.5172108993591</v>
      </c>
      <c r="M3268">
        <v>30.0154134533777</v>
      </c>
      <c r="N3268">
        <v>1.13073699502709</v>
      </c>
      <c r="O3268">
        <v>14.781491002570601</v>
      </c>
      <c r="P3268">
        <v>506.86427457098199</v>
      </c>
    </row>
    <row r="3269" spans="1:17" hidden="1" x14ac:dyDescent="0.3">
      <c r="A3269" t="s">
        <v>6701</v>
      </c>
      <c r="B3269" t="s">
        <v>6702</v>
      </c>
      <c r="C3269" t="str">
        <f>IFERROR(VLOOKUP(Table1[[#This Row],[Ticker]],[1]!Table1[[Symbol]:[Industry]],2,FALSE),"-")</f>
        <v>-</v>
      </c>
      <c r="D3269" t="s">
        <v>6703</v>
      </c>
      <c r="E3269">
        <v>58.81785</v>
      </c>
      <c r="F3269">
        <v>272.64999999999998</v>
      </c>
      <c r="G3269">
        <v>-18.1116936285751</v>
      </c>
      <c r="H3269">
        <v>8.0981151098211104</v>
      </c>
      <c r="I3269">
        <v>-5.1377439903787403</v>
      </c>
      <c r="J3269">
        <v>23.666220023813199</v>
      </c>
      <c r="M3269">
        <v>74.298699330760499</v>
      </c>
      <c r="O3269">
        <v>4.3829084907390499</v>
      </c>
      <c r="P3269">
        <v>26.0809248554913</v>
      </c>
    </row>
    <row r="3270" spans="1:17" hidden="1" x14ac:dyDescent="0.3">
      <c r="A3270" t="s">
        <v>6704</v>
      </c>
      <c r="B3270" t="s">
        <v>6705</v>
      </c>
      <c r="C3270" t="str">
        <f>IFERROR(VLOOKUP(Table1[[#This Row],[Ticker]],[1]!Table1[[Symbol]:[Industry]],2,FALSE),"-")</f>
        <v>-</v>
      </c>
      <c r="E3270">
        <v>58.564396488</v>
      </c>
      <c r="F3270">
        <v>40.82</v>
      </c>
      <c r="G3270">
        <v>-40.260606875717698</v>
      </c>
      <c r="H3270">
        <v>-17.096113668646701</v>
      </c>
      <c r="I3270">
        <v>-50.435424182126702</v>
      </c>
      <c r="J3270">
        <v>1.6224635923336399</v>
      </c>
      <c r="K3270">
        <v>47.044929276984902</v>
      </c>
      <c r="L3270">
        <v>53.796261229708499</v>
      </c>
      <c r="M3270">
        <v>46.862427279914002</v>
      </c>
      <c r="N3270">
        <v>0.69185133484557604</v>
      </c>
      <c r="O3270">
        <v>101.959823615874</v>
      </c>
      <c r="P3270">
        <v>13.3574007220216</v>
      </c>
      <c r="Q3270">
        <v>6.1842184270038E-2</v>
      </c>
    </row>
    <row r="3271" spans="1:17" hidden="1" x14ac:dyDescent="0.3">
      <c r="A3271" t="s">
        <v>6706</v>
      </c>
      <c r="B3271" t="s">
        <v>6707</v>
      </c>
      <c r="C3271" t="str">
        <f>IFERROR(VLOOKUP(Table1[[#This Row],[Ticker]],[1]!Table1[[Symbol]:[Industry]],2,FALSE),"-")</f>
        <v>-</v>
      </c>
      <c r="D3271" t="s">
        <v>65</v>
      </c>
      <c r="E3271">
        <v>58.511706119999999</v>
      </c>
      <c r="F3271">
        <v>55.1</v>
      </c>
      <c r="G3271">
        <v>4.8843381174565996</v>
      </c>
      <c r="H3271">
        <v>29.504049453255401</v>
      </c>
      <c r="I3271">
        <v>13.4802396434276</v>
      </c>
      <c r="J3271">
        <v>32.426727630973403</v>
      </c>
      <c r="K3271">
        <v>43.399323170769399</v>
      </c>
      <c r="L3271">
        <v>43.656348016974398</v>
      </c>
      <c r="M3271">
        <v>69.535876342208098</v>
      </c>
      <c r="N3271">
        <v>3.14482029598308</v>
      </c>
      <c r="O3271">
        <v>15.8802177858439</v>
      </c>
      <c r="P3271">
        <v>52.843273231622703</v>
      </c>
    </row>
    <row r="3272" spans="1:17" hidden="1" x14ac:dyDescent="0.3">
      <c r="A3272" t="s">
        <v>6708</v>
      </c>
      <c r="B3272" t="s">
        <v>6709</v>
      </c>
      <c r="C3272" t="str">
        <f>IFERROR(VLOOKUP(Table1[[#This Row],[Ticker]],[1]!Table1[[Symbol]:[Industry]],2,FALSE),"-")</f>
        <v>-</v>
      </c>
      <c r="D3272" t="s">
        <v>336</v>
      </c>
      <c r="E3272">
        <v>58.511606399999998</v>
      </c>
      <c r="F3272">
        <v>65</v>
      </c>
      <c r="G3272">
        <v>-9.3154973242794892</v>
      </c>
      <c r="H3272">
        <v>-7.8802320913891597</v>
      </c>
      <c r="I3272">
        <v>-10.7599933898492</v>
      </c>
      <c r="J3272">
        <v>-5.1258372329381903</v>
      </c>
      <c r="K3272">
        <v>67.779674401200793</v>
      </c>
      <c r="L3272">
        <v>64.983650154779895</v>
      </c>
      <c r="M3272">
        <v>29.900729978423598</v>
      </c>
      <c r="N3272">
        <v>0.55325550016440905</v>
      </c>
      <c r="O3272">
        <v>35.861538461538402</v>
      </c>
      <c r="P3272">
        <v>30</v>
      </c>
      <c r="Q3272">
        <v>3.0070671325733E-2</v>
      </c>
    </row>
    <row r="3273" spans="1:17" hidden="1" x14ac:dyDescent="0.3">
      <c r="A3273" t="s">
        <v>6710</v>
      </c>
      <c r="B3273" t="s">
        <v>6711</v>
      </c>
      <c r="C3273" t="str">
        <f>IFERROR(VLOOKUP(Table1[[#This Row],[Ticker]],[1]!Table1[[Symbol]:[Industry]],2,FALSE),"-")</f>
        <v>-</v>
      </c>
      <c r="D3273" t="s">
        <v>539</v>
      </c>
      <c r="E3273">
        <v>58.395359999999997</v>
      </c>
      <c r="F3273">
        <v>112</v>
      </c>
      <c r="G3273">
        <v>70.185089997155799</v>
      </c>
      <c r="H3273">
        <v>4.5545545037605004</v>
      </c>
      <c r="I3273">
        <v>40.092469099423397</v>
      </c>
      <c r="J3273">
        <v>-10.991614077569199</v>
      </c>
      <c r="K3273">
        <v>117.83266870257501</v>
      </c>
      <c r="L3273">
        <v>98.789495048512904</v>
      </c>
      <c r="M3273">
        <v>35.635801645805699</v>
      </c>
      <c r="N3273">
        <v>1.4511155841294601</v>
      </c>
      <c r="O3273">
        <v>50.446428571428498</v>
      </c>
      <c r="P3273">
        <v>125.624496373892</v>
      </c>
      <c r="Q3273">
        <v>0.11016780942403</v>
      </c>
    </row>
    <row r="3274" spans="1:17" hidden="1" x14ac:dyDescent="0.3">
      <c r="A3274" t="s">
        <v>6712</v>
      </c>
      <c r="B3274" t="s">
        <v>6713</v>
      </c>
      <c r="C3274" t="str">
        <f>IFERROR(VLOOKUP(Table1[[#This Row],[Ticker]],[1]!Table1[[Symbol]:[Industry]],2,FALSE),"-")</f>
        <v>-</v>
      </c>
      <c r="D3274" t="s">
        <v>414</v>
      </c>
      <c r="E3274">
        <v>58.372999999999998</v>
      </c>
      <c r="F3274">
        <v>140</v>
      </c>
      <c r="G3274">
        <v>-57.577615736249797</v>
      </c>
      <c r="H3274">
        <v>1.22122117042717</v>
      </c>
      <c r="I3274">
        <v>-30.4674355493541</v>
      </c>
      <c r="J3274">
        <v>2.4620896261344298</v>
      </c>
      <c r="K3274">
        <v>141.21535690238201</v>
      </c>
      <c r="L3274">
        <v>144.50739622842801</v>
      </c>
      <c r="M3274">
        <v>47.9573020791942</v>
      </c>
      <c r="N3274">
        <v>1.7083333333333299</v>
      </c>
      <c r="O3274">
        <v>50</v>
      </c>
      <c r="P3274">
        <v>20.637656182679802</v>
      </c>
    </row>
    <row r="3275" spans="1:17" hidden="1" x14ac:dyDescent="0.3">
      <c r="A3275" t="s">
        <v>6714</v>
      </c>
      <c r="B3275" t="s">
        <v>6715</v>
      </c>
      <c r="C3275" t="str">
        <f>IFERROR(VLOOKUP(Table1[[#This Row],[Ticker]],[1]!Table1[[Symbol]:[Industry]],2,FALSE),"-")</f>
        <v>-</v>
      </c>
      <c r="D3275" t="s">
        <v>487</v>
      </c>
      <c r="E3275">
        <v>58.332377279999903</v>
      </c>
      <c r="F3275">
        <v>38.49</v>
      </c>
      <c r="G3275">
        <v>16.196638676332402</v>
      </c>
      <c r="H3275">
        <v>-9.4225150705787009</v>
      </c>
      <c r="I3275">
        <v>-23.7163560716101</v>
      </c>
      <c r="J3275">
        <v>-5.5213890836832302</v>
      </c>
      <c r="K3275">
        <v>41.001309634399497</v>
      </c>
      <c r="L3275">
        <v>39.3564547746088</v>
      </c>
      <c r="M3275">
        <v>33.623866413953401</v>
      </c>
      <c r="N3275">
        <v>0.82031346888557499</v>
      </c>
      <c r="O3275">
        <v>45.492335671603001</v>
      </c>
      <c r="P3275">
        <v>57.745901639344197</v>
      </c>
      <c r="Q3275">
        <v>-7.0486096294764003E-2</v>
      </c>
    </row>
    <row r="3276" spans="1:17" hidden="1" x14ac:dyDescent="0.3">
      <c r="A3276" t="s">
        <v>6716</v>
      </c>
      <c r="B3276" t="s">
        <v>6717</v>
      </c>
      <c r="C3276" t="str">
        <f>IFERROR(VLOOKUP(Table1[[#This Row],[Ticker]],[1]!Table1[[Symbol]:[Industry]],2,FALSE),"-")</f>
        <v>-</v>
      </c>
      <c r="D3276" t="s">
        <v>140</v>
      </c>
      <c r="E3276">
        <v>58.243425000000002</v>
      </c>
      <c r="F3276">
        <v>87.65</v>
      </c>
      <c r="G3276">
        <v>-12.6927197488831</v>
      </c>
      <c r="H3276">
        <v>1.5519716245500199</v>
      </c>
      <c r="I3276">
        <v>-10.870979564353901</v>
      </c>
      <c r="J3276">
        <v>0.64134879291996105</v>
      </c>
      <c r="M3276">
        <v>100</v>
      </c>
    </row>
    <row r="3277" spans="1:17" hidden="1" x14ac:dyDescent="0.3">
      <c r="A3277" t="s">
        <v>6718</v>
      </c>
      <c r="B3277" t="s">
        <v>6719</v>
      </c>
      <c r="C3277" t="str">
        <f>IFERROR(VLOOKUP(Table1[[#This Row],[Ticker]],[1]!Table1[[Symbol]:[Industry]],2,FALSE),"-")</f>
        <v>-</v>
      </c>
      <c r="D3277" t="s">
        <v>403</v>
      </c>
      <c r="E3277">
        <v>58.206096000000002</v>
      </c>
      <c r="F3277">
        <v>102.3</v>
      </c>
      <c r="G3277">
        <v>123.69386192698001</v>
      </c>
      <c r="H3277">
        <v>-24.244768578407001</v>
      </c>
      <c r="I3277">
        <v>56.460342685508699</v>
      </c>
      <c r="J3277">
        <v>-7.4594728900984899</v>
      </c>
      <c r="K3277">
        <v>106.292550300317</v>
      </c>
      <c r="L3277">
        <v>81.715399468043699</v>
      </c>
      <c r="M3277">
        <v>20.504653346193901</v>
      </c>
      <c r="N3277">
        <v>0.20367492806707399</v>
      </c>
      <c r="O3277">
        <v>35.923753665689098</v>
      </c>
      <c r="P3277">
        <v>167.450980392156</v>
      </c>
      <c r="Q3277">
        <v>5.9708918496563998E-2</v>
      </c>
    </row>
    <row r="3278" spans="1:17" hidden="1" x14ac:dyDescent="0.3">
      <c r="A3278" t="s">
        <v>6720</v>
      </c>
      <c r="B3278" t="s">
        <v>6721</v>
      </c>
      <c r="C3278" t="str">
        <f>IFERROR(VLOOKUP(Table1[[#This Row],[Ticker]],[1]!Table1[[Symbol]:[Industry]],2,FALSE),"-")</f>
        <v>-</v>
      </c>
      <c r="D3278" t="s">
        <v>100</v>
      </c>
      <c r="E3278">
        <v>58.204518399999998</v>
      </c>
      <c r="F3278">
        <v>29</v>
      </c>
      <c r="G3278">
        <v>10.3573869034177</v>
      </c>
      <c r="H3278">
        <v>-6.9804870312810197</v>
      </c>
      <c r="I3278">
        <v>-23.7707307448911</v>
      </c>
      <c r="J3278">
        <v>-4.09875693471212</v>
      </c>
      <c r="K3278">
        <v>29.226159040146801</v>
      </c>
      <c r="L3278">
        <v>30.159265974448999</v>
      </c>
      <c r="M3278">
        <v>41.4536066852475</v>
      </c>
      <c r="N3278">
        <v>1.1045643904028399</v>
      </c>
      <c r="O3278">
        <v>46.172413793103402</v>
      </c>
      <c r="P3278">
        <v>47.808358817533097</v>
      </c>
      <c r="Q3278">
        <v>4.9242855623494002E-2</v>
      </c>
    </row>
    <row r="3279" spans="1:17" hidden="1" x14ac:dyDescent="0.3">
      <c r="A3279" t="s">
        <v>6722</v>
      </c>
      <c r="B3279" t="s">
        <v>6723</v>
      </c>
      <c r="C3279" t="str">
        <f>IFERROR(VLOOKUP(Table1[[#This Row],[Ticker]],[1]!Table1[[Symbol]:[Industry]],2,FALSE),"-")</f>
        <v>-</v>
      </c>
      <c r="E3279">
        <v>57.79269</v>
      </c>
      <c r="F3279">
        <v>216.85</v>
      </c>
      <c r="G3279">
        <v>254.80106755088099</v>
      </c>
      <c r="H3279">
        <v>15.247824412146599</v>
      </c>
      <c r="I3279">
        <v>25.2743951382033</v>
      </c>
      <c r="J3279">
        <v>20.258385922430701</v>
      </c>
      <c r="K3279">
        <v>184.10636614707599</v>
      </c>
      <c r="L3279">
        <v>154.339879392189</v>
      </c>
      <c r="M3279">
        <v>84.433151178132206</v>
      </c>
      <c r="N3279">
        <v>1.0682761222180299</v>
      </c>
      <c r="O3279">
        <v>13.3041272769195</v>
      </c>
      <c r="P3279">
        <v>394.52679589509597</v>
      </c>
    </row>
    <row r="3280" spans="1:17" hidden="1" x14ac:dyDescent="0.3">
      <c r="A3280" t="s">
        <v>6724</v>
      </c>
      <c r="B3280" t="s">
        <v>6725</v>
      </c>
      <c r="C3280" t="str">
        <f>IFERROR(VLOOKUP(Table1[[#This Row],[Ticker]],[1]!Table1[[Symbol]:[Industry]],2,FALSE),"-")</f>
        <v>-</v>
      </c>
      <c r="E3280">
        <v>57.743299999999998</v>
      </c>
      <c r="F3280">
        <v>48</v>
      </c>
      <c r="G3280">
        <v>-17.2152289821104</v>
      </c>
      <c r="H3280">
        <v>-6.5265334009058096</v>
      </c>
      <c r="I3280">
        <v>-24.9343983795745</v>
      </c>
      <c r="J3280">
        <v>-0.81608216267564404</v>
      </c>
      <c r="K3280">
        <v>48.855721830603699</v>
      </c>
      <c r="L3280">
        <v>50.862033030623898</v>
      </c>
      <c r="M3280">
        <v>42.942188738133297</v>
      </c>
      <c r="N3280">
        <v>0.26941479573058502</v>
      </c>
      <c r="O3280">
        <v>31.25</v>
      </c>
      <c r="P3280">
        <v>14.5584725536992</v>
      </c>
      <c r="Q3280">
        <v>1.8486855904736001E-2</v>
      </c>
    </row>
    <row r="3281" spans="1:17" hidden="1" x14ac:dyDescent="0.3">
      <c r="A3281" t="s">
        <v>6726</v>
      </c>
      <c r="B3281" t="s">
        <v>6727</v>
      </c>
      <c r="C3281" t="str">
        <f>IFERROR(VLOOKUP(Table1[[#This Row],[Ticker]],[1]!Table1[[Symbol]:[Industry]],2,FALSE),"-")</f>
        <v>-</v>
      </c>
      <c r="D3281" t="s">
        <v>542</v>
      </c>
      <c r="E3281">
        <v>57.609580991999998</v>
      </c>
      <c r="F3281">
        <v>63.18</v>
      </c>
      <c r="G3281">
        <v>-11.745847955159199</v>
      </c>
      <c r="H3281">
        <v>-1.54376265702591</v>
      </c>
      <c r="I3281">
        <v>-28.0114591978211</v>
      </c>
      <c r="J3281">
        <v>7.3790755776031398</v>
      </c>
      <c r="K3281">
        <v>58.160468183118397</v>
      </c>
      <c r="L3281">
        <v>58.330788367018897</v>
      </c>
      <c r="M3281">
        <v>58.986956913376801</v>
      </c>
      <c r="N3281">
        <v>1.78964043504407</v>
      </c>
      <c r="O3281">
        <v>40.7090851535296</v>
      </c>
      <c r="P3281">
        <v>35.579399141630901</v>
      </c>
      <c r="Q3281">
        <v>-3.9624864271117999E-2</v>
      </c>
    </row>
    <row r="3282" spans="1:17" hidden="1" x14ac:dyDescent="0.3">
      <c r="A3282" t="s">
        <v>6728</v>
      </c>
      <c r="B3282" t="s">
        <v>6729</v>
      </c>
      <c r="C3282" t="str">
        <f>IFERROR(VLOOKUP(Table1[[#This Row],[Ticker]],[1]!Table1[[Symbol]:[Industry]],2,FALSE),"-")</f>
        <v>-</v>
      </c>
      <c r="E3282">
        <v>57.531052000000003</v>
      </c>
      <c r="F3282">
        <v>75</v>
      </c>
      <c r="G3282">
        <v>-63.806138073019497</v>
      </c>
      <c r="H3282">
        <v>-25.536212763293801</v>
      </c>
      <c r="I3282">
        <v>-57.694206238977401</v>
      </c>
      <c r="J3282">
        <v>0.64240516347829602</v>
      </c>
      <c r="K3282">
        <v>95.976679930520305</v>
      </c>
      <c r="L3282">
        <v>109.980713116149</v>
      </c>
      <c r="M3282">
        <v>32.942290980291403</v>
      </c>
      <c r="N3282">
        <v>1.3488943488943399</v>
      </c>
      <c r="O3282">
        <v>113.333333333333</v>
      </c>
      <c r="P3282">
        <v>4.1666666666666696</v>
      </c>
      <c r="Q3282">
        <v>1.7730578307656002E-2</v>
      </c>
    </row>
    <row r="3283" spans="1:17" hidden="1" x14ac:dyDescent="0.3">
      <c r="A3283" t="s">
        <v>6730</v>
      </c>
      <c r="B3283" t="s">
        <v>6731</v>
      </c>
      <c r="C3283" t="str">
        <f>IFERROR(VLOOKUP(Table1[[#This Row],[Ticker]],[1]!Table1[[Symbol]:[Industry]],2,FALSE),"-")</f>
        <v>-</v>
      </c>
      <c r="E3283">
        <v>57.527545838000002</v>
      </c>
      <c r="F3283">
        <v>20.38</v>
      </c>
      <c r="G3283">
        <v>54.047844227865298</v>
      </c>
      <c r="H3283">
        <v>-22.519549612210401</v>
      </c>
      <c r="I3283">
        <v>-5.59650561543992</v>
      </c>
      <c r="J3283">
        <v>-4.9506699542552104</v>
      </c>
      <c r="K3283">
        <v>24.1352286195986</v>
      </c>
      <c r="L3283">
        <v>21.561441340524599</v>
      </c>
      <c r="M3283">
        <v>22.602122953355501</v>
      </c>
      <c r="N3283">
        <v>1.0112195924287699</v>
      </c>
      <c r="O3283">
        <v>75.825973176316595</v>
      </c>
      <c r="P3283">
        <v>103.63030807660201</v>
      </c>
      <c r="Q3283">
        <v>8.3882365075716003E-2</v>
      </c>
    </row>
    <row r="3284" spans="1:17" hidden="1" x14ac:dyDescent="0.3">
      <c r="A3284" t="s">
        <v>6732</v>
      </c>
      <c r="B3284" t="s">
        <v>6733</v>
      </c>
      <c r="C3284" t="str">
        <f>IFERROR(VLOOKUP(Table1[[#This Row],[Ticker]],[1]!Table1[[Symbol]:[Industry]],2,FALSE),"-")</f>
        <v>-</v>
      </c>
      <c r="E3284">
        <v>57.512</v>
      </c>
      <c r="F3284">
        <v>71.89</v>
      </c>
      <c r="G3284">
        <v>308.60009302195903</v>
      </c>
      <c r="H3284">
        <v>22.7382548613739</v>
      </c>
      <c r="I3284">
        <v>129.457409673923</v>
      </c>
      <c r="J3284">
        <v>-1.2416140775692599</v>
      </c>
      <c r="K3284">
        <v>59.455152415490197</v>
      </c>
      <c r="M3284">
        <v>100</v>
      </c>
      <c r="N3284">
        <v>0.42258953168044</v>
      </c>
      <c r="O3284">
        <v>0</v>
      </c>
      <c r="P3284">
        <v>334.90623109497801</v>
      </c>
    </row>
    <row r="3285" spans="1:17" hidden="1" x14ac:dyDescent="0.3">
      <c r="A3285" t="s">
        <v>6734</v>
      </c>
      <c r="B3285" t="s">
        <v>6735</v>
      </c>
      <c r="C3285" t="str">
        <f>IFERROR(VLOOKUP(Table1[[#This Row],[Ticker]],[1]!Table1[[Symbol]:[Industry]],2,FALSE),"-")</f>
        <v>-</v>
      </c>
      <c r="E3285">
        <v>57.405794749999998</v>
      </c>
      <c r="F3285">
        <v>275.14999999999998</v>
      </c>
      <c r="G3285">
        <v>122.811109550339</v>
      </c>
      <c r="H3285">
        <v>3.9784445671854498</v>
      </c>
      <c r="I3285">
        <v>-76.0262430751865</v>
      </c>
      <c r="J3285">
        <v>-9.1924337497004096</v>
      </c>
      <c r="K3285">
        <v>364.81458968911301</v>
      </c>
      <c r="L3285">
        <v>451.50965059756498</v>
      </c>
      <c r="M3285">
        <v>21.766643594204101</v>
      </c>
      <c r="N3285">
        <v>0.195892701095356</v>
      </c>
      <c r="O3285">
        <v>411.77539523896002</v>
      </c>
      <c r="P3285">
        <v>149.117247623358</v>
      </c>
    </row>
    <row r="3286" spans="1:17" hidden="1" x14ac:dyDescent="0.3">
      <c r="A3286" t="s">
        <v>6736</v>
      </c>
      <c r="B3286" t="s">
        <v>6737</v>
      </c>
      <c r="C3286" t="str">
        <f>IFERROR(VLOOKUP(Table1[[#This Row],[Ticker]],[1]!Table1[[Symbol]:[Industry]],2,FALSE),"-")</f>
        <v>-</v>
      </c>
      <c r="D3286" t="s">
        <v>777</v>
      </c>
      <c r="E3286">
        <v>57.235785900000003</v>
      </c>
      <c r="F3286">
        <v>111.2</v>
      </c>
      <c r="G3286">
        <v>-3.75819890616923</v>
      </c>
      <c r="H3286">
        <v>17.7186291411216</v>
      </c>
      <c r="I3286">
        <v>-2.1321884348231701</v>
      </c>
      <c r="J3286">
        <v>7.5227537385226704</v>
      </c>
      <c r="K3286">
        <v>101.16526936467299</v>
      </c>
      <c r="L3286">
        <v>98.696706033558399</v>
      </c>
      <c r="M3286">
        <v>76.219132136673906</v>
      </c>
      <c r="N3286">
        <v>0.76523190430475196</v>
      </c>
      <c r="O3286">
        <v>22.6618705035971</v>
      </c>
      <c r="P3286">
        <v>50.067476383265799</v>
      </c>
      <c r="Q3286">
        <v>1.7230619021794E-2</v>
      </c>
    </row>
    <row r="3287" spans="1:17" hidden="1" x14ac:dyDescent="0.3">
      <c r="A3287" t="s">
        <v>6738</v>
      </c>
      <c r="B3287" t="s">
        <v>6739</v>
      </c>
      <c r="C3287" t="str">
        <f>IFERROR(VLOOKUP(Table1[[#This Row],[Ticker]],[1]!Table1[[Symbol]:[Industry]],2,FALSE),"-")</f>
        <v>-</v>
      </c>
      <c r="D3287" t="s">
        <v>130</v>
      </c>
      <c r="E3287">
        <v>57.181675859999999</v>
      </c>
      <c r="F3287">
        <v>41</v>
      </c>
      <c r="G3287">
        <v>-39.716908928352197</v>
      </c>
      <c r="H3287">
        <v>-12.2673228059216</v>
      </c>
      <c r="I3287">
        <v>-26.742959290155799</v>
      </c>
      <c r="J3287">
        <v>-12.411826843526701</v>
      </c>
      <c r="O3287">
        <v>18.902439024390201</v>
      </c>
      <c r="P3287">
        <v>5.1282051282051304</v>
      </c>
    </row>
    <row r="3288" spans="1:17" hidden="1" x14ac:dyDescent="0.3">
      <c r="A3288" t="s">
        <v>6740</v>
      </c>
      <c r="B3288" t="s">
        <v>6741</v>
      </c>
      <c r="C3288" t="str">
        <f>IFERROR(VLOOKUP(Table1[[#This Row],[Ticker]],[1]!Table1[[Symbol]:[Industry]],2,FALSE),"-")</f>
        <v>-</v>
      </c>
      <c r="D3288" t="s">
        <v>287</v>
      </c>
      <c r="E3288">
        <v>56.7742225</v>
      </c>
      <c r="F3288">
        <v>167.55</v>
      </c>
      <c r="G3288">
        <v>12.509106334602601</v>
      </c>
      <c r="H3288">
        <v>5.7315775894295804</v>
      </c>
      <c r="I3288">
        <v>-21.599366097018599</v>
      </c>
      <c r="J3288">
        <v>-6.4974150280864604</v>
      </c>
      <c r="K3288">
        <v>166.38770255248099</v>
      </c>
      <c r="L3288">
        <v>157.13329737497099</v>
      </c>
      <c r="M3288">
        <v>49.2646827627307</v>
      </c>
      <c r="N3288">
        <v>0.41123612694550499</v>
      </c>
      <c r="O3288">
        <v>37.272455983288502</v>
      </c>
      <c r="P3288">
        <v>54.923717059639301</v>
      </c>
      <c r="Q3288">
        <v>0.108243290530517</v>
      </c>
    </row>
    <row r="3289" spans="1:17" hidden="1" x14ac:dyDescent="0.3">
      <c r="A3289" t="s">
        <v>6742</v>
      </c>
      <c r="B3289" t="s">
        <v>6743</v>
      </c>
      <c r="C3289" t="str">
        <f>IFERROR(VLOOKUP(Table1[[#This Row],[Ticker]],[1]!Table1[[Symbol]:[Industry]],2,FALSE),"-")</f>
        <v>-</v>
      </c>
      <c r="D3289" t="s">
        <v>143</v>
      </c>
      <c r="E3289">
        <v>56.7</v>
      </c>
      <c r="F3289">
        <v>277</v>
      </c>
      <c r="G3289">
        <v>-67.681799448680906</v>
      </c>
      <c r="H3289">
        <v>-1.09406653811896</v>
      </c>
      <c r="I3289">
        <v>-44.082188434823102</v>
      </c>
      <c r="J3289">
        <v>0.97240806265213497</v>
      </c>
      <c r="K3289">
        <v>303.87099434730197</v>
      </c>
      <c r="M3289">
        <v>50.951405068678497</v>
      </c>
      <c r="N3289">
        <v>0.51129707112970701</v>
      </c>
      <c r="O3289">
        <v>80.505415162454796</v>
      </c>
      <c r="P3289">
        <v>12.123052013762299</v>
      </c>
    </row>
    <row r="3290" spans="1:17" hidden="1" x14ac:dyDescent="0.3">
      <c r="A3290" t="s">
        <v>6744</v>
      </c>
      <c r="B3290" t="s">
        <v>6745</v>
      </c>
      <c r="C3290" t="str">
        <f>IFERROR(VLOOKUP(Table1[[#This Row],[Ticker]],[1]!Table1[[Symbol]:[Industry]],2,FALSE),"-")</f>
        <v>-</v>
      </c>
      <c r="D3290" t="s">
        <v>140</v>
      </c>
      <c r="E3290">
        <v>56.595804299999998</v>
      </c>
      <c r="F3290">
        <v>168</v>
      </c>
      <c r="G3290">
        <v>80.590413651118297</v>
      </c>
      <c r="H3290">
        <v>15.550686031806899</v>
      </c>
      <c r="I3290">
        <v>46.667811565176798</v>
      </c>
      <c r="J3290">
        <v>4.1931685311263802</v>
      </c>
      <c r="K3290">
        <v>140.62993248728401</v>
      </c>
      <c r="L3290">
        <v>114.32467352862901</v>
      </c>
      <c r="M3290">
        <v>68.485839122059005</v>
      </c>
      <c r="N3290">
        <v>0.30920424349286602</v>
      </c>
      <c r="O3290">
        <v>7.1428571428571397</v>
      </c>
      <c r="P3290">
        <v>130.35787741670001</v>
      </c>
      <c r="Q3290">
        <v>0.11442162348588</v>
      </c>
    </row>
    <row r="3291" spans="1:17" hidden="1" x14ac:dyDescent="0.3">
      <c r="A3291" t="s">
        <v>6746</v>
      </c>
      <c r="B3291" t="s">
        <v>6747</v>
      </c>
      <c r="C3291" t="str">
        <f>IFERROR(VLOOKUP(Table1[[#This Row],[Ticker]],[1]!Table1[[Symbol]:[Industry]],2,FALSE),"-")</f>
        <v>-</v>
      </c>
      <c r="D3291" t="s">
        <v>130</v>
      </c>
      <c r="E3291">
        <v>56.585310499999999</v>
      </c>
      <c r="F3291">
        <v>3.92</v>
      </c>
      <c r="G3291">
        <v>5.8972517574888697</v>
      </c>
      <c r="H3291">
        <v>-5.5819591476046302</v>
      </c>
      <c r="I3291">
        <v>-40.7395958422305</v>
      </c>
      <c r="J3291">
        <v>1.05430428977766</v>
      </c>
      <c r="K3291">
        <v>3.9738544021520701</v>
      </c>
      <c r="L3291">
        <v>4.2737527679370499</v>
      </c>
      <c r="M3291">
        <v>60.588646695054102</v>
      </c>
      <c r="N3291">
        <v>1.07140411325235</v>
      </c>
      <c r="O3291">
        <v>47.959183673469298</v>
      </c>
      <c r="Q3291">
        <v>7.5220729872113007E-2</v>
      </c>
    </row>
    <row r="3292" spans="1:17" hidden="1" x14ac:dyDescent="0.3">
      <c r="A3292" t="s">
        <v>6748</v>
      </c>
      <c r="B3292" t="s">
        <v>6749</v>
      </c>
      <c r="C3292" t="str">
        <f>IFERROR(VLOOKUP(Table1[[#This Row],[Ticker]],[1]!Table1[[Symbol]:[Industry]],2,FALSE),"-")</f>
        <v>-</v>
      </c>
      <c r="D3292" t="s">
        <v>120</v>
      </c>
      <c r="E3292">
        <v>56.529119999999999</v>
      </c>
      <c r="F3292">
        <v>8.86</v>
      </c>
      <c r="G3292">
        <v>-24.709786875756102</v>
      </c>
      <c r="H3292">
        <v>-11.388241439035401</v>
      </c>
      <c r="I3292">
        <v>-28.547499439607801</v>
      </c>
      <c r="J3292">
        <v>-2.4504052863604602</v>
      </c>
      <c r="K3292">
        <v>9.5987005868899509</v>
      </c>
      <c r="L3292">
        <v>10.134686456872</v>
      </c>
      <c r="M3292">
        <v>30.732657210880099</v>
      </c>
      <c r="N3292">
        <v>1.0825901560541999</v>
      </c>
      <c r="O3292">
        <v>72.686230248306998</v>
      </c>
      <c r="P3292">
        <v>28.405797101449199</v>
      </c>
      <c r="Q3292">
        <v>3.6955689108610001E-3</v>
      </c>
    </row>
    <row r="3293" spans="1:17" hidden="1" x14ac:dyDescent="0.3">
      <c r="A3293" t="s">
        <v>6750</v>
      </c>
      <c r="B3293" t="s">
        <v>6751</v>
      </c>
      <c r="C3293" t="str">
        <f>IFERROR(VLOOKUP(Table1[[#This Row],[Ticker]],[1]!Table1[[Symbol]:[Industry]],2,FALSE),"-")</f>
        <v>-</v>
      </c>
      <c r="D3293" t="s">
        <v>905</v>
      </c>
      <c r="E3293">
        <v>56.375419999999998</v>
      </c>
      <c r="F3293">
        <v>11.26</v>
      </c>
      <c r="G3293">
        <v>114.29215252527101</v>
      </c>
      <c r="H3293">
        <v>115.942508113936</v>
      </c>
      <c r="I3293">
        <v>105.308588264205</v>
      </c>
      <c r="J3293">
        <v>20.1384764201682</v>
      </c>
      <c r="K3293">
        <v>6.5270958365471898</v>
      </c>
      <c r="L3293">
        <v>5.4919800030853203</v>
      </c>
      <c r="M3293">
        <v>98.334153794698196</v>
      </c>
      <c r="N3293">
        <v>3.1928057700299002</v>
      </c>
      <c r="O3293">
        <v>0</v>
      </c>
      <c r="P3293">
        <v>181.5</v>
      </c>
      <c r="Q3293">
        <v>1.3705989287337E-2</v>
      </c>
    </row>
    <row r="3294" spans="1:17" hidden="1" x14ac:dyDescent="0.3">
      <c r="A3294" t="s">
        <v>6752</v>
      </c>
      <c r="B3294" t="s">
        <v>6753</v>
      </c>
      <c r="C3294" t="str">
        <f>IFERROR(VLOOKUP(Table1[[#This Row],[Ticker]],[1]!Table1[[Symbol]:[Industry]],2,FALSE),"-")</f>
        <v>-</v>
      </c>
      <c r="E3294">
        <v>56.296261600000001</v>
      </c>
      <c r="F3294">
        <v>63</v>
      </c>
      <c r="G3294">
        <v>51.308747745982302</v>
      </c>
      <c r="H3294">
        <v>2.05024721684453</v>
      </c>
      <c r="I3294">
        <v>-10.5589421052962</v>
      </c>
      <c r="J3294">
        <v>-3.6240209193530202</v>
      </c>
      <c r="K3294">
        <v>61.224180458691798</v>
      </c>
      <c r="L3294">
        <v>57.7422447360399</v>
      </c>
      <c r="M3294">
        <v>60.843054620018798</v>
      </c>
      <c r="N3294">
        <v>1.43672694364459</v>
      </c>
      <c r="O3294">
        <v>27.698412698412699</v>
      </c>
      <c r="P3294">
        <v>88.905547226386801</v>
      </c>
      <c r="Q3294">
        <v>4.0631195054954002E-2</v>
      </c>
    </row>
    <row r="3295" spans="1:17" hidden="1" x14ac:dyDescent="0.3">
      <c r="A3295" t="s">
        <v>6754</v>
      </c>
      <c r="B3295" t="s">
        <v>6755</v>
      </c>
      <c r="C3295" t="str">
        <f>IFERROR(VLOOKUP(Table1[[#This Row],[Ticker]],[1]!Table1[[Symbol]:[Industry]],2,FALSE),"-")</f>
        <v>-</v>
      </c>
      <c r="E3295">
        <v>56.1453585</v>
      </c>
      <c r="F3295">
        <v>3.75</v>
      </c>
      <c r="G3295">
        <v>0.36052859364707102</v>
      </c>
      <c r="H3295">
        <v>-2.7173689750595198</v>
      </c>
      <c r="I3295">
        <v>-14.1258392284739</v>
      </c>
      <c r="J3295">
        <v>-8.0212750945184101</v>
      </c>
      <c r="K3295">
        <v>3.8075048683329999</v>
      </c>
      <c r="L3295">
        <v>3.5205277929776799</v>
      </c>
      <c r="M3295">
        <v>38.304399605763699</v>
      </c>
      <c r="N3295">
        <v>1.05567261826398</v>
      </c>
      <c r="O3295">
        <v>52.533333333333303</v>
      </c>
      <c r="P3295">
        <v>52.439024390243901</v>
      </c>
      <c r="Q3295">
        <v>5.6298218570049997E-2</v>
      </c>
    </row>
    <row r="3296" spans="1:17" hidden="1" x14ac:dyDescent="0.3">
      <c r="A3296" t="s">
        <v>6756</v>
      </c>
      <c r="B3296" t="s">
        <v>6757</v>
      </c>
      <c r="C3296" t="str">
        <f>IFERROR(VLOOKUP(Table1[[#This Row],[Ticker]],[1]!Table1[[Symbol]:[Industry]],2,FALSE),"-")</f>
        <v>-</v>
      </c>
      <c r="D3296" t="s">
        <v>400</v>
      </c>
      <c r="E3296">
        <v>56.122275999999999</v>
      </c>
      <c r="F3296">
        <v>22.51</v>
      </c>
      <c r="G3296">
        <v>-71.749666914512503</v>
      </c>
      <c r="H3296">
        <v>-16.937394078540201</v>
      </c>
      <c r="I3296">
        <v>-76.984699334225695</v>
      </c>
      <c r="J3296">
        <v>-5.17466847087469</v>
      </c>
      <c r="K3296">
        <v>36.273056404664302</v>
      </c>
      <c r="L3296">
        <v>49.306368236075201</v>
      </c>
      <c r="M3296">
        <v>31.851512750221399</v>
      </c>
      <c r="N3296">
        <v>1.3582360566589999</v>
      </c>
      <c r="O3296">
        <v>317.01466015104398</v>
      </c>
      <c r="P3296">
        <v>14.380081300813</v>
      </c>
      <c r="Q3296">
        <v>0.104365718578514</v>
      </c>
    </row>
    <row r="3297" spans="1:17" hidden="1" x14ac:dyDescent="0.3">
      <c r="A3297" t="s">
        <v>6758</v>
      </c>
      <c r="B3297" t="s">
        <v>6759</v>
      </c>
      <c r="C3297" t="str">
        <f>IFERROR(VLOOKUP(Table1[[#This Row],[Ticker]],[1]!Table1[[Symbol]:[Industry]],2,FALSE),"-")</f>
        <v>-</v>
      </c>
      <c r="D3297" t="s">
        <v>414</v>
      </c>
      <c r="E3297">
        <v>55.943546300000001</v>
      </c>
      <c r="F3297">
        <v>119.95</v>
      </c>
      <c r="G3297">
        <v>28.4680554753675</v>
      </c>
      <c r="H3297">
        <v>-0.32184103052976099</v>
      </c>
      <c r="I3297">
        <v>19.650073205975001</v>
      </c>
      <c r="J3297">
        <v>7.2738686182413002</v>
      </c>
      <c r="K3297">
        <v>115.70935830065601</v>
      </c>
      <c r="L3297">
        <v>101.845316072622</v>
      </c>
      <c r="M3297">
        <v>61.999881766024103</v>
      </c>
      <c r="N3297">
        <v>1.2919254658385</v>
      </c>
      <c r="O3297">
        <v>28.3451438099207</v>
      </c>
      <c r="P3297">
        <v>59.8267821452365</v>
      </c>
      <c r="Q3297">
        <v>6.7656328745444E-2</v>
      </c>
    </row>
    <row r="3298" spans="1:17" hidden="1" x14ac:dyDescent="0.3">
      <c r="A3298" t="s">
        <v>6760</v>
      </c>
      <c r="B3298" t="s">
        <v>6761</v>
      </c>
      <c r="C3298" t="str">
        <f>IFERROR(VLOOKUP(Table1[[#This Row],[Ticker]],[1]!Table1[[Symbol]:[Industry]],2,FALSE),"-")</f>
        <v>-</v>
      </c>
      <c r="D3298" t="s">
        <v>346</v>
      </c>
      <c r="E3298">
        <v>55.897902600000002</v>
      </c>
      <c r="F3298">
        <v>158.55000000000001</v>
      </c>
      <c r="G3298">
        <v>4.6187174183098998</v>
      </c>
      <c r="H3298">
        <v>3.5172584664644599</v>
      </c>
      <c r="I3298">
        <v>-28.546092178138601</v>
      </c>
      <c r="J3298">
        <v>2.0583859224307202</v>
      </c>
      <c r="K3298">
        <v>152.31527911478301</v>
      </c>
      <c r="L3298">
        <v>153.06506088461799</v>
      </c>
      <c r="M3298">
        <v>54.886656988359903</v>
      </c>
      <c r="N3298">
        <v>0.64943287543031303</v>
      </c>
      <c r="O3298">
        <v>59.571113213497298</v>
      </c>
      <c r="P3298">
        <v>37.869565217391298</v>
      </c>
      <c r="Q3298">
        <v>5.5267975909159002E-2</v>
      </c>
    </row>
    <row r="3299" spans="1:17" hidden="1" x14ac:dyDescent="0.3">
      <c r="A3299" t="s">
        <v>6762</v>
      </c>
      <c r="B3299" t="s">
        <v>6763</v>
      </c>
      <c r="C3299" t="str">
        <f>IFERROR(VLOOKUP(Table1[[#This Row],[Ticker]],[1]!Table1[[Symbol]:[Industry]],2,FALSE),"-")</f>
        <v>-</v>
      </c>
      <c r="D3299" t="s">
        <v>242</v>
      </c>
      <c r="E3299">
        <v>55.775737319999998</v>
      </c>
      <c r="F3299">
        <v>64</v>
      </c>
      <c r="G3299">
        <v>19.745892963037001</v>
      </c>
      <c r="H3299">
        <v>-8.6013246403625807</v>
      </c>
      <c r="I3299">
        <v>6.6303232802658503</v>
      </c>
      <c r="J3299">
        <v>-4.9327905481574996</v>
      </c>
      <c r="K3299">
        <v>67.410548758110295</v>
      </c>
      <c r="L3299">
        <v>61.524970370052998</v>
      </c>
      <c r="M3299">
        <v>39.216457075014603</v>
      </c>
      <c r="N3299">
        <v>1.15407707335712</v>
      </c>
      <c r="O3299">
        <v>18.75</v>
      </c>
      <c r="P3299">
        <v>55.302111138073201</v>
      </c>
      <c r="Q3299">
        <v>0.111977524101457</v>
      </c>
    </row>
    <row r="3300" spans="1:17" hidden="1" x14ac:dyDescent="0.3">
      <c r="A3300" t="s">
        <v>6764</v>
      </c>
      <c r="B3300" t="s">
        <v>6765</v>
      </c>
      <c r="C3300" t="str">
        <f>IFERROR(VLOOKUP(Table1[[#This Row],[Ticker]],[1]!Table1[[Symbol]:[Industry]],2,FALSE),"-")</f>
        <v>-</v>
      </c>
      <c r="D3300" t="s">
        <v>1396</v>
      </c>
      <c r="E3300">
        <v>55.742832</v>
      </c>
      <c r="F3300">
        <v>32.15</v>
      </c>
      <c r="G3300">
        <v>26.462437412072699</v>
      </c>
      <c r="H3300">
        <v>-5.5382413069514396</v>
      </c>
      <c r="I3300">
        <v>-11.816558501131899</v>
      </c>
      <c r="J3300">
        <v>-1.0814090150892901</v>
      </c>
      <c r="K3300">
        <v>32.760659592089802</v>
      </c>
      <c r="L3300">
        <v>30.383200115184501</v>
      </c>
      <c r="M3300">
        <v>45.0757213592711</v>
      </c>
      <c r="N3300">
        <v>0.515181278840943</v>
      </c>
      <c r="O3300">
        <v>44.821150855365403</v>
      </c>
      <c r="P3300">
        <v>97.846153846153797</v>
      </c>
      <c r="Q3300">
        <v>0.121775569985044</v>
      </c>
    </row>
    <row r="3301" spans="1:17" hidden="1" x14ac:dyDescent="0.3">
      <c r="A3301" t="s">
        <v>6766</v>
      </c>
      <c r="B3301" t="s">
        <v>6767</v>
      </c>
      <c r="C3301" t="str">
        <f>IFERROR(VLOOKUP(Table1[[#This Row],[Ticker]],[1]!Table1[[Symbol]:[Industry]],2,FALSE),"-")</f>
        <v>-</v>
      </c>
      <c r="D3301" t="s">
        <v>117</v>
      </c>
      <c r="E3301">
        <v>55.488</v>
      </c>
      <c r="F3301">
        <v>52.74</v>
      </c>
      <c r="G3301">
        <v>55.555930892497599</v>
      </c>
      <c r="H3301">
        <v>25.9298458790518</v>
      </c>
      <c r="I3301">
        <v>-18.5272270830345</v>
      </c>
      <c r="J3301">
        <v>-1.2416140775692599</v>
      </c>
      <c r="K3301">
        <v>44.604698431405602</v>
      </c>
      <c r="L3301">
        <v>39.8330140467014</v>
      </c>
      <c r="M3301">
        <v>59.372840510747402</v>
      </c>
      <c r="N3301">
        <v>0.99555185765944498</v>
      </c>
      <c r="O3301">
        <v>11.8695487296169</v>
      </c>
      <c r="P3301">
        <v>102.846153846153</v>
      </c>
      <c r="Q3301">
        <v>8.1565404025094004E-2</v>
      </c>
    </row>
    <row r="3302" spans="1:17" hidden="1" x14ac:dyDescent="0.3">
      <c r="A3302" t="s">
        <v>6768</v>
      </c>
      <c r="B3302" t="s">
        <v>6769</v>
      </c>
      <c r="C3302" t="str">
        <f>IFERROR(VLOOKUP(Table1[[#This Row],[Ticker]],[1]!Table1[[Symbol]:[Industry]],2,FALSE),"-")</f>
        <v>-</v>
      </c>
      <c r="D3302" t="s">
        <v>239</v>
      </c>
      <c r="E3302">
        <v>55.425093750000002</v>
      </c>
      <c r="F3302">
        <v>174.25</v>
      </c>
      <c r="G3302">
        <v>-27.496951795730102</v>
      </c>
      <c r="H3302">
        <v>9.2172188834060105</v>
      </c>
      <c r="I3302">
        <v>7.2977873353395104</v>
      </c>
      <c r="J3302">
        <v>10.152734816779599</v>
      </c>
      <c r="K3302">
        <v>164.925066072905</v>
      </c>
      <c r="L3302">
        <v>157.33555690278001</v>
      </c>
      <c r="M3302">
        <v>79.858172689354404</v>
      </c>
      <c r="N3302">
        <v>0.868248554830925</v>
      </c>
      <c r="O3302">
        <v>44.591104734576703</v>
      </c>
      <c r="P3302">
        <v>37.965162311955602</v>
      </c>
      <c r="Q3302">
        <v>7.6649429890078002E-2</v>
      </c>
    </row>
    <row r="3303" spans="1:17" hidden="1" x14ac:dyDescent="0.3">
      <c r="A3303" t="s">
        <v>6770</v>
      </c>
      <c r="B3303" t="s">
        <v>6771</v>
      </c>
      <c r="C3303" t="str">
        <f>IFERROR(VLOOKUP(Table1[[#This Row],[Ticker]],[1]!Table1[[Symbol]:[Industry]],2,FALSE),"-")</f>
        <v>-</v>
      </c>
      <c r="D3303" t="s">
        <v>117</v>
      </c>
      <c r="E3303">
        <v>55.41</v>
      </c>
      <c r="F3303">
        <v>75.7</v>
      </c>
      <c r="G3303">
        <v>36.9107657648415</v>
      </c>
      <c r="H3303">
        <v>0.59803483295512305</v>
      </c>
      <c r="I3303">
        <v>66.905906803272003</v>
      </c>
      <c r="J3303">
        <v>-2.99693322650544</v>
      </c>
      <c r="K3303">
        <v>72.008941822264106</v>
      </c>
      <c r="L3303">
        <v>62.434553189670197</v>
      </c>
      <c r="M3303">
        <v>39.540058731849598</v>
      </c>
      <c r="N3303">
        <v>1.59857017663663</v>
      </c>
      <c r="O3303">
        <v>28.797886393659098</v>
      </c>
      <c r="P3303">
        <v>89.013732833957505</v>
      </c>
      <c r="Q3303">
        <v>9.4509538193371004E-2</v>
      </c>
    </row>
    <row r="3304" spans="1:17" hidden="1" x14ac:dyDescent="0.3">
      <c r="A3304" t="s">
        <v>6772</v>
      </c>
      <c r="B3304" t="s">
        <v>6773</v>
      </c>
      <c r="C3304" t="str">
        <f>IFERROR(VLOOKUP(Table1[[#This Row],[Ticker]],[1]!Table1[[Symbol]:[Industry]],2,FALSE),"-")</f>
        <v>-</v>
      </c>
      <c r="D3304" t="s">
        <v>46</v>
      </c>
      <c r="E3304">
        <v>55.285469999999997</v>
      </c>
      <c r="F3304">
        <v>7.45</v>
      </c>
      <c r="G3304">
        <v>-94.911279244532395</v>
      </c>
      <c r="H3304">
        <v>5.45047018228487</v>
      </c>
      <c r="I3304">
        <v>-55.129063434823102</v>
      </c>
      <c r="J3304">
        <v>2.2958008884171299</v>
      </c>
      <c r="K3304">
        <v>8.7786723566190101</v>
      </c>
      <c r="L3304">
        <v>12.641618006125</v>
      </c>
      <c r="M3304">
        <v>37.040416318435803</v>
      </c>
      <c r="N3304">
        <v>0.16996291394467899</v>
      </c>
      <c r="O3304">
        <v>296.10738255033499</v>
      </c>
      <c r="P3304">
        <v>7.9710144927536097</v>
      </c>
      <c r="Q3304">
        <v>7.0142337500057994E-2</v>
      </c>
    </row>
    <row r="3305" spans="1:17" hidden="1" x14ac:dyDescent="0.3">
      <c r="A3305" t="s">
        <v>6774</v>
      </c>
      <c r="B3305" t="s">
        <v>6775</v>
      </c>
      <c r="C3305" t="str">
        <f>IFERROR(VLOOKUP(Table1[[#This Row],[Ticker]],[1]!Table1[[Symbol]:[Industry]],2,FALSE),"-")</f>
        <v>-</v>
      </c>
      <c r="D3305" t="s">
        <v>75</v>
      </c>
      <c r="E3305">
        <v>55.216163999999999</v>
      </c>
      <c r="F3305">
        <v>20.55</v>
      </c>
      <c r="G3305">
        <v>-18.995433112183999</v>
      </c>
      <c r="H3305">
        <v>-8.9847039400158693</v>
      </c>
      <c r="I3305">
        <v>-46.934773249039601</v>
      </c>
      <c r="J3305">
        <v>-0.998068047369573</v>
      </c>
      <c r="K3305">
        <v>20.649156376084001</v>
      </c>
      <c r="L3305">
        <v>21.065651041873</v>
      </c>
      <c r="M3305">
        <v>66.913029405751701</v>
      </c>
      <c r="N3305">
        <v>0.62996680039773101</v>
      </c>
      <c r="O3305">
        <v>73.722627737226205</v>
      </c>
      <c r="P3305">
        <v>20.8823529411764</v>
      </c>
      <c r="Q3305">
        <v>0.13190347644206399</v>
      </c>
    </row>
    <row r="3306" spans="1:17" hidden="1" x14ac:dyDescent="0.3">
      <c r="A3306" t="s">
        <v>6776</v>
      </c>
      <c r="B3306" t="s">
        <v>6777</v>
      </c>
      <c r="C3306" t="str">
        <f>IFERROR(VLOOKUP(Table1[[#This Row],[Ticker]],[1]!Table1[[Symbol]:[Industry]],2,FALSE),"-")</f>
        <v>-</v>
      </c>
      <c r="D3306" t="s">
        <v>542</v>
      </c>
      <c r="E3306">
        <v>55.215710000000001</v>
      </c>
      <c r="F3306">
        <v>88.89</v>
      </c>
      <c r="G3306">
        <v>25.379255185407299</v>
      </c>
      <c r="H3306">
        <v>14.2455824300825</v>
      </c>
      <c r="I3306">
        <v>-22.868113531505401</v>
      </c>
      <c r="J3306">
        <v>15.2396543024332</v>
      </c>
      <c r="K3306">
        <v>77.464895645049793</v>
      </c>
      <c r="L3306">
        <v>78.072152735999893</v>
      </c>
      <c r="M3306">
        <v>77.753490277162896</v>
      </c>
      <c r="N3306">
        <v>3.7755714778839899</v>
      </c>
      <c r="O3306">
        <v>28.135898301271201</v>
      </c>
      <c r="P3306">
        <v>60.162162162162097</v>
      </c>
      <c r="Q3306">
        <v>0.18569536122351399</v>
      </c>
    </row>
    <row r="3307" spans="1:17" hidden="1" x14ac:dyDescent="0.3">
      <c r="A3307" t="s">
        <v>6778</v>
      </c>
      <c r="B3307" t="s">
        <v>6779</v>
      </c>
      <c r="C3307" t="str">
        <f>IFERROR(VLOOKUP(Table1[[#This Row],[Ticker]],[1]!Table1[[Symbol]:[Industry]],2,FALSE),"-")</f>
        <v>-</v>
      </c>
      <c r="D3307" t="s">
        <v>239</v>
      </c>
      <c r="E3307">
        <v>55.210577000000001</v>
      </c>
      <c r="F3307">
        <v>53</v>
      </c>
      <c r="G3307">
        <v>116.813127982026</v>
      </c>
      <c r="H3307">
        <v>-4.8393848901788798</v>
      </c>
      <c r="I3307">
        <v>13.4620699383825</v>
      </c>
      <c r="K3307">
        <v>53.706138190125102</v>
      </c>
      <c r="L3307">
        <v>38.513103008389599</v>
      </c>
      <c r="M3307">
        <v>19.721633824694301</v>
      </c>
      <c r="N3307">
        <v>4.0247678018575803E-2</v>
      </c>
      <c r="O3307">
        <v>50.943396226415103</v>
      </c>
      <c r="P3307">
        <v>218.31831831831801</v>
      </c>
    </row>
    <row r="3308" spans="1:17" hidden="1" x14ac:dyDescent="0.3">
      <c r="A3308" t="s">
        <v>6780</v>
      </c>
      <c r="B3308" t="s">
        <v>6781</v>
      </c>
      <c r="C3308" t="str">
        <f>IFERROR(VLOOKUP(Table1[[#This Row],[Ticker]],[1]!Table1[[Symbol]:[Industry]],2,FALSE),"-")</f>
        <v>-</v>
      </c>
      <c r="E3308">
        <v>55.142181864000001</v>
      </c>
      <c r="F3308">
        <v>26.13</v>
      </c>
      <c r="G3308">
        <v>42.820075519213397</v>
      </c>
      <c r="H3308">
        <v>-4.76333926280246</v>
      </c>
      <c r="I3308">
        <v>13.144094237006399</v>
      </c>
      <c r="J3308">
        <v>-1.08448468000352E-2</v>
      </c>
      <c r="K3308">
        <v>26.162863610086699</v>
      </c>
      <c r="L3308">
        <v>23.049136037773501</v>
      </c>
      <c r="M3308">
        <v>53.223214795821697</v>
      </c>
      <c r="N3308">
        <v>1.26739980796776</v>
      </c>
      <c r="O3308">
        <v>42.709529276693402</v>
      </c>
      <c r="P3308">
        <v>103.346303501945</v>
      </c>
      <c r="Q3308">
        <v>8.4718933807784003E-2</v>
      </c>
    </row>
    <row r="3309" spans="1:17" hidden="1" x14ac:dyDescent="0.3">
      <c r="A3309" t="s">
        <v>6782</v>
      </c>
      <c r="B3309" t="s">
        <v>6783</v>
      </c>
      <c r="C3309" t="str">
        <f>IFERROR(VLOOKUP(Table1[[#This Row],[Ticker]],[1]!Table1[[Symbol]:[Industry]],2,FALSE),"-")</f>
        <v>-</v>
      </c>
      <c r="D3309" t="s">
        <v>539</v>
      </c>
      <c r="E3309">
        <v>55.080358079999897</v>
      </c>
      <c r="F3309">
        <v>50.44</v>
      </c>
      <c r="G3309">
        <v>4.6728284291876303</v>
      </c>
      <c r="H3309">
        <v>-13.3346229854169</v>
      </c>
      <c r="I3309">
        <v>4.2161685915110096</v>
      </c>
      <c r="J3309">
        <v>-7.9600606795110096</v>
      </c>
      <c r="K3309">
        <v>52.398212307500998</v>
      </c>
      <c r="L3309">
        <v>47.967769013025404</v>
      </c>
      <c r="M3309">
        <v>25.7958723194476</v>
      </c>
      <c r="N3309">
        <v>0.29613776384106699</v>
      </c>
      <c r="O3309">
        <v>64.115781126090397</v>
      </c>
      <c r="P3309">
        <v>44.073121965152801</v>
      </c>
      <c r="Q3309">
        <v>0.16832224042441599</v>
      </c>
    </row>
    <row r="3310" spans="1:17" hidden="1" x14ac:dyDescent="0.3">
      <c r="A3310" t="s">
        <v>6784</v>
      </c>
      <c r="B3310" t="s">
        <v>6785</v>
      </c>
      <c r="C3310" t="str">
        <f>IFERROR(VLOOKUP(Table1[[#This Row],[Ticker]],[1]!Table1[[Symbol]:[Industry]],2,FALSE),"-")</f>
        <v>-</v>
      </c>
      <c r="E3310">
        <v>55.08</v>
      </c>
      <c r="F3310">
        <v>45.6</v>
      </c>
      <c r="G3310">
        <v>-37.069347466365898</v>
      </c>
      <c r="H3310">
        <v>-2.56665761745161</v>
      </c>
      <c r="I3310">
        <v>-29.354287882336902</v>
      </c>
      <c r="J3310">
        <v>1.0311131951579999</v>
      </c>
      <c r="K3310">
        <v>45.593891409169899</v>
      </c>
      <c r="L3310">
        <v>49.7266851102546</v>
      </c>
      <c r="M3310">
        <v>54.667628984284299</v>
      </c>
      <c r="N3310">
        <v>0.46212121212121199</v>
      </c>
      <c r="O3310">
        <v>68.75</v>
      </c>
      <c r="P3310">
        <v>11.9018404907975</v>
      </c>
    </row>
    <row r="3311" spans="1:17" hidden="1" x14ac:dyDescent="0.3">
      <c r="A3311" t="s">
        <v>6786</v>
      </c>
      <c r="B3311" t="s">
        <v>6787</v>
      </c>
      <c r="C3311" t="str">
        <f>IFERROR(VLOOKUP(Table1[[#This Row],[Ticker]],[1]!Table1[[Symbol]:[Industry]],2,FALSE),"-")</f>
        <v>-</v>
      </c>
      <c r="E3311">
        <v>55.0625274</v>
      </c>
      <c r="F3311">
        <v>49.51</v>
      </c>
      <c r="G3311">
        <v>32.685512537128098</v>
      </c>
      <c r="H3311">
        <v>-18.3987069240771</v>
      </c>
      <c r="I3311">
        <v>-16.7273103860426</v>
      </c>
      <c r="J3311">
        <v>-1.04515042334529</v>
      </c>
      <c r="K3311">
        <v>52.585726622990997</v>
      </c>
      <c r="L3311">
        <v>50.9800923330655</v>
      </c>
      <c r="M3311">
        <v>46.746106701272097</v>
      </c>
      <c r="N3311">
        <v>1.0705755572500799</v>
      </c>
      <c r="O3311">
        <v>42.759038578065002</v>
      </c>
      <c r="P3311">
        <v>63.291556728232102</v>
      </c>
      <c r="Q3311">
        <v>0.12047685362833201</v>
      </c>
    </row>
    <row r="3312" spans="1:17" hidden="1" x14ac:dyDescent="0.3">
      <c r="A3312" t="s">
        <v>6788</v>
      </c>
      <c r="B3312" t="s">
        <v>6789</v>
      </c>
      <c r="C3312" t="str">
        <f>IFERROR(VLOOKUP(Table1[[#This Row],[Ticker]],[1]!Table1[[Symbol]:[Industry]],2,FALSE),"-")</f>
        <v>-</v>
      </c>
      <c r="D3312" t="s">
        <v>713</v>
      </c>
      <c r="E3312">
        <v>54.986265107999998</v>
      </c>
      <c r="F3312">
        <v>398.16</v>
      </c>
      <c r="G3312">
        <v>3.7111714406810599</v>
      </c>
      <c r="H3312">
        <v>3.7693817855630098</v>
      </c>
      <c r="I3312">
        <v>-3.9325456267451302</v>
      </c>
      <c r="J3312">
        <v>0.565245865264553</v>
      </c>
      <c r="K3312">
        <v>372.20817390659499</v>
      </c>
      <c r="L3312">
        <v>359.51816888571801</v>
      </c>
      <c r="M3312">
        <v>51.557362812998498</v>
      </c>
      <c r="N3312">
        <v>0.76036711632472398</v>
      </c>
      <c r="O3312">
        <v>1.78571428571427</v>
      </c>
      <c r="P3312">
        <v>32.72</v>
      </c>
    </row>
    <row r="3313" spans="1:17" hidden="1" x14ac:dyDescent="0.3">
      <c r="A3313" t="s">
        <v>6790</v>
      </c>
      <c r="B3313" t="s">
        <v>6791</v>
      </c>
      <c r="C3313" t="str">
        <f>IFERROR(VLOOKUP(Table1[[#This Row],[Ticker]],[1]!Table1[[Symbol]:[Industry]],2,FALSE),"-")</f>
        <v>-</v>
      </c>
      <c r="D3313" t="s">
        <v>403</v>
      </c>
      <c r="E3313">
        <v>54.920567200000001</v>
      </c>
      <c r="F3313">
        <v>42.62</v>
      </c>
      <c r="G3313">
        <v>32.723712673248997</v>
      </c>
      <c r="H3313">
        <v>14.594042871860699</v>
      </c>
      <c r="I3313">
        <v>-24.725119827754501</v>
      </c>
      <c r="J3313">
        <v>13.323603313734999</v>
      </c>
      <c r="K3313">
        <v>37.980957212660698</v>
      </c>
      <c r="L3313">
        <v>38.218845178439999</v>
      </c>
      <c r="M3313">
        <v>85.120902792806703</v>
      </c>
      <c r="N3313">
        <v>2.52291609557154</v>
      </c>
      <c r="O3313">
        <v>48.873768183951199</v>
      </c>
      <c r="P3313">
        <v>84.502164502164405</v>
      </c>
      <c r="Q3313">
        <v>5.1324383008662003E-2</v>
      </c>
    </row>
    <row r="3314" spans="1:17" hidden="1" x14ac:dyDescent="0.3">
      <c r="A3314" t="s">
        <v>6792</v>
      </c>
      <c r="B3314" t="s">
        <v>6793</v>
      </c>
      <c r="C3314" t="str">
        <f>IFERROR(VLOOKUP(Table1[[#This Row],[Ticker]],[1]!Table1[[Symbol]:[Industry]],2,FALSE),"-")</f>
        <v>-</v>
      </c>
      <c r="E3314">
        <v>54.888390000000001</v>
      </c>
      <c r="F3314">
        <v>136.44999999999999</v>
      </c>
      <c r="G3314">
        <v>15.3129589690146</v>
      </c>
      <c r="H3314">
        <v>6.7634859232182203</v>
      </c>
      <c r="I3314">
        <v>-20.823713858551901</v>
      </c>
      <c r="J3314">
        <v>-6.6488462506006902</v>
      </c>
      <c r="K3314">
        <v>130.47411972146301</v>
      </c>
      <c r="L3314">
        <v>129.79737641412399</v>
      </c>
      <c r="M3314">
        <v>72.471836764208504</v>
      </c>
      <c r="N3314">
        <v>1.6110621020696401</v>
      </c>
      <c r="O3314">
        <v>24.587761084646399</v>
      </c>
      <c r="P3314">
        <v>59.497369959088203</v>
      </c>
      <c r="Q3314">
        <v>3.1477109157483002E-2</v>
      </c>
    </row>
    <row r="3315" spans="1:17" hidden="1" x14ac:dyDescent="0.3">
      <c r="A3315" t="s">
        <v>6794</v>
      </c>
      <c r="B3315" t="s">
        <v>6795</v>
      </c>
      <c r="C3315" t="str">
        <f>IFERROR(VLOOKUP(Table1[[#This Row],[Ticker]],[1]!Table1[[Symbol]:[Industry]],2,FALSE),"-")</f>
        <v>-</v>
      </c>
      <c r="D3315" t="s">
        <v>388</v>
      </c>
      <c r="E3315">
        <v>54.709200000000003</v>
      </c>
      <c r="F3315">
        <v>29.46</v>
      </c>
      <c r="G3315">
        <v>131.888428097006</v>
      </c>
      <c r="H3315">
        <v>-0.464384890178895</v>
      </c>
      <c r="I3315">
        <v>45.0549083393703</v>
      </c>
      <c r="J3315">
        <v>-8.6923529938254198</v>
      </c>
      <c r="K3315">
        <v>29.1186528852779</v>
      </c>
      <c r="L3315">
        <v>24.798498708437801</v>
      </c>
      <c r="M3315">
        <v>54.210789338835397</v>
      </c>
      <c r="N3315">
        <v>0.51545732000162903</v>
      </c>
      <c r="O3315">
        <v>32.348947725729801</v>
      </c>
      <c r="P3315">
        <v>168.06187443130099</v>
      </c>
      <c r="Q3315">
        <v>9.0612680365552006E-2</v>
      </c>
    </row>
    <row r="3316" spans="1:17" hidden="1" x14ac:dyDescent="0.3">
      <c r="A3316" t="s">
        <v>6796</v>
      </c>
      <c r="B3316" t="s">
        <v>6797</v>
      </c>
      <c r="C3316" t="str">
        <f>IFERROR(VLOOKUP(Table1[[#This Row],[Ticker]],[1]!Table1[[Symbol]:[Industry]],2,FALSE),"-")</f>
        <v>-</v>
      </c>
      <c r="D3316" t="s">
        <v>143</v>
      </c>
      <c r="E3316">
        <v>54.582383710000002</v>
      </c>
      <c r="F3316">
        <v>2.58</v>
      </c>
      <c r="G3316">
        <v>-70.937717020388007</v>
      </c>
      <c r="H3316">
        <v>27.3557370610406</v>
      </c>
      <c r="I3316">
        <v>-21.189331291965999</v>
      </c>
      <c r="J3316">
        <v>1.4099010739458699</v>
      </c>
      <c r="K3316">
        <v>2.3400960762761498</v>
      </c>
      <c r="L3316">
        <v>3.22395056365291</v>
      </c>
      <c r="M3316">
        <v>64.330982210770102</v>
      </c>
      <c r="N3316">
        <v>0.93493422032947404</v>
      </c>
      <c r="O3316">
        <v>146.124031007751</v>
      </c>
      <c r="P3316">
        <v>43.3333333333333</v>
      </c>
      <c r="Q3316">
        <v>-0.18304785917829</v>
      </c>
    </row>
    <row r="3317" spans="1:17" hidden="1" x14ac:dyDescent="0.3">
      <c r="A3317" t="s">
        <v>6798</v>
      </c>
      <c r="B3317" t="s">
        <v>6799</v>
      </c>
      <c r="C3317" t="str">
        <f>IFERROR(VLOOKUP(Table1[[#This Row],[Ticker]],[1]!Table1[[Symbol]:[Industry]],2,FALSE),"-")</f>
        <v>-</v>
      </c>
      <c r="E3317">
        <v>54.538483999999997</v>
      </c>
      <c r="F3317">
        <v>28.21</v>
      </c>
      <c r="G3317">
        <v>97.582750815869304</v>
      </c>
      <c r="H3317">
        <v>-7.7971313690521198</v>
      </c>
      <c r="I3317">
        <v>-1.60941615759544</v>
      </c>
      <c r="J3317">
        <v>-4.5398596916043497</v>
      </c>
      <c r="K3317">
        <v>28.541995109409999</v>
      </c>
      <c r="L3317">
        <v>26.450505285881899</v>
      </c>
      <c r="M3317">
        <v>37.333888145438202</v>
      </c>
      <c r="N3317">
        <v>0.99143233996492497</v>
      </c>
      <c r="O3317">
        <v>20.5246366536689</v>
      </c>
      <c r="P3317">
        <v>135.083333333333</v>
      </c>
    </row>
    <row r="3318" spans="1:17" hidden="1" x14ac:dyDescent="0.3">
      <c r="A3318" t="s">
        <v>6800</v>
      </c>
      <c r="B3318" t="s">
        <v>6801</v>
      </c>
      <c r="C3318" t="str">
        <f>IFERROR(VLOOKUP(Table1[[#This Row],[Ticker]],[1]!Table1[[Symbol]:[Industry]],2,FALSE),"-")</f>
        <v>-</v>
      </c>
      <c r="D3318" t="s">
        <v>629</v>
      </c>
      <c r="E3318">
        <v>54.512442929999899</v>
      </c>
      <c r="F3318">
        <v>31.27</v>
      </c>
      <c r="G3318">
        <v>28.1136150134001</v>
      </c>
      <c r="H3318">
        <v>-3.7901003114825298</v>
      </c>
      <c r="I3318">
        <v>-4.1873367768824998</v>
      </c>
      <c r="J3318">
        <v>-6.6301225622373199</v>
      </c>
      <c r="K3318">
        <v>31.5681717415811</v>
      </c>
      <c r="L3318">
        <v>28.692162665723199</v>
      </c>
      <c r="M3318">
        <v>48.450707314083502</v>
      </c>
      <c r="N3318">
        <v>0.491272466364578</v>
      </c>
      <c r="O3318">
        <v>24.080588423409001</v>
      </c>
      <c r="P3318">
        <v>69.027027027027003</v>
      </c>
      <c r="Q3318">
        <v>5.7598473598603997E-2</v>
      </c>
    </row>
    <row r="3319" spans="1:17" hidden="1" x14ac:dyDescent="0.3">
      <c r="A3319" t="s">
        <v>6802</v>
      </c>
      <c r="B3319" t="s">
        <v>6803</v>
      </c>
      <c r="C3319" t="str">
        <f>IFERROR(VLOOKUP(Table1[[#This Row],[Ticker]],[1]!Table1[[Symbol]:[Industry]],2,FALSE),"-")</f>
        <v>-</v>
      </c>
      <c r="E3319">
        <v>54.485976439999902</v>
      </c>
      <c r="F3319">
        <v>44.11</v>
      </c>
      <c r="G3319">
        <v>109.576214868156</v>
      </c>
      <c r="H3319">
        <v>-16.418131795530201</v>
      </c>
      <c r="I3319">
        <v>225.454293900046</v>
      </c>
      <c r="J3319">
        <v>-7.1203896705147303</v>
      </c>
      <c r="K3319">
        <v>43.983101930650903</v>
      </c>
      <c r="L3319">
        <v>27.181319207462298</v>
      </c>
      <c r="M3319">
        <v>15.760897382590899</v>
      </c>
      <c r="N3319">
        <v>0.85901421464431504</v>
      </c>
      <c r="O3319">
        <v>24.688279301745599</v>
      </c>
      <c r="P3319">
        <v>256.58852061438898</v>
      </c>
    </row>
    <row r="3320" spans="1:17" hidden="1" x14ac:dyDescent="0.3">
      <c r="A3320" t="s">
        <v>6804</v>
      </c>
      <c r="B3320" t="s">
        <v>6805</v>
      </c>
      <c r="C3320" t="str">
        <f>IFERROR(VLOOKUP(Table1[[#This Row],[Ticker]],[1]!Table1[[Symbol]:[Industry]],2,FALSE),"-")</f>
        <v>-</v>
      </c>
      <c r="D3320" t="s">
        <v>75</v>
      </c>
      <c r="E3320">
        <v>54.39258675</v>
      </c>
      <c r="F3320">
        <v>53.14</v>
      </c>
      <c r="G3320">
        <v>-60.387242473364701</v>
      </c>
      <c r="H3320">
        <v>-6.04868721576028</v>
      </c>
      <c r="I3320">
        <v>-31.666290171414499</v>
      </c>
      <c r="J3320">
        <v>0.28802263371181103</v>
      </c>
      <c r="K3320">
        <v>55.904826125745501</v>
      </c>
      <c r="L3320">
        <v>62.545640915701497</v>
      </c>
      <c r="M3320">
        <v>42.203724085974002</v>
      </c>
      <c r="N3320">
        <v>0.62473037363861905</v>
      </c>
      <c r="O3320">
        <v>87.241249529544504</v>
      </c>
      <c r="P3320">
        <v>8.4489795918367196</v>
      </c>
      <c r="Q3320">
        <v>1.8116920625647001E-2</v>
      </c>
    </row>
    <row r="3321" spans="1:17" hidden="1" x14ac:dyDescent="0.3">
      <c r="A3321" t="s">
        <v>6806</v>
      </c>
      <c r="B3321" t="s">
        <v>6807</v>
      </c>
      <c r="C3321" t="str">
        <f>IFERROR(VLOOKUP(Table1[[#This Row],[Ticker]],[1]!Table1[[Symbol]:[Industry]],2,FALSE),"-")</f>
        <v>-</v>
      </c>
      <c r="D3321" t="s">
        <v>46</v>
      </c>
      <c r="E3321">
        <v>54.271500000000003</v>
      </c>
      <c r="F3321">
        <v>74.06</v>
      </c>
      <c r="G3321">
        <v>4.8431447320096304</v>
      </c>
      <c r="H3321">
        <v>3.2765571388066101</v>
      </c>
      <c r="I3321">
        <v>-25.894171905897501</v>
      </c>
      <c r="J3321">
        <v>-2.61654797497805</v>
      </c>
      <c r="K3321">
        <v>77.751255196930998</v>
      </c>
      <c r="L3321">
        <v>77.118299441932706</v>
      </c>
      <c r="M3321">
        <v>50.007699248795397</v>
      </c>
      <c r="N3321">
        <v>0.484333372334664</v>
      </c>
      <c r="O3321">
        <v>49.878476910613003</v>
      </c>
      <c r="P3321">
        <v>62.412280701754398</v>
      </c>
      <c r="Q3321">
        <v>4.9504368395700001E-2</v>
      </c>
    </row>
    <row r="3322" spans="1:17" hidden="1" x14ac:dyDescent="0.3">
      <c r="A3322" t="s">
        <v>6808</v>
      </c>
      <c r="B3322" t="s">
        <v>6809</v>
      </c>
      <c r="C3322" t="str">
        <f>IFERROR(VLOOKUP(Table1[[#This Row],[Ticker]],[1]!Table1[[Symbol]:[Industry]],2,FALSE),"-")</f>
        <v>-</v>
      </c>
      <c r="E3322">
        <v>54.249229960000001</v>
      </c>
      <c r="F3322">
        <v>14.72</v>
      </c>
      <c r="G3322">
        <v>17.1636475020291</v>
      </c>
      <c r="H3322">
        <v>6.1643325819400703</v>
      </c>
      <c r="I3322">
        <v>-1.4780850913581201</v>
      </c>
      <c r="J3322">
        <v>-5.9031721874032401</v>
      </c>
      <c r="K3322">
        <v>13.510566389818299</v>
      </c>
      <c r="L3322">
        <v>12.1152502078432</v>
      </c>
      <c r="M3322">
        <v>58.820347101052597</v>
      </c>
      <c r="N3322">
        <v>1.28883087875726</v>
      </c>
      <c r="O3322">
        <v>11.7527173913043</v>
      </c>
      <c r="P3322">
        <v>59.135135135135101</v>
      </c>
      <c r="Q3322">
        <v>6.6584045652276005E-2</v>
      </c>
    </row>
    <row r="3323" spans="1:17" hidden="1" x14ac:dyDescent="0.3">
      <c r="A3323" t="s">
        <v>6810</v>
      </c>
      <c r="B3323" t="s">
        <v>6811</v>
      </c>
      <c r="C3323" t="str">
        <f>IFERROR(VLOOKUP(Table1[[#This Row],[Ticker]],[1]!Table1[[Symbol]:[Industry]],2,FALSE),"-")</f>
        <v>-</v>
      </c>
      <c r="E3323">
        <v>54.081144053999999</v>
      </c>
      <c r="F3323">
        <v>37.51</v>
      </c>
      <c r="G3323">
        <v>0.37403754332623501</v>
      </c>
      <c r="H3323">
        <v>-10.341243626238301</v>
      </c>
      <c r="I3323">
        <v>-41.432629301221397</v>
      </c>
      <c r="J3323">
        <v>0.46550782160384702</v>
      </c>
      <c r="K3323">
        <v>37.907205028997197</v>
      </c>
      <c r="L3323">
        <v>39.886945189248898</v>
      </c>
      <c r="M3323">
        <v>54.028248476870601</v>
      </c>
      <c r="N3323">
        <v>2.27849212661773</v>
      </c>
      <c r="O3323">
        <v>49.240202612636601</v>
      </c>
      <c r="P3323">
        <v>42.244975350777302</v>
      </c>
      <c r="Q3323">
        <v>6.3334845713297006E-2</v>
      </c>
    </row>
    <row r="3324" spans="1:17" hidden="1" x14ac:dyDescent="0.3">
      <c r="A3324" t="s">
        <v>6812</v>
      </c>
      <c r="B3324" t="s">
        <v>6813</v>
      </c>
      <c r="C3324" t="str">
        <f>IFERROR(VLOOKUP(Table1[[#This Row],[Ticker]],[1]!Table1[[Symbol]:[Industry]],2,FALSE),"-")</f>
        <v>-</v>
      </c>
      <c r="D3324" t="s">
        <v>21</v>
      </c>
      <c r="E3324">
        <v>54.055360450000002</v>
      </c>
      <c r="F3324">
        <v>4.43</v>
      </c>
      <c r="G3324">
        <v>75.057498290616707</v>
      </c>
      <c r="H3324">
        <v>39.931856939886401</v>
      </c>
      <c r="I3324">
        <v>47.758720656085899</v>
      </c>
      <c r="J3324">
        <v>8.6839442350858</v>
      </c>
      <c r="K3324">
        <v>3.1880754806948599</v>
      </c>
      <c r="L3324">
        <v>2.5445768294676601</v>
      </c>
      <c r="M3324">
        <v>99.892676055708904</v>
      </c>
      <c r="N3324">
        <v>1.6434227077530701</v>
      </c>
      <c r="O3324">
        <v>0</v>
      </c>
      <c r="P3324">
        <v>176.87499999999901</v>
      </c>
      <c r="Q3324">
        <v>7.8736774884075003E-2</v>
      </c>
    </row>
    <row r="3325" spans="1:17" hidden="1" x14ac:dyDescent="0.3">
      <c r="A3325" t="s">
        <v>6814</v>
      </c>
      <c r="B3325" t="s">
        <v>6815</v>
      </c>
      <c r="C3325" t="str">
        <f>IFERROR(VLOOKUP(Table1[[#This Row],[Ticker]],[1]!Table1[[Symbol]:[Industry]],2,FALSE),"-")</f>
        <v>-</v>
      </c>
      <c r="D3325" t="s">
        <v>242</v>
      </c>
      <c r="E3325">
        <v>54.000203039999903</v>
      </c>
      <c r="F3325">
        <v>78.099999999999994</v>
      </c>
      <c r="G3325">
        <v>110.360528593647</v>
      </c>
      <c r="H3325">
        <v>35.726652845670102</v>
      </c>
      <c r="I3325">
        <v>16.943040922974902</v>
      </c>
      <c r="J3325">
        <v>7.5175100100219696</v>
      </c>
      <c r="K3325">
        <v>62.717060797836901</v>
      </c>
      <c r="L3325">
        <v>55.1297422896154</v>
      </c>
      <c r="M3325">
        <v>81.322504474945305</v>
      </c>
      <c r="N3325">
        <v>1.51784511784511</v>
      </c>
      <c r="O3325">
        <v>0.192061459667103</v>
      </c>
      <c r="P3325">
        <v>136.666666666666</v>
      </c>
    </row>
    <row r="3326" spans="1:17" hidden="1" x14ac:dyDescent="0.3">
      <c r="A3326" t="s">
        <v>6816</v>
      </c>
      <c r="B3326" t="s">
        <v>6817</v>
      </c>
      <c r="C3326" t="str">
        <f>IFERROR(VLOOKUP(Table1[[#This Row],[Ticker]],[1]!Table1[[Symbol]:[Industry]],2,FALSE),"-")</f>
        <v>-</v>
      </c>
      <c r="D3326" t="s">
        <v>140</v>
      </c>
      <c r="E3326">
        <v>53.820166399999998</v>
      </c>
      <c r="F3326">
        <v>5274.25</v>
      </c>
      <c r="G3326">
        <v>54.802645664361101</v>
      </c>
      <c r="H3326">
        <v>28.3472004756747</v>
      </c>
      <c r="I3326">
        <v>-12.822421879320499</v>
      </c>
      <c r="J3326">
        <v>-14.5371047095159</v>
      </c>
      <c r="K3326">
        <v>4594.2176012784303</v>
      </c>
      <c r="L3326">
        <v>4172.8515532662695</v>
      </c>
      <c r="M3326">
        <v>61.014949935862703</v>
      </c>
      <c r="N3326">
        <v>4.4143472589149599</v>
      </c>
      <c r="O3326">
        <v>22.766270085794101</v>
      </c>
      <c r="P3326">
        <v>95.270270270270203</v>
      </c>
      <c r="Q3326">
        <v>3.4332612343580003E-2</v>
      </c>
    </row>
    <row r="3327" spans="1:17" hidden="1" x14ac:dyDescent="0.3">
      <c r="A3327" t="s">
        <v>6818</v>
      </c>
      <c r="B3327" t="s">
        <v>6819</v>
      </c>
      <c r="C3327" t="str">
        <f>IFERROR(VLOOKUP(Table1[[#This Row],[Ticker]],[1]!Table1[[Symbol]:[Industry]],2,FALSE),"-")</f>
        <v>-</v>
      </c>
      <c r="D3327" t="s">
        <v>539</v>
      </c>
      <c r="E3327">
        <v>53.8</v>
      </c>
      <c r="F3327">
        <v>254.05</v>
      </c>
      <c r="G3327">
        <v>257.687211382844</v>
      </c>
      <c r="H3327">
        <v>1.0661269208447299</v>
      </c>
      <c r="I3327">
        <v>26.794673120609801</v>
      </c>
      <c r="J3327">
        <v>2.21992438396919</v>
      </c>
      <c r="K3327">
        <v>246.24629865179</v>
      </c>
      <c r="L3327">
        <v>199.943034475876</v>
      </c>
      <c r="M3327">
        <v>68.255927751838698</v>
      </c>
      <c r="N3327">
        <v>2.0488557602047099</v>
      </c>
      <c r="O3327">
        <v>16.827396181853899</v>
      </c>
      <c r="P3327">
        <v>345.62357481143601</v>
      </c>
      <c r="Q3327">
        <v>0.17722708783663399</v>
      </c>
    </row>
    <row r="3328" spans="1:17" hidden="1" x14ac:dyDescent="0.3">
      <c r="A3328" t="s">
        <v>6820</v>
      </c>
      <c r="B3328" t="s">
        <v>6821</v>
      </c>
      <c r="C3328" t="str">
        <f>IFERROR(VLOOKUP(Table1[[#This Row],[Ticker]],[1]!Table1[[Symbol]:[Industry]],2,FALSE),"-")</f>
        <v>-</v>
      </c>
      <c r="D3328" t="s">
        <v>713</v>
      </c>
      <c r="E3328">
        <v>53.792091599999999</v>
      </c>
      <c r="F3328">
        <v>901.57</v>
      </c>
      <c r="G3328">
        <v>-2.15148881610182</v>
      </c>
      <c r="H3328">
        <v>-0.33744260383039298</v>
      </c>
      <c r="I3328">
        <v>-0.18334305329705899</v>
      </c>
      <c r="J3328">
        <v>-5.50026368438645E-2</v>
      </c>
      <c r="K3328">
        <v>859.59816039059604</v>
      </c>
      <c r="L3328">
        <v>805.33515434704998</v>
      </c>
      <c r="M3328">
        <v>58.819350865168801</v>
      </c>
      <c r="N3328">
        <v>0.64543111969420797</v>
      </c>
      <c r="O3328">
        <v>8.1446809454617899</v>
      </c>
      <c r="P3328">
        <v>28.045732140320901</v>
      </c>
      <c r="Q3328">
        <v>1.3226938830403E-2</v>
      </c>
    </row>
    <row r="3329" spans="1:17" hidden="1" x14ac:dyDescent="0.3">
      <c r="A3329" t="s">
        <v>6822</v>
      </c>
      <c r="B3329" t="s">
        <v>6823</v>
      </c>
      <c r="C3329" t="str">
        <f>IFERROR(VLOOKUP(Table1[[#This Row],[Ticker]],[1]!Table1[[Symbol]:[Industry]],2,FALSE),"-")</f>
        <v>-</v>
      </c>
      <c r="D3329" t="s">
        <v>484</v>
      </c>
      <c r="E3329">
        <v>53.761074000000001</v>
      </c>
      <c r="F3329">
        <v>133.69999999999999</v>
      </c>
      <c r="G3329">
        <v>121.286454519573</v>
      </c>
      <c r="I3329">
        <v>159.80366447630999</v>
      </c>
      <c r="K3329">
        <v>75.312369867017395</v>
      </c>
      <c r="M3329">
        <v>99.999999999087606</v>
      </c>
      <c r="N3329">
        <v>5.28301886792452</v>
      </c>
      <c r="O3329">
        <v>0</v>
      </c>
      <c r="P3329">
        <v>257.96519410977203</v>
      </c>
    </row>
    <row r="3330" spans="1:17" hidden="1" x14ac:dyDescent="0.3">
      <c r="A3330" t="s">
        <v>6824</v>
      </c>
      <c r="B3330" t="s">
        <v>6825</v>
      </c>
      <c r="C3330" t="str">
        <f>IFERROR(VLOOKUP(Table1[[#This Row],[Ticker]],[1]!Table1[[Symbol]:[Industry]],2,FALSE),"-")</f>
        <v>-</v>
      </c>
      <c r="D3330" t="s">
        <v>140</v>
      </c>
      <c r="E3330">
        <v>53.75</v>
      </c>
      <c r="F3330">
        <v>20.43</v>
      </c>
      <c r="G3330">
        <v>-35.182141641262199</v>
      </c>
      <c r="H3330">
        <v>-5.0714034516638096</v>
      </c>
      <c r="I3330">
        <v>-40.653426428419699</v>
      </c>
      <c r="J3330">
        <v>7.34424450828931</v>
      </c>
      <c r="K3330">
        <v>21.257588687564098</v>
      </c>
      <c r="L3330">
        <v>22.8277707811738</v>
      </c>
      <c r="M3330">
        <v>60.748561690895102</v>
      </c>
      <c r="N3330">
        <v>1.1080802043145099</v>
      </c>
      <c r="O3330">
        <v>83.259911894273102</v>
      </c>
      <c r="P3330">
        <v>11.945205479452</v>
      </c>
      <c r="Q3330">
        <v>7.7131620592580996E-2</v>
      </c>
    </row>
    <row r="3331" spans="1:17" hidden="1" x14ac:dyDescent="0.3">
      <c r="A3331" t="s">
        <v>6826</v>
      </c>
      <c r="B3331" t="s">
        <v>6827</v>
      </c>
      <c r="C3331" t="str">
        <f>IFERROR(VLOOKUP(Table1[[#This Row],[Ticker]],[1]!Table1[[Symbol]:[Industry]],2,FALSE),"-")</f>
        <v>-</v>
      </c>
      <c r="D3331" t="s">
        <v>21</v>
      </c>
      <c r="E3331">
        <v>53.572577269999996</v>
      </c>
      <c r="F3331">
        <v>18.670000000000002</v>
      </c>
      <c r="G3331">
        <v>22.762305311057698</v>
      </c>
      <c r="H3331">
        <v>-9.6863236656891001</v>
      </c>
      <c r="I3331">
        <v>-2.8534882232418401</v>
      </c>
      <c r="J3331">
        <v>-1.2416140775692599</v>
      </c>
      <c r="K3331">
        <v>18.750288872648099</v>
      </c>
      <c r="L3331">
        <v>17.5741535043826</v>
      </c>
      <c r="M3331">
        <v>56.504041258106703</v>
      </c>
      <c r="N3331">
        <v>0.60196197620258396</v>
      </c>
      <c r="O3331">
        <v>33.599657349569803</v>
      </c>
      <c r="P3331">
        <v>55.644992356904197</v>
      </c>
      <c r="Q3331">
        <v>8.2633253873446E-2</v>
      </c>
    </row>
    <row r="3332" spans="1:17" hidden="1" x14ac:dyDescent="0.3">
      <c r="A3332" t="s">
        <v>6828</v>
      </c>
      <c r="B3332" t="s">
        <v>6829</v>
      </c>
      <c r="C3332" t="str">
        <f>IFERROR(VLOOKUP(Table1[[#This Row],[Ticker]],[1]!Table1[[Symbol]:[Industry]],2,FALSE),"-")</f>
        <v>-</v>
      </c>
      <c r="D3332" t="s">
        <v>1093</v>
      </c>
      <c r="E3332">
        <v>53.558270999999998</v>
      </c>
      <c r="F3332">
        <v>125.25</v>
      </c>
      <c r="G3332">
        <v>28.323491556610001</v>
      </c>
      <c r="H3332">
        <v>50.470519263175703</v>
      </c>
      <c r="I3332">
        <v>34.020752741647399</v>
      </c>
      <c r="J3332">
        <v>15.614155153199899</v>
      </c>
      <c r="K3332">
        <v>90.869983404844902</v>
      </c>
      <c r="L3332">
        <v>83.644977748536206</v>
      </c>
      <c r="M3332">
        <v>94.917711618146598</v>
      </c>
      <c r="N3332">
        <v>3.0626592638844299</v>
      </c>
      <c r="O3332">
        <v>1.87624750499002</v>
      </c>
      <c r="P3332">
        <v>78.877463581833695</v>
      </c>
      <c r="Q3332">
        <v>2.5141587920885999E-2</v>
      </c>
    </row>
    <row r="3333" spans="1:17" hidden="1" x14ac:dyDescent="0.3">
      <c r="A3333" t="s">
        <v>6830</v>
      </c>
      <c r="B3333" t="s">
        <v>6831</v>
      </c>
      <c r="C3333" t="str">
        <f>IFERROR(VLOOKUP(Table1[[#This Row],[Ticker]],[1]!Table1[[Symbol]:[Industry]],2,FALSE),"-")</f>
        <v>-</v>
      </c>
      <c r="D3333" t="s">
        <v>414</v>
      </c>
      <c r="E3333">
        <v>53.330260500000001</v>
      </c>
      <c r="F3333">
        <v>139.80000000000001</v>
      </c>
      <c r="G3333">
        <v>-29.725827192190501</v>
      </c>
      <c r="H3333">
        <v>12.3689484431544</v>
      </c>
      <c r="I3333">
        <v>-45.812265710843398</v>
      </c>
      <c r="J3333">
        <v>2.9435711076159201</v>
      </c>
      <c r="K3333">
        <v>132.55733163145001</v>
      </c>
      <c r="L3333">
        <v>138.75134475673599</v>
      </c>
      <c r="M3333">
        <v>76.459586829847197</v>
      </c>
      <c r="N3333">
        <v>1.45790139798212</v>
      </c>
      <c r="O3333">
        <v>78.826895565092897</v>
      </c>
      <c r="P3333">
        <v>32.511848341232202</v>
      </c>
      <c r="Q3333">
        <v>1.4358952590127001E-2</v>
      </c>
    </row>
    <row r="3334" spans="1:17" hidden="1" x14ac:dyDescent="0.3">
      <c r="A3334" t="s">
        <v>6832</v>
      </c>
      <c r="B3334" t="s">
        <v>6833</v>
      </c>
      <c r="C3334" t="str">
        <f>IFERROR(VLOOKUP(Table1[[#This Row],[Ticker]],[1]!Table1[[Symbol]:[Industry]],2,FALSE),"-")</f>
        <v>-</v>
      </c>
      <c r="D3334" t="s">
        <v>140</v>
      </c>
      <c r="E3334">
        <v>53.309345100000002</v>
      </c>
      <c r="F3334">
        <v>6.59</v>
      </c>
      <c r="G3334">
        <v>36.409911309696398</v>
      </c>
      <c r="H3334">
        <v>9.6606151098211104</v>
      </c>
      <c r="I3334">
        <v>-3.4988551014898399</v>
      </c>
      <c r="J3334">
        <v>17.822510705792901</v>
      </c>
      <c r="K3334">
        <v>5.97366546360748</v>
      </c>
      <c r="L3334">
        <v>5.4386764157424503</v>
      </c>
      <c r="M3334">
        <v>71.339843441638905</v>
      </c>
      <c r="N3334">
        <v>2.0822412771608398</v>
      </c>
      <c r="O3334">
        <v>11.229135053110699</v>
      </c>
      <c r="P3334">
        <v>71.168831168831105</v>
      </c>
      <c r="Q3334">
        <v>7.8285163365462998E-2</v>
      </c>
    </row>
    <row r="3335" spans="1:17" hidden="1" x14ac:dyDescent="0.3">
      <c r="A3335" t="s">
        <v>6834</v>
      </c>
      <c r="B3335" t="s">
        <v>6835</v>
      </c>
      <c r="C3335" t="str">
        <f>IFERROR(VLOOKUP(Table1[[#This Row],[Ticker]],[1]!Table1[[Symbol]:[Industry]],2,FALSE),"-")</f>
        <v>-</v>
      </c>
      <c r="D3335" t="s">
        <v>46</v>
      </c>
      <c r="E3335">
        <v>53.2908945</v>
      </c>
      <c r="F3335">
        <v>84.85</v>
      </c>
      <c r="G3335">
        <v>168.82429670958899</v>
      </c>
      <c r="H3335">
        <v>74.851137353534796</v>
      </c>
      <c r="I3335">
        <v>161.70833020374999</v>
      </c>
      <c r="J3335">
        <v>26.1932281720877</v>
      </c>
      <c r="K3335">
        <v>60.263462629548599</v>
      </c>
      <c r="L3335">
        <v>41.589737858723304</v>
      </c>
      <c r="M3335">
        <v>90.607461262946401</v>
      </c>
      <c r="N3335">
        <v>0.90287490287490202</v>
      </c>
      <c r="O3335">
        <v>9.4873305833824393</v>
      </c>
      <c r="P3335">
        <v>225.71976967370401</v>
      </c>
      <c r="Q3335">
        <v>0.141914461581191</v>
      </c>
    </row>
    <row r="3336" spans="1:17" hidden="1" x14ac:dyDescent="0.3">
      <c r="A3336" t="s">
        <v>6836</v>
      </c>
      <c r="B3336" t="s">
        <v>6837</v>
      </c>
      <c r="C3336" t="str">
        <f>IFERROR(VLOOKUP(Table1[[#This Row],[Ticker]],[1]!Table1[[Symbol]:[Industry]],2,FALSE),"-")</f>
        <v>-</v>
      </c>
      <c r="D3336" t="s">
        <v>117</v>
      </c>
      <c r="E3336">
        <v>53.151274999999998</v>
      </c>
      <c r="F3336">
        <v>5.31</v>
      </c>
      <c r="G3336">
        <v>12.801473475536801</v>
      </c>
      <c r="H3336">
        <v>-2.1209382882371401</v>
      </c>
      <c r="I3336">
        <v>-37.798760269816</v>
      </c>
      <c r="J3336">
        <v>-3.6401380628091098</v>
      </c>
      <c r="K3336">
        <v>5.3272170585713203</v>
      </c>
      <c r="L3336">
        <v>5.3747205339492696</v>
      </c>
      <c r="M3336">
        <v>38.618747414987197</v>
      </c>
      <c r="N3336">
        <v>0.93325344672570498</v>
      </c>
      <c r="O3336">
        <v>80.037664783427502</v>
      </c>
      <c r="P3336">
        <v>63.384615384615302</v>
      </c>
      <c r="Q3336">
        <v>7.1707545442123002E-2</v>
      </c>
    </row>
    <row r="3337" spans="1:17" hidden="1" x14ac:dyDescent="0.3">
      <c r="A3337" t="s">
        <v>6838</v>
      </c>
      <c r="B3337" t="s">
        <v>6839</v>
      </c>
      <c r="C3337" t="str">
        <f>IFERROR(VLOOKUP(Table1[[#This Row],[Ticker]],[1]!Table1[[Symbol]:[Industry]],2,FALSE),"-")</f>
        <v>-</v>
      </c>
      <c r="D3337" t="s">
        <v>140</v>
      </c>
      <c r="E3337">
        <v>53.106200000000001</v>
      </c>
      <c r="F3337">
        <v>49.75</v>
      </c>
      <c r="G3337">
        <v>29.2112110985965</v>
      </c>
      <c r="H3337">
        <v>15.612925827618501</v>
      </c>
      <c r="I3337">
        <v>21.018338165230801</v>
      </c>
      <c r="J3337">
        <v>2.8586621068369298</v>
      </c>
      <c r="K3337">
        <v>43.456839159042701</v>
      </c>
      <c r="L3337">
        <v>38.694234102028702</v>
      </c>
      <c r="M3337">
        <v>55.803982056326902</v>
      </c>
      <c r="N3337">
        <v>2.5177466687866401</v>
      </c>
      <c r="O3337">
        <v>20.9849246231155</v>
      </c>
      <c r="P3337">
        <v>77.361853832441994</v>
      </c>
      <c r="Q3337">
        <v>4.0675654400400003E-2</v>
      </c>
    </row>
    <row r="3338" spans="1:17" hidden="1" x14ac:dyDescent="0.3">
      <c r="A3338" t="s">
        <v>6840</v>
      </c>
      <c r="B3338" t="s">
        <v>6841</v>
      </c>
      <c r="C3338" t="str">
        <f>IFERROR(VLOOKUP(Table1[[#This Row],[Ticker]],[1]!Table1[[Symbol]:[Industry]],2,FALSE),"-")</f>
        <v>-</v>
      </c>
      <c r="D3338" t="s">
        <v>120</v>
      </c>
      <c r="E3338">
        <v>53.097964040000001</v>
      </c>
      <c r="F3338">
        <v>2.2000000000000002</v>
      </c>
      <c r="G3338">
        <v>-5.5931859894901201</v>
      </c>
      <c r="H3338">
        <v>-1.87035303188851</v>
      </c>
      <c r="I3338">
        <v>-12.2495918825592</v>
      </c>
      <c r="J3338">
        <v>1.0670674632677399</v>
      </c>
      <c r="K3338">
        <v>2.80531640952095</v>
      </c>
      <c r="L3338">
        <v>2.8492677430408602</v>
      </c>
      <c r="M3338">
        <v>15.3874106226971</v>
      </c>
      <c r="N3338">
        <v>1</v>
      </c>
      <c r="Q3338">
        <v>-0.13535727796024799</v>
      </c>
    </row>
    <row r="3339" spans="1:17" hidden="1" x14ac:dyDescent="0.3">
      <c r="A3339" t="s">
        <v>6842</v>
      </c>
      <c r="B3339" t="s">
        <v>6843</v>
      </c>
      <c r="C3339" t="str">
        <f>IFERROR(VLOOKUP(Table1[[#This Row],[Ticker]],[1]!Table1[[Symbol]:[Industry]],2,FALSE),"-")</f>
        <v>-</v>
      </c>
      <c r="D3339" t="s">
        <v>336</v>
      </c>
      <c r="E3339">
        <v>53.046870732000002</v>
      </c>
      <c r="F3339">
        <v>31.35</v>
      </c>
      <c r="G3339">
        <v>23.335866700250101</v>
      </c>
      <c r="H3339">
        <v>-15.9536303062578</v>
      </c>
      <c r="I3339">
        <v>-14.902047147538999</v>
      </c>
      <c r="J3339">
        <v>-3.2627583561762101</v>
      </c>
      <c r="K3339">
        <v>34.219993865940403</v>
      </c>
      <c r="L3339">
        <v>32.6009949527053</v>
      </c>
      <c r="M3339">
        <v>29.9959060807555</v>
      </c>
      <c r="N3339">
        <v>0.19808684416828401</v>
      </c>
      <c r="O3339">
        <v>54.385964912280599</v>
      </c>
      <c r="P3339">
        <v>55.583126550868499</v>
      </c>
      <c r="Q3339">
        <v>5.2394393283643002E-2</v>
      </c>
    </row>
    <row r="3340" spans="1:17" hidden="1" x14ac:dyDescent="0.3">
      <c r="A3340" t="s">
        <v>6844</v>
      </c>
      <c r="B3340" t="s">
        <v>6845</v>
      </c>
      <c r="C3340" t="str">
        <f>IFERROR(VLOOKUP(Table1[[#This Row],[Ticker]],[1]!Table1[[Symbol]:[Industry]],2,FALSE),"-")</f>
        <v>-</v>
      </c>
      <c r="D3340" t="s">
        <v>484</v>
      </c>
      <c r="E3340">
        <v>52.996580000000002</v>
      </c>
      <c r="F3340">
        <v>120.25</v>
      </c>
      <c r="G3340">
        <v>63.812439002079202</v>
      </c>
      <c r="H3340">
        <v>-4.8393848901788798</v>
      </c>
      <c r="I3340">
        <v>-26.5717266743614</v>
      </c>
      <c r="K3340">
        <v>101.614352436579</v>
      </c>
      <c r="L3340">
        <v>65.979273510552801</v>
      </c>
      <c r="M3340">
        <v>99.464893626018295</v>
      </c>
      <c r="N3340">
        <v>0</v>
      </c>
      <c r="O3340">
        <v>15.2598752598752</v>
      </c>
      <c r="P3340">
        <v>90.118577075098798</v>
      </c>
    </row>
    <row r="3341" spans="1:17" hidden="1" x14ac:dyDescent="0.3">
      <c r="A3341" t="s">
        <v>6846</v>
      </c>
      <c r="B3341" t="s">
        <v>6847</v>
      </c>
      <c r="C3341" t="str">
        <f>IFERROR(VLOOKUP(Table1[[#This Row],[Ticker]],[1]!Table1[[Symbol]:[Industry]],2,FALSE),"-")</f>
        <v>-</v>
      </c>
      <c r="D3341" t="s">
        <v>21</v>
      </c>
      <c r="E3341">
        <v>52.8504</v>
      </c>
      <c r="F3341">
        <v>172</v>
      </c>
      <c r="G3341">
        <v>9.66224137362072</v>
      </c>
      <c r="H3341">
        <v>16.750375972064301</v>
      </c>
      <c r="I3341">
        <v>-17.5104614153245</v>
      </c>
      <c r="J3341">
        <v>-1.40754328110909</v>
      </c>
      <c r="K3341">
        <v>159.966428285928</v>
      </c>
      <c r="L3341">
        <v>154.88527388633699</v>
      </c>
      <c r="M3341">
        <v>53.050998588741997</v>
      </c>
      <c r="N3341">
        <v>1.24037222619899</v>
      </c>
      <c r="O3341">
        <v>19.186046511627801</v>
      </c>
      <c r="P3341">
        <v>67.152575315840593</v>
      </c>
    </row>
    <row r="3342" spans="1:17" hidden="1" x14ac:dyDescent="0.3">
      <c r="A3342" t="s">
        <v>6848</v>
      </c>
      <c r="B3342" t="s">
        <v>6849</v>
      </c>
      <c r="C3342" t="str">
        <f>IFERROR(VLOOKUP(Table1[[#This Row],[Ticker]],[1]!Table1[[Symbol]:[Industry]],2,FALSE),"-")</f>
        <v>-</v>
      </c>
      <c r="D3342" t="s">
        <v>75</v>
      </c>
      <c r="E3342">
        <v>52.814749999999997</v>
      </c>
      <c r="F3342">
        <v>34.729999999999997</v>
      </c>
      <c r="G3342">
        <v>-81.631581860001802</v>
      </c>
      <c r="H3342">
        <v>-8.0438340427212598</v>
      </c>
      <c r="I3342">
        <v>-12.8112043537812</v>
      </c>
      <c r="J3342">
        <v>1.51351665057241</v>
      </c>
      <c r="K3342">
        <v>36.607292134068501</v>
      </c>
      <c r="L3342">
        <v>37.843839652540296</v>
      </c>
      <c r="M3342">
        <v>57.154480707262998</v>
      </c>
      <c r="N3342">
        <v>0.70558895075894701</v>
      </c>
      <c r="O3342">
        <v>123.841059602649</v>
      </c>
      <c r="P3342">
        <v>24.035714285714199</v>
      </c>
      <c r="Q3342">
        <v>-6.3783051795625004E-2</v>
      </c>
    </row>
    <row r="3343" spans="1:17" hidden="1" x14ac:dyDescent="0.3">
      <c r="A3343" t="s">
        <v>6850</v>
      </c>
      <c r="B3343" t="s">
        <v>6851</v>
      </c>
      <c r="C3343" t="str">
        <f>IFERROR(VLOOKUP(Table1[[#This Row],[Ticker]],[1]!Table1[[Symbol]:[Industry]],2,FALSE),"-")</f>
        <v>-</v>
      </c>
      <c r="D3343" t="s">
        <v>934</v>
      </c>
      <c r="E3343">
        <v>52.693199999999997</v>
      </c>
      <c r="F3343">
        <v>1.17</v>
      </c>
      <c r="G3343">
        <v>-89.163280930162401</v>
      </c>
      <c r="H3343">
        <v>1.5242514734574499</v>
      </c>
      <c r="I3343">
        <v>-11.5930580000405</v>
      </c>
      <c r="J3343">
        <v>-6.1196628580570698</v>
      </c>
      <c r="K3343">
        <v>1.1216982986363699</v>
      </c>
      <c r="L3343">
        <v>1.5138901451928699</v>
      </c>
      <c r="M3343">
        <v>68.423856235828794</v>
      </c>
      <c r="N3343">
        <v>0.69656886207759505</v>
      </c>
      <c r="O3343">
        <v>182.05128205128199</v>
      </c>
      <c r="P3343">
        <v>23.157894736842099</v>
      </c>
      <c r="Q3343">
        <v>-3.5901985956498003E-2</v>
      </c>
    </row>
    <row r="3344" spans="1:17" hidden="1" x14ac:dyDescent="0.3">
      <c r="A3344" t="s">
        <v>6852</v>
      </c>
      <c r="B3344" t="s">
        <v>6853</v>
      </c>
      <c r="C3344" t="str">
        <f>IFERROR(VLOOKUP(Table1[[#This Row],[Ticker]],[1]!Table1[[Symbol]:[Industry]],2,FALSE),"-")</f>
        <v>-</v>
      </c>
      <c r="D3344" t="s">
        <v>1451</v>
      </c>
      <c r="E3344">
        <v>52.674999999999997</v>
      </c>
      <c r="F3344">
        <v>20.83</v>
      </c>
      <c r="G3344">
        <v>-12.8529790316252</v>
      </c>
      <c r="H3344">
        <v>-6.5640484410609504E-2</v>
      </c>
      <c r="I3344">
        <v>-28.966048297115599</v>
      </c>
      <c r="J3344">
        <v>-0.428216948382656</v>
      </c>
      <c r="K3344">
        <v>20.836480453587601</v>
      </c>
      <c r="L3344">
        <v>20.963320131774999</v>
      </c>
      <c r="M3344">
        <v>58.965873211492401</v>
      </c>
      <c r="N3344">
        <v>0.99753767943470395</v>
      </c>
      <c r="O3344">
        <v>33.461353816610597</v>
      </c>
      <c r="P3344">
        <v>21.386946386946299</v>
      </c>
      <c r="Q3344">
        <v>1.3372173782463E-2</v>
      </c>
    </row>
    <row r="3345" spans="1:17" hidden="1" x14ac:dyDescent="0.3">
      <c r="A3345" t="s">
        <v>6854</v>
      </c>
      <c r="B3345" t="s">
        <v>6855</v>
      </c>
      <c r="C3345" t="str">
        <f>IFERROR(VLOOKUP(Table1[[#This Row],[Ticker]],[1]!Table1[[Symbol]:[Industry]],2,FALSE),"-")</f>
        <v>-</v>
      </c>
      <c r="D3345" t="s">
        <v>692</v>
      </c>
      <c r="E3345">
        <v>52.666943600000003</v>
      </c>
      <c r="F3345">
        <v>40.11</v>
      </c>
      <c r="G3345">
        <v>48.388983878199902</v>
      </c>
      <c r="H3345">
        <v>-13.728273779067701</v>
      </c>
      <c r="I3345">
        <v>-24.553967983295902</v>
      </c>
      <c r="J3345">
        <v>-4.4954640527306999</v>
      </c>
      <c r="K3345">
        <v>42.583939862258099</v>
      </c>
      <c r="L3345">
        <v>38.376809840697298</v>
      </c>
      <c r="M3345">
        <v>25.631107477954099</v>
      </c>
      <c r="N3345">
        <v>0.362806276835274</v>
      </c>
      <c r="O3345">
        <v>50.934928945400102</v>
      </c>
      <c r="P3345">
        <v>100.55</v>
      </c>
      <c r="Q3345">
        <v>7.3371660541875994E-2</v>
      </c>
    </row>
    <row r="3346" spans="1:17" hidden="1" x14ac:dyDescent="0.3">
      <c r="A3346" t="s">
        <v>6856</v>
      </c>
      <c r="B3346" t="s">
        <v>6857</v>
      </c>
      <c r="C3346" t="str">
        <f>IFERROR(VLOOKUP(Table1[[#This Row],[Ticker]],[1]!Table1[[Symbol]:[Industry]],2,FALSE),"-")</f>
        <v>-</v>
      </c>
      <c r="D3346" t="s">
        <v>806</v>
      </c>
      <c r="E3346">
        <v>52.572416400000002</v>
      </c>
      <c r="F3346">
        <v>23.01</v>
      </c>
      <c r="G3346">
        <v>75.535967190138294</v>
      </c>
      <c r="H3346">
        <v>26.434327846948399</v>
      </c>
      <c r="I3346">
        <v>8.4138433112085806</v>
      </c>
      <c r="J3346">
        <v>6.2118020714990498</v>
      </c>
      <c r="K3346">
        <v>19.944428522175901</v>
      </c>
      <c r="L3346">
        <v>17.548617386808701</v>
      </c>
      <c r="M3346">
        <v>73.254375895883101</v>
      </c>
      <c r="N3346">
        <v>2.9144916445598299</v>
      </c>
      <c r="O3346">
        <v>14.863102998696201</v>
      </c>
      <c r="P3346">
        <v>118.51851851851799</v>
      </c>
      <c r="Q3346">
        <v>0.10506768902750301</v>
      </c>
    </row>
    <row r="3347" spans="1:17" hidden="1" x14ac:dyDescent="0.3">
      <c r="A3347" t="s">
        <v>6858</v>
      </c>
      <c r="B3347" t="s">
        <v>6859</v>
      </c>
      <c r="C3347" t="str">
        <f>IFERROR(VLOOKUP(Table1[[#This Row],[Ticker]],[1]!Table1[[Symbol]:[Industry]],2,FALSE),"-")</f>
        <v>-</v>
      </c>
      <c r="E3347">
        <v>52.516500000000001</v>
      </c>
      <c r="F3347">
        <v>170.55</v>
      </c>
      <c r="G3347">
        <v>322.50965140066398</v>
      </c>
      <c r="H3347">
        <v>43.104002991289398</v>
      </c>
      <c r="I3347">
        <v>347.613757511122</v>
      </c>
      <c r="J3347">
        <v>6.9407921320038204</v>
      </c>
      <c r="K3347">
        <v>117.46695266630699</v>
      </c>
      <c r="L3347">
        <v>86.413065088223803</v>
      </c>
      <c r="M3347">
        <v>99.958532388055204</v>
      </c>
      <c r="N3347">
        <v>0.56636017895347002</v>
      </c>
      <c r="O3347">
        <v>0</v>
      </c>
      <c r="P3347">
        <v>392.20779220779201</v>
      </c>
    </row>
    <row r="3348" spans="1:17" hidden="1" x14ac:dyDescent="0.3">
      <c r="A3348" t="s">
        <v>6860</v>
      </c>
      <c r="B3348" t="s">
        <v>6861</v>
      </c>
      <c r="C3348" t="str">
        <f>IFERROR(VLOOKUP(Table1[[#This Row],[Ticker]],[1]!Table1[[Symbol]:[Industry]],2,FALSE),"-")</f>
        <v>-</v>
      </c>
      <c r="D3348" t="s">
        <v>1407</v>
      </c>
      <c r="E3348">
        <v>52.515777960000001</v>
      </c>
      <c r="F3348">
        <v>10</v>
      </c>
      <c r="G3348">
        <v>-89.378516211867407</v>
      </c>
      <c r="H3348">
        <v>-3.6223463506251199</v>
      </c>
      <c r="I3348">
        <v>-41.647600621203097</v>
      </c>
      <c r="J3348">
        <v>-3.87576041903267</v>
      </c>
      <c r="K3348">
        <v>10.486370164806001</v>
      </c>
      <c r="L3348">
        <v>15.202606825444301</v>
      </c>
      <c r="M3348">
        <v>42.659937646837299</v>
      </c>
      <c r="N3348">
        <v>1.03168481649398</v>
      </c>
      <c r="O3348">
        <v>190</v>
      </c>
      <c r="P3348">
        <v>11.731843575418999</v>
      </c>
      <c r="Q3348">
        <v>0.21401482342594</v>
      </c>
    </row>
    <row r="3349" spans="1:17" hidden="1" x14ac:dyDescent="0.3">
      <c r="A3349" t="s">
        <v>6862</v>
      </c>
      <c r="B3349" t="s">
        <v>6863</v>
      </c>
      <c r="C3349" t="str">
        <f>IFERROR(VLOOKUP(Table1[[#This Row],[Ticker]],[1]!Table1[[Symbol]:[Industry]],2,FALSE),"-")</f>
        <v>-</v>
      </c>
      <c r="D3349" t="s">
        <v>692</v>
      </c>
      <c r="E3349">
        <v>52.348799999999997</v>
      </c>
      <c r="F3349">
        <v>50</v>
      </c>
      <c r="G3349">
        <v>591.05397670459797</v>
      </c>
      <c r="H3349">
        <v>10.1945173777659</v>
      </c>
      <c r="I3349">
        <v>146.94891515705601</v>
      </c>
      <c r="J3349">
        <v>11.5506830338475</v>
      </c>
      <c r="K3349">
        <v>41.145503778333698</v>
      </c>
      <c r="L3349">
        <v>30.917662722383099</v>
      </c>
      <c r="M3349">
        <v>80.661427818361503</v>
      </c>
      <c r="N3349">
        <v>1.4060298252846499</v>
      </c>
      <c r="O3349">
        <v>0.36000000000000398</v>
      </c>
      <c r="P3349">
        <v>870.87378640776603</v>
      </c>
      <c r="Q3349">
        <v>0.19011242152683899</v>
      </c>
    </row>
    <row r="3350" spans="1:17" hidden="1" x14ac:dyDescent="0.3">
      <c r="A3350" t="s">
        <v>6864</v>
      </c>
      <c r="B3350" t="s">
        <v>6865</v>
      </c>
      <c r="C3350" t="str">
        <f>IFERROR(VLOOKUP(Table1[[#This Row],[Ticker]],[1]!Table1[[Symbol]:[Industry]],2,FALSE),"-")</f>
        <v>-</v>
      </c>
      <c r="E3350">
        <v>52.212499999999999</v>
      </c>
      <c r="F3350">
        <v>42.57</v>
      </c>
      <c r="G3350">
        <v>-5.4373135415034</v>
      </c>
      <c r="H3350">
        <v>-16.399833757424201</v>
      </c>
      <c r="I3350">
        <v>-26.3658962999917</v>
      </c>
      <c r="J3350">
        <v>-9.2372087912256404</v>
      </c>
      <c r="K3350">
        <v>46.778602672748498</v>
      </c>
      <c r="L3350">
        <v>43.346375903603104</v>
      </c>
      <c r="M3350">
        <v>26.593643554148301</v>
      </c>
      <c r="N3350">
        <v>0.97117563305673704</v>
      </c>
      <c r="O3350">
        <v>58.914728682170498</v>
      </c>
      <c r="P3350">
        <v>60.037593984962399</v>
      </c>
      <c r="Q3350">
        <v>8.434971549294E-2</v>
      </c>
    </row>
    <row r="3351" spans="1:17" hidden="1" x14ac:dyDescent="0.3">
      <c r="A3351" t="s">
        <v>6866</v>
      </c>
      <c r="B3351" t="s">
        <v>6867</v>
      </c>
      <c r="C3351" t="str">
        <f>IFERROR(VLOOKUP(Table1[[#This Row],[Ticker]],[1]!Table1[[Symbol]:[Industry]],2,FALSE),"-")</f>
        <v>-</v>
      </c>
      <c r="D3351" t="s">
        <v>140</v>
      </c>
      <c r="E3351">
        <v>51.914533720000001</v>
      </c>
      <c r="F3351">
        <v>30.53</v>
      </c>
      <c r="G3351">
        <v>20.5433087764272</v>
      </c>
      <c r="H3351">
        <v>-11.577189768227599</v>
      </c>
      <c r="I3351">
        <v>-17.925938434823099</v>
      </c>
      <c r="J3351">
        <v>-2.5004907722109699</v>
      </c>
      <c r="K3351">
        <v>29.796367656016301</v>
      </c>
      <c r="L3351">
        <v>27.959254008373499</v>
      </c>
      <c r="M3351">
        <v>67.418030323634994</v>
      </c>
      <c r="N3351">
        <v>1.5270812095697399</v>
      </c>
      <c r="O3351">
        <v>23.878152636750698</v>
      </c>
      <c r="P3351">
        <v>93.841269841269806</v>
      </c>
      <c r="Q3351">
        <v>6.2132326378262999E-2</v>
      </c>
    </row>
    <row r="3352" spans="1:17" hidden="1" x14ac:dyDescent="0.3">
      <c r="A3352" t="s">
        <v>6868</v>
      </c>
      <c r="B3352" t="s">
        <v>6869</v>
      </c>
      <c r="C3352" t="str">
        <f>IFERROR(VLOOKUP(Table1[[#This Row],[Ticker]],[1]!Table1[[Symbol]:[Industry]],2,FALSE),"-")</f>
        <v>-</v>
      </c>
      <c r="D3352" t="s">
        <v>65</v>
      </c>
      <c r="E3352">
        <v>51.875</v>
      </c>
      <c r="F3352">
        <v>4.09</v>
      </c>
      <c r="G3352">
        <v>-48.889219644016499</v>
      </c>
      <c r="H3352">
        <v>-4.5978389964590596</v>
      </c>
      <c r="I3352">
        <v>-36.016498453726697</v>
      </c>
      <c r="J3352">
        <v>1.9922167682018901</v>
      </c>
      <c r="K3352">
        <v>4.1171438484234004</v>
      </c>
      <c r="L3352">
        <v>4.1900980685982701</v>
      </c>
      <c r="M3352">
        <v>66.270474923184807</v>
      </c>
      <c r="N3352">
        <v>1.06571955968661</v>
      </c>
      <c r="O3352">
        <v>54.2787286063569</v>
      </c>
      <c r="P3352">
        <v>18.895348837209198</v>
      </c>
      <c r="Q3352">
        <v>0.104660658562736</v>
      </c>
    </row>
    <row r="3353" spans="1:17" hidden="1" x14ac:dyDescent="0.3">
      <c r="A3353" t="s">
        <v>6870</v>
      </c>
      <c r="B3353" t="s">
        <v>6871</v>
      </c>
      <c r="C3353" t="str">
        <f>IFERROR(VLOOKUP(Table1[[#This Row],[Ticker]],[1]!Table1[[Symbol]:[Industry]],2,FALSE),"-")</f>
        <v>-</v>
      </c>
      <c r="D3353" t="s">
        <v>239</v>
      </c>
      <c r="E3353">
        <v>51.84</v>
      </c>
      <c r="F3353">
        <v>795</v>
      </c>
      <c r="G3353">
        <v>-38.168665789205797</v>
      </c>
      <c r="H3353">
        <v>-0.99323104402504203</v>
      </c>
      <c r="I3353">
        <v>-17.853896235219501</v>
      </c>
      <c r="J3353">
        <v>2.6045397685845701</v>
      </c>
      <c r="K3353">
        <v>762.78623961410096</v>
      </c>
      <c r="L3353">
        <v>766.91550287568805</v>
      </c>
      <c r="M3353">
        <v>66.036605051074304</v>
      </c>
      <c r="N3353">
        <v>0.46293112846013801</v>
      </c>
      <c r="O3353">
        <v>18.867924528301799</v>
      </c>
      <c r="P3353">
        <v>32.499999999999901</v>
      </c>
      <c r="Q3353">
        <v>0.111838682352873</v>
      </c>
    </row>
    <row r="3354" spans="1:17" hidden="1" x14ac:dyDescent="0.3">
      <c r="A3354" t="s">
        <v>6872</v>
      </c>
      <c r="B3354" t="s">
        <v>6873</v>
      </c>
      <c r="C3354" t="str">
        <f>IFERROR(VLOOKUP(Table1[[#This Row],[Ticker]],[1]!Table1[[Symbol]:[Industry]],2,FALSE),"-")</f>
        <v>-</v>
      </c>
      <c r="D3354" t="s">
        <v>692</v>
      </c>
      <c r="E3354">
        <v>51.828000000000003</v>
      </c>
      <c r="F3354">
        <v>35.950000000000003</v>
      </c>
      <c r="G3354">
        <v>52.194358451310102</v>
      </c>
      <c r="H3354">
        <v>7.4445095593206698</v>
      </c>
      <c r="I3354">
        <v>12.808162442369801</v>
      </c>
      <c r="J3354">
        <v>-3.2791901558968499</v>
      </c>
      <c r="K3354">
        <v>32.924039311124297</v>
      </c>
      <c r="L3354">
        <v>29.8674054801366</v>
      </c>
      <c r="M3354">
        <v>64.886298278987695</v>
      </c>
      <c r="N3354">
        <v>1.9802065751984399</v>
      </c>
      <c r="O3354">
        <v>10.5702364394993</v>
      </c>
      <c r="P3354">
        <v>87.2395833333333</v>
      </c>
      <c r="Q3354">
        <v>0.10059424869341201</v>
      </c>
    </row>
    <row r="3355" spans="1:17" hidden="1" x14ac:dyDescent="0.3">
      <c r="A3355" t="s">
        <v>6874</v>
      </c>
      <c r="B3355" t="s">
        <v>6875</v>
      </c>
      <c r="C3355" t="str">
        <f>IFERROR(VLOOKUP(Table1[[#This Row],[Ticker]],[1]!Table1[[Symbol]:[Industry]],2,FALSE),"-")</f>
        <v>-</v>
      </c>
      <c r="D3355" t="s">
        <v>130</v>
      </c>
      <c r="E3355">
        <v>51.8142347</v>
      </c>
      <c r="F3355">
        <v>5.14</v>
      </c>
      <c r="G3355">
        <v>10.3959895865548</v>
      </c>
      <c r="H3355">
        <v>-8.2614381221180402</v>
      </c>
      <c r="I3355">
        <v>-15.7989816037036</v>
      </c>
      <c r="J3355">
        <v>-2.21627294696497</v>
      </c>
      <c r="K3355">
        <v>5.1407788842715103</v>
      </c>
      <c r="L3355">
        <v>4.8943775044820796</v>
      </c>
      <c r="M3355">
        <v>42.023077933401098</v>
      </c>
      <c r="N3355">
        <v>0.92291706643003701</v>
      </c>
      <c r="O3355">
        <v>28.988326848248999</v>
      </c>
      <c r="P3355">
        <v>55.757575757575701</v>
      </c>
      <c r="Q3355">
        <v>0.118886668697829</v>
      </c>
    </row>
    <row r="3356" spans="1:17" hidden="1" x14ac:dyDescent="0.3">
      <c r="A3356" t="s">
        <v>6876</v>
      </c>
      <c r="B3356" t="s">
        <v>6877</v>
      </c>
      <c r="C3356" t="str">
        <f>IFERROR(VLOOKUP(Table1[[#This Row],[Ticker]],[1]!Table1[[Symbol]:[Industry]],2,FALSE),"-")</f>
        <v>-</v>
      </c>
      <c r="D3356" t="s">
        <v>46</v>
      </c>
      <c r="E3356">
        <v>51.72887265</v>
      </c>
      <c r="F3356">
        <v>21.76</v>
      </c>
      <c r="G3356">
        <v>-16.6839718261682</v>
      </c>
      <c r="H3356">
        <v>-10.166059879775201</v>
      </c>
      <c r="I3356">
        <v>-25.056326365857601</v>
      </c>
      <c r="J3356">
        <v>4.9675362492281003</v>
      </c>
      <c r="K3356">
        <v>22.094917864237399</v>
      </c>
      <c r="L3356">
        <v>21.297558067971998</v>
      </c>
      <c r="M3356">
        <v>47.798986548882802</v>
      </c>
      <c r="N3356">
        <v>1.1368490327704399</v>
      </c>
      <c r="O3356">
        <v>22.931985294117599</v>
      </c>
      <c r="P3356">
        <v>25.057471264367798</v>
      </c>
      <c r="Q3356">
        <v>-2.4045137180294999E-2</v>
      </c>
    </row>
    <row r="3357" spans="1:17" hidden="1" x14ac:dyDescent="0.3">
      <c r="A3357" t="s">
        <v>6878</v>
      </c>
      <c r="B3357" t="s">
        <v>6879</v>
      </c>
      <c r="C3357" t="str">
        <f>IFERROR(VLOOKUP(Table1[[#This Row],[Ticker]],[1]!Table1[[Symbol]:[Industry]],2,FALSE),"-")</f>
        <v>-</v>
      </c>
      <c r="E3357">
        <v>51.662511700000003</v>
      </c>
      <c r="F3357">
        <v>35.15</v>
      </c>
      <c r="G3357">
        <v>61.517393303261997</v>
      </c>
      <c r="H3357">
        <v>25.534117576346802</v>
      </c>
      <c r="I3357">
        <v>-27.637058307438501</v>
      </c>
      <c r="J3357">
        <v>-1.2416140775692599</v>
      </c>
      <c r="K3357">
        <v>36.848494778603801</v>
      </c>
      <c r="L3357">
        <v>31.850375443824301</v>
      </c>
      <c r="M3357">
        <v>54.746581712483199</v>
      </c>
      <c r="N3357">
        <v>0.233333333333333</v>
      </c>
      <c r="O3357">
        <v>59.317211948790799</v>
      </c>
      <c r="P3357">
        <v>87.823531376281494</v>
      </c>
    </row>
    <row r="3358" spans="1:17" hidden="1" x14ac:dyDescent="0.3">
      <c r="A3358" t="s">
        <v>6880</v>
      </c>
      <c r="B3358" t="s">
        <v>6881</v>
      </c>
      <c r="C3358" t="str">
        <f>IFERROR(VLOOKUP(Table1[[#This Row],[Ticker]],[1]!Table1[[Symbol]:[Industry]],2,FALSE),"-")</f>
        <v>-</v>
      </c>
      <c r="D3358" t="s">
        <v>414</v>
      </c>
      <c r="E3358">
        <v>51.498371235</v>
      </c>
      <c r="F3358">
        <v>35.450000000000003</v>
      </c>
      <c r="G3358">
        <v>-64.920856687738194</v>
      </c>
      <c r="H3358">
        <v>-3.3901095278600399</v>
      </c>
      <c r="I3358">
        <v>-51.9469070495417</v>
      </c>
      <c r="J3358">
        <v>3.3921676862573298</v>
      </c>
      <c r="K3358">
        <v>34.976038225562498</v>
      </c>
      <c r="M3358">
        <v>61.8631992361424</v>
      </c>
      <c r="N3358">
        <v>1.3389427473934501</v>
      </c>
      <c r="O3358">
        <v>73.201692524682599</v>
      </c>
      <c r="P3358">
        <v>17.774086378737501</v>
      </c>
    </row>
    <row r="3359" spans="1:17" hidden="1" x14ac:dyDescent="0.3">
      <c r="A3359" t="s">
        <v>6882</v>
      </c>
      <c r="B3359" t="s">
        <v>6883</v>
      </c>
      <c r="C3359" t="str">
        <f>IFERROR(VLOOKUP(Table1[[#This Row],[Ticker]],[1]!Table1[[Symbol]:[Industry]],2,FALSE),"-")</f>
        <v>-</v>
      </c>
      <c r="D3359" t="s">
        <v>916</v>
      </c>
      <c r="E3359">
        <v>51.43215</v>
      </c>
      <c r="F3359">
        <v>91.48</v>
      </c>
      <c r="G3359">
        <v>-11.2369556830824</v>
      </c>
      <c r="H3359">
        <v>7.6107058539227301</v>
      </c>
      <c r="I3359">
        <v>-13.4086493851235</v>
      </c>
      <c r="J3359">
        <v>-0.92860814124979396</v>
      </c>
      <c r="K3359">
        <v>89.367824344423298</v>
      </c>
      <c r="L3359">
        <v>85.6267709046015</v>
      </c>
      <c r="M3359">
        <v>52.479450036330903</v>
      </c>
      <c r="N3359">
        <v>0.65399697820582603</v>
      </c>
      <c r="O3359">
        <v>14.888500218627</v>
      </c>
      <c r="P3359">
        <v>32.483707458363497</v>
      </c>
      <c r="Q3359">
        <v>8.3675029537279996E-2</v>
      </c>
    </row>
    <row r="3360" spans="1:17" hidden="1" x14ac:dyDescent="0.3">
      <c r="A3360" t="s">
        <v>6884</v>
      </c>
      <c r="B3360" t="s">
        <v>6885</v>
      </c>
      <c r="C3360" t="str">
        <f>IFERROR(VLOOKUP(Table1[[#This Row],[Ticker]],[1]!Table1[[Symbol]:[Industry]],2,FALSE),"-")</f>
        <v>-</v>
      </c>
      <c r="D3360" t="s">
        <v>934</v>
      </c>
      <c r="E3360">
        <v>51.422496000000002</v>
      </c>
      <c r="F3360">
        <v>1.26</v>
      </c>
      <c r="G3360">
        <v>-7.4382135447176996</v>
      </c>
      <c r="H3360">
        <v>3.5639764543589298</v>
      </c>
      <c r="I3360">
        <v>-31.5140066166413</v>
      </c>
      <c r="J3360">
        <v>9.0147961788409994</v>
      </c>
      <c r="K3360">
        <v>1.1933439822767999</v>
      </c>
      <c r="L3360">
        <v>1.2239961157036501</v>
      </c>
      <c r="M3360">
        <v>62.676991753766501</v>
      </c>
      <c r="N3360">
        <v>2.01516401136944</v>
      </c>
      <c r="O3360">
        <v>50</v>
      </c>
      <c r="P3360">
        <v>80</v>
      </c>
      <c r="Q3360">
        <v>-0.12956976203830001</v>
      </c>
    </row>
    <row r="3361" spans="1:17" hidden="1" x14ac:dyDescent="0.3">
      <c r="A3361" t="s">
        <v>6886</v>
      </c>
      <c r="B3361" t="s">
        <v>6887</v>
      </c>
      <c r="C3361" t="str">
        <f>IFERROR(VLOOKUP(Table1[[#This Row],[Ticker]],[1]!Table1[[Symbol]:[Industry]],2,FALSE),"-")</f>
        <v>-</v>
      </c>
      <c r="D3361" t="s">
        <v>716</v>
      </c>
      <c r="E3361">
        <v>51.105204280000002</v>
      </c>
      <c r="F3361">
        <v>5.16</v>
      </c>
      <c r="G3361">
        <v>8.7723959583940303</v>
      </c>
      <c r="H3361">
        <v>-7.4611077366208303</v>
      </c>
      <c r="I3361">
        <v>-2.6025747009175899</v>
      </c>
      <c r="J3361">
        <v>-2.7567655927207801</v>
      </c>
      <c r="K3361">
        <v>4.8194097425191904</v>
      </c>
      <c r="L3361">
        <v>4.3766972100619403</v>
      </c>
      <c r="M3361">
        <v>58.434781260508601</v>
      </c>
      <c r="N3361">
        <v>1.0727880257478499</v>
      </c>
      <c r="O3361">
        <v>13.372093023255699</v>
      </c>
      <c r="P3361">
        <v>84.946236559139805</v>
      </c>
      <c r="Q3361">
        <v>7.5340836917175996E-2</v>
      </c>
    </row>
    <row r="3362" spans="1:17" hidden="1" x14ac:dyDescent="0.3">
      <c r="A3362" t="s">
        <v>6888</v>
      </c>
      <c r="B3362" t="s">
        <v>6889</v>
      </c>
      <c r="C3362" t="str">
        <f>IFERROR(VLOOKUP(Table1[[#This Row],[Ticker]],[1]!Table1[[Symbol]:[Industry]],2,FALSE),"-")</f>
        <v>-</v>
      </c>
      <c r="D3362" t="s">
        <v>239</v>
      </c>
      <c r="E3362">
        <v>50.905820532</v>
      </c>
      <c r="F3362">
        <v>47.68</v>
      </c>
      <c r="G3362">
        <v>-24.251343552471599</v>
      </c>
      <c r="H3362">
        <v>-4.4814901533367797</v>
      </c>
      <c r="I3362">
        <v>-16.401918054664598</v>
      </c>
      <c r="J3362">
        <v>-7.6057861459251797</v>
      </c>
      <c r="K3362">
        <v>46.964498227827697</v>
      </c>
      <c r="L3362">
        <v>45.953920045904397</v>
      </c>
      <c r="M3362">
        <v>42.931762591712697</v>
      </c>
      <c r="N3362">
        <v>2.5254304959433602</v>
      </c>
      <c r="O3362">
        <v>25.4194630872483</v>
      </c>
      <c r="P3362">
        <v>36.306460834762703</v>
      </c>
      <c r="Q3362">
        <v>-6.9505492423568002E-2</v>
      </c>
    </row>
    <row r="3363" spans="1:17" hidden="1" x14ac:dyDescent="0.3">
      <c r="A3363" t="s">
        <v>6890</v>
      </c>
      <c r="B3363" t="s">
        <v>6891</v>
      </c>
      <c r="C3363" t="str">
        <f>IFERROR(VLOOKUP(Table1[[#This Row],[Ticker]],[1]!Table1[[Symbol]:[Industry]],2,FALSE),"-")</f>
        <v>-</v>
      </c>
      <c r="D3363" t="s">
        <v>539</v>
      </c>
      <c r="E3363">
        <v>50.899230000000003</v>
      </c>
      <c r="F3363">
        <v>171.7</v>
      </c>
      <c r="G3363">
        <v>-14.8126315795131</v>
      </c>
      <c r="H3363">
        <v>5.26061510982111</v>
      </c>
      <c r="I3363">
        <v>-0.85266010203576603</v>
      </c>
      <c r="J3363">
        <v>5.3067730192049298</v>
      </c>
      <c r="K3363">
        <v>153.46323150106099</v>
      </c>
      <c r="L3363">
        <v>133.02461234654101</v>
      </c>
      <c r="M3363">
        <v>64.150926596683206</v>
      </c>
      <c r="N3363">
        <v>0.67223687587717096</v>
      </c>
      <c r="O3363">
        <v>4.8340128130459998</v>
      </c>
      <c r="P3363">
        <v>120.410783055198</v>
      </c>
      <c r="Q3363">
        <v>0.16026422402170701</v>
      </c>
    </row>
    <row r="3364" spans="1:17" hidden="1" x14ac:dyDescent="0.3">
      <c r="A3364" t="s">
        <v>6892</v>
      </c>
      <c r="B3364" t="s">
        <v>6893</v>
      </c>
      <c r="C3364" t="str">
        <f>IFERROR(VLOOKUP(Table1[[#This Row],[Ticker]],[1]!Table1[[Symbol]:[Industry]],2,FALSE),"-")</f>
        <v>-</v>
      </c>
      <c r="E3364">
        <v>50.7744</v>
      </c>
      <c r="F3364">
        <v>71.39</v>
      </c>
      <c r="G3364">
        <v>-53.280360658944304</v>
      </c>
      <c r="H3364">
        <v>-18.839384890178799</v>
      </c>
      <c r="I3364">
        <v>-26.9036170062517</v>
      </c>
      <c r="J3364">
        <v>-3.9726485603278898</v>
      </c>
      <c r="K3364">
        <v>72.676452487889804</v>
      </c>
      <c r="L3364">
        <v>79.270557750937897</v>
      </c>
      <c r="M3364">
        <v>37.6070165789124</v>
      </c>
      <c r="N3364">
        <v>1.8406557011971401</v>
      </c>
      <c r="O3364">
        <v>38.114581874212</v>
      </c>
      <c r="P3364">
        <v>8.9923664122137392</v>
      </c>
      <c r="Q3364">
        <v>0.111766104691242</v>
      </c>
    </row>
    <row r="3365" spans="1:17" hidden="1" x14ac:dyDescent="0.3">
      <c r="A3365" t="s">
        <v>6894</v>
      </c>
      <c r="B3365" t="s">
        <v>6895</v>
      </c>
      <c r="C3365" t="str">
        <f>IFERROR(VLOOKUP(Table1[[#This Row],[Ticker]],[1]!Table1[[Symbol]:[Industry]],2,FALSE),"-")</f>
        <v>-</v>
      </c>
      <c r="E3365">
        <v>50.606325699999999</v>
      </c>
      <c r="F3365">
        <v>101.05</v>
      </c>
      <c r="G3365">
        <v>131.277343956039</v>
      </c>
      <c r="H3365">
        <v>-3.6617597675096101</v>
      </c>
      <c r="I3365">
        <v>39.104076461842901</v>
      </c>
      <c r="J3365">
        <v>-5.3792244913303104</v>
      </c>
      <c r="K3365">
        <v>96.697116346028096</v>
      </c>
      <c r="L3365">
        <v>74.555131184577604</v>
      </c>
      <c r="M3365">
        <v>39.4891099628883</v>
      </c>
      <c r="N3365">
        <v>0.215973574936796</v>
      </c>
      <c r="O3365">
        <v>11.825828797624901</v>
      </c>
      <c r="P3365">
        <v>170.91152815013399</v>
      </c>
      <c r="Q3365">
        <v>8.2203416649566999E-2</v>
      </c>
    </row>
    <row r="3366" spans="1:17" hidden="1" x14ac:dyDescent="0.3">
      <c r="A3366" t="s">
        <v>6896</v>
      </c>
      <c r="B3366" t="s">
        <v>6897</v>
      </c>
      <c r="C3366" t="str">
        <f>IFERROR(VLOOKUP(Table1[[#This Row],[Ticker]],[1]!Table1[[Symbol]:[Industry]],2,FALSE),"-")</f>
        <v>-</v>
      </c>
      <c r="D3366" t="s">
        <v>629</v>
      </c>
      <c r="E3366">
        <v>50.5244432</v>
      </c>
      <c r="F3366">
        <v>0.84</v>
      </c>
      <c r="G3366">
        <v>-49.942501709383201</v>
      </c>
      <c r="H3366">
        <v>-13.9302939810879</v>
      </c>
      <c r="I3366">
        <v>-62.112676239701202</v>
      </c>
      <c r="J3366">
        <v>8.3474270183211505</v>
      </c>
      <c r="K3366">
        <v>0.87505920020416605</v>
      </c>
      <c r="L3366">
        <v>1.1602589819637701</v>
      </c>
      <c r="M3366">
        <v>62.7725183034186</v>
      </c>
      <c r="N3366">
        <v>0.39604680652583102</v>
      </c>
      <c r="O3366">
        <v>138.09523809523799</v>
      </c>
      <c r="P3366">
        <v>15.068493150684899</v>
      </c>
      <c r="Q3366">
        <v>5.1031753977755001E-2</v>
      </c>
    </row>
    <row r="3367" spans="1:17" hidden="1" x14ac:dyDescent="0.3">
      <c r="A3367" t="s">
        <v>6898</v>
      </c>
      <c r="B3367" t="s">
        <v>6899</v>
      </c>
      <c r="C3367" t="str">
        <f>IFERROR(VLOOKUP(Table1[[#This Row],[Ticker]],[1]!Table1[[Symbol]:[Industry]],2,FALSE),"-")</f>
        <v>-</v>
      </c>
      <c r="E3367">
        <v>50.418788399999997</v>
      </c>
      <c r="F3367">
        <v>30.9</v>
      </c>
      <c r="G3367">
        <v>-4.7483095915089804</v>
      </c>
      <c r="H3367">
        <v>53.540932895571899</v>
      </c>
      <c r="I3367">
        <v>14.090491977547901</v>
      </c>
      <c r="J3367">
        <v>7.9070966253625503</v>
      </c>
      <c r="K3367">
        <v>25.2872983452231</v>
      </c>
      <c r="M3367">
        <v>65.466515841966597</v>
      </c>
      <c r="N3367">
        <v>1.3239187996469499</v>
      </c>
      <c r="O3367">
        <v>11.9093851132686</v>
      </c>
      <c r="P3367">
        <v>71.6666666666666</v>
      </c>
    </row>
    <row r="3368" spans="1:17" hidden="1" x14ac:dyDescent="0.3">
      <c r="A3368" t="s">
        <v>6900</v>
      </c>
      <c r="B3368" t="s">
        <v>6901</v>
      </c>
      <c r="C3368" t="str">
        <f>IFERROR(VLOOKUP(Table1[[#This Row],[Ticker]],[1]!Table1[[Symbol]:[Industry]],2,FALSE),"-")</f>
        <v>-</v>
      </c>
      <c r="D3368" t="s">
        <v>484</v>
      </c>
      <c r="E3368">
        <v>50.389967970000001</v>
      </c>
      <c r="F3368">
        <v>4.62</v>
      </c>
      <c r="G3368">
        <v>108.211628424442</v>
      </c>
      <c r="H3368">
        <v>4.9508249000308897</v>
      </c>
      <c r="I3368">
        <v>103.569220015881</v>
      </c>
      <c r="J3368">
        <v>-7.9742873448959903</v>
      </c>
      <c r="K3368">
        <v>4.3925393235497801</v>
      </c>
      <c r="L3368">
        <v>3.3341774992106998</v>
      </c>
      <c r="M3368">
        <v>43.466035079093999</v>
      </c>
      <c r="N3368">
        <v>1.5785779464399201</v>
      </c>
      <c r="O3368">
        <v>18.614718614718601</v>
      </c>
      <c r="P3368">
        <v>159.55056179775201</v>
      </c>
      <c r="Q3368">
        <v>9.4614332379163002E-2</v>
      </c>
    </row>
    <row r="3369" spans="1:17" hidden="1" x14ac:dyDescent="0.3">
      <c r="A3369" t="s">
        <v>6902</v>
      </c>
      <c r="B3369" t="s">
        <v>6903</v>
      </c>
      <c r="C3369" t="str">
        <f>IFERROR(VLOOKUP(Table1[[#This Row],[Ticker]],[1]!Table1[[Symbol]:[Industry]],2,FALSE),"-")</f>
        <v>-</v>
      </c>
      <c r="E3369">
        <v>50.387498399999998</v>
      </c>
      <c r="F3369">
        <v>57.42</v>
      </c>
      <c r="G3369">
        <v>-29.525420055153401</v>
      </c>
      <c r="H3369">
        <v>7.1716343935676603</v>
      </c>
      <c r="I3369">
        <v>-50.024580937579501</v>
      </c>
      <c r="J3369">
        <v>-1.3889618182372301</v>
      </c>
      <c r="K3369">
        <v>59.146660340203098</v>
      </c>
      <c r="L3369">
        <v>63.395732924936397</v>
      </c>
      <c r="M3369">
        <v>58.262787924747997</v>
      </c>
      <c r="N3369">
        <v>1.45189396351594</v>
      </c>
      <c r="O3369">
        <v>60.936955764541899</v>
      </c>
      <c r="P3369">
        <v>17.183673469387699</v>
      </c>
      <c r="Q3369">
        <v>1.2376317152049999E-3</v>
      </c>
    </row>
    <row r="3370" spans="1:17" hidden="1" x14ac:dyDescent="0.3">
      <c r="A3370" t="s">
        <v>6904</v>
      </c>
      <c r="B3370" t="s">
        <v>6905</v>
      </c>
      <c r="C3370" t="str">
        <f>IFERROR(VLOOKUP(Table1[[#This Row],[Ticker]],[1]!Table1[[Symbol]:[Industry]],2,FALSE),"-")</f>
        <v>-</v>
      </c>
      <c r="D3370" t="s">
        <v>242</v>
      </c>
      <c r="E3370">
        <v>50.308339500000002</v>
      </c>
      <c r="F3370">
        <v>12.32</v>
      </c>
      <c r="G3370">
        <v>61.060680800648498</v>
      </c>
      <c r="H3370">
        <v>-7.4094783481228097</v>
      </c>
      <c r="I3370">
        <v>-23.207828522606601</v>
      </c>
      <c r="J3370">
        <v>-2.5823080838784098</v>
      </c>
      <c r="K3370">
        <v>13.0906898140182</v>
      </c>
      <c r="L3370">
        <v>12.9884531050765</v>
      </c>
      <c r="M3370">
        <v>52.164803627725703</v>
      </c>
      <c r="N3370">
        <v>0.93714618158582097</v>
      </c>
      <c r="O3370">
        <v>78.327922077921997</v>
      </c>
      <c r="P3370">
        <v>95.245641838351801</v>
      </c>
      <c r="Q3370">
        <v>3.3164524286435001E-2</v>
      </c>
    </row>
    <row r="3371" spans="1:17" hidden="1" x14ac:dyDescent="0.3">
      <c r="A3371" t="s">
        <v>6906</v>
      </c>
      <c r="B3371" t="s">
        <v>6907</v>
      </c>
      <c r="C3371" t="str">
        <f>IFERROR(VLOOKUP(Table1[[#This Row],[Ticker]],[1]!Table1[[Symbol]:[Industry]],2,FALSE),"-")</f>
        <v>-</v>
      </c>
      <c r="D3371" t="s">
        <v>873</v>
      </c>
      <c r="E3371">
        <v>50.258400000000002</v>
      </c>
      <c r="F3371">
        <v>51.1</v>
      </c>
      <c r="G3371">
        <v>-46.274814658767397</v>
      </c>
      <c r="H3371">
        <v>-4.1497297177650898</v>
      </c>
      <c r="I3371">
        <v>-49.297100715524898</v>
      </c>
      <c r="J3371">
        <v>-1.9218861864128001</v>
      </c>
      <c r="K3371">
        <v>56.239846642688498</v>
      </c>
      <c r="L3371">
        <v>54.2927897216831</v>
      </c>
      <c r="M3371">
        <v>39.698943567198</v>
      </c>
      <c r="N3371">
        <v>1.94133885438233</v>
      </c>
      <c r="O3371">
        <v>64.383561643835606</v>
      </c>
      <c r="P3371">
        <v>10.8459869848156</v>
      </c>
    </row>
    <row r="3372" spans="1:17" hidden="1" x14ac:dyDescent="0.3">
      <c r="A3372" t="s">
        <v>6908</v>
      </c>
      <c r="B3372" t="s">
        <v>6909</v>
      </c>
      <c r="C3372" t="str">
        <f>IFERROR(VLOOKUP(Table1[[#This Row],[Ticker]],[1]!Table1[[Symbol]:[Industry]],2,FALSE),"-")</f>
        <v>-</v>
      </c>
      <c r="E3372">
        <v>50.248831228</v>
      </c>
      <c r="F3372">
        <v>30.4</v>
      </c>
      <c r="G3372">
        <v>274.22087114964103</v>
      </c>
      <c r="H3372">
        <v>-19.0589041487945</v>
      </c>
      <c r="I3372">
        <v>60.879845949130903</v>
      </c>
      <c r="J3372">
        <v>-4.6966336342837298</v>
      </c>
      <c r="K3372">
        <v>29.9858754939048</v>
      </c>
      <c r="L3372">
        <v>21.389942817014301</v>
      </c>
      <c r="M3372">
        <v>26.0128955251325</v>
      </c>
      <c r="N3372">
        <v>1.8229932653182099</v>
      </c>
      <c r="O3372">
        <v>24.671052631578899</v>
      </c>
      <c r="P3372">
        <v>322.222222222222</v>
      </c>
      <c r="Q3372">
        <v>6.1750535199285E-2</v>
      </c>
    </row>
    <row r="3373" spans="1:17" hidden="1" x14ac:dyDescent="0.3">
      <c r="A3373" t="s">
        <v>6910</v>
      </c>
      <c r="B3373" t="s">
        <v>6911</v>
      </c>
      <c r="C3373" t="str">
        <f>IFERROR(VLOOKUP(Table1[[#This Row],[Ticker]],[1]!Table1[[Symbol]:[Industry]],2,FALSE),"-")</f>
        <v>-</v>
      </c>
      <c r="D3373" t="s">
        <v>1451</v>
      </c>
      <c r="E3373">
        <v>50.193792999999999</v>
      </c>
      <c r="F3373">
        <v>30.29</v>
      </c>
      <c r="G3373">
        <v>0.27137968711413402</v>
      </c>
      <c r="H3373">
        <v>3.75680228486442</v>
      </c>
      <c r="I3373">
        <v>20.753690272569401</v>
      </c>
      <c r="J3373">
        <v>-6.30222013817533</v>
      </c>
      <c r="K3373">
        <v>27.920559024619699</v>
      </c>
      <c r="L3373">
        <v>24.477783851136</v>
      </c>
      <c r="M3373">
        <v>50.146957731466799</v>
      </c>
      <c r="N3373">
        <v>0.38923036607579697</v>
      </c>
      <c r="O3373">
        <v>21.492241663915401</v>
      </c>
      <c r="P3373">
        <v>57.7604166666666</v>
      </c>
      <c r="Q3373">
        <v>9.9282631376616998E-2</v>
      </c>
    </row>
    <row r="3374" spans="1:17" hidden="1" x14ac:dyDescent="0.3">
      <c r="A3374" t="s">
        <v>6912</v>
      </c>
      <c r="B3374" t="s">
        <v>6913</v>
      </c>
      <c r="C3374" t="str">
        <f>IFERROR(VLOOKUP(Table1[[#This Row],[Ticker]],[1]!Table1[[Symbol]:[Industry]],2,FALSE),"-")</f>
        <v>-</v>
      </c>
      <c r="E3374">
        <v>49.966081658999997</v>
      </c>
      <c r="F3374">
        <v>49.8</v>
      </c>
      <c r="G3374">
        <v>-26.686214088222599</v>
      </c>
      <c r="H3374">
        <v>0.51545381949853397</v>
      </c>
      <c r="I3374">
        <v>-16.142492884471899</v>
      </c>
      <c r="J3374">
        <v>5.2583859224307297</v>
      </c>
      <c r="K3374">
        <v>47.564430967693099</v>
      </c>
      <c r="L3374">
        <v>48.486025687441</v>
      </c>
      <c r="M3374">
        <v>71.829240948497102</v>
      </c>
      <c r="N3374">
        <v>0.714525327071452</v>
      </c>
      <c r="O3374">
        <v>29.718875502008</v>
      </c>
      <c r="P3374">
        <v>24.499999999999901</v>
      </c>
      <c r="Q3374">
        <v>2.1354251985929999E-3</v>
      </c>
    </row>
    <row r="3375" spans="1:17" hidden="1" x14ac:dyDescent="0.3">
      <c r="A3375" t="s">
        <v>6914</v>
      </c>
      <c r="B3375" t="s">
        <v>6915</v>
      </c>
      <c r="C3375" t="str">
        <f>IFERROR(VLOOKUP(Table1[[#This Row],[Ticker]],[1]!Table1[[Symbol]:[Industry]],2,FALSE),"-")</f>
        <v>-</v>
      </c>
      <c r="D3375" t="s">
        <v>403</v>
      </c>
      <c r="E3375">
        <v>49.77</v>
      </c>
      <c r="F3375">
        <v>5.35</v>
      </c>
      <c r="G3375">
        <v>75.3270277561261</v>
      </c>
      <c r="H3375">
        <v>20.842433291639299</v>
      </c>
      <c r="I3375">
        <v>28.95504560773</v>
      </c>
      <c r="J3375">
        <v>-4.3939783507741597</v>
      </c>
      <c r="K3375">
        <v>4.88409265720819</v>
      </c>
      <c r="L3375">
        <v>3.8686034950140602</v>
      </c>
      <c r="M3375">
        <v>51.989210378762301</v>
      </c>
      <c r="N3375">
        <v>1.46272817927912</v>
      </c>
      <c r="O3375">
        <v>21.993769470404899</v>
      </c>
      <c r="P3375">
        <v>129.28571428571399</v>
      </c>
      <c r="Q3375">
        <v>7.7737737949204994E-2</v>
      </c>
    </row>
    <row r="3376" spans="1:17" hidden="1" x14ac:dyDescent="0.3">
      <c r="A3376" t="s">
        <v>6916</v>
      </c>
      <c r="B3376" t="s">
        <v>6917</v>
      </c>
      <c r="C3376" t="str">
        <f>IFERROR(VLOOKUP(Table1[[#This Row],[Ticker]],[1]!Table1[[Symbol]:[Industry]],2,FALSE),"-")</f>
        <v>-</v>
      </c>
      <c r="D3376" t="s">
        <v>239</v>
      </c>
      <c r="E3376">
        <v>49.734116700000001</v>
      </c>
      <c r="F3376">
        <v>2.25</v>
      </c>
      <c r="G3376">
        <v>139.44189342304301</v>
      </c>
      <c r="H3376">
        <v>7.6606151098211104</v>
      </c>
      <c r="I3376">
        <v>-44.489761101829799</v>
      </c>
      <c r="J3376">
        <v>-23.655407181017502</v>
      </c>
      <c r="K3376">
        <v>2.39187371367932</v>
      </c>
      <c r="L3376">
        <v>2.4382820070960798</v>
      </c>
      <c r="M3376">
        <v>38.438889920063197</v>
      </c>
      <c r="N3376">
        <v>1.06787646135054</v>
      </c>
      <c r="O3376">
        <v>171.111111111111</v>
      </c>
      <c r="P3376">
        <v>189.07922912205501</v>
      </c>
    </row>
    <row r="3377" spans="1:17" hidden="1" x14ac:dyDescent="0.3">
      <c r="A3377" t="s">
        <v>6918</v>
      </c>
      <c r="B3377" t="s">
        <v>6919</v>
      </c>
      <c r="C3377" t="str">
        <f>IFERROR(VLOOKUP(Table1[[#This Row],[Ticker]],[1]!Table1[[Symbol]:[Industry]],2,FALSE),"-")</f>
        <v>-</v>
      </c>
      <c r="D3377" t="s">
        <v>140</v>
      </c>
      <c r="E3377">
        <v>49.627027380000001</v>
      </c>
      <c r="F3377">
        <v>164.95</v>
      </c>
      <c r="G3377">
        <v>67.524649236028495</v>
      </c>
      <c r="H3377">
        <v>-4.1413575760665902</v>
      </c>
      <c r="I3377">
        <v>12.6800346362234</v>
      </c>
      <c r="J3377">
        <v>-1.3018550414246799</v>
      </c>
      <c r="K3377">
        <v>159.460094128565</v>
      </c>
      <c r="L3377">
        <v>139.13157018794999</v>
      </c>
      <c r="M3377">
        <v>54.717404225587998</v>
      </c>
      <c r="N3377">
        <v>0.94563066450310596</v>
      </c>
      <c r="O3377">
        <v>12.155198545013601</v>
      </c>
      <c r="P3377">
        <v>99.939393939393895</v>
      </c>
      <c r="Q3377">
        <v>4.5835861610096E-2</v>
      </c>
    </row>
    <row r="3378" spans="1:17" hidden="1" x14ac:dyDescent="0.3">
      <c r="A3378" t="s">
        <v>6920</v>
      </c>
      <c r="B3378" t="s">
        <v>6921</v>
      </c>
      <c r="C3378" t="str">
        <f>IFERROR(VLOOKUP(Table1[[#This Row],[Ticker]],[1]!Table1[[Symbol]:[Industry]],2,FALSE),"-")</f>
        <v>-</v>
      </c>
      <c r="D3378" t="s">
        <v>287</v>
      </c>
      <c r="E3378">
        <v>49.5535</v>
      </c>
      <c r="F3378">
        <v>35.049999999999997</v>
      </c>
      <c r="G3378">
        <v>-47.275698388690401</v>
      </c>
      <c r="H3378">
        <v>3.9029463981646701</v>
      </c>
      <c r="I3378">
        <v>-21.6982015067186</v>
      </c>
      <c r="J3378">
        <v>-5.4308032667584403</v>
      </c>
      <c r="K3378">
        <v>33.944629880260599</v>
      </c>
      <c r="L3378">
        <v>34.721893686470402</v>
      </c>
      <c r="M3378">
        <v>51.182069391648199</v>
      </c>
      <c r="N3378">
        <v>1.8517079342128999</v>
      </c>
      <c r="O3378">
        <v>63.195435092724601</v>
      </c>
      <c r="P3378">
        <v>29.814814814814799</v>
      </c>
      <c r="Q3378">
        <v>-7.9429449503148994E-2</v>
      </c>
    </row>
    <row r="3379" spans="1:17" hidden="1" x14ac:dyDescent="0.3">
      <c r="A3379" t="s">
        <v>6922</v>
      </c>
      <c r="B3379" t="s">
        <v>6923</v>
      </c>
      <c r="C3379" t="str">
        <f>IFERROR(VLOOKUP(Table1[[#This Row],[Ticker]],[1]!Table1[[Symbol]:[Industry]],2,FALSE),"-")</f>
        <v>-</v>
      </c>
      <c r="D3379" t="s">
        <v>403</v>
      </c>
      <c r="E3379">
        <v>49.427671500000002</v>
      </c>
      <c r="F3379">
        <v>9.0500000000000007</v>
      </c>
      <c r="G3379">
        <v>0.68686891998739696</v>
      </c>
      <c r="H3379">
        <v>0.114532160512352</v>
      </c>
      <c r="I3379">
        <v>-31.505786988168499</v>
      </c>
      <c r="J3379">
        <v>-3.5995990722102098</v>
      </c>
      <c r="K3379">
        <v>8.9736797849014298</v>
      </c>
      <c r="L3379">
        <v>9.3460079603803798</v>
      </c>
      <c r="M3379">
        <v>59.557838392647596</v>
      </c>
      <c r="N3379">
        <v>1.1522354330820099</v>
      </c>
      <c r="O3379">
        <v>32.486187845303803</v>
      </c>
      <c r="P3379">
        <v>38.167938931297698</v>
      </c>
      <c r="Q3379">
        <v>8.9154511260701994E-2</v>
      </c>
    </row>
    <row r="3380" spans="1:17" hidden="1" x14ac:dyDescent="0.3">
      <c r="A3380" t="s">
        <v>6924</v>
      </c>
      <c r="B3380" t="s">
        <v>6925</v>
      </c>
      <c r="C3380" t="str">
        <f>IFERROR(VLOOKUP(Table1[[#This Row],[Ticker]],[1]!Table1[[Symbol]:[Industry]],2,FALSE),"-")</f>
        <v>-</v>
      </c>
      <c r="E3380">
        <v>49.379219999999997</v>
      </c>
      <c r="F3380">
        <v>80.86</v>
      </c>
      <c r="G3380">
        <v>550.91329241274195</v>
      </c>
      <c r="H3380">
        <v>-16.700103062104901</v>
      </c>
      <c r="I3380">
        <v>35.938625668924203</v>
      </c>
      <c r="J3380">
        <v>-5.3382278592410497</v>
      </c>
      <c r="K3380">
        <v>84.116362635678499</v>
      </c>
      <c r="L3380">
        <v>62.670764610557001</v>
      </c>
      <c r="M3380">
        <v>38.123084580449998</v>
      </c>
      <c r="N3380">
        <v>1.5149061839445701</v>
      </c>
      <c r="O3380">
        <v>22.804847885233698</v>
      </c>
      <c r="P3380">
        <v>610.54481546572902</v>
      </c>
      <c r="Q3380">
        <v>0.18578972338507699</v>
      </c>
    </row>
    <row r="3381" spans="1:17" hidden="1" x14ac:dyDescent="0.3">
      <c r="A3381" t="s">
        <v>6926</v>
      </c>
      <c r="B3381" t="s">
        <v>6927</v>
      </c>
      <c r="C3381" t="str">
        <f>IFERROR(VLOOKUP(Table1[[#This Row],[Ticker]],[1]!Table1[[Symbol]:[Industry]],2,FALSE),"-")</f>
        <v>-</v>
      </c>
      <c r="D3381" t="s">
        <v>80</v>
      </c>
      <c r="E3381">
        <v>49.338993275</v>
      </c>
      <c r="F3381">
        <v>15.57</v>
      </c>
      <c r="G3381">
        <v>-38.090840622594598</v>
      </c>
      <c r="H3381">
        <v>-13.0746790078259</v>
      </c>
      <c r="I3381">
        <v>-33.486034588669298</v>
      </c>
      <c r="J3381">
        <v>-6.69615953211472</v>
      </c>
      <c r="K3381">
        <v>16.235222631059202</v>
      </c>
      <c r="L3381">
        <v>16.870523899604201</v>
      </c>
      <c r="M3381">
        <v>37.370060411317297</v>
      </c>
      <c r="N3381">
        <v>0.95683094386365297</v>
      </c>
      <c r="O3381">
        <v>34.874759152215802</v>
      </c>
    </row>
    <row r="3382" spans="1:17" hidden="1" x14ac:dyDescent="0.3">
      <c r="A3382" t="s">
        <v>6928</v>
      </c>
      <c r="B3382" t="s">
        <v>6929</v>
      </c>
      <c r="C3382" t="str">
        <f>IFERROR(VLOOKUP(Table1[[#This Row],[Ticker]],[1]!Table1[[Symbol]:[Industry]],2,FALSE),"-")</f>
        <v>-</v>
      </c>
      <c r="D3382" t="s">
        <v>388</v>
      </c>
      <c r="E3382">
        <v>49.241599999999998</v>
      </c>
      <c r="F3382">
        <v>32</v>
      </c>
      <c r="G3382">
        <v>53.4691428258568</v>
      </c>
      <c r="H3382">
        <v>-10.7217378313553</v>
      </c>
      <c r="I3382">
        <v>-21.113168261912499</v>
      </c>
      <c r="J3382">
        <v>-2.7800756160307998</v>
      </c>
      <c r="K3382">
        <v>33.686155714412102</v>
      </c>
      <c r="L3382">
        <v>31.631301723114301</v>
      </c>
      <c r="M3382">
        <v>48.8085300346144</v>
      </c>
      <c r="N3382">
        <v>0.65076923076922999</v>
      </c>
      <c r="O3382">
        <v>76.09375</v>
      </c>
      <c r="P3382">
        <v>90.476190476190396</v>
      </c>
      <c r="Q3382">
        <v>0.13305502886244</v>
      </c>
    </row>
    <row r="3383" spans="1:17" hidden="1" x14ac:dyDescent="0.3">
      <c r="A3383" t="s">
        <v>6930</v>
      </c>
      <c r="B3383" t="s">
        <v>6931</v>
      </c>
      <c r="C3383" t="str">
        <f>IFERROR(VLOOKUP(Table1[[#This Row],[Ticker]],[1]!Table1[[Symbol]:[Industry]],2,FALSE),"-")</f>
        <v>-</v>
      </c>
      <c r="D3383" t="s">
        <v>539</v>
      </c>
      <c r="E3383">
        <v>49.225458000000003</v>
      </c>
      <c r="F3383">
        <v>38.07</v>
      </c>
      <c r="G3383">
        <v>52.258589881952197</v>
      </c>
      <c r="H3383">
        <v>-19.1378856733518</v>
      </c>
      <c r="I3383">
        <v>15.762419906987599</v>
      </c>
      <c r="J3383">
        <v>-16.6754846891833</v>
      </c>
      <c r="K3383">
        <v>35.915176525891901</v>
      </c>
      <c r="L3383">
        <v>30.7665182430245</v>
      </c>
      <c r="M3383">
        <v>47.702097507394498</v>
      </c>
      <c r="N3383">
        <v>0.238239168864708</v>
      </c>
      <c r="O3383">
        <v>18.965064355135201</v>
      </c>
      <c r="P3383">
        <v>101.322051824431</v>
      </c>
      <c r="Q3383">
        <v>7.9700521004588007E-2</v>
      </c>
    </row>
    <row r="3384" spans="1:17" hidden="1" x14ac:dyDescent="0.3">
      <c r="A3384" t="s">
        <v>6932</v>
      </c>
      <c r="B3384" t="s">
        <v>6933</v>
      </c>
      <c r="C3384" t="str">
        <f>IFERROR(VLOOKUP(Table1[[#This Row],[Ticker]],[1]!Table1[[Symbol]:[Industry]],2,FALSE),"-")</f>
        <v>-</v>
      </c>
      <c r="E3384">
        <v>49.168036499999999</v>
      </c>
      <c r="F3384">
        <v>1030.3499999999999</v>
      </c>
      <c r="G3384">
        <v>603.92065143796503</v>
      </c>
      <c r="H3384">
        <v>5.4190420761132403</v>
      </c>
      <c r="I3384">
        <v>167.264216793934</v>
      </c>
      <c r="J3384">
        <v>10.174792394187699</v>
      </c>
      <c r="K3384">
        <v>817.42333855888296</v>
      </c>
      <c r="L3384">
        <v>556.49426783981403</v>
      </c>
      <c r="M3384">
        <v>83.747082241686797</v>
      </c>
      <c r="N3384">
        <v>1.6589472194957999</v>
      </c>
      <c r="O3384">
        <v>0</v>
      </c>
      <c r="P3384">
        <v>791.69190826481997</v>
      </c>
      <c r="Q3384">
        <v>0.46242296668428401</v>
      </c>
    </row>
    <row r="3385" spans="1:17" hidden="1" x14ac:dyDescent="0.3">
      <c r="A3385" t="s">
        <v>6934</v>
      </c>
      <c r="B3385" t="s">
        <v>6935</v>
      </c>
      <c r="C3385" t="str">
        <f>IFERROR(VLOOKUP(Table1[[#This Row],[Ticker]],[1]!Table1[[Symbol]:[Industry]],2,FALSE),"-")</f>
        <v>-</v>
      </c>
      <c r="E3385">
        <v>49.097414999999998</v>
      </c>
      <c r="F3385">
        <v>162</v>
      </c>
      <c r="G3385">
        <v>-30.8997776489913</v>
      </c>
      <c r="H3385">
        <v>8.6628712708762894</v>
      </c>
      <c r="I3385">
        <v>-26.0712134819548</v>
      </c>
      <c r="J3385">
        <v>7.0365316177949699</v>
      </c>
      <c r="K3385">
        <v>155.57792744147699</v>
      </c>
      <c r="L3385">
        <v>169.300066765997</v>
      </c>
      <c r="M3385">
        <v>64.684228468717805</v>
      </c>
      <c r="N3385">
        <v>0.80479891464389297</v>
      </c>
      <c r="O3385">
        <v>67.283950617283907</v>
      </c>
      <c r="P3385">
        <v>21.530382595648899</v>
      </c>
      <c r="Q3385">
        <v>9.7441149900743998E-2</v>
      </c>
    </row>
    <row r="3386" spans="1:17" hidden="1" x14ac:dyDescent="0.3">
      <c r="A3386" t="s">
        <v>6936</v>
      </c>
      <c r="B3386" t="s">
        <v>6937</v>
      </c>
      <c r="C3386" t="str">
        <f>IFERROR(VLOOKUP(Table1[[#This Row],[Ticker]],[1]!Table1[[Symbol]:[Industry]],2,FALSE),"-")</f>
        <v>-</v>
      </c>
      <c r="D3386" t="s">
        <v>130</v>
      </c>
      <c r="E3386">
        <v>49.079735534999998</v>
      </c>
      <c r="F3386">
        <v>3.45</v>
      </c>
      <c r="K3386">
        <v>3.4677458506360201</v>
      </c>
      <c r="L3386">
        <v>4.1767796842679701</v>
      </c>
      <c r="M3386">
        <v>60.755946489344097</v>
      </c>
      <c r="N3386">
        <v>1</v>
      </c>
      <c r="Q3386">
        <v>-4.7233022382218999E-2</v>
      </c>
    </row>
    <row r="3387" spans="1:17" hidden="1" x14ac:dyDescent="0.3">
      <c r="A3387" t="s">
        <v>6938</v>
      </c>
      <c r="B3387" t="s">
        <v>6939</v>
      </c>
      <c r="C3387" t="str">
        <f>IFERROR(VLOOKUP(Table1[[#This Row],[Ticker]],[1]!Table1[[Symbol]:[Industry]],2,FALSE),"-")</f>
        <v>-</v>
      </c>
      <c r="D3387" t="s">
        <v>414</v>
      </c>
      <c r="E3387">
        <v>49.015295999999999</v>
      </c>
      <c r="F3387">
        <v>160.35</v>
      </c>
      <c r="G3387">
        <v>84.541988159721996</v>
      </c>
      <c r="H3387">
        <v>-8.2540190365203401</v>
      </c>
      <c r="I3387">
        <v>15.411288080632399</v>
      </c>
      <c r="J3387">
        <v>-4.0636999671398097</v>
      </c>
      <c r="K3387">
        <v>152.38308860090001</v>
      </c>
      <c r="L3387">
        <v>132.07742931574799</v>
      </c>
      <c r="M3387">
        <v>53.174813890872301</v>
      </c>
      <c r="N3387">
        <v>1.7965905974857601</v>
      </c>
      <c r="O3387">
        <v>11.1942625506704</v>
      </c>
      <c r="P3387">
        <v>110.98684210526299</v>
      </c>
      <c r="Q3387">
        <v>0.19874614394286799</v>
      </c>
    </row>
    <row r="3388" spans="1:17" hidden="1" x14ac:dyDescent="0.3">
      <c r="A3388" t="s">
        <v>6940</v>
      </c>
      <c r="B3388" t="s">
        <v>6941</v>
      </c>
      <c r="C3388" t="str">
        <f>IFERROR(VLOOKUP(Table1[[#This Row],[Ticker]],[1]!Table1[[Symbol]:[Industry]],2,FALSE),"-")</f>
        <v>-</v>
      </c>
      <c r="E3388">
        <v>48.988666299999998</v>
      </c>
      <c r="F3388">
        <v>48.95</v>
      </c>
      <c r="G3388">
        <v>29.0413706543685</v>
      </c>
      <c r="H3388">
        <v>-6.7616995948954903</v>
      </c>
      <c r="I3388">
        <v>1.654891668536</v>
      </c>
      <c r="J3388">
        <v>-1.43692422246131E-2</v>
      </c>
      <c r="K3388">
        <v>48.916719402774902</v>
      </c>
      <c r="L3388">
        <v>44.673330235307802</v>
      </c>
      <c r="M3388">
        <v>53.829100780114501</v>
      </c>
      <c r="N3388">
        <v>0.23744370814931101</v>
      </c>
      <c r="O3388">
        <v>36.874361593462702</v>
      </c>
      <c r="P3388">
        <v>72.177277523742504</v>
      </c>
      <c r="Q3388">
        <v>0.105088623637033</v>
      </c>
    </row>
    <row r="3389" spans="1:17" hidden="1" x14ac:dyDescent="0.3">
      <c r="A3389" t="s">
        <v>6942</v>
      </c>
      <c r="B3389" t="s">
        <v>6943</v>
      </c>
      <c r="C3389" t="str">
        <f>IFERROR(VLOOKUP(Table1[[#This Row],[Ticker]],[1]!Table1[[Symbol]:[Industry]],2,FALSE),"-")</f>
        <v>-</v>
      </c>
      <c r="E3389">
        <v>48.927436182000001</v>
      </c>
      <c r="F3389">
        <v>6.25</v>
      </c>
      <c r="G3389">
        <v>-63.930888572021502</v>
      </c>
      <c r="H3389">
        <v>2.786265023166</v>
      </c>
      <c r="I3389">
        <v>-43.4997862001863</v>
      </c>
      <c r="J3389">
        <v>-5.5559438156278196</v>
      </c>
      <c r="K3389">
        <v>6.0615448597858501</v>
      </c>
      <c r="L3389">
        <v>7.2197854502721004</v>
      </c>
      <c r="M3389">
        <v>46.221787634760901</v>
      </c>
      <c r="N3389">
        <v>1.0372531383207499</v>
      </c>
      <c r="O3389">
        <v>88.8</v>
      </c>
      <c r="P3389">
        <v>31.578947368421002</v>
      </c>
      <c r="Q3389">
        <v>-6.2439819718675002E-2</v>
      </c>
    </row>
    <row r="3390" spans="1:17" hidden="1" x14ac:dyDescent="0.3">
      <c r="A3390" t="s">
        <v>6944</v>
      </c>
      <c r="B3390" t="s">
        <v>6945</v>
      </c>
      <c r="C3390" t="str">
        <f>IFERROR(VLOOKUP(Table1[[#This Row],[Ticker]],[1]!Table1[[Symbol]:[Industry]],2,FALSE),"-")</f>
        <v>-</v>
      </c>
      <c r="D3390" t="s">
        <v>539</v>
      </c>
      <c r="E3390">
        <v>48.836648599999997</v>
      </c>
      <c r="F3390">
        <v>41</v>
      </c>
      <c r="G3390">
        <v>-54.475647480440003</v>
      </c>
      <c r="H3390">
        <v>-22.937424105865102</v>
      </c>
      <c r="I3390">
        <v>-1.0341878870280401</v>
      </c>
      <c r="J3390">
        <v>-6.7820934986456898</v>
      </c>
      <c r="K3390">
        <v>51.819309625962099</v>
      </c>
      <c r="L3390">
        <v>51.087965744122798</v>
      </c>
      <c r="M3390">
        <v>38.083045766793497</v>
      </c>
      <c r="N3390">
        <v>3.1657291503676999</v>
      </c>
      <c r="O3390">
        <v>96.292682926829201</v>
      </c>
      <c r="P3390">
        <v>37.6300772071164</v>
      </c>
      <c r="Q3390">
        <v>0.185041216966469</v>
      </c>
    </row>
    <row r="3391" spans="1:17" hidden="1" x14ac:dyDescent="0.3">
      <c r="A3391" t="s">
        <v>6946</v>
      </c>
      <c r="B3391" t="s">
        <v>6947</v>
      </c>
      <c r="C3391" t="str">
        <f>IFERROR(VLOOKUP(Table1[[#This Row],[Ticker]],[1]!Table1[[Symbol]:[Industry]],2,FALSE),"-")</f>
        <v>-</v>
      </c>
      <c r="D3391" t="s">
        <v>388</v>
      </c>
      <c r="E3391">
        <v>48.671419999999998</v>
      </c>
      <c r="F3391">
        <v>73.099999999999994</v>
      </c>
      <c r="G3391">
        <v>-29.804487908003001</v>
      </c>
      <c r="H3391">
        <v>-0.88416100958186505</v>
      </c>
      <c r="I3391">
        <v>-19.8838023689874</v>
      </c>
      <c r="J3391">
        <v>20.524120188165</v>
      </c>
      <c r="K3391">
        <v>65.770081066083307</v>
      </c>
      <c r="L3391">
        <v>69.4447282089791</v>
      </c>
      <c r="M3391">
        <v>72.165784966577505</v>
      </c>
      <c r="N3391">
        <v>2.5698682942499098</v>
      </c>
      <c r="O3391">
        <v>39.329685362517097</v>
      </c>
      <c r="P3391">
        <v>38.578199052132597</v>
      </c>
      <c r="Q3391">
        <v>5.0030885773793998E-2</v>
      </c>
    </row>
    <row r="3392" spans="1:17" hidden="1" x14ac:dyDescent="0.3">
      <c r="A3392" t="s">
        <v>6948</v>
      </c>
      <c r="B3392" t="s">
        <v>6949</v>
      </c>
      <c r="C3392" t="str">
        <f>IFERROR(VLOOKUP(Table1[[#This Row],[Ticker]],[1]!Table1[[Symbol]:[Industry]],2,FALSE),"-")</f>
        <v>-</v>
      </c>
      <c r="D3392" t="s">
        <v>75</v>
      </c>
      <c r="E3392">
        <v>48.603740000000002</v>
      </c>
      <c r="F3392">
        <v>23.87</v>
      </c>
      <c r="G3392">
        <v>122.080958701174</v>
      </c>
      <c r="H3392">
        <v>-2.7977005005574598</v>
      </c>
      <c r="I3392">
        <v>63.221066003046602</v>
      </c>
      <c r="J3392">
        <v>-5.8159975302343501</v>
      </c>
      <c r="K3392">
        <v>23.057995439793999</v>
      </c>
      <c r="L3392">
        <v>18.4935388527214</v>
      </c>
      <c r="M3392">
        <v>51.875016733895002</v>
      </c>
      <c r="N3392">
        <v>0.60445811267306604</v>
      </c>
      <c r="O3392">
        <v>18.977796397151199</v>
      </c>
      <c r="P3392">
        <v>192.88343558282199</v>
      </c>
      <c r="Q3392">
        <v>5.4181920845960997E-2</v>
      </c>
    </row>
    <row r="3393" spans="1:17" hidden="1" x14ac:dyDescent="0.3">
      <c r="A3393" t="s">
        <v>6950</v>
      </c>
      <c r="B3393" t="s">
        <v>6951</v>
      </c>
      <c r="C3393" t="str">
        <f>IFERROR(VLOOKUP(Table1[[#This Row],[Ticker]],[1]!Table1[[Symbol]:[Industry]],2,FALSE),"-")</f>
        <v>-</v>
      </c>
      <c r="D3393" t="s">
        <v>304</v>
      </c>
      <c r="E3393">
        <v>48.556851199999997</v>
      </c>
      <c r="F3393">
        <v>17.850000000000001</v>
      </c>
      <c r="G3393">
        <v>50.4265351943071</v>
      </c>
      <c r="H3393">
        <v>7.0250218894821197</v>
      </c>
      <c r="I3393">
        <v>7.2759196732849301</v>
      </c>
      <c r="J3393">
        <v>-4.9755697368458103</v>
      </c>
      <c r="K3393">
        <v>15.936131366582799</v>
      </c>
      <c r="L3393">
        <v>14.7327933845252</v>
      </c>
      <c r="M3393">
        <v>52.123198335652397</v>
      </c>
      <c r="N3393">
        <v>1.4177406151738901</v>
      </c>
      <c r="O3393">
        <v>13.7254901960784</v>
      </c>
      <c r="P3393">
        <v>97.237569060773396</v>
      </c>
      <c r="Q3393">
        <v>5.8722678645724002E-2</v>
      </c>
    </row>
    <row r="3394" spans="1:17" hidden="1" x14ac:dyDescent="0.3">
      <c r="A3394" t="s">
        <v>6952</v>
      </c>
      <c r="B3394" t="s">
        <v>6953</v>
      </c>
      <c r="C3394" t="str">
        <f>IFERROR(VLOOKUP(Table1[[#This Row],[Ticker]],[1]!Table1[[Symbol]:[Industry]],2,FALSE),"-")</f>
        <v>-</v>
      </c>
      <c r="D3394" t="s">
        <v>239</v>
      </c>
      <c r="E3394">
        <v>48.465017920000001</v>
      </c>
      <c r="F3394">
        <v>107.3</v>
      </c>
      <c r="G3394">
        <v>58.693861926980397</v>
      </c>
      <c r="H3394">
        <v>25.124074305923401</v>
      </c>
      <c r="I3394">
        <v>10.0011448985101</v>
      </c>
      <c r="J3394">
        <v>-5.4176356312288902</v>
      </c>
      <c r="K3394">
        <v>95.556659841338899</v>
      </c>
      <c r="L3394">
        <v>80.346619230364297</v>
      </c>
      <c r="M3394">
        <v>48.987160624244098</v>
      </c>
      <c r="N3394">
        <v>0.58259467685970301</v>
      </c>
      <c r="O3394">
        <v>14.3522833178005</v>
      </c>
      <c r="P3394">
        <v>105.476828801225</v>
      </c>
      <c r="Q3394">
        <v>7.4078191007051E-2</v>
      </c>
    </row>
    <row r="3395" spans="1:17" hidden="1" x14ac:dyDescent="0.3">
      <c r="A3395" t="s">
        <v>6954</v>
      </c>
      <c r="B3395" t="s">
        <v>6955</v>
      </c>
      <c r="C3395" t="str">
        <f>IFERROR(VLOOKUP(Table1[[#This Row],[Ticker]],[1]!Table1[[Symbol]:[Industry]],2,FALSE),"-")</f>
        <v>-</v>
      </c>
      <c r="D3395" t="s">
        <v>393</v>
      </c>
      <c r="E3395">
        <v>48.178532456999903</v>
      </c>
      <c r="F3395">
        <v>16.09</v>
      </c>
      <c r="G3395">
        <v>123.151226268065</v>
      </c>
      <c r="H3395">
        <v>-31.665471846700601</v>
      </c>
      <c r="I3395">
        <v>104.100243997609</v>
      </c>
      <c r="J3395">
        <v>-6.3177562095489703</v>
      </c>
      <c r="K3395">
        <v>19.7067159713866</v>
      </c>
      <c r="L3395">
        <v>14.032830378559799</v>
      </c>
      <c r="M3395">
        <v>29.923617559243102</v>
      </c>
      <c r="N3395">
        <v>1.04241522348549</v>
      </c>
      <c r="O3395">
        <v>79.925419515226807</v>
      </c>
      <c r="P3395">
        <v>218.61386138613801</v>
      </c>
      <c r="Q3395">
        <v>6.0049845044141001E-2</v>
      </c>
    </row>
    <row r="3396" spans="1:17" hidden="1" x14ac:dyDescent="0.3">
      <c r="A3396" t="s">
        <v>6956</v>
      </c>
      <c r="B3396" t="s">
        <v>6957</v>
      </c>
      <c r="C3396" t="str">
        <f>IFERROR(VLOOKUP(Table1[[#This Row],[Ticker]],[1]!Table1[[Symbol]:[Industry]],2,FALSE),"-")</f>
        <v>-</v>
      </c>
      <c r="D3396" t="s">
        <v>189</v>
      </c>
      <c r="E3396">
        <v>48.080996039999903</v>
      </c>
      <c r="F3396">
        <v>87.8</v>
      </c>
      <c r="G3396">
        <v>-23.012020425960699</v>
      </c>
      <c r="H3396">
        <v>-9.8177398685338702</v>
      </c>
      <c r="I3396">
        <v>-32.744763010316497</v>
      </c>
      <c r="J3396">
        <v>-1.2416140775692599</v>
      </c>
      <c r="K3396">
        <v>100.199509474932</v>
      </c>
      <c r="L3396">
        <v>65.965028155758901</v>
      </c>
      <c r="M3396">
        <v>73.545132454437507</v>
      </c>
      <c r="N3396">
        <v>1.4166666666666601</v>
      </c>
      <c r="O3396">
        <v>60.820045558086498</v>
      </c>
      <c r="P3396">
        <v>5.6558363417569204</v>
      </c>
    </row>
    <row r="3397" spans="1:17" hidden="1" x14ac:dyDescent="0.3">
      <c r="A3397" t="s">
        <v>6958</v>
      </c>
      <c r="B3397" t="s">
        <v>6959</v>
      </c>
      <c r="C3397" t="str">
        <f>IFERROR(VLOOKUP(Table1[[#This Row],[Ticker]],[1]!Table1[[Symbol]:[Industry]],2,FALSE),"-")</f>
        <v>-</v>
      </c>
      <c r="E3397">
        <v>47.979637936000003</v>
      </c>
      <c r="F3397">
        <v>19.84</v>
      </c>
      <c r="G3397">
        <v>190.12129414388599</v>
      </c>
      <c r="H3397">
        <v>-19.537770616602</v>
      </c>
      <c r="I3397">
        <v>147.720443144124</v>
      </c>
      <c r="J3397">
        <v>-14.7271806437045</v>
      </c>
      <c r="K3397">
        <v>20.7853799654258</v>
      </c>
      <c r="L3397">
        <v>12.9970685124943</v>
      </c>
      <c r="M3397">
        <v>33.524172917342099</v>
      </c>
      <c r="N3397">
        <v>0.87758780129579705</v>
      </c>
      <c r="O3397">
        <v>36.8447580645161</v>
      </c>
      <c r="P3397">
        <v>216.427432216905</v>
      </c>
      <c r="Q3397">
        <v>0.166607808440979</v>
      </c>
    </row>
    <row r="3398" spans="1:17" hidden="1" x14ac:dyDescent="0.3">
      <c r="A3398" t="s">
        <v>6960</v>
      </c>
      <c r="B3398" t="s">
        <v>6961</v>
      </c>
      <c r="C3398" t="str">
        <f>IFERROR(VLOOKUP(Table1[[#This Row],[Ticker]],[1]!Table1[[Symbol]:[Industry]],2,FALSE),"-")</f>
        <v>-</v>
      </c>
      <c r="D3398" t="s">
        <v>876</v>
      </c>
      <c r="E3398">
        <v>47.835366020000002</v>
      </c>
      <c r="F3398">
        <v>24.72</v>
      </c>
      <c r="G3398">
        <v>205.50594246389301</v>
      </c>
      <c r="H3398">
        <v>63.897816475008803</v>
      </c>
      <c r="I3398">
        <v>53.132458029823198</v>
      </c>
      <c r="J3398">
        <v>9.0170835138669307</v>
      </c>
      <c r="K3398">
        <v>18.5214720424826</v>
      </c>
      <c r="L3398">
        <v>14.509399940828001</v>
      </c>
      <c r="M3398">
        <v>95.730248849604095</v>
      </c>
      <c r="N3398">
        <v>0.25599440447225402</v>
      </c>
      <c r="O3398">
        <v>0</v>
      </c>
      <c r="P3398">
        <v>248.16901408450701</v>
      </c>
      <c r="Q3398">
        <v>0.17780383870698199</v>
      </c>
    </row>
    <row r="3399" spans="1:17" hidden="1" x14ac:dyDescent="0.3">
      <c r="A3399" t="s">
        <v>6962</v>
      </c>
      <c r="B3399" t="s">
        <v>6963</v>
      </c>
      <c r="C3399" t="str">
        <f>IFERROR(VLOOKUP(Table1[[#This Row],[Ticker]],[1]!Table1[[Symbol]:[Industry]],2,FALSE),"-")</f>
        <v>-</v>
      </c>
      <c r="E3399">
        <v>47.778138599999998</v>
      </c>
      <c r="F3399">
        <v>44.89</v>
      </c>
      <c r="G3399">
        <v>46.680374451065198</v>
      </c>
      <c r="H3399">
        <v>1.51775796696397</v>
      </c>
      <c r="I3399">
        <v>-17.413385016019699</v>
      </c>
      <c r="J3399">
        <v>5.11552877957359</v>
      </c>
      <c r="K3399">
        <v>40.438111242054802</v>
      </c>
      <c r="L3399">
        <v>36.1589283753353</v>
      </c>
      <c r="M3399">
        <v>66.785335590581198</v>
      </c>
      <c r="N3399">
        <v>1.45896775894486</v>
      </c>
      <c r="O3399">
        <v>10.0467810202717</v>
      </c>
      <c r="P3399">
        <v>124.44999999999899</v>
      </c>
      <c r="Q3399">
        <v>0.14039758081657799</v>
      </c>
    </row>
    <row r="3400" spans="1:17" hidden="1" x14ac:dyDescent="0.3">
      <c r="A3400" t="s">
        <v>6964</v>
      </c>
      <c r="B3400" t="s">
        <v>6965</v>
      </c>
      <c r="C3400" t="str">
        <f>IFERROR(VLOOKUP(Table1[[#This Row],[Ticker]],[1]!Table1[[Symbol]:[Industry]],2,FALSE),"-")</f>
        <v>-</v>
      </c>
      <c r="D3400" t="s">
        <v>629</v>
      </c>
      <c r="E3400">
        <v>47.669065994999997</v>
      </c>
      <c r="F3400">
        <v>13.69</v>
      </c>
      <c r="G3400">
        <v>-50.670778956997403</v>
      </c>
      <c r="H3400">
        <v>10.2026319165437</v>
      </c>
      <c r="I3400">
        <v>-66.767562584483002</v>
      </c>
      <c r="J3400">
        <v>-1.2416140775692599</v>
      </c>
      <c r="K3400">
        <v>17.905795648742199</v>
      </c>
      <c r="L3400">
        <v>21.072615416168201</v>
      </c>
      <c r="M3400">
        <v>21.4724550146362</v>
      </c>
      <c r="N3400">
        <v>0.21678640793137699</v>
      </c>
      <c r="O3400">
        <v>139.59094229364399</v>
      </c>
      <c r="P3400">
        <v>19.563318777292501</v>
      </c>
      <c r="Q3400">
        <v>-2.1051488035169E-2</v>
      </c>
    </row>
    <row r="3401" spans="1:17" hidden="1" x14ac:dyDescent="0.3">
      <c r="A3401" t="s">
        <v>6966</v>
      </c>
      <c r="B3401" t="s">
        <v>6967</v>
      </c>
      <c r="C3401" t="str">
        <f>IFERROR(VLOOKUP(Table1[[#This Row],[Ticker]],[1]!Table1[[Symbol]:[Industry]],2,FALSE),"-")</f>
        <v>-</v>
      </c>
      <c r="D3401" t="s">
        <v>403</v>
      </c>
      <c r="E3401">
        <v>47.584692250000003</v>
      </c>
      <c r="F3401">
        <v>90.18</v>
      </c>
      <c r="G3401">
        <v>190.11491455855901</v>
      </c>
      <c r="H3401">
        <v>-7.9762269954420502</v>
      </c>
      <c r="I3401">
        <v>80.104105001470202</v>
      </c>
      <c r="J3401">
        <v>2.66534165865475</v>
      </c>
      <c r="K3401">
        <v>93.938311184283506</v>
      </c>
      <c r="L3401">
        <v>71.050626934460098</v>
      </c>
      <c r="M3401">
        <v>54.833800672090597</v>
      </c>
      <c r="N3401">
        <v>1.39232152105358</v>
      </c>
      <c r="O3401">
        <v>66.833000665335902</v>
      </c>
      <c r="P3401">
        <v>257.148514851485</v>
      </c>
      <c r="Q3401">
        <v>0.10126979714148</v>
      </c>
    </row>
    <row r="3402" spans="1:17" hidden="1" x14ac:dyDescent="0.3">
      <c r="A3402" t="s">
        <v>6968</v>
      </c>
      <c r="B3402" t="s">
        <v>6969</v>
      </c>
      <c r="C3402" t="str">
        <f>IFERROR(VLOOKUP(Table1[[#This Row],[Ticker]],[1]!Table1[[Symbol]:[Industry]],2,FALSE),"-")</f>
        <v>-</v>
      </c>
      <c r="D3402" t="s">
        <v>140</v>
      </c>
      <c r="E3402">
        <v>47.517156</v>
      </c>
      <c r="F3402">
        <v>14.6</v>
      </c>
      <c r="G3402">
        <v>23.388362945310298</v>
      </c>
      <c r="H3402">
        <v>-9.4119495025049194</v>
      </c>
      <c r="I3402">
        <v>-15.542503237234399</v>
      </c>
      <c r="J3402">
        <v>-0.18898249862189601</v>
      </c>
      <c r="K3402">
        <v>15.145593718582701</v>
      </c>
      <c r="L3402">
        <v>14.0105943724282</v>
      </c>
      <c r="M3402">
        <v>37.316587069919798</v>
      </c>
      <c r="N3402">
        <v>0.81340854439985499</v>
      </c>
      <c r="O3402">
        <v>35.958904109589</v>
      </c>
      <c r="P3402">
        <v>69.767441860465098</v>
      </c>
      <c r="Q3402">
        <v>6.3190411137563005E-2</v>
      </c>
    </row>
    <row r="3403" spans="1:17" hidden="1" x14ac:dyDescent="0.3">
      <c r="A3403" t="s">
        <v>6970</v>
      </c>
      <c r="B3403" t="s">
        <v>6971</v>
      </c>
      <c r="C3403" t="str">
        <f>IFERROR(VLOOKUP(Table1[[#This Row],[Ticker]],[1]!Table1[[Symbol]:[Industry]],2,FALSE),"-")</f>
        <v>-</v>
      </c>
      <c r="E3403">
        <v>47.508200000000002</v>
      </c>
      <c r="F3403">
        <v>153.30000000000001</v>
      </c>
      <c r="G3403">
        <v>246.686562656907</v>
      </c>
      <c r="H3403">
        <v>-3.8717505892112398</v>
      </c>
      <c r="I3403">
        <v>115.987183292925</v>
      </c>
      <c r="J3403">
        <v>-0.54277880302683001</v>
      </c>
      <c r="K3403">
        <v>139.154208210984</v>
      </c>
      <c r="L3403">
        <v>101.832717445461</v>
      </c>
      <c r="M3403">
        <v>44.743467515823497</v>
      </c>
      <c r="N3403">
        <v>0.79976798762355505</v>
      </c>
      <c r="O3403">
        <v>12.4918460534898</v>
      </c>
      <c r="P3403">
        <v>350.88235294117601</v>
      </c>
      <c r="Q3403">
        <v>0.113858560390631</v>
      </c>
    </row>
    <row r="3404" spans="1:17" hidden="1" x14ac:dyDescent="0.3">
      <c r="A3404" t="s">
        <v>6972</v>
      </c>
      <c r="B3404" t="s">
        <v>6973</v>
      </c>
      <c r="C3404" t="str">
        <f>IFERROR(VLOOKUP(Table1[[#This Row],[Ticker]],[1]!Table1[[Symbol]:[Industry]],2,FALSE),"-")</f>
        <v>-</v>
      </c>
      <c r="D3404" t="s">
        <v>75</v>
      </c>
      <c r="E3404">
        <v>47.508119999999998</v>
      </c>
      <c r="F3404">
        <v>118.4</v>
      </c>
      <c r="G3404">
        <v>493.58914988509503</v>
      </c>
      <c r="H3404">
        <v>43.417542705274997</v>
      </c>
      <c r="I3404">
        <v>257.01501206564598</v>
      </c>
      <c r="J3404">
        <v>6.8589445816485899</v>
      </c>
      <c r="K3404">
        <v>80.298131089379496</v>
      </c>
      <c r="L3404">
        <v>49.7201888788967</v>
      </c>
      <c r="M3404">
        <v>99.965488144297296</v>
      </c>
      <c r="N3404">
        <v>1.5574504429766001</v>
      </c>
      <c r="O3404">
        <v>0</v>
      </c>
      <c r="P3404">
        <v>550.19220208676495</v>
      </c>
      <c r="Q3404">
        <v>0.16526202420858199</v>
      </c>
    </row>
    <row r="3405" spans="1:17" hidden="1" x14ac:dyDescent="0.3">
      <c r="A3405" t="s">
        <v>6974</v>
      </c>
      <c r="B3405" t="s">
        <v>6975</v>
      </c>
      <c r="C3405" t="str">
        <f>IFERROR(VLOOKUP(Table1[[#This Row],[Ticker]],[1]!Table1[[Symbol]:[Industry]],2,FALSE),"-")</f>
        <v>-</v>
      </c>
      <c r="D3405" t="s">
        <v>75</v>
      </c>
      <c r="E3405">
        <v>47.485511303999999</v>
      </c>
      <c r="F3405">
        <v>54.86</v>
      </c>
      <c r="G3405">
        <v>38.339720270317699</v>
      </c>
      <c r="H3405">
        <v>19.154969379404701</v>
      </c>
      <c r="I3405">
        <v>-15.367902720537399</v>
      </c>
      <c r="J3405">
        <v>7.4163945804393903</v>
      </c>
      <c r="K3405">
        <v>46.848501844040001</v>
      </c>
      <c r="L3405">
        <v>44.171561227482798</v>
      </c>
      <c r="M3405">
        <v>76.462764875856294</v>
      </c>
      <c r="N3405">
        <v>1.53383495397026</v>
      </c>
      <c r="O3405">
        <v>17.7725118483412</v>
      </c>
      <c r="P3405">
        <v>71.4375</v>
      </c>
      <c r="Q3405">
        <v>5.8604449063040999E-2</v>
      </c>
    </row>
    <row r="3406" spans="1:17" hidden="1" x14ac:dyDescent="0.3">
      <c r="A3406" t="s">
        <v>6976</v>
      </c>
      <c r="B3406" t="s">
        <v>6977</v>
      </c>
      <c r="C3406" t="str">
        <f>IFERROR(VLOOKUP(Table1[[#This Row],[Ticker]],[1]!Table1[[Symbol]:[Industry]],2,FALSE),"-")</f>
        <v>-</v>
      </c>
      <c r="D3406" t="s">
        <v>629</v>
      </c>
      <c r="E3406">
        <v>47.465683720000001</v>
      </c>
      <c r="F3406">
        <v>17.190000000000001</v>
      </c>
      <c r="G3406">
        <v>-3.8061380730195902</v>
      </c>
      <c r="H3406">
        <v>-2.2281089257872102</v>
      </c>
      <c r="I3406">
        <v>-23.095967962382201</v>
      </c>
      <c r="J3406">
        <v>-5.1860585220137096</v>
      </c>
      <c r="K3406">
        <v>16.518639906739502</v>
      </c>
      <c r="L3406">
        <v>16.192642330529701</v>
      </c>
      <c r="M3406">
        <v>48.929117260819503</v>
      </c>
      <c r="N3406">
        <v>0.92722009642591496</v>
      </c>
      <c r="O3406">
        <v>32.0535194880744</v>
      </c>
      <c r="P3406">
        <v>34.296875</v>
      </c>
      <c r="Q3406">
        <v>1.3232668694689999E-2</v>
      </c>
    </row>
    <row r="3407" spans="1:17" hidden="1" x14ac:dyDescent="0.3">
      <c r="A3407" t="s">
        <v>6978</v>
      </c>
      <c r="B3407" t="s">
        <v>6979</v>
      </c>
      <c r="C3407" t="str">
        <f>IFERROR(VLOOKUP(Table1[[#This Row],[Ticker]],[1]!Table1[[Symbol]:[Industry]],2,FALSE),"-")</f>
        <v>-</v>
      </c>
      <c r="D3407" t="s">
        <v>403</v>
      </c>
      <c r="E3407">
        <v>47.433579424000001</v>
      </c>
      <c r="F3407">
        <v>77</v>
      </c>
      <c r="G3407">
        <v>-53.664628639057298</v>
      </c>
      <c r="H3407">
        <v>-17.0835668572002</v>
      </c>
      <c r="I3407">
        <v>-36.501216572919297</v>
      </c>
      <c r="J3407">
        <v>-3.7870686230238002</v>
      </c>
      <c r="K3407">
        <v>85.193682251007701</v>
      </c>
      <c r="L3407">
        <v>93.584907756115101</v>
      </c>
      <c r="M3407">
        <v>40.388452578116102</v>
      </c>
      <c r="N3407">
        <v>0.264514269241856</v>
      </c>
      <c r="O3407">
        <v>109.09090909090899</v>
      </c>
      <c r="P3407">
        <v>9.5305832147937402</v>
      </c>
      <c r="Q3407">
        <v>4.6912989592384997E-2</v>
      </c>
    </row>
    <row r="3408" spans="1:17" hidden="1" x14ac:dyDescent="0.3">
      <c r="A3408" t="s">
        <v>6980</v>
      </c>
      <c r="B3408" t="s">
        <v>6981</v>
      </c>
      <c r="C3408" t="str">
        <f>IFERROR(VLOOKUP(Table1[[#This Row],[Ticker]],[1]!Table1[[Symbol]:[Industry]],2,FALSE),"-")</f>
        <v>-</v>
      </c>
      <c r="D3408" t="s">
        <v>629</v>
      </c>
      <c r="E3408">
        <v>47.41</v>
      </c>
      <c r="F3408">
        <v>8.5500000000000007</v>
      </c>
      <c r="G3408">
        <v>-1.48861982484438</v>
      </c>
      <c r="H3408">
        <v>4.2745391604540002</v>
      </c>
      <c r="I3408">
        <v>-18.332188434823099</v>
      </c>
      <c r="J3408">
        <v>0.52934223884157705</v>
      </c>
      <c r="K3408">
        <v>8.1372455781552802</v>
      </c>
      <c r="L3408">
        <v>8.0634519027827505</v>
      </c>
      <c r="M3408">
        <v>52.376070499363898</v>
      </c>
      <c r="N3408">
        <v>0.82845239268390303</v>
      </c>
      <c r="O3408">
        <v>37.076023391812797</v>
      </c>
      <c r="P3408">
        <v>41.322314049586701</v>
      </c>
      <c r="Q3408">
        <v>-1.8239100898960001E-2</v>
      </c>
    </row>
    <row r="3409" spans="1:17" hidden="1" x14ac:dyDescent="0.3">
      <c r="A3409" t="s">
        <v>6982</v>
      </c>
      <c r="B3409" t="s">
        <v>6983</v>
      </c>
      <c r="C3409" t="str">
        <f>IFERROR(VLOOKUP(Table1[[#This Row],[Ticker]],[1]!Table1[[Symbol]:[Industry]],2,FALSE),"-")</f>
        <v>-</v>
      </c>
      <c r="D3409" t="s">
        <v>1407</v>
      </c>
      <c r="E3409">
        <v>47.32</v>
      </c>
      <c r="F3409">
        <v>47.5</v>
      </c>
      <c r="G3409">
        <v>-36.3440168608983</v>
      </c>
      <c r="H3409">
        <v>-1.9698196727875801</v>
      </c>
      <c r="I3409">
        <v>-23.353025714611</v>
      </c>
      <c r="J3409">
        <v>-2.1213794734636902</v>
      </c>
      <c r="K3409">
        <v>48.550102919122402</v>
      </c>
      <c r="L3409">
        <v>50.7445439682824</v>
      </c>
      <c r="M3409">
        <v>44.9361031376719</v>
      </c>
      <c r="N3409">
        <v>1.1401502316841801</v>
      </c>
      <c r="O3409">
        <v>48.5263157894736</v>
      </c>
      <c r="P3409">
        <v>12.559241706161099</v>
      </c>
      <c r="Q3409">
        <v>-0.10985319870052</v>
      </c>
    </row>
    <row r="3410" spans="1:17" hidden="1" x14ac:dyDescent="0.3">
      <c r="A3410" t="s">
        <v>6984</v>
      </c>
      <c r="B3410" t="s">
        <v>6985</v>
      </c>
      <c r="C3410" t="str">
        <f>IFERROR(VLOOKUP(Table1[[#This Row],[Ticker]],[1]!Table1[[Symbol]:[Industry]],2,FALSE),"-")</f>
        <v>-</v>
      </c>
      <c r="D3410" t="s">
        <v>542</v>
      </c>
      <c r="E3410">
        <v>47.198084399999999</v>
      </c>
      <c r="F3410">
        <v>25</v>
      </c>
      <c r="G3410">
        <v>-51.901376168257599</v>
      </c>
      <c r="H3410">
        <v>-9.3315723901788896</v>
      </c>
      <c r="I3410">
        <v>-30.275710029507501</v>
      </c>
      <c r="J3410">
        <v>-3.4416140775692701</v>
      </c>
      <c r="K3410">
        <v>26.313065218248301</v>
      </c>
      <c r="L3410">
        <v>29.821807966497399</v>
      </c>
      <c r="M3410">
        <v>27.462954836424601</v>
      </c>
      <c r="N3410">
        <v>1.37448758138413</v>
      </c>
      <c r="O3410">
        <v>72</v>
      </c>
      <c r="P3410">
        <v>3.3057851239669498</v>
      </c>
    </row>
    <row r="3411" spans="1:17" hidden="1" x14ac:dyDescent="0.3">
      <c r="A3411" t="s">
        <v>6986</v>
      </c>
      <c r="B3411" t="s">
        <v>6987</v>
      </c>
      <c r="C3411" t="str">
        <f>IFERROR(VLOOKUP(Table1[[#This Row],[Ticker]],[1]!Table1[[Symbol]:[Industry]],2,FALSE),"-")</f>
        <v>-</v>
      </c>
      <c r="E3411">
        <v>47.167520400000001</v>
      </c>
      <c r="F3411">
        <v>337.45</v>
      </c>
      <c r="G3411">
        <v>-20.8530130730195</v>
      </c>
      <c r="H3411">
        <v>-14.5914510058813</v>
      </c>
      <c r="I3411">
        <v>4.4514066786148598</v>
      </c>
      <c r="J3411">
        <v>-1.2416140775692599</v>
      </c>
      <c r="K3411">
        <v>382.698912703237</v>
      </c>
      <c r="L3411">
        <v>406.506731520708</v>
      </c>
      <c r="M3411">
        <v>11.8669377962221</v>
      </c>
      <c r="N3411">
        <v>0.55609014940491197</v>
      </c>
      <c r="O3411">
        <v>107.42332197362499</v>
      </c>
      <c r="P3411">
        <v>26.8132281097331</v>
      </c>
      <c r="Q3411">
        <v>-4.8403015400010997E-2</v>
      </c>
    </row>
    <row r="3412" spans="1:17" hidden="1" x14ac:dyDescent="0.3">
      <c r="A3412" t="s">
        <v>6988</v>
      </c>
      <c r="B3412" t="s">
        <v>6989</v>
      </c>
      <c r="C3412" t="str">
        <f>IFERROR(VLOOKUP(Table1[[#This Row],[Ticker]],[1]!Table1[[Symbol]:[Industry]],2,FALSE),"-")</f>
        <v>-</v>
      </c>
      <c r="E3412">
        <v>47.145764393</v>
      </c>
      <c r="F3412">
        <v>6.68</v>
      </c>
      <c r="G3412">
        <v>129.63255924498799</v>
      </c>
      <c r="H3412">
        <v>61.046031776487702</v>
      </c>
      <c r="I3412">
        <v>27.299390512545202</v>
      </c>
      <c r="J3412">
        <v>-6.7312283208927104</v>
      </c>
      <c r="K3412">
        <v>4.9820445695215199</v>
      </c>
      <c r="L3412">
        <v>4.1183211978188998</v>
      </c>
      <c r="M3412">
        <v>66.708040221249107</v>
      </c>
      <c r="N3412">
        <v>1.77359475947878</v>
      </c>
      <c r="O3412">
        <v>0.898203592814383</v>
      </c>
      <c r="P3412">
        <v>171.544715447154</v>
      </c>
      <c r="Q3412">
        <v>8.0290415084879996E-2</v>
      </c>
    </row>
    <row r="3413" spans="1:17" hidden="1" x14ac:dyDescent="0.3">
      <c r="A3413" t="s">
        <v>6990</v>
      </c>
      <c r="B3413" t="s">
        <v>6991</v>
      </c>
      <c r="C3413" t="str">
        <f>IFERROR(VLOOKUP(Table1[[#This Row],[Ticker]],[1]!Table1[[Symbol]:[Industry]],2,FALSE),"-")</f>
        <v>-</v>
      </c>
      <c r="D3413" t="s">
        <v>109</v>
      </c>
      <c r="E3413">
        <v>47.1</v>
      </c>
      <c r="F3413">
        <v>16.350000000000001</v>
      </c>
      <c r="G3413">
        <v>-39.798201565082998</v>
      </c>
      <c r="H3413">
        <v>-13.7720995073482</v>
      </c>
      <c r="I3413">
        <v>-30.714704857258699</v>
      </c>
      <c r="J3413">
        <v>-7.5661964164714197</v>
      </c>
      <c r="K3413">
        <v>16.685739880128299</v>
      </c>
      <c r="L3413">
        <v>18.179422550438002</v>
      </c>
      <c r="M3413">
        <v>35.290429565576098</v>
      </c>
      <c r="N3413">
        <v>0.699718095835832</v>
      </c>
      <c r="O3413">
        <v>69.969418960244596</v>
      </c>
      <c r="P3413">
        <v>11.986301369863</v>
      </c>
      <c r="Q3413">
        <v>-1.1911091320548999E-2</v>
      </c>
    </row>
    <row r="3414" spans="1:17" hidden="1" x14ac:dyDescent="0.3">
      <c r="A3414" t="s">
        <v>6992</v>
      </c>
      <c r="B3414" t="s">
        <v>6993</v>
      </c>
      <c r="C3414" t="str">
        <f>IFERROR(VLOOKUP(Table1[[#This Row],[Ticker]],[1]!Table1[[Symbol]:[Industry]],2,FALSE),"-")</f>
        <v>-</v>
      </c>
      <c r="D3414" t="s">
        <v>403</v>
      </c>
      <c r="E3414">
        <v>46.998750000000001</v>
      </c>
      <c r="F3414">
        <v>13.07</v>
      </c>
      <c r="G3414">
        <v>-97.255237872975101</v>
      </c>
      <c r="H3414">
        <v>-3.2067318289543998</v>
      </c>
      <c r="I3414">
        <v>-37.607970590095398</v>
      </c>
      <c r="J3414">
        <v>0.391038983655216</v>
      </c>
      <c r="K3414">
        <v>12.2566115370229</v>
      </c>
      <c r="L3414">
        <v>18.4558483901139</v>
      </c>
      <c r="M3414">
        <v>57.279704986666403</v>
      </c>
      <c r="N3414">
        <v>0.89622115409405301</v>
      </c>
      <c r="O3414">
        <v>259.52563121652599</v>
      </c>
      <c r="P3414">
        <v>57.469879518072197</v>
      </c>
      <c r="Q3414">
        <v>5.4674582705009998E-3</v>
      </c>
    </row>
    <row r="3415" spans="1:17" hidden="1" x14ac:dyDescent="0.3">
      <c r="A3415" t="s">
        <v>6994</v>
      </c>
      <c r="B3415" t="s">
        <v>6995</v>
      </c>
      <c r="C3415" t="str">
        <f>IFERROR(VLOOKUP(Table1[[#This Row],[Ticker]],[1]!Table1[[Symbol]:[Industry]],2,FALSE),"-")</f>
        <v>-</v>
      </c>
      <c r="D3415" t="s">
        <v>484</v>
      </c>
      <c r="E3415">
        <v>46.886688212999999</v>
      </c>
      <c r="F3415">
        <v>9.68</v>
      </c>
      <c r="G3415">
        <v>41.458160020567902</v>
      </c>
      <c r="H3415">
        <v>18.6751536686074</v>
      </c>
      <c r="I3415">
        <v>-1.68282280621879</v>
      </c>
      <c r="J3415">
        <v>11.8370896261344</v>
      </c>
      <c r="K3415">
        <v>8.5477402234468194</v>
      </c>
      <c r="L3415">
        <v>8.0885567414984791</v>
      </c>
      <c r="M3415">
        <v>72.522690035588596</v>
      </c>
      <c r="N3415">
        <v>1.9236407541378899</v>
      </c>
      <c r="O3415">
        <v>37.913223140495802</v>
      </c>
      <c r="P3415">
        <v>82.297551789077204</v>
      </c>
      <c r="Q3415">
        <v>6.3223806204376995E-2</v>
      </c>
    </row>
    <row r="3416" spans="1:17" hidden="1" x14ac:dyDescent="0.3">
      <c r="A3416" t="s">
        <v>6996</v>
      </c>
      <c r="B3416" t="s">
        <v>6997</v>
      </c>
      <c r="C3416" t="str">
        <f>IFERROR(VLOOKUP(Table1[[#This Row],[Ticker]],[1]!Table1[[Symbol]:[Industry]],2,FALSE),"-")</f>
        <v>-</v>
      </c>
      <c r="D3416" t="s">
        <v>182</v>
      </c>
      <c r="E3416">
        <v>46.886448000000001</v>
      </c>
      <c r="F3416">
        <v>76.900000000000006</v>
      </c>
      <c r="G3416">
        <v>-51.945925615269701</v>
      </c>
      <c r="H3416">
        <v>2.8529228021287998</v>
      </c>
      <c r="I3416">
        <v>-37.940031572077999</v>
      </c>
      <c r="J3416">
        <v>-5.3512031186651496</v>
      </c>
      <c r="K3416">
        <v>75.838463438876602</v>
      </c>
      <c r="M3416">
        <v>45.698410195100898</v>
      </c>
      <c r="N3416">
        <v>0.50609184629803095</v>
      </c>
      <c r="O3416">
        <v>88.556566970090998</v>
      </c>
      <c r="P3416">
        <v>32.586206896551701</v>
      </c>
    </row>
    <row r="3417" spans="1:17" hidden="1" x14ac:dyDescent="0.3">
      <c r="A3417" t="s">
        <v>6998</v>
      </c>
      <c r="B3417" t="s">
        <v>6999</v>
      </c>
      <c r="C3417" t="str">
        <f>IFERROR(VLOOKUP(Table1[[#This Row],[Ticker]],[1]!Table1[[Symbol]:[Industry]],2,FALSE),"-")</f>
        <v>-</v>
      </c>
      <c r="D3417" t="s">
        <v>140</v>
      </c>
      <c r="E3417">
        <v>46.8</v>
      </c>
      <c r="F3417">
        <v>5.05</v>
      </c>
      <c r="G3417">
        <v>55.875680108798498</v>
      </c>
      <c r="H3417">
        <v>26.8061847300742</v>
      </c>
      <c r="I3417">
        <v>-15.841840944475599</v>
      </c>
      <c r="J3417">
        <v>11.8018641833003</v>
      </c>
      <c r="K3417">
        <v>4.3149498805556599</v>
      </c>
      <c r="L3417">
        <v>4.1038715245128197</v>
      </c>
      <c r="M3417">
        <v>83.443848266770004</v>
      </c>
      <c r="N3417">
        <v>2.3573917783314702</v>
      </c>
      <c r="O3417">
        <v>18.019801980198</v>
      </c>
      <c r="P3417">
        <v>94.230769230769198</v>
      </c>
      <c r="Q3417">
        <v>7.2807125268781997E-2</v>
      </c>
    </row>
    <row r="3418" spans="1:17" hidden="1" x14ac:dyDescent="0.3">
      <c r="A3418" t="s">
        <v>7000</v>
      </c>
      <c r="B3418" t="s">
        <v>7001</v>
      </c>
      <c r="C3418" t="str">
        <f>IFERROR(VLOOKUP(Table1[[#This Row],[Ticker]],[1]!Table1[[Symbol]:[Industry]],2,FALSE),"-")</f>
        <v>-</v>
      </c>
      <c r="D3418" t="s">
        <v>65</v>
      </c>
      <c r="E3418">
        <v>46.78</v>
      </c>
      <c r="F3418">
        <v>46.78</v>
      </c>
      <c r="G3418">
        <v>-61.288764897203002</v>
      </c>
      <c r="H3418">
        <v>-2.02619807699207</v>
      </c>
      <c r="I3418">
        <v>-68.360067688812705</v>
      </c>
      <c r="J3418">
        <v>-7.6816140775692601</v>
      </c>
      <c r="K3418">
        <v>48.076760953162498</v>
      </c>
      <c r="L3418">
        <v>63.571952070343499</v>
      </c>
      <c r="M3418">
        <v>41.676027174252198</v>
      </c>
      <c r="N3418">
        <v>0.72078781533355696</v>
      </c>
      <c r="O3418">
        <v>160.795211628901</v>
      </c>
      <c r="P3418">
        <v>19.948717948717899</v>
      </c>
      <c r="Q3418">
        <v>1.7901955634311999E-2</v>
      </c>
    </row>
    <row r="3419" spans="1:17" hidden="1" x14ac:dyDescent="0.3">
      <c r="A3419" t="s">
        <v>7002</v>
      </c>
      <c r="B3419" t="s">
        <v>7003</v>
      </c>
      <c r="C3419" t="str">
        <f>IFERROR(VLOOKUP(Table1[[#This Row],[Ticker]],[1]!Table1[[Symbol]:[Industry]],2,FALSE),"-")</f>
        <v>-</v>
      </c>
      <c r="D3419" t="s">
        <v>287</v>
      </c>
      <c r="E3419">
        <v>46.761907200000003</v>
      </c>
      <c r="F3419">
        <v>23.08</v>
      </c>
      <c r="G3419">
        <v>-60.775189748204099</v>
      </c>
      <c r="H3419">
        <v>-15.95907600987</v>
      </c>
      <c r="I3419">
        <v>-43.350381278971099</v>
      </c>
      <c r="J3419">
        <v>-6.81995698158895</v>
      </c>
      <c r="K3419">
        <v>24.729980573648501</v>
      </c>
      <c r="L3419">
        <v>28.799545251396399</v>
      </c>
      <c r="M3419">
        <v>26.989606795998</v>
      </c>
      <c r="N3419">
        <v>1.2807462239395999</v>
      </c>
      <c r="O3419">
        <v>61.373483535528599</v>
      </c>
      <c r="P3419">
        <v>2.3503325942350202</v>
      </c>
      <c r="Q3419">
        <v>-7.7448764051079005E-2</v>
      </c>
    </row>
    <row r="3420" spans="1:17" hidden="1" x14ac:dyDescent="0.3">
      <c r="A3420" t="s">
        <v>7004</v>
      </c>
      <c r="B3420" t="s">
        <v>7005</v>
      </c>
      <c r="C3420" t="str">
        <f>IFERROR(VLOOKUP(Table1[[#This Row],[Ticker]],[1]!Table1[[Symbol]:[Industry]],2,FALSE),"-")</f>
        <v>-</v>
      </c>
      <c r="E3420">
        <v>46.6832256</v>
      </c>
      <c r="F3420">
        <v>33.5</v>
      </c>
      <c r="G3420">
        <v>-27.689711814556201</v>
      </c>
      <c r="H3420">
        <v>-12.0728142849915</v>
      </c>
      <c r="I3420">
        <v>-9.1331215607951695</v>
      </c>
      <c r="J3420">
        <v>-6.2858618651798803</v>
      </c>
      <c r="K3420">
        <v>34.590689317654899</v>
      </c>
      <c r="L3420">
        <v>32.783342226325701</v>
      </c>
      <c r="M3420">
        <v>39.955525928310202</v>
      </c>
      <c r="N3420">
        <v>0.36605011558369699</v>
      </c>
      <c r="O3420">
        <v>36.477611940298502</v>
      </c>
      <c r="P3420">
        <v>23.9822353811991</v>
      </c>
      <c r="Q3420">
        <v>0.115927086918501</v>
      </c>
    </row>
    <row r="3421" spans="1:17" hidden="1" x14ac:dyDescent="0.3">
      <c r="A3421" t="s">
        <v>7006</v>
      </c>
      <c r="B3421" t="s">
        <v>7007</v>
      </c>
      <c r="C3421" t="str">
        <f>IFERROR(VLOOKUP(Table1[[#This Row],[Ticker]],[1]!Table1[[Symbol]:[Industry]],2,FALSE),"-")</f>
        <v>-</v>
      </c>
      <c r="D3421" t="s">
        <v>242</v>
      </c>
      <c r="E3421">
        <v>46.622790000000002</v>
      </c>
      <c r="F3421">
        <v>18.190000000000001</v>
      </c>
      <c r="G3421">
        <v>-17.486868551609</v>
      </c>
      <c r="H3421">
        <v>-7.27840928042278</v>
      </c>
      <c r="I3421">
        <v>-47.2752312482788</v>
      </c>
      <c r="J3421">
        <v>-3.41552712104752</v>
      </c>
      <c r="K3421">
        <v>19.786169673665398</v>
      </c>
      <c r="L3421">
        <v>20.899373601486399</v>
      </c>
      <c r="M3421">
        <v>43.687902012709998</v>
      </c>
      <c r="N3421">
        <v>0.48235690730757202</v>
      </c>
      <c r="O3421">
        <v>105.7810827233</v>
      </c>
      <c r="P3421">
        <v>24.499279538904801</v>
      </c>
      <c r="Q3421">
        <v>-3.9919891369985999E-2</v>
      </c>
    </row>
    <row r="3422" spans="1:17" hidden="1" x14ac:dyDescent="0.3">
      <c r="A3422" t="s">
        <v>7008</v>
      </c>
      <c r="B3422" t="s">
        <v>7009</v>
      </c>
      <c r="C3422" t="str">
        <f>IFERROR(VLOOKUP(Table1[[#This Row],[Ticker]],[1]!Table1[[Symbol]:[Industry]],2,FALSE),"-")</f>
        <v>-</v>
      </c>
      <c r="E3422">
        <v>46.611870400000001</v>
      </c>
      <c r="F3422">
        <v>76.040000000000006</v>
      </c>
      <c r="G3422">
        <v>-9.1412690437437796</v>
      </c>
      <c r="H3422">
        <v>-7.9436841498229898</v>
      </c>
      <c r="I3422">
        <v>31.230549207762301</v>
      </c>
      <c r="J3422">
        <v>5.0716251984746101</v>
      </c>
      <c r="K3422">
        <v>77.868937969254404</v>
      </c>
      <c r="L3422">
        <v>72.734069183802504</v>
      </c>
      <c r="M3422">
        <v>55.320332076318003</v>
      </c>
      <c r="N3422">
        <v>0.375343356166909</v>
      </c>
      <c r="O3422">
        <v>53.8663861125723</v>
      </c>
      <c r="P3422">
        <v>110.63711911357299</v>
      </c>
    </row>
    <row r="3423" spans="1:17" hidden="1" x14ac:dyDescent="0.3">
      <c r="A3423" t="s">
        <v>7010</v>
      </c>
      <c r="B3423" t="s">
        <v>7011</v>
      </c>
      <c r="C3423" t="str">
        <f>IFERROR(VLOOKUP(Table1[[#This Row],[Ticker]],[1]!Table1[[Symbol]:[Industry]],2,FALSE),"-")</f>
        <v>-</v>
      </c>
      <c r="D3423" t="s">
        <v>621</v>
      </c>
      <c r="E3423">
        <v>46.589723999999997</v>
      </c>
      <c r="F3423">
        <v>9.9</v>
      </c>
      <c r="G3423">
        <v>33.371281281819101</v>
      </c>
      <c r="H3423">
        <v>2.00553489591737</v>
      </c>
      <c r="I3423">
        <v>-22.0879488034867</v>
      </c>
      <c r="J3423">
        <v>-0.83960402731800099</v>
      </c>
      <c r="K3423">
        <v>10.452980252151001</v>
      </c>
      <c r="L3423">
        <v>10.085552767984099</v>
      </c>
      <c r="M3423">
        <v>39.757915062272602</v>
      </c>
      <c r="N3423">
        <v>0.92547308102031001</v>
      </c>
      <c r="O3423">
        <v>72.727272727272705</v>
      </c>
      <c r="P3423">
        <v>67.796610169491501</v>
      </c>
      <c r="Q3423">
        <v>-8.5031568424400004E-4</v>
      </c>
    </row>
    <row r="3424" spans="1:17" hidden="1" x14ac:dyDescent="0.3">
      <c r="A3424" t="s">
        <v>7012</v>
      </c>
      <c r="B3424" t="s">
        <v>7013</v>
      </c>
      <c r="C3424" t="str">
        <f>IFERROR(VLOOKUP(Table1[[#This Row],[Ticker]],[1]!Table1[[Symbol]:[Industry]],2,FALSE),"-")</f>
        <v>-</v>
      </c>
      <c r="E3424">
        <v>46.425411199999999</v>
      </c>
      <c r="F3424">
        <v>56</v>
      </c>
      <c r="G3424">
        <v>33.693861926980397</v>
      </c>
      <c r="H3424">
        <v>11.8272817764877</v>
      </c>
      <c r="I3424">
        <v>-31.580363617304901</v>
      </c>
      <c r="J3424">
        <v>-1.2416140775692599</v>
      </c>
      <c r="K3424">
        <v>50.722608869487402</v>
      </c>
      <c r="L3424">
        <v>49.231307940943701</v>
      </c>
      <c r="M3424">
        <v>91.264438468587599</v>
      </c>
      <c r="N3424">
        <v>0.36363636363636298</v>
      </c>
      <c r="O3424">
        <v>61.25</v>
      </c>
      <c r="P3424">
        <v>86.6666666666666</v>
      </c>
    </row>
    <row r="3425" spans="1:17" hidden="1" x14ac:dyDescent="0.3">
      <c r="A3425" t="s">
        <v>7014</v>
      </c>
      <c r="B3425" t="s">
        <v>7015</v>
      </c>
      <c r="C3425" t="str">
        <f>IFERROR(VLOOKUP(Table1[[#This Row],[Ticker]],[1]!Table1[[Symbol]:[Industry]],2,FALSE),"-")</f>
        <v>-</v>
      </c>
      <c r="D3425" t="s">
        <v>403</v>
      </c>
      <c r="E3425">
        <v>46.330618532000003</v>
      </c>
      <c r="F3425">
        <v>29.02</v>
      </c>
      <c r="G3425">
        <v>561.371587045463</v>
      </c>
      <c r="H3425">
        <v>81.665338456649707</v>
      </c>
      <c r="I3425">
        <v>52.7811487145757</v>
      </c>
      <c r="J3425">
        <v>20.092889873264699</v>
      </c>
      <c r="K3425">
        <v>21.4096263182699</v>
      </c>
      <c r="L3425">
        <v>18.8270151438795</v>
      </c>
      <c r="M3425">
        <v>93.953843461751305</v>
      </c>
      <c r="N3425">
        <v>0.92755963567719701</v>
      </c>
      <c r="O3425">
        <v>39.834596829772501</v>
      </c>
      <c r="P3425">
        <v>833.11897106109302</v>
      </c>
    </row>
    <row r="3426" spans="1:17" hidden="1" x14ac:dyDescent="0.3">
      <c r="A3426" t="s">
        <v>7016</v>
      </c>
      <c r="B3426" t="s">
        <v>7017</v>
      </c>
      <c r="C3426" t="str">
        <f>IFERROR(VLOOKUP(Table1[[#This Row],[Ticker]],[1]!Table1[[Symbol]:[Industry]],2,FALSE),"-")</f>
        <v>-</v>
      </c>
      <c r="D3426" t="s">
        <v>629</v>
      </c>
      <c r="E3426">
        <v>46.266076319999897</v>
      </c>
      <c r="F3426">
        <v>157.85</v>
      </c>
      <c r="G3426">
        <v>-46.964594971737803</v>
      </c>
      <c r="H3426">
        <v>0.92469017684525501</v>
      </c>
      <c r="I3426">
        <v>-22.899647615573599</v>
      </c>
      <c r="J3426">
        <v>3.2616971807088802</v>
      </c>
      <c r="K3426">
        <v>155.43242531004299</v>
      </c>
      <c r="L3426">
        <v>166.49681684653501</v>
      </c>
      <c r="M3426">
        <v>65.855298931371806</v>
      </c>
      <c r="N3426">
        <v>2.4219742649447702</v>
      </c>
      <c r="O3426">
        <v>31.580614507443698</v>
      </c>
      <c r="P3426">
        <v>9.2009685230024001</v>
      </c>
      <c r="Q3426">
        <v>1.509226885487E-2</v>
      </c>
    </row>
    <row r="3427" spans="1:17" hidden="1" x14ac:dyDescent="0.3">
      <c r="A3427" t="s">
        <v>7018</v>
      </c>
      <c r="B3427" t="s">
        <v>7019</v>
      </c>
      <c r="C3427" t="str">
        <f>IFERROR(VLOOKUP(Table1[[#This Row],[Ticker]],[1]!Table1[[Symbol]:[Industry]],2,FALSE),"-")</f>
        <v>-</v>
      </c>
      <c r="D3427" t="s">
        <v>182</v>
      </c>
      <c r="E3427">
        <v>46.206744192000002</v>
      </c>
      <c r="F3427">
        <v>15.91</v>
      </c>
      <c r="G3427">
        <v>-81.926779635083705</v>
      </c>
      <c r="H3427">
        <v>-7.1148339919752903</v>
      </c>
      <c r="I3427">
        <v>-62.550190349920499</v>
      </c>
      <c r="J3427">
        <v>2.0495251629370501</v>
      </c>
      <c r="K3427">
        <v>17.886704102661199</v>
      </c>
      <c r="L3427">
        <v>26.209265659691901</v>
      </c>
      <c r="M3427">
        <v>58.262484816692698</v>
      </c>
      <c r="N3427">
        <v>0.50863507217098702</v>
      </c>
      <c r="O3427">
        <v>176.241357636706</v>
      </c>
      <c r="P3427">
        <v>5.9960026648900602</v>
      </c>
      <c r="Q3427">
        <v>-5.4713584252135003E-2</v>
      </c>
    </row>
    <row r="3428" spans="1:17" hidden="1" x14ac:dyDescent="0.3">
      <c r="A3428" t="s">
        <v>7020</v>
      </c>
      <c r="B3428" t="s">
        <v>7021</v>
      </c>
      <c r="C3428" t="str">
        <f>IFERROR(VLOOKUP(Table1[[#This Row],[Ticker]],[1]!Table1[[Symbol]:[Industry]],2,FALSE),"-")</f>
        <v>-</v>
      </c>
      <c r="D3428" t="s">
        <v>117</v>
      </c>
      <c r="E3428">
        <v>46.17</v>
      </c>
      <c r="F3428">
        <v>3.1</v>
      </c>
      <c r="G3428">
        <v>119.123809434962</v>
      </c>
      <c r="H3428">
        <v>21.691227354719</v>
      </c>
      <c r="I3428">
        <v>60.5140243833307</v>
      </c>
      <c r="J3428">
        <v>-6.4403908359790503</v>
      </c>
      <c r="K3428">
        <v>2.8032319946041002</v>
      </c>
      <c r="L3428">
        <v>2.2670525868399398</v>
      </c>
      <c r="M3428">
        <v>69.583677298832598</v>
      </c>
      <c r="N3428">
        <v>0.87138815256355595</v>
      </c>
      <c r="O3428">
        <v>10.6451612903225</v>
      </c>
      <c r="P3428">
        <v>178.15394050904601</v>
      </c>
      <c r="Q3428">
        <v>9.1305693932207999E-2</v>
      </c>
    </row>
    <row r="3429" spans="1:17" hidden="1" x14ac:dyDescent="0.3">
      <c r="A3429" t="s">
        <v>7022</v>
      </c>
      <c r="B3429" t="s">
        <v>7023</v>
      </c>
      <c r="C3429" t="str">
        <f>IFERROR(VLOOKUP(Table1[[#This Row],[Ticker]],[1]!Table1[[Symbol]:[Industry]],2,FALSE),"-")</f>
        <v>-</v>
      </c>
      <c r="D3429" t="s">
        <v>346</v>
      </c>
      <c r="E3429">
        <v>46.167659999999998</v>
      </c>
      <c r="F3429">
        <v>45.28</v>
      </c>
      <c r="G3429">
        <v>-54.524273773717098</v>
      </c>
      <c r="H3429">
        <v>8.8696970689645998</v>
      </c>
      <c r="I3429">
        <v>-49.985797836054203</v>
      </c>
      <c r="J3429">
        <v>-4.9916140775692597</v>
      </c>
      <c r="K3429">
        <v>45.616297161183098</v>
      </c>
      <c r="L3429">
        <v>55.344929455511497</v>
      </c>
      <c r="M3429">
        <v>43.626807540611097</v>
      </c>
      <c r="N3429">
        <v>0.53893890520782295</v>
      </c>
      <c r="O3429">
        <v>79.770318021201405</v>
      </c>
      <c r="P3429">
        <v>22.2132253711201</v>
      </c>
      <c r="Q3429">
        <v>-2.5616844478703001E-2</v>
      </c>
    </row>
    <row r="3430" spans="1:17" hidden="1" x14ac:dyDescent="0.3">
      <c r="A3430" t="s">
        <v>7024</v>
      </c>
      <c r="B3430" t="s">
        <v>7025</v>
      </c>
      <c r="C3430" t="str">
        <f>IFERROR(VLOOKUP(Table1[[#This Row],[Ticker]],[1]!Table1[[Symbol]:[Industry]],2,FALSE),"-")</f>
        <v>-</v>
      </c>
      <c r="D3430" t="s">
        <v>542</v>
      </c>
      <c r="E3430">
        <v>46.154871360000001</v>
      </c>
      <c r="F3430">
        <v>58.39</v>
      </c>
      <c r="G3430">
        <v>12.2557983294483</v>
      </c>
      <c r="H3430">
        <v>-3.6669710970754399</v>
      </c>
      <c r="I3430">
        <v>-23.390722014613601</v>
      </c>
      <c r="J3430">
        <v>-0.89961681354737399</v>
      </c>
      <c r="K3430">
        <v>58.0276114234033</v>
      </c>
      <c r="L3430">
        <v>55.285506703474397</v>
      </c>
      <c r="M3430">
        <v>58.158061214712603</v>
      </c>
      <c r="N3430">
        <v>0.79516661768803698</v>
      </c>
      <c r="O3430">
        <v>25.363932180167801</v>
      </c>
      <c r="P3430">
        <v>56.122994652406398</v>
      </c>
      <c r="Q3430">
        <v>0.107870125667601</v>
      </c>
    </row>
    <row r="3431" spans="1:17" hidden="1" x14ac:dyDescent="0.3">
      <c r="A3431" t="s">
        <v>7026</v>
      </c>
      <c r="B3431" t="s">
        <v>7027</v>
      </c>
      <c r="C3431" t="str">
        <f>IFERROR(VLOOKUP(Table1[[#This Row],[Ticker]],[1]!Table1[[Symbol]:[Industry]],2,FALSE),"-")</f>
        <v>-</v>
      </c>
      <c r="E3431">
        <v>45.9</v>
      </c>
      <c r="F3431">
        <v>308</v>
      </c>
      <c r="G3431">
        <v>-18.235962634423</v>
      </c>
      <c r="H3431">
        <v>22.713762254464701</v>
      </c>
      <c r="I3431">
        <v>-2.5806602075668001</v>
      </c>
      <c r="J3431">
        <v>15.753224385439699</v>
      </c>
      <c r="K3431">
        <v>259.00007239169003</v>
      </c>
      <c r="L3431">
        <v>263.47060893680498</v>
      </c>
      <c r="M3431">
        <v>67.305700569318205</v>
      </c>
      <c r="N3431">
        <v>4.6914317715138996</v>
      </c>
      <c r="O3431">
        <v>26.2337662337662</v>
      </c>
      <c r="P3431">
        <v>53.923038480759601</v>
      </c>
    </row>
    <row r="3432" spans="1:17" hidden="1" x14ac:dyDescent="0.3">
      <c r="A3432" t="s">
        <v>7028</v>
      </c>
      <c r="B3432" t="s">
        <v>7029</v>
      </c>
      <c r="C3432" t="str">
        <f>IFERROR(VLOOKUP(Table1[[#This Row],[Ticker]],[1]!Table1[[Symbol]:[Industry]],2,FALSE),"-")</f>
        <v>-</v>
      </c>
      <c r="D3432" t="s">
        <v>484</v>
      </c>
      <c r="E3432">
        <v>45.7078463</v>
      </c>
      <c r="F3432">
        <v>17.43</v>
      </c>
      <c r="G3432">
        <v>-2.60507045736124</v>
      </c>
      <c r="H3432">
        <v>-10.5459066293093</v>
      </c>
      <c r="I3432">
        <v>-24.176178204644099</v>
      </c>
      <c r="J3432">
        <v>-5.4381905546537403</v>
      </c>
      <c r="K3432">
        <v>18.391340752005501</v>
      </c>
      <c r="L3432">
        <v>18.217046358540902</v>
      </c>
      <c r="M3432">
        <v>17.7459140056318</v>
      </c>
      <c r="N3432">
        <v>0.73777558253958997</v>
      </c>
      <c r="O3432">
        <v>56.913367756741202</v>
      </c>
      <c r="P3432">
        <v>57.737556561085903</v>
      </c>
      <c r="Q3432">
        <v>-0.134206770057644</v>
      </c>
    </row>
    <row r="3433" spans="1:17" hidden="1" x14ac:dyDescent="0.3">
      <c r="A3433" t="s">
        <v>7030</v>
      </c>
      <c r="B3433" t="s">
        <v>7031</v>
      </c>
      <c r="C3433" t="str">
        <f>IFERROR(VLOOKUP(Table1[[#This Row],[Ticker]],[1]!Table1[[Symbol]:[Industry]],2,FALSE),"-")</f>
        <v>-</v>
      </c>
      <c r="D3433" t="s">
        <v>2864</v>
      </c>
      <c r="E3433">
        <v>45.687856163999903</v>
      </c>
      <c r="F3433">
        <v>6.76</v>
      </c>
      <c r="G3433">
        <v>7.5552480655942702</v>
      </c>
      <c r="H3433">
        <v>-3.6541997049937001</v>
      </c>
      <c r="I3433">
        <v>-20.090809124478302</v>
      </c>
      <c r="J3433">
        <v>-3.8093744199373001</v>
      </c>
      <c r="K3433">
        <v>6.97768834761166</v>
      </c>
      <c r="L3433">
        <v>6.6999769138018399</v>
      </c>
      <c r="M3433">
        <v>44.859777951045203</v>
      </c>
      <c r="N3433">
        <v>0.37023483659047501</v>
      </c>
      <c r="O3433">
        <v>30.177514792899402</v>
      </c>
      <c r="P3433">
        <v>46.956521739130402</v>
      </c>
      <c r="Q3433">
        <v>3.4521951146284001E-2</v>
      </c>
    </row>
    <row r="3434" spans="1:17" hidden="1" x14ac:dyDescent="0.3">
      <c r="A3434" t="s">
        <v>7032</v>
      </c>
      <c r="B3434" t="s">
        <v>7033</v>
      </c>
      <c r="C3434" t="str">
        <f>IFERROR(VLOOKUP(Table1[[#This Row],[Ticker]],[1]!Table1[[Symbol]:[Industry]],2,FALSE),"-")</f>
        <v>-</v>
      </c>
      <c r="D3434" t="s">
        <v>1474</v>
      </c>
      <c r="E3434">
        <v>45.623640319000003</v>
      </c>
      <c r="F3434">
        <v>3.03</v>
      </c>
      <c r="G3434">
        <v>0.97522889199261398</v>
      </c>
      <c r="H3434">
        <v>-18.267956318750301</v>
      </c>
      <c r="I3434">
        <v>-19.742948019372999</v>
      </c>
      <c r="J3434">
        <v>-0.241614077569273</v>
      </c>
      <c r="K3434">
        <v>3.07087645868571</v>
      </c>
      <c r="L3434">
        <v>2.99826606706399</v>
      </c>
      <c r="M3434">
        <v>44.136528269396798</v>
      </c>
      <c r="N3434">
        <v>1.74523259590344</v>
      </c>
      <c r="O3434">
        <v>48.751806998881598</v>
      </c>
      <c r="Q3434">
        <v>9.4037725024091995E-2</v>
      </c>
    </row>
    <row r="3435" spans="1:17" hidden="1" x14ac:dyDescent="0.3">
      <c r="A3435" t="s">
        <v>7034</v>
      </c>
      <c r="B3435" t="s">
        <v>7035</v>
      </c>
      <c r="C3435" t="str">
        <f>IFERROR(VLOOKUP(Table1[[#This Row],[Ticker]],[1]!Table1[[Symbol]:[Industry]],2,FALSE),"-")</f>
        <v>-</v>
      </c>
      <c r="D3435" t="s">
        <v>1215</v>
      </c>
      <c r="E3435">
        <v>45.620726359999999</v>
      </c>
      <c r="F3435">
        <v>10.87</v>
      </c>
      <c r="G3435">
        <v>-74.016981446513498</v>
      </c>
      <c r="H3435">
        <v>-23.696527747321699</v>
      </c>
      <c r="I3435">
        <v>-60.436811305869398</v>
      </c>
      <c r="J3435">
        <v>-8.0504737986521206</v>
      </c>
      <c r="K3435">
        <v>14.3247032004682</v>
      </c>
      <c r="L3435">
        <v>18.387966680564102</v>
      </c>
      <c r="M3435">
        <v>28.4590286264159</v>
      </c>
      <c r="N3435">
        <v>0.344809043214927</v>
      </c>
      <c r="O3435">
        <v>133.67065317387301</v>
      </c>
      <c r="P3435">
        <v>1.5887850467289599</v>
      </c>
      <c r="Q3435">
        <v>0.106464442022611</v>
      </c>
    </row>
    <row r="3436" spans="1:17" hidden="1" x14ac:dyDescent="0.3">
      <c r="A3436" t="s">
        <v>7036</v>
      </c>
      <c r="B3436" t="s">
        <v>7037</v>
      </c>
      <c r="C3436" t="str">
        <f>IFERROR(VLOOKUP(Table1[[#This Row],[Ticker]],[1]!Table1[[Symbol]:[Industry]],2,FALSE),"-")</f>
        <v>-</v>
      </c>
      <c r="D3436" t="s">
        <v>156</v>
      </c>
      <c r="E3436">
        <v>45.608573999999997</v>
      </c>
      <c r="F3436">
        <v>44.6</v>
      </c>
      <c r="G3436">
        <v>13.202721112557001</v>
      </c>
      <c r="H3436">
        <v>-11.054191980898301</v>
      </c>
      <c r="I3436">
        <v>11.2140277059196</v>
      </c>
      <c r="J3436">
        <v>-1.3082807442359301</v>
      </c>
      <c r="K3436">
        <v>46.465136625305199</v>
      </c>
      <c r="L3436">
        <v>42.212323481482102</v>
      </c>
      <c r="M3436">
        <v>46.687488496514099</v>
      </c>
      <c r="N3436">
        <v>0.60186341228145801</v>
      </c>
      <c r="O3436">
        <v>48.318385650224201</v>
      </c>
      <c r="P3436">
        <v>69.581749049429604</v>
      </c>
      <c r="Q3436">
        <v>6.7697997305843999E-2</v>
      </c>
    </row>
    <row r="3437" spans="1:17" hidden="1" x14ac:dyDescent="0.3">
      <c r="A3437" t="s">
        <v>7038</v>
      </c>
      <c r="B3437" t="s">
        <v>7039</v>
      </c>
      <c r="C3437" t="str">
        <f>IFERROR(VLOOKUP(Table1[[#This Row],[Ticker]],[1]!Table1[[Symbol]:[Industry]],2,FALSE),"-")</f>
        <v>-</v>
      </c>
      <c r="E3437">
        <v>45.60471124</v>
      </c>
      <c r="F3437">
        <v>67</v>
      </c>
      <c r="G3437">
        <v>-52.067910926205101</v>
      </c>
      <c r="H3437">
        <v>27.3784368919993</v>
      </c>
      <c r="I3437">
        <v>-39.0939612880087</v>
      </c>
      <c r="J3437">
        <v>-13.960568325935199</v>
      </c>
      <c r="K3437">
        <v>68.597399999999993</v>
      </c>
      <c r="M3437">
        <v>43.466411719695898</v>
      </c>
      <c r="O3437">
        <v>41.791044776119399</v>
      </c>
      <c r="P3437">
        <v>37.2950819672131</v>
      </c>
    </row>
    <row r="3438" spans="1:17" hidden="1" x14ac:dyDescent="0.3">
      <c r="A3438" t="s">
        <v>7040</v>
      </c>
      <c r="B3438" t="s">
        <v>7041</v>
      </c>
      <c r="C3438" t="str">
        <f>IFERROR(VLOOKUP(Table1[[#This Row],[Ticker]],[1]!Table1[[Symbol]:[Industry]],2,FALSE),"-")</f>
        <v>-</v>
      </c>
      <c r="D3438" t="s">
        <v>130</v>
      </c>
      <c r="E3438">
        <v>45.587413871999999</v>
      </c>
      <c r="F3438">
        <v>23.55</v>
      </c>
      <c r="G3438">
        <v>105.48520050965701</v>
      </c>
      <c r="H3438">
        <v>1.5647896828761401</v>
      </c>
      <c r="I3438">
        <v>91.986033012430497</v>
      </c>
      <c r="J3438">
        <v>10.0735223988575</v>
      </c>
      <c r="K3438">
        <v>19.739530141814502</v>
      </c>
      <c r="L3438">
        <v>15.1795324115295</v>
      </c>
      <c r="M3438">
        <v>70.384284223433696</v>
      </c>
      <c r="N3438">
        <v>1.03985610916898</v>
      </c>
      <c r="O3438">
        <v>0.67940552016985101</v>
      </c>
      <c r="P3438">
        <v>160.50884955752201</v>
      </c>
    </row>
    <row r="3439" spans="1:17" hidden="1" x14ac:dyDescent="0.3">
      <c r="A3439" t="s">
        <v>7042</v>
      </c>
      <c r="B3439" t="s">
        <v>7043</v>
      </c>
      <c r="C3439" t="str">
        <f>IFERROR(VLOOKUP(Table1[[#This Row],[Ticker]],[1]!Table1[[Symbol]:[Industry]],2,FALSE),"-")</f>
        <v>-</v>
      </c>
      <c r="D3439" t="s">
        <v>629</v>
      </c>
      <c r="E3439">
        <v>45.570599999999999</v>
      </c>
      <c r="F3439">
        <v>29.36</v>
      </c>
      <c r="G3439">
        <v>26.292614525733001</v>
      </c>
      <c r="H3439">
        <v>1.0717596881343601</v>
      </c>
      <c r="I3439">
        <v>-41.809654939086201</v>
      </c>
      <c r="J3439">
        <v>-6.7187646152036802</v>
      </c>
      <c r="K3439">
        <v>28.432007485909502</v>
      </c>
      <c r="L3439">
        <v>31.819647451229599</v>
      </c>
      <c r="M3439">
        <v>53.884476757020103</v>
      </c>
      <c r="N3439">
        <v>1.14653041476432</v>
      </c>
      <c r="O3439">
        <v>165.122615803814</v>
      </c>
      <c r="P3439">
        <v>52.598752598752597</v>
      </c>
      <c r="Q3439">
        <v>0.197190907685031</v>
      </c>
    </row>
    <row r="3440" spans="1:17" hidden="1" x14ac:dyDescent="0.3">
      <c r="A3440" t="s">
        <v>7044</v>
      </c>
      <c r="B3440" t="s">
        <v>7045</v>
      </c>
      <c r="C3440" t="str">
        <f>IFERROR(VLOOKUP(Table1[[#This Row],[Ticker]],[1]!Table1[[Symbol]:[Industry]],2,FALSE),"-")</f>
        <v>-</v>
      </c>
      <c r="D3440" t="s">
        <v>156</v>
      </c>
      <c r="E3440">
        <v>45.440913600000002</v>
      </c>
      <c r="F3440">
        <v>29.3</v>
      </c>
      <c r="G3440">
        <v>13.885249486789</v>
      </c>
      <c r="H3440">
        <v>-12.563666151003201</v>
      </c>
      <c r="I3440">
        <v>-25.079176386630401</v>
      </c>
      <c r="J3440">
        <v>-6.6057348590967901</v>
      </c>
      <c r="K3440">
        <v>27.706653294767499</v>
      </c>
      <c r="L3440">
        <v>27.230693233048399</v>
      </c>
      <c r="M3440">
        <v>32.164980748755497</v>
      </c>
      <c r="N3440">
        <v>1.76541551824721</v>
      </c>
      <c r="O3440">
        <v>38.054607508532399</v>
      </c>
      <c r="P3440">
        <v>45.409429280396999</v>
      </c>
      <c r="Q3440">
        <v>-5.5524548250694E-2</v>
      </c>
    </row>
    <row r="3441" spans="1:17" hidden="1" x14ac:dyDescent="0.3">
      <c r="A3441" t="s">
        <v>7046</v>
      </c>
      <c r="B3441" t="s">
        <v>7047</v>
      </c>
      <c r="C3441" t="str">
        <f>IFERROR(VLOOKUP(Table1[[#This Row],[Ticker]],[1]!Table1[[Symbol]:[Industry]],2,FALSE),"-")</f>
        <v>-</v>
      </c>
      <c r="D3441" t="s">
        <v>239</v>
      </c>
      <c r="E3441">
        <v>45.35622</v>
      </c>
      <c r="F3441">
        <v>599.95000000000005</v>
      </c>
      <c r="G3441">
        <v>-27.0834472601526</v>
      </c>
      <c r="H3441">
        <v>27.614528345277499</v>
      </c>
      <c r="I3441">
        <v>-12.500255661713901</v>
      </c>
      <c r="J3441">
        <v>3.6447495587943699</v>
      </c>
      <c r="K3441">
        <v>574.60009125311501</v>
      </c>
      <c r="L3441">
        <v>563.22940252115097</v>
      </c>
      <c r="M3441">
        <v>80.494373943116301</v>
      </c>
      <c r="N3441">
        <v>0.17079889807162499</v>
      </c>
      <c r="O3441">
        <v>46.187182265188703</v>
      </c>
      <c r="P3441">
        <v>56.135328562133999</v>
      </c>
    </row>
    <row r="3442" spans="1:17" hidden="1" x14ac:dyDescent="0.3">
      <c r="A3442" t="s">
        <v>7048</v>
      </c>
      <c r="B3442" t="s">
        <v>7049</v>
      </c>
      <c r="C3442" t="str">
        <f>IFERROR(VLOOKUP(Table1[[#This Row],[Ticker]],[1]!Table1[[Symbol]:[Industry]],2,FALSE),"-")</f>
        <v>-</v>
      </c>
      <c r="D3442" t="s">
        <v>75</v>
      </c>
      <c r="E3442">
        <v>45.32</v>
      </c>
      <c r="F3442">
        <v>4.79</v>
      </c>
      <c r="G3442">
        <v>-4.4231864190755701</v>
      </c>
      <c r="H3442">
        <v>4.4444347384683196</v>
      </c>
      <c r="I3442">
        <v>-16.7596077896618</v>
      </c>
      <c r="J3442">
        <v>3.8604267387572602</v>
      </c>
      <c r="K3442">
        <v>3.9367696361978899</v>
      </c>
      <c r="L3442">
        <v>4.1962248676695397</v>
      </c>
      <c r="M3442">
        <v>77.378245671192005</v>
      </c>
      <c r="N3442">
        <v>2.3429223121753</v>
      </c>
      <c r="O3442">
        <v>22.129436325678402</v>
      </c>
      <c r="P3442">
        <v>54.516129032258</v>
      </c>
      <c r="Q3442">
        <v>3.5576965996955E-2</v>
      </c>
    </row>
    <row r="3443" spans="1:17" hidden="1" x14ac:dyDescent="0.3">
      <c r="A3443" t="s">
        <v>7050</v>
      </c>
      <c r="B3443" t="s">
        <v>7051</v>
      </c>
      <c r="C3443" t="str">
        <f>IFERROR(VLOOKUP(Table1[[#This Row],[Ticker]],[1]!Table1[[Symbol]:[Industry]],2,FALSE),"-")</f>
        <v>-</v>
      </c>
      <c r="D3443" t="s">
        <v>539</v>
      </c>
      <c r="E3443">
        <v>45.24278563</v>
      </c>
      <c r="F3443">
        <v>29.3</v>
      </c>
      <c r="G3443">
        <v>-26.3061380730195</v>
      </c>
      <c r="H3443">
        <v>-13.6629143019435</v>
      </c>
      <c r="I3443">
        <v>-13.161248263883</v>
      </c>
      <c r="J3443">
        <v>6.7347007952973197</v>
      </c>
      <c r="K3443">
        <v>28.989133264721001</v>
      </c>
      <c r="L3443">
        <v>28.741433675125698</v>
      </c>
      <c r="M3443">
        <v>59.553668849532301</v>
      </c>
      <c r="N3443">
        <v>2.39001919677077</v>
      </c>
      <c r="O3443">
        <v>22.525597269624502</v>
      </c>
      <c r="P3443">
        <v>31.096196868008899</v>
      </c>
      <c r="Q3443">
        <v>4.5657669161404998E-2</v>
      </c>
    </row>
    <row r="3444" spans="1:17" hidden="1" x14ac:dyDescent="0.3">
      <c r="A3444" t="s">
        <v>7052</v>
      </c>
      <c r="B3444" t="s">
        <v>7053</v>
      </c>
      <c r="C3444" t="str">
        <f>IFERROR(VLOOKUP(Table1[[#This Row],[Ticker]],[1]!Table1[[Symbol]:[Industry]],2,FALSE),"-")</f>
        <v>-</v>
      </c>
      <c r="D3444" t="s">
        <v>777</v>
      </c>
      <c r="E3444">
        <v>45.202437000000003</v>
      </c>
      <c r="F3444">
        <v>128</v>
      </c>
      <c r="G3444">
        <v>45.114780635966603</v>
      </c>
      <c r="H3444">
        <v>19.0606151098211</v>
      </c>
      <c r="I3444">
        <v>6.2939797894758804</v>
      </c>
      <c r="J3444">
        <v>4.6558218198666301</v>
      </c>
      <c r="K3444">
        <v>112.00293594105401</v>
      </c>
      <c r="L3444">
        <v>103.069613460958</v>
      </c>
      <c r="M3444">
        <v>65.978718049232697</v>
      </c>
      <c r="N3444">
        <v>0.120888026967087</v>
      </c>
      <c r="O3444">
        <v>25</v>
      </c>
      <c r="P3444">
        <v>78.895877009084501</v>
      </c>
      <c r="Q3444">
        <v>6.3670978634792999E-2</v>
      </c>
    </row>
    <row r="3445" spans="1:17" hidden="1" x14ac:dyDescent="0.3">
      <c r="A3445" t="s">
        <v>7054</v>
      </c>
      <c r="B3445" t="s">
        <v>7055</v>
      </c>
      <c r="C3445" t="str">
        <f>IFERROR(VLOOKUP(Table1[[#This Row],[Ticker]],[1]!Table1[[Symbol]:[Industry]],2,FALSE),"-")</f>
        <v>-</v>
      </c>
      <c r="D3445" t="s">
        <v>542</v>
      </c>
      <c r="E3445">
        <v>45.090674999999997</v>
      </c>
      <c r="F3445">
        <v>26.33</v>
      </c>
      <c r="G3445">
        <v>-59.7321810565847</v>
      </c>
      <c r="H3445">
        <v>1.22122117042717</v>
      </c>
      <c r="I3445">
        <v>-26.290866120773501</v>
      </c>
      <c r="J3445">
        <v>-2.7055780415332298</v>
      </c>
      <c r="K3445">
        <v>27.1552392789104</v>
      </c>
      <c r="L3445">
        <v>29.503780023904199</v>
      </c>
      <c r="M3445">
        <v>47.312319234848701</v>
      </c>
      <c r="N3445">
        <v>1.0440154756201701</v>
      </c>
      <c r="O3445">
        <v>64.071401443220594</v>
      </c>
      <c r="Q3445">
        <v>2.5797397262592E-2</v>
      </c>
    </row>
    <row r="3446" spans="1:17" hidden="1" x14ac:dyDescent="0.3">
      <c r="A3446" t="s">
        <v>7056</v>
      </c>
      <c r="B3446" t="s">
        <v>7057</v>
      </c>
      <c r="C3446" t="str">
        <f>IFERROR(VLOOKUP(Table1[[#This Row],[Ticker]],[1]!Table1[[Symbol]:[Industry]],2,FALSE),"-")</f>
        <v>-</v>
      </c>
      <c r="D3446" t="s">
        <v>713</v>
      </c>
      <c r="E3446">
        <v>45.057158311999999</v>
      </c>
      <c r="F3446">
        <v>20.98</v>
      </c>
      <c r="G3446">
        <v>24.772998617627799</v>
      </c>
      <c r="H3446">
        <v>-1.57043986789062</v>
      </c>
      <c r="I3446">
        <v>5.7370510657443496</v>
      </c>
      <c r="J3446">
        <v>2.2837086632450299</v>
      </c>
      <c r="K3446">
        <v>19.793291651847898</v>
      </c>
      <c r="L3446">
        <v>18.112176657801999</v>
      </c>
      <c r="M3446">
        <v>37.579943371070499</v>
      </c>
      <c r="N3446">
        <v>1.17307835713177</v>
      </c>
      <c r="O3446">
        <v>0.52430886558627599</v>
      </c>
      <c r="P3446">
        <v>52.470930232558104</v>
      </c>
    </row>
    <row r="3447" spans="1:17" hidden="1" x14ac:dyDescent="0.3">
      <c r="A3447" t="s">
        <v>7058</v>
      </c>
      <c r="B3447" t="s">
        <v>7059</v>
      </c>
      <c r="C3447" t="str">
        <f>IFERROR(VLOOKUP(Table1[[#This Row],[Ticker]],[1]!Table1[[Symbol]:[Industry]],2,FALSE),"-")</f>
        <v>-</v>
      </c>
      <c r="D3447" t="s">
        <v>214</v>
      </c>
      <c r="E3447">
        <v>44.972113149999998</v>
      </c>
      <c r="F3447">
        <v>64.849999999999994</v>
      </c>
      <c r="G3447">
        <v>100.839220946244</v>
      </c>
      <c r="H3447">
        <v>22.317477854919101</v>
      </c>
      <c r="I3447">
        <v>-46.476518331730396</v>
      </c>
      <c r="J3447">
        <v>-8.5987569347121298</v>
      </c>
      <c r="K3447">
        <v>65.862565691760395</v>
      </c>
      <c r="L3447">
        <v>64.150014443241901</v>
      </c>
      <c r="M3447">
        <v>43.977015639307602</v>
      </c>
      <c r="N3447">
        <v>1.5648093841642201</v>
      </c>
      <c r="O3447">
        <v>81.958365458750905</v>
      </c>
      <c r="P3447">
        <v>131.19429590017799</v>
      </c>
    </row>
    <row r="3448" spans="1:17" hidden="1" x14ac:dyDescent="0.3">
      <c r="A3448" t="s">
        <v>7060</v>
      </c>
      <c r="B3448" t="s">
        <v>7061</v>
      </c>
      <c r="C3448" t="str">
        <f>IFERROR(VLOOKUP(Table1[[#This Row],[Ticker]],[1]!Table1[[Symbol]:[Industry]],2,FALSE),"-")</f>
        <v>-</v>
      </c>
      <c r="D3448" t="s">
        <v>65</v>
      </c>
      <c r="E3448">
        <v>44.9208</v>
      </c>
      <c r="F3448">
        <v>35.06</v>
      </c>
      <c r="G3448">
        <v>42.173638774958</v>
      </c>
      <c r="H3448">
        <v>-7.4919047840780904</v>
      </c>
      <c r="I3448">
        <v>5.9600878496273202</v>
      </c>
      <c r="J3448">
        <v>-2.63871241179816</v>
      </c>
      <c r="K3448">
        <v>37.900940363239599</v>
      </c>
      <c r="L3448">
        <v>33.442477355202598</v>
      </c>
      <c r="M3448">
        <v>38.237139604926</v>
      </c>
      <c r="N3448">
        <v>0.50743964117562002</v>
      </c>
      <c r="O3448">
        <v>44.580718767826497</v>
      </c>
      <c r="P3448">
        <v>71.024390243902403</v>
      </c>
      <c r="Q3448">
        <v>2.0543210632937001E-2</v>
      </c>
    </row>
    <row r="3449" spans="1:17" hidden="1" x14ac:dyDescent="0.3">
      <c r="A3449" t="s">
        <v>7062</v>
      </c>
      <c r="B3449" t="s">
        <v>7063</v>
      </c>
      <c r="C3449" t="str">
        <f>IFERROR(VLOOKUP(Table1[[#This Row],[Ticker]],[1]!Table1[[Symbol]:[Industry]],2,FALSE),"-")</f>
        <v>-</v>
      </c>
      <c r="D3449" t="s">
        <v>1151</v>
      </c>
      <c r="E3449">
        <v>44.910686699999999</v>
      </c>
      <c r="F3449">
        <v>33</v>
      </c>
      <c r="G3449">
        <v>-77.669439473166904</v>
      </c>
      <c r="H3449">
        <v>-9.1872109771354094</v>
      </c>
      <c r="I3449">
        <v>-60.951236053870801</v>
      </c>
      <c r="J3449">
        <v>5.2099988256565304</v>
      </c>
      <c r="K3449">
        <v>36.143552962122797</v>
      </c>
      <c r="M3449">
        <v>49.590095950298199</v>
      </c>
      <c r="N3449">
        <v>0.61644370666926995</v>
      </c>
      <c r="O3449">
        <v>118.484848484848</v>
      </c>
      <c r="P3449">
        <v>13.4020618556701</v>
      </c>
    </row>
    <row r="3450" spans="1:17" hidden="1" x14ac:dyDescent="0.3">
      <c r="A3450" t="s">
        <v>7064</v>
      </c>
      <c r="B3450" t="s">
        <v>7065</v>
      </c>
      <c r="C3450" t="str">
        <f>IFERROR(VLOOKUP(Table1[[#This Row],[Ticker]],[1]!Table1[[Symbol]:[Industry]],2,FALSE),"-")</f>
        <v>-</v>
      </c>
      <c r="D3450" t="s">
        <v>49</v>
      </c>
      <c r="E3450">
        <v>44.686795418999999</v>
      </c>
      <c r="F3450">
        <v>18.829999999999998</v>
      </c>
      <c r="G3450">
        <v>-56.565397332278799</v>
      </c>
      <c r="H3450">
        <v>-40.894033340695302</v>
      </c>
      <c r="I3450">
        <v>-54.998855101489802</v>
      </c>
      <c r="J3450">
        <v>-5.7689772616488604</v>
      </c>
      <c r="K3450">
        <v>25.204659681294899</v>
      </c>
      <c r="L3450">
        <v>30.134287433565898</v>
      </c>
      <c r="M3450">
        <v>24.700223947949901</v>
      </c>
      <c r="N3450">
        <v>0.90683239834307905</v>
      </c>
      <c r="O3450">
        <v>212.53319171534699</v>
      </c>
      <c r="P3450">
        <v>3.2346491228070202</v>
      </c>
      <c r="Q3450">
        <v>-7.5835422214548004E-2</v>
      </c>
    </row>
    <row r="3451" spans="1:17" hidden="1" x14ac:dyDescent="0.3">
      <c r="A3451" t="s">
        <v>7066</v>
      </c>
      <c r="B3451" t="s">
        <v>7067</v>
      </c>
      <c r="C3451" t="str">
        <f>IFERROR(VLOOKUP(Table1[[#This Row],[Ticker]],[1]!Table1[[Symbol]:[Industry]],2,FALSE),"-")</f>
        <v>-</v>
      </c>
      <c r="D3451" t="s">
        <v>1535</v>
      </c>
      <c r="E3451">
        <v>44.638125000000002</v>
      </c>
      <c r="F3451">
        <v>4.18</v>
      </c>
      <c r="G3451">
        <v>1963.6938619269799</v>
      </c>
      <c r="H3451">
        <v>15.704421756346701</v>
      </c>
      <c r="I3451">
        <v>104.37614489851001</v>
      </c>
      <c r="J3451">
        <v>9.90044720376779</v>
      </c>
      <c r="K3451">
        <v>3.3854027473791501</v>
      </c>
      <c r="L3451">
        <v>2.34547660153464</v>
      </c>
      <c r="M3451">
        <v>92.163941560467507</v>
      </c>
      <c r="N3451">
        <v>1.0968184014156801</v>
      </c>
      <c r="O3451">
        <v>1.4354066985646099</v>
      </c>
      <c r="P3451">
        <v>1989.99999999999</v>
      </c>
    </row>
    <row r="3452" spans="1:17" hidden="1" x14ac:dyDescent="0.3">
      <c r="A3452" t="s">
        <v>7068</v>
      </c>
      <c r="B3452" t="s">
        <v>7069</v>
      </c>
      <c r="C3452" t="str">
        <f>IFERROR(VLOOKUP(Table1[[#This Row],[Ticker]],[1]!Table1[[Symbol]:[Industry]],2,FALSE),"-")</f>
        <v>-</v>
      </c>
      <c r="D3452" t="s">
        <v>414</v>
      </c>
      <c r="E3452">
        <v>44.353999999999999</v>
      </c>
      <c r="F3452">
        <v>83.75</v>
      </c>
      <c r="G3452">
        <v>-50.065810353401901</v>
      </c>
      <c r="H3452">
        <v>-2.70523854871547</v>
      </c>
      <c r="I3452">
        <v>-41.750991853626502</v>
      </c>
      <c r="J3452">
        <v>-1.2416140775692599</v>
      </c>
      <c r="K3452">
        <v>86.52667080226</v>
      </c>
      <c r="L3452">
        <v>100.21787900407</v>
      </c>
      <c r="M3452">
        <v>90.043799696394998</v>
      </c>
      <c r="N3452">
        <v>1.09491606214529</v>
      </c>
      <c r="O3452">
        <v>60.477611940298502</v>
      </c>
      <c r="P3452">
        <v>4.6875</v>
      </c>
    </row>
    <row r="3453" spans="1:17" hidden="1" x14ac:dyDescent="0.3">
      <c r="A3453" t="s">
        <v>7070</v>
      </c>
      <c r="B3453" t="s">
        <v>7071</v>
      </c>
      <c r="C3453" t="str">
        <f>IFERROR(VLOOKUP(Table1[[#This Row],[Ticker]],[1]!Table1[[Symbol]:[Industry]],2,FALSE),"-")</f>
        <v>-</v>
      </c>
      <c r="E3453">
        <v>44.330624280000002</v>
      </c>
      <c r="F3453">
        <v>123.1</v>
      </c>
      <c r="G3453">
        <v>-21.092462859344302</v>
      </c>
      <c r="H3453">
        <v>-19.055412764743298</v>
      </c>
      <c r="I3453">
        <v>-10.4917540154413</v>
      </c>
      <c r="J3453">
        <v>-1.2416140775692599</v>
      </c>
      <c r="K3453">
        <v>136.93658665303701</v>
      </c>
      <c r="L3453">
        <v>131.40188647556201</v>
      </c>
      <c r="M3453">
        <v>0.75750245680460204</v>
      </c>
      <c r="N3453">
        <v>1.0727272727272701</v>
      </c>
      <c r="O3453">
        <v>29.163281884646601</v>
      </c>
      <c r="P3453">
        <v>14.140009272137201</v>
      </c>
    </row>
    <row r="3454" spans="1:17" hidden="1" x14ac:dyDescent="0.3">
      <c r="A3454" t="s">
        <v>7072</v>
      </c>
      <c r="B3454" t="s">
        <v>7073</v>
      </c>
      <c r="C3454" t="str">
        <f>IFERROR(VLOOKUP(Table1[[#This Row],[Ticker]],[1]!Table1[[Symbol]:[Industry]],2,FALSE),"-")</f>
        <v>-</v>
      </c>
      <c r="D3454" t="s">
        <v>242</v>
      </c>
      <c r="E3454">
        <v>44.2802395</v>
      </c>
      <c r="F3454">
        <v>23.35</v>
      </c>
      <c r="G3454">
        <v>-3.41140123091431</v>
      </c>
      <c r="H3454">
        <v>-22.586698710112099</v>
      </c>
      <c r="I3454">
        <v>-0.53025606767340705</v>
      </c>
      <c r="J3454">
        <v>-15.5273283632835</v>
      </c>
      <c r="K3454">
        <v>26.608401137477799</v>
      </c>
      <c r="L3454">
        <v>23.568642919244802</v>
      </c>
      <c r="M3454">
        <v>26.2768991619117</v>
      </c>
      <c r="N3454">
        <v>0.38467530737304401</v>
      </c>
      <c r="O3454">
        <v>67.366167023554496</v>
      </c>
    </row>
    <row r="3455" spans="1:17" hidden="1" x14ac:dyDescent="0.3">
      <c r="A3455" t="s">
        <v>7074</v>
      </c>
      <c r="B3455" t="s">
        <v>7075</v>
      </c>
      <c r="C3455" t="str">
        <f>IFERROR(VLOOKUP(Table1[[#This Row],[Ticker]],[1]!Table1[[Symbol]:[Industry]],2,FALSE),"-")</f>
        <v>-</v>
      </c>
      <c r="E3455">
        <v>44.279080800000003</v>
      </c>
      <c r="F3455">
        <v>11.06</v>
      </c>
      <c r="G3455">
        <v>48.141811453794297</v>
      </c>
      <c r="H3455">
        <v>20.049503998710001</v>
      </c>
      <c r="I3455">
        <v>25.787308420522699</v>
      </c>
      <c r="J3455">
        <v>-2.2979521057382701</v>
      </c>
      <c r="K3455">
        <v>10.295179030528001</v>
      </c>
      <c r="L3455">
        <v>8.9898817493728007</v>
      </c>
      <c r="M3455">
        <v>52.643123210713902</v>
      </c>
      <c r="N3455">
        <v>0.29152260033691402</v>
      </c>
      <c r="O3455">
        <v>31.8264014466546</v>
      </c>
      <c r="P3455">
        <v>114.757281553398</v>
      </c>
      <c r="Q3455">
        <v>9.6347832043010007E-2</v>
      </c>
    </row>
    <row r="3456" spans="1:17" hidden="1" x14ac:dyDescent="0.3">
      <c r="A3456" t="s">
        <v>7076</v>
      </c>
      <c r="B3456" t="s">
        <v>7077</v>
      </c>
      <c r="C3456" t="str">
        <f>IFERROR(VLOOKUP(Table1[[#This Row],[Ticker]],[1]!Table1[[Symbol]:[Industry]],2,FALSE),"-")</f>
        <v>-</v>
      </c>
      <c r="E3456">
        <v>44.217207842000001</v>
      </c>
      <c r="F3456">
        <v>96.54</v>
      </c>
      <c r="G3456">
        <v>90.979479752773798</v>
      </c>
      <c r="H3456">
        <v>-1.84946327763689</v>
      </c>
      <c r="I3456">
        <v>39.300222632370499</v>
      </c>
      <c r="J3456">
        <v>-0.70597787293437997</v>
      </c>
      <c r="K3456">
        <v>82.071368947525201</v>
      </c>
      <c r="L3456">
        <v>69.6549178980124</v>
      </c>
      <c r="M3456">
        <v>60.970803693710899</v>
      </c>
      <c r="N3456">
        <v>1.1706664287626001</v>
      </c>
      <c r="O3456">
        <v>7.1990884607416401</v>
      </c>
      <c r="P3456">
        <v>164.49315068493101</v>
      </c>
      <c r="Q3456">
        <v>0.14143137446707699</v>
      </c>
    </row>
    <row r="3457" spans="1:17" hidden="1" x14ac:dyDescent="0.3">
      <c r="A3457" t="s">
        <v>7078</v>
      </c>
      <c r="B3457" t="s">
        <v>7079</v>
      </c>
      <c r="C3457" t="str">
        <f>IFERROR(VLOOKUP(Table1[[#This Row],[Ticker]],[1]!Table1[[Symbol]:[Industry]],2,FALSE),"-")</f>
        <v>-</v>
      </c>
      <c r="E3457">
        <v>44.138899479000003</v>
      </c>
      <c r="F3457">
        <v>40.909999999999997</v>
      </c>
      <c r="G3457">
        <v>-34.139264365471597</v>
      </c>
      <c r="H3457">
        <v>13.2269931761991</v>
      </c>
      <c r="I3457">
        <v>-47.157328971884901</v>
      </c>
      <c r="J3457">
        <v>2.3017926549035201</v>
      </c>
      <c r="K3457">
        <v>39.636086832984198</v>
      </c>
      <c r="L3457">
        <v>44.052392666031402</v>
      </c>
      <c r="M3457">
        <v>60.148891292798297</v>
      </c>
      <c r="N3457">
        <v>0.29322122963741398</v>
      </c>
      <c r="O3457">
        <v>90.626455446384597</v>
      </c>
      <c r="P3457">
        <v>26.5388184348901</v>
      </c>
      <c r="Q3457">
        <v>0.173204124390549</v>
      </c>
    </row>
    <row r="3458" spans="1:17" hidden="1" x14ac:dyDescent="0.3">
      <c r="A3458" t="s">
        <v>7080</v>
      </c>
      <c r="B3458" t="s">
        <v>7081</v>
      </c>
      <c r="C3458" t="str">
        <f>IFERROR(VLOOKUP(Table1[[#This Row],[Ticker]],[1]!Table1[[Symbol]:[Industry]],2,FALSE),"-")</f>
        <v>-</v>
      </c>
      <c r="E3458">
        <v>44.02469</v>
      </c>
      <c r="F3458">
        <v>24.22</v>
      </c>
      <c r="G3458">
        <v>-24.6878808116088</v>
      </c>
      <c r="H3458">
        <v>-14.990328286405299</v>
      </c>
      <c r="I3458">
        <v>-51.719367269725197</v>
      </c>
      <c r="J3458">
        <v>7.7534858600940101E-2</v>
      </c>
      <c r="K3458">
        <v>26.096780140859298</v>
      </c>
      <c r="L3458">
        <v>27.633718077778699</v>
      </c>
      <c r="M3458">
        <v>31.506562808639099</v>
      </c>
      <c r="N3458">
        <v>0.84586291421414805</v>
      </c>
      <c r="O3458">
        <v>69.281585466556507</v>
      </c>
      <c r="P3458">
        <v>7.1681415929203398</v>
      </c>
      <c r="Q3458">
        <v>2.6807029007717999E-2</v>
      </c>
    </row>
    <row r="3459" spans="1:17" hidden="1" x14ac:dyDescent="0.3">
      <c r="A3459" t="s">
        <v>7082</v>
      </c>
      <c r="B3459" t="s">
        <v>7083</v>
      </c>
      <c r="C3459" t="str">
        <f>IFERROR(VLOOKUP(Table1[[#This Row],[Ticker]],[1]!Table1[[Symbol]:[Industry]],2,FALSE),"-")</f>
        <v>-</v>
      </c>
      <c r="D3459" t="s">
        <v>214</v>
      </c>
      <c r="E3459">
        <v>43.973216000000001</v>
      </c>
      <c r="F3459">
        <v>155.65</v>
      </c>
      <c r="G3459">
        <v>2861.2178542494298</v>
      </c>
      <c r="H3459">
        <v>-12.911674046805301</v>
      </c>
      <c r="I3459">
        <v>366.77268510003103</v>
      </c>
      <c r="J3459">
        <v>-8.9525303158516891</v>
      </c>
      <c r="K3459">
        <v>150.933772560714</v>
      </c>
      <c r="L3459">
        <v>88.180811845039898</v>
      </c>
      <c r="M3459">
        <v>19.280459350184501</v>
      </c>
      <c r="N3459">
        <v>0.20549114650311601</v>
      </c>
      <c r="O3459">
        <v>29.810472213299001</v>
      </c>
      <c r="P3459">
        <v>2887.5239923224499</v>
      </c>
    </row>
    <row r="3460" spans="1:17" hidden="1" x14ac:dyDescent="0.3">
      <c r="A3460" t="s">
        <v>7084</v>
      </c>
      <c r="B3460" t="s">
        <v>7085</v>
      </c>
      <c r="C3460" t="str">
        <f>IFERROR(VLOOKUP(Table1[[#This Row],[Ticker]],[1]!Table1[[Symbol]:[Industry]],2,FALSE),"-")</f>
        <v>-</v>
      </c>
      <c r="D3460" t="s">
        <v>539</v>
      </c>
      <c r="E3460">
        <v>43.952514499999999</v>
      </c>
      <c r="F3460">
        <v>155.15</v>
      </c>
      <c r="G3460">
        <v>-8.7682592851407897</v>
      </c>
      <c r="H3460">
        <v>-13.432199261436301</v>
      </c>
      <c r="I3460">
        <v>7.6424704345725303</v>
      </c>
      <c r="J3460">
        <v>-10.378518839473999</v>
      </c>
      <c r="K3460">
        <v>158.268153984311</v>
      </c>
      <c r="L3460">
        <v>144.42414107419199</v>
      </c>
      <c r="M3460">
        <v>39.038527946271302</v>
      </c>
      <c r="N3460">
        <v>0.66673949702235902</v>
      </c>
      <c r="O3460">
        <v>35.095069287786004</v>
      </c>
      <c r="P3460">
        <v>41.366742596810901</v>
      </c>
      <c r="Q3460">
        <v>0.167599567647707</v>
      </c>
    </row>
    <row r="3461" spans="1:17" hidden="1" x14ac:dyDescent="0.3">
      <c r="A3461" t="s">
        <v>7086</v>
      </c>
      <c r="B3461" t="s">
        <v>7087</v>
      </c>
      <c r="C3461" t="str">
        <f>IFERROR(VLOOKUP(Table1[[#This Row],[Ticker]],[1]!Table1[[Symbol]:[Industry]],2,FALSE),"-")</f>
        <v>-</v>
      </c>
      <c r="D3461" t="s">
        <v>75</v>
      </c>
      <c r="E3461">
        <v>43.86</v>
      </c>
      <c r="F3461">
        <v>1.64</v>
      </c>
      <c r="G3461">
        <v>107.979576212694</v>
      </c>
      <c r="H3461">
        <v>62.150906371956999</v>
      </c>
      <c r="I3461">
        <v>17.867811565176801</v>
      </c>
      <c r="J3461">
        <v>-4.6124005944231996</v>
      </c>
      <c r="K3461">
        <v>1.24234008927558</v>
      </c>
      <c r="L3461">
        <v>1.12965871688033</v>
      </c>
      <c r="M3461">
        <v>65.784538600347702</v>
      </c>
      <c r="N3461">
        <v>3.4585097101900701</v>
      </c>
      <c r="O3461">
        <v>28.048780487804802</v>
      </c>
      <c r="P3461">
        <v>160.31746031745999</v>
      </c>
      <c r="Q3461">
        <v>7.5752997623644E-2</v>
      </c>
    </row>
    <row r="3462" spans="1:17" hidden="1" x14ac:dyDescent="0.3">
      <c r="A3462" t="s">
        <v>7088</v>
      </c>
      <c r="B3462" t="s">
        <v>7089</v>
      </c>
      <c r="C3462" t="str">
        <f>IFERROR(VLOOKUP(Table1[[#This Row],[Ticker]],[1]!Table1[[Symbol]:[Industry]],2,FALSE),"-")</f>
        <v>-</v>
      </c>
      <c r="D3462" t="s">
        <v>130</v>
      </c>
      <c r="E3462">
        <v>43.596536354999998</v>
      </c>
      <c r="F3462">
        <v>119.5</v>
      </c>
      <c r="G3462">
        <v>-36.456514012869199</v>
      </c>
      <c r="H3462">
        <v>-4.1735505164793398</v>
      </c>
      <c r="I3462">
        <v>-21.901430974991399</v>
      </c>
      <c r="J3462">
        <v>-0.49192644741516001</v>
      </c>
      <c r="K3462">
        <v>121.102057051671</v>
      </c>
      <c r="L3462">
        <v>126.348009705203</v>
      </c>
      <c r="M3462">
        <v>50.765136732375602</v>
      </c>
      <c r="N3462">
        <v>0.63107658015293899</v>
      </c>
      <c r="O3462">
        <v>36.401673640167303</v>
      </c>
      <c r="P3462">
        <v>16.019417475728101</v>
      </c>
      <c r="Q3462">
        <v>0.17055845062564701</v>
      </c>
    </row>
    <row r="3463" spans="1:17" hidden="1" x14ac:dyDescent="0.3">
      <c r="A3463" t="s">
        <v>7090</v>
      </c>
      <c r="B3463" t="s">
        <v>7091</v>
      </c>
      <c r="C3463" t="str">
        <f>IFERROR(VLOOKUP(Table1[[#This Row],[Ticker]],[1]!Table1[[Symbol]:[Industry]],2,FALSE),"-")</f>
        <v>-</v>
      </c>
      <c r="D3463" t="s">
        <v>494</v>
      </c>
      <c r="E3463">
        <v>43.516507484999998</v>
      </c>
      <c r="F3463">
        <v>31.01</v>
      </c>
      <c r="G3463">
        <v>-11.0273276640976</v>
      </c>
      <c r="H3463">
        <v>-5.7499539958699497</v>
      </c>
      <c r="I3463">
        <v>-39.744148567713502</v>
      </c>
      <c r="J3463">
        <v>-6.0228640775692703</v>
      </c>
      <c r="K3463">
        <v>31.519189660677299</v>
      </c>
      <c r="L3463">
        <v>32.309767442475703</v>
      </c>
      <c r="M3463">
        <v>41.8449914524804</v>
      </c>
      <c r="N3463">
        <v>1.8972661647209099</v>
      </c>
      <c r="O3463">
        <v>53.176394711383402</v>
      </c>
      <c r="P3463">
        <v>34.826086956521699</v>
      </c>
      <c r="Q3463">
        <v>-8.1382227652668004E-2</v>
      </c>
    </row>
    <row r="3464" spans="1:17" hidden="1" x14ac:dyDescent="0.3">
      <c r="A3464" t="s">
        <v>7092</v>
      </c>
      <c r="B3464" t="s">
        <v>7093</v>
      </c>
      <c r="C3464" t="str">
        <f>IFERROR(VLOOKUP(Table1[[#This Row],[Ticker]],[1]!Table1[[Symbol]:[Industry]],2,FALSE),"-")</f>
        <v>-</v>
      </c>
      <c r="D3464" t="s">
        <v>75</v>
      </c>
      <c r="E3464">
        <v>43.475762000000003</v>
      </c>
      <c r="F3464">
        <v>0.73</v>
      </c>
      <c r="G3464">
        <v>-24.553848148686601</v>
      </c>
      <c r="H3464">
        <v>-40.432605229161901</v>
      </c>
      <c r="I3464">
        <v>-43.236166486949301</v>
      </c>
      <c r="J3464">
        <v>-16.797169633124799</v>
      </c>
      <c r="K3464">
        <v>1.08705438559485</v>
      </c>
      <c r="L3464">
        <v>1.0429297143838601</v>
      </c>
      <c r="M3464">
        <v>27.095373371311702</v>
      </c>
      <c r="N3464">
        <v>1.8759923333119699</v>
      </c>
      <c r="O3464">
        <v>147.945205479452</v>
      </c>
      <c r="P3464">
        <v>26.172839506172799</v>
      </c>
      <c r="Q3464">
        <v>0.105330236108939</v>
      </c>
    </row>
    <row r="3465" spans="1:17" hidden="1" x14ac:dyDescent="0.3">
      <c r="A3465" t="s">
        <v>7094</v>
      </c>
      <c r="B3465" t="s">
        <v>7095</v>
      </c>
      <c r="C3465" t="str">
        <f>IFERROR(VLOOKUP(Table1[[#This Row],[Ticker]],[1]!Table1[[Symbol]:[Industry]],2,FALSE),"-")</f>
        <v>-</v>
      </c>
      <c r="E3465">
        <v>43.437869999999997</v>
      </c>
      <c r="F3465">
        <v>4.2300000000000004</v>
      </c>
      <c r="G3465">
        <v>55.238926304662797</v>
      </c>
      <c r="H3465">
        <v>2.2492227047578202</v>
      </c>
      <c r="I3465">
        <v>11.0795762710591</v>
      </c>
      <c r="J3465">
        <v>-0.76655469514645302</v>
      </c>
      <c r="K3465">
        <v>4.11423119329781</v>
      </c>
      <c r="L3465">
        <v>3.8135259309757701</v>
      </c>
      <c r="M3465">
        <v>52.078325224817</v>
      </c>
      <c r="N3465">
        <v>0.459176731214408</v>
      </c>
      <c r="O3465">
        <v>66.6666666666666</v>
      </c>
      <c r="P3465">
        <v>108.374384236453</v>
      </c>
      <c r="Q3465">
        <v>-3.3153487069993999E-2</v>
      </c>
    </row>
    <row r="3466" spans="1:17" hidden="1" x14ac:dyDescent="0.3">
      <c r="A3466" t="s">
        <v>7096</v>
      </c>
      <c r="B3466" t="s">
        <v>7097</v>
      </c>
      <c r="C3466" t="str">
        <f>IFERROR(VLOOKUP(Table1[[#This Row],[Ticker]],[1]!Table1[[Symbol]:[Industry]],2,FALSE),"-")</f>
        <v>-</v>
      </c>
      <c r="E3466">
        <v>43.2</v>
      </c>
      <c r="F3466">
        <v>71</v>
      </c>
      <c r="G3466">
        <v>592.31734370835602</v>
      </c>
      <c r="H3466">
        <v>11.8921326195487</v>
      </c>
      <c r="I3466">
        <v>69.704676736612697</v>
      </c>
      <c r="J3466">
        <v>5.2357594805496204</v>
      </c>
      <c r="K3466">
        <v>58.282266242388197</v>
      </c>
      <c r="L3466">
        <v>39.1904795565938</v>
      </c>
      <c r="M3466">
        <v>68.9483177359146</v>
      </c>
      <c r="N3466">
        <v>0.51463883397854704</v>
      </c>
      <c r="O3466">
        <v>3.4507042253521099</v>
      </c>
      <c r="P3466">
        <v>720.80924855491298</v>
      </c>
      <c r="Q3466">
        <v>0.12814825075644801</v>
      </c>
    </row>
    <row r="3467" spans="1:17" hidden="1" x14ac:dyDescent="0.3">
      <c r="A3467" t="s">
        <v>7098</v>
      </c>
      <c r="B3467" t="s">
        <v>7099</v>
      </c>
      <c r="C3467" t="str">
        <f>IFERROR(VLOOKUP(Table1[[#This Row],[Ticker]],[1]!Table1[[Symbol]:[Industry]],2,FALSE),"-")</f>
        <v>-</v>
      </c>
      <c r="E3467">
        <v>43.194064650000001</v>
      </c>
      <c r="F3467">
        <v>8.17</v>
      </c>
      <c r="G3467">
        <v>38.411603862464197</v>
      </c>
      <c r="H3467">
        <v>-9.7933019408701298</v>
      </c>
      <c r="I3467">
        <v>-20.596660625515501</v>
      </c>
      <c r="J3467">
        <v>-4.1827905481574996</v>
      </c>
      <c r="K3467">
        <v>8.5427287490567707</v>
      </c>
      <c r="L3467">
        <v>7.8850426400176801</v>
      </c>
      <c r="M3467">
        <v>38.710210749298902</v>
      </c>
      <c r="N3467">
        <v>0.40886928086376101</v>
      </c>
      <c r="O3467">
        <v>45.042839657282698</v>
      </c>
      <c r="P3467">
        <v>81.5555555555555</v>
      </c>
      <c r="Q3467">
        <v>5.9273371681074001E-2</v>
      </c>
    </row>
    <row r="3468" spans="1:17" hidden="1" x14ac:dyDescent="0.3">
      <c r="A3468" t="s">
        <v>7100</v>
      </c>
      <c r="B3468" t="s">
        <v>7101</v>
      </c>
      <c r="C3468" t="str">
        <f>IFERROR(VLOOKUP(Table1[[#This Row],[Ticker]],[1]!Table1[[Symbol]:[Industry]],2,FALSE),"-")</f>
        <v>-</v>
      </c>
      <c r="D3468" t="s">
        <v>1344</v>
      </c>
      <c r="E3468">
        <v>43.169274999999999</v>
      </c>
      <c r="F3468">
        <v>47.94</v>
      </c>
      <c r="G3468">
        <v>-14.165787195826599</v>
      </c>
      <c r="H3468">
        <v>9.9147134704768405</v>
      </c>
      <c r="I3468">
        <v>-58.197053299688001</v>
      </c>
      <c r="J3468">
        <v>-2.2517150876702701</v>
      </c>
      <c r="K3468">
        <v>45.057498950994599</v>
      </c>
      <c r="L3468">
        <v>47.829892376914799</v>
      </c>
      <c r="M3468">
        <v>64.893796387706402</v>
      </c>
      <c r="N3468">
        <v>1.8831786769093399</v>
      </c>
      <c r="O3468">
        <v>91.385064664163494</v>
      </c>
      <c r="P3468">
        <v>29.567567567567501</v>
      </c>
      <c r="Q3468">
        <v>-5.3613021377229002E-2</v>
      </c>
    </row>
    <row r="3469" spans="1:17" hidden="1" x14ac:dyDescent="0.3">
      <c r="A3469" t="s">
        <v>7102</v>
      </c>
      <c r="B3469" t="s">
        <v>7103</v>
      </c>
      <c r="C3469" t="str">
        <f>IFERROR(VLOOKUP(Table1[[#This Row],[Ticker]],[1]!Table1[[Symbol]:[Industry]],2,FALSE),"-")</f>
        <v>-</v>
      </c>
      <c r="D3469" t="s">
        <v>130</v>
      </c>
      <c r="E3469">
        <v>43.053066314999903</v>
      </c>
      <c r="F3469">
        <v>75.31</v>
      </c>
      <c r="G3469">
        <v>-29.989473537912701</v>
      </c>
      <c r="H3469">
        <v>1.80445072625945</v>
      </c>
      <c r="I3469">
        <v>-24.7946854957213</v>
      </c>
      <c r="J3469">
        <v>5.6658289325927704</v>
      </c>
      <c r="K3469">
        <v>77.065608900683998</v>
      </c>
      <c r="L3469">
        <v>82.692418598979998</v>
      </c>
      <c r="M3469">
        <v>58.597397099313298</v>
      </c>
      <c r="N3469">
        <v>0.71630679209189396</v>
      </c>
      <c r="O3469">
        <v>24.2066126676404</v>
      </c>
      <c r="P3469">
        <v>18.5984251968504</v>
      </c>
      <c r="Q3469">
        <v>8.3508852322765004E-2</v>
      </c>
    </row>
    <row r="3470" spans="1:17" hidden="1" x14ac:dyDescent="0.3">
      <c r="A3470" t="s">
        <v>7104</v>
      </c>
      <c r="B3470" t="s">
        <v>7105</v>
      </c>
      <c r="C3470" t="str">
        <f>IFERROR(VLOOKUP(Table1[[#This Row],[Ticker]],[1]!Table1[[Symbol]:[Industry]],2,FALSE),"-")</f>
        <v>-</v>
      </c>
      <c r="D3470" t="s">
        <v>713</v>
      </c>
      <c r="E3470">
        <v>43.024297066000003</v>
      </c>
      <c r="F3470">
        <v>89.86</v>
      </c>
      <c r="G3470">
        <v>2.1073579786673999</v>
      </c>
      <c r="H3470">
        <v>-2.2002569498461302</v>
      </c>
      <c r="I3470">
        <v>13.4633526968263</v>
      </c>
      <c r="J3470">
        <v>2.9517464349525802</v>
      </c>
      <c r="K3470">
        <v>85.434125579653497</v>
      </c>
      <c r="L3470">
        <v>77.573781851361801</v>
      </c>
      <c r="M3470">
        <v>57.290049328383198</v>
      </c>
      <c r="N3470">
        <v>0.93308257519952198</v>
      </c>
      <c r="O3470">
        <v>11.284219897618501</v>
      </c>
      <c r="P3470">
        <v>35.945537065052903</v>
      </c>
    </row>
    <row r="3471" spans="1:17" hidden="1" x14ac:dyDescent="0.3">
      <c r="A3471" t="s">
        <v>7106</v>
      </c>
      <c r="B3471" t="s">
        <v>7107</v>
      </c>
      <c r="C3471" t="str">
        <f>IFERROR(VLOOKUP(Table1[[#This Row],[Ticker]],[1]!Table1[[Symbol]:[Industry]],2,FALSE),"-")</f>
        <v>-</v>
      </c>
      <c r="E3471">
        <v>43.016068189999999</v>
      </c>
      <c r="F3471">
        <v>58.68</v>
      </c>
      <c r="G3471">
        <v>83.265290498408902</v>
      </c>
      <c r="H3471">
        <v>6.8405264016340803</v>
      </c>
      <c r="I3471">
        <v>26.481964531581401</v>
      </c>
      <c r="J3471">
        <v>-5.29051849166897</v>
      </c>
      <c r="K3471">
        <v>56.9035292194215</v>
      </c>
      <c r="L3471">
        <v>45.8030652513226</v>
      </c>
      <c r="M3471">
        <v>49.854048377485903</v>
      </c>
      <c r="N3471">
        <v>0.87593979798851795</v>
      </c>
      <c r="O3471">
        <v>9.0661213360599895</v>
      </c>
      <c r="P3471">
        <v>136.61290322580601</v>
      </c>
      <c r="Q3471">
        <v>9.3722931773204995E-2</v>
      </c>
    </row>
    <row r="3472" spans="1:17" hidden="1" x14ac:dyDescent="0.3">
      <c r="A3472" t="s">
        <v>7108</v>
      </c>
      <c r="B3472" t="s">
        <v>7109</v>
      </c>
      <c r="C3472" t="str">
        <f>IFERROR(VLOOKUP(Table1[[#This Row],[Ticker]],[1]!Table1[[Symbol]:[Industry]],2,FALSE),"-")</f>
        <v>-</v>
      </c>
      <c r="E3472">
        <v>42.936816</v>
      </c>
      <c r="F3472">
        <v>41</v>
      </c>
      <c r="G3472">
        <v>-9.4970212639027807</v>
      </c>
      <c r="H3472">
        <v>-0.81271138415170097</v>
      </c>
      <c r="I3472">
        <v>0.17833205244150199</v>
      </c>
      <c r="J3472">
        <v>0.18374226151550399</v>
      </c>
      <c r="K3472">
        <v>39.282340342605004</v>
      </c>
      <c r="L3472">
        <v>37.628681765068499</v>
      </c>
      <c r="M3472">
        <v>60.826354694091798</v>
      </c>
      <c r="N3472">
        <v>9.2747239365560494E-2</v>
      </c>
      <c r="O3472">
        <v>29.024390243902399</v>
      </c>
      <c r="P3472">
        <v>51.795631247686003</v>
      </c>
      <c r="Q3472">
        <v>8.6959618487609996E-2</v>
      </c>
    </row>
    <row r="3473" spans="1:17" hidden="1" x14ac:dyDescent="0.3">
      <c r="A3473" t="s">
        <v>7110</v>
      </c>
      <c r="B3473" t="s">
        <v>7111</v>
      </c>
      <c r="C3473" t="str">
        <f>IFERROR(VLOOKUP(Table1[[#This Row],[Ticker]],[1]!Table1[[Symbol]:[Industry]],2,FALSE),"-")</f>
        <v>-</v>
      </c>
      <c r="D3473" t="s">
        <v>65</v>
      </c>
      <c r="E3473">
        <v>42.916729495999903</v>
      </c>
      <c r="F3473">
        <v>21.75</v>
      </c>
      <c r="G3473">
        <v>3.9179685290397499</v>
      </c>
      <c r="H3473">
        <v>-5.4875330383270304</v>
      </c>
      <c r="I3473">
        <v>-19.824019905158501</v>
      </c>
      <c r="J3473">
        <v>-3.4293989453906</v>
      </c>
      <c r="K3473">
        <v>21.325163832872299</v>
      </c>
      <c r="L3473">
        <v>20.253413234556401</v>
      </c>
      <c r="M3473">
        <v>54.474257915659997</v>
      </c>
      <c r="N3473">
        <v>1.8515477333788599</v>
      </c>
      <c r="O3473">
        <v>38.390804597701099</v>
      </c>
      <c r="P3473">
        <v>112.19512195121899</v>
      </c>
      <c r="Q3473">
        <v>0.115622809037041</v>
      </c>
    </row>
    <row r="3474" spans="1:17" hidden="1" x14ac:dyDescent="0.3">
      <c r="A3474" t="s">
        <v>7112</v>
      </c>
      <c r="B3474" t="s">
        <v>7113</v>
      </c>
      <c r="C3474" t="str">
        <f>IFERROR(VLOOKUP(Table1[[#This Row],[Ticker]],[1]!Table1[[Symbol]:[Industry]],2,FALSE),"-")</f>
        <v>-</v>
      </c>
      <c r="E3474">
        <v>42.9</v>
      </c>
      <c r="F3474">
        <v>60.75</v>
      </c>
      <c r="G3474">
        <v>-47.5327978240569</v>
      </c>
      <c r="H3474">
        <v>37.206069655275599</v>
      </c>
      <c r="I3474">
        <v>-27.9011660750988</v>
      </c>
      <c r="J3474">
        <v>33.166988072968302</v>
      </c>
      <c r="K3474">
        <v>51.848382004771402</v>
      </c>
      <c r="M3474">
        <v>75.314993329082199</v>
      </c>
      <c r="N3474">
        <v>2.6729147141518199</v>
      </c>
      <c r="O3474">
        <v>46.567901234567898</v>
      </c>
      <c r="P3474">
        <v>40.462427745664698</v>
      </c>
    </row>
    <row r="3475" spans="1:17" hidden="1" x14ac:dyDescent="0.3">
      <c r="A3475" t="s">
        <v>7114</v>
      </c>
      <c r="B3475" t="s">
        <v>7115</v>
      </c>
      <c r="C3475" t="str">
        <f>IFERROR(VLOOKUP(Table1[[#This Row],[Ticker]],[1]!Table1[[Symbol]:[Industry]],2,FALSE),"-")</f>
        <v>-</v>
      </c>
      <c r="D3475" t="s">
        <v>1396</v>
      </c>
      <c r="E3475">
        <v>42.84</v>
      </c>
      <c r="F3475">
        <v>104.1</v>
      </c>
      <c r="G3475">
        <v>10.128986435499399</v>
      </c>
      <c r="H3475">
        <v>-6.1933500739313097</v>
      </c>
      <c r="I3475">
        <v>33.0813136748814</v>
      </c>
      <c r="J3475">
        <v>-0.64989810123791103</v>
      </c>
      <c r="K3475">
        <v>95.670544238858497</v>
      </c>
      <c r="L3475">
        <v>80.906245991651403</v>
      </c>
      <c r="M3475">
        <v>56.106046981165697</v>
      </c>
      <c r="N3475">
        <v>0.28288523174518798</v>
      </c>
      <c r="O3475">
        <v>17.1950048030739</v>
      </c>
      <c r="P3475">
        <v>81.3588850174215</v>
      </c>
      <c r="Q3475">
        <v>0.14762148440269299</v>
      </c>
    </row>
    <row r="3476" spans="1:17" hidden="1" x14ac:dyDescent="0.3">
      <c r="A3476" t="s">
        <v>7116</v>
      </c>
      <c r="B3476" t="s">
        <v>7117</v>
      </c>
      <c r="C3476" t="str">
        <f>IFERROR(VLOOKUP(Table1[[#This Row],[Ticker]],[1]!Table1[[Symbol]:[Industry]],2,FALSE),"-")</f>
        <v>-</v>
      </c>
      <c r="D3476" t="s">
        <v>484</v>
      </c>
      <c r="E3476">
        <v>42.830556948000002</v>
      </c>
      <c r="F3476">
        <v>6.19</v>
      </c>
      <c r="G3476">
        <v>-58.284160051041503</v>
      </c>
      <c r="H3476">
        <v>-18.190883527781001</v>
      </c>
      <c r="I3476">
        <v>-39.641712244346898</v>
      </c>
      <c r="J3476">
        <v>9.5597796506537307</v>
      </c>
      <c r="K3476">
        <v>7.0104714351815796</v>
      </c>
      <c r="L3476">
        <v>9.6114886668799908</v>
      </c>
      <c r="M3476">
        <v>57.460241217081297</v>
      </c>
      <c r="N3476">
        <v>1.725118376965</v>
      </c>
      <c r="O3476">
        <v>77.705977382875503</v>
      </c>
      <c r="P3476">
        <v>15.917602996254599</v>
      </c>
      <c r="Q3476">
        <v>-0.216797977573913</v>
      </c>
    </row>
    <row r="3477" spans="1:17" hidden="1" x14ac:dyDescent="0.3">
      <c r="A3477" t="s">
        <v>7118</v>
      </c>
      <c r="B3477" t="s">
        <v>7119</v>
      </c>
      <c r="C3477" t="str">
        <f>IFERROR(VLOOKUP(Table1[[#This Row],[Ticker]],[1]!Table1[[Symbol]:[Industry]],2,FALSE),"-")</f>
        <v>-</v>
      </c>
      <c r="D3477" t="s">
        <v>140</v>
      </c>
      <c r="E3477">
        <v>42.830039999999997</v>
      </c>
      <c r="F3477">
        <v>4.5999999999999996</v>
      </c>
      <c r="G3477">
        <v>5.9795762126946901</v>
      </c>
      <c r="H3477">
        <v>-10.222407664505999</v>
      </c>
      <c r="I3477">
        <v>-31.042385214787402</v>
      </c>
      <c r="J3477">
        <v>-1.0223158319552099</v>
      </c>
      <c r="K3477">
        <v>4.6815548052323903</v>
      </c>
      <c r="L3477">
        <v>4.6255926477382197</v>
      </c>
      <c r="M3477">
        <v>40.042110170612503</v>
      </c>
      <c r="N3477">
        <v>0.65812143177428895</v>
      </c>
      <c r="O3477">
        <v>46.086956521739097</v>
      </c>
      <c r="P3477">
        <v>52.3178807947019</v>
      </c>
      <c r="Q3477">
        <v>0.13551618525011799</v>
      </c>
    </row>
    <row r="3478" spans="1:17" hidden="1" x14ac:dyDescent="0.3">
      <c r="A3478" t="s">
        <v>7120</v>
      </c>
      <c r="B3478" t="s">
        <v>7121</v>
      </c>
      <c r="C3478" t="str">
        <f>IFERROR(VLOOKUP(Table1[[#This Row],[Ticker]],[1]!Table1[[Symbol]:[Industry]],2,FALSE),"-")</f>
        <v>-</v>
      </c>
      <c r="D3478" t="s">
        <v>821</v>
      </c>
      <c r="E3478">
        <v>42.627299999999998</v>
      </c>
      <c r="F3478">
        <v>146</v>
      </c>
      <c r="G3478">
        <v>-70.420970608904696</v>
      </c>
      <c r="H3478">
        <v>2.4069919214153099</v>
      </c>
      <c r="I3478">
        <v>-57.447020970708301</v>
      </c>
      <c r="J3478">
        <v>5.2332060663156197</v>
      </c>
      <c r="M3478">
        <v>60.048965207847502</v>
      </c>
      <c r="O3478">
        <v>97.773972602739704</v>
      </c>
      <c r="P3478">
        <v>16.799999999999901</v>
      </c>
    </row>
    <row r="3479" spans="1:17" hidden="1" x14ac:dyDescent="0.3">
      <c r="A3479" t="s">
        <v>7122</v>
      </c>
      <c r="B3479" t="s">
        <v>7123</v>
      </c>
      <c r="C3479" t="str">
        <f>IFERROR(VLOOKUP(Table1[[#This Row],[Ticker]],[1]!Table1[[Symbol]:[Industry]],2,FALSE),"-")</f>
        <v>-</v>
      </c>
      <c r="E3479">
        <v>42.61506</v>
      </c>
      <c r="F3479">
        <v>82</v>
      </c>
      <c r="G3479">
        <v>-54.5651057020659</v>
      </c>
      <c r="H3479">
        <v>2.76370789332627</v>
      </c>
      <c r="I3479">
        <v>-41.591156063869498</v>
      </c>
      <c r="J3479">
        <v>15.2808531286824</v>
      </c>
      <c r="M3479">
        <v>58.481344908911403</v>
      </c>
      <c r="O3479">
        <v>53.670731707317003</v>
      </c>
      <c r="P3479">
        <v>17.310443490700901</v>
      </c>
    </row>
    <row r="3480" spans="1:17" hidden="1" x14ac:dyDescent="0.3">
      <c r="A3480" t="s">
        <v>7124</v>
      </c>
      <c r="B3480" t="s">
        <v>7125</v>
      </c>
      <c r="C3480" t="str">
        <f>IFERROR(VLOOKUP(Table1[[#This Row],[Ticker]],[1]!Table1[[Symbol]:[Industry]],2,FALSE),"-")</f>
        <v>-</v>
      </c>
      <c r="D3480" t="s">
        <v>242</v>
      </c>
      <c r="E3480">
        <v>42.553458639999903</v>
      </c>
      <c r="F3480">
        <v>39.75</v>
      </c>
      <c r="G3480">
        <v>-20.840497319503999</v>
      </c>
      <c r="H3480">
        <v>-1.84459322351222</v>
      </c>
      <c r="I3480">
        <v>-24.146637615886601</v>
      </c>
      <c r="J3480">
        <v>-9.1363509196745305</v>
      </c>
      <c r="K3480">
        <v>40.234063655113196</v>
      </c>
      <c r="L3480">
        <v>41.236411943509303</v>
      </c>
      <c r="M3480">
        <v>43.982787903136497</v>
      </c>
      <c r="N3480">
        <v>3.2235698910339998</v>
      </c>
      <c r="O3480">
        <v>63.496855345911897</v>
      </c>
      <c r="P3480">
        <v>20.272314674735199</v>
      </c>
      <c r="Q3480">
        <v>-1.8072171870704E-2</v>
      </c>
    </row>
    <row r="3481" spans="1:17" hidden="1" x14ac:dyDescent="0.3">
      <c r="A3481" t="s">
        <v>7126</v>
      </c>
      <c r="B3481" t="s">
        <v>7127</v>
      </c>
      <c r="C3481" t="str">
        <f>IFERROR(VLOOKUP(Table1[[#This Row],[Ticker]],[1]!Table1[[Symbol]:[Industry]],2,FALSE),"-")</f>
        <v>-</v>
      </c>
      <c r="E3481">
        <v>42.484271999999997</v>
      </c>
      <c r="F3481">
        <v>73.86</v>
      </c>
      <c r="G3481">
        <v>78.860528593647004</v>
      </c>
      <c r="H3481">
        <v>-4.8393848901788798</v>
      </c>
      <c r="I3481">
        <v>3.5718951359270599</v>
      </c>
      <c r="J3481">
        <v>3.7477249416205001</v>
      </c>
      <c r="K3481">
        <v>69.376600229103104</v>
      </c>
      <c r="L3481">
        <v>61.579081976844499</v>
      </c>
      <c r="M3481">
        <v>72.327329622742496</v>
      </c>
      <c r="N3481">
        <v>0.89393939393939403</v>
      </c>
      <c r="O3481">
        <v>0.21662604928243101</v>
      </c>
      <c r="P3481">
        <v>156.458333333333</v>
      </c>
    </row>
    <row r="3482" spans="1:17" hidden="1" x14ac:dyDescent="0.3">
      <c r="A3482" t="s">
        <v>7128</v>
      </c>
      <c r="B3482" t="s">
        <v>7129</v>
      </c>
      <c r="C3482" t="str">
        <f>IFERROR(VLOOKUP(Table1[[#This Row],[Ticker]],[1]!Table1[[Symbol]:[Industry]],2,FALSE),"-")</f>
        <v>-</v>
      </c>
      <c r="D3482" t="s">
        <v>1407</v>
      </c>
      <c r="E3482">
        <v>42.442848750000003</v>
      </c>
      <c r="F3482">
        <v>39.5</v>
      </c>
      <c r="G3482">
        <v>-24.106914269655999</v>
      </c>
      <c r="H3482">
        <v>8.0177579669639698</v>
      </c>
      <c r="I3482">
        <v>-17.108071504250699</v>
      </c>
      <c r="J3482">
        <v>5.5151426791874796</v>
      </c>
      <c r="K3482">
        <v>36.1424645215086</v>
      </c>
      <c r="L3482">
        <v>37.655940347312303</v>
      </c>
      <c r="M3482">
        <v>85.295772822657497</v>
      </c>
      <c r="N3482">
        <v>0.66230366492146597</v>
      </c>
      <c r="O3482">
        <v>32.784810126582201</v>
      </c>
      <c r="P3482">
        <v>36.442141623488702</v>
      </c>
    </row>
    <row r="3483" spans="1:17" hidden="1" x14ac:dyDescent="0.3">
      <c r="A3483" t="s">
        <v>7130</v>
      </c>
      <c r="B3483" t="s">
        <v>7131</v>
      </c>
      <c r="C3483" t="str">
        <f>IFERROR(VLOOKUP(Table1[[#This Row],[Ticker]],[1]!Table1[[Symbol]:[Industry]],2,FALSE),"-")</f>
        <v>-</v>
      </c>
      <c r="D3483" t="s">
        <v>46</v>
      </c>
      <c r="E3483">
        <v>42.434928810000002</v>
      </c>
      <c r="F3483">
        <v>35.14</v>
      </c>
      <c r="G3483">
        <v>1.1050294396707701</v>
      </c>
      <c r="H3483">
        <v>-9.0015470523410492</v>
      </c>
      <c r="I3483">
        <v>-7.0405973882412098</v>
      </c>
      <c r="J3483">
        <v>-2.4121826394421801</v>
      </c>
      <c r="K3483">
        <v>37.511255179672197</v>
      </c>
      <c r="L3483">
        <v>36.300786225812999</v>
      </c>
      <c r="M3483">
        <v>45.174853934956197</v>
      </c>
      <c r="N3483">
        <v>0.63670966341776203</v>
      </c>
      <c r="O3483">
        <v>59.789413773477499</v>
      </c>
      <c r="P3483">
        <v>48.270042194092802</v>
      </c>
      <c r="Q3483">
        <v>0.102959388462529</v>
      </c>
    </row>
    <row r="3484" spans="1:17" hidden="1" x14ac:dyDescent="0.3">
      <c r="A3484" t="s">
        <v>7132</v>
      </c>
      <c r="B3484" t="s">
        <v>7133</v>
      </c>
      <c r="C3484" t="str">
        <f>IFERROR(VLOOKUP(Table1[[#This Row],[Ticker]],[1]!Table1[[Symbol]:[Industry]],2,FALSE),"-")</f>
        <v>-</v>
      </c>
      <c r="E3484">
        <v>42.349440000000001</v>
      </c>
      <c r="F3484">
        <v>160</v>
      </c>
      <c r="G3484">
        <v>6.1990379104172604</v>
      </c>
      <c r="H3484">
        <v>12.8076739333505</v>
      </c>
      <c r="I3484">
        <v>19.172987548613602</v>
      </c>
      <c r="J3484">
        <v>6.5024936665384701</v>
      </c>
      <c r="K3484">
        <v>144.45658426195399</v>
      </c>
      <c r="M3484">
        <v>69.923795702757204</v>
      </c>
      <c r="N3484">
        <v>0.708665603402445</v>
      </c>
      <c r="O3484">
        <v>6.34375</v>
      </c>
      <c r="P3484">
        <v>43.8848920863309</v>
      </c>
    </row>
    <row r="3485" spans="1:17" hidden="1" x14ac:dyDescent="0.3">
      <c r="A3485" t="s">
        <v>7134</v>
      </c>
      <c r="B3485" t="s">
        <v>7135</v>
      </c>
      <c r="C3485" t="str">
        <f>IFERROR(VLOOKUP(Table1[[#This Row],[Ticker]],[1]!Table1[[Symbol]:[Industry]],2,FALSE),"-")</f>
        <v>-</v>
      </c>
      <c r="E3485">
        <v>42.328268125000001</v>
      </c>
      <c r="F3485">
        <v>84.65</v>
      </c>
      <c r="G3485">
        <v>17.901698383539099</v>
      </c>
      <c r="H3485">
        <v>57.1745732354442</v>
      </c>
      <c r="I3485">
        <v>25.5749333242841</v>
      </c>
      <c r="J3485">
        <v>-19.706240269240102</v>
      </c>
      <c r="K3485">
        <v>72.352244571237705</v>
      </c>
      <c r="L3485">
        <v>61.872243399657002</v>
      </c>
      <c r="M3485">
        <v>42.528641563212503</v>
      </c>
      <c r="N3485">
        <v>3.62486182062338</v>
      </c>
      <c r="O3485">
        <v>44.028352037802698</v>
      </c>
      <c r="P3485">
        <v>156.51515151515099</v>
      </c>
      <c r="Q3485">
        <v>5.6306683826488999E-2</v>
      </c>
    </row>
    <row r="3486" spans="1:17" hidden="1" x14ac:dyDescent="0.3">
      <c r="A3486" t="s">
        <v>7136</v>
      </c>
      <c r="B3486" t="s">
        <v>7137</v>
      </c>
      <c r="C3486" t="str">
        <f>IFERROR(VLOOKUP(Table1[[#This Row],[Ticker]],[1]!Table1[[Symbol]:[Industry]],2,FALSE),"-")</f>
        <v>-</v>
      </c>
      <c r="D3486" t="s">
        <v>629</v>
      </c>
      <c r="E3486">
        <v>42.301260161999998</v>
      </c>
      <c r="F3486">
        <v>8</v>
      </c>
      <c r="G3486">
        <v>-35.500235689364601</v>
      </c>
      <c r="H3486">
        <v>-11.5914221427982</v>
      </c>
      <c r="I3486">
        <v>-26.6582989440322</v>
      </c>
      <c r="J3486">
        <v>1.45069361473842</v>
      </c>
      <c r="K3486">
        <v>8.0648194459934306</v>
      </c>
      <c r="L3486">
        <v>8.4052758325336399</v>
      </c>
      <c r="M3486">
        <v>50.967894503376897</v>
      </c>
      <c r="N3486">
        <v>0.30125265602229601</v>
      </c>
      <c r="O3486">
        <v>58.125</v>
      </c>
      <c r="P3486">
        <v>52.380952380952301</v>
      </c>
      <c r="Q3486">
        <v>-8.4770174950473995E-2</v>
      </c>
    </row>
    <row r="3487" spans="1:17" hidden="1" x14ac:dyDescent="0.3">
      <c r="A3487" t="s">
        <v>7138</v>
      </c>
      <c r="B3487" t="s">
        <v>7139</v>
      </c>
      <c r="C3487" t="str">
        <f>IFERROR(VLOOKUP(Table1[[#This Row],[Ticker]],[1]!Table1[[Symbol]:[Industry]],2,FALSE),"-")</f>
        <v>-</v>
      </c>
      <c r="D3487" t="s">
        <v>629</v>
      </c>
      <c r="E3487">
        <v>42.274518950000001</v>
      </c>
      <c r="F3487">
        <v>29.69</v>
      </c>
      <c r="G3487">
        <v>78.452482616635507</v>
      </c>
      <c r="H3487">
        <v>27.2845089151308</v>
      </c>
      <c r="I3487">
        <v>46.7217199209719</v>
      </c>
      <c r="J3487">
        <v>11.2254292369316</v>
      </c>
      <c r="K3487">
        <v>25.062479396285301</v>
      </c>
      <c r="L3487">
        <v>21.179766722607798</v>
      </c>
      <c r="M3487">
        <v>59.771541465969499</v>
      </c>
      <c r="N3487">
        <v>2.06690756245075</v>
      </c>
      <c r="O3487">
        <v>23.779050185247499</v>
      </c>
      <c r="P3487">
        <v>126.641221374045</v>
      </c>
      <c r="Q3487">
        <v>5.8490087399671001E-2</v>
      </c>
    </row>
    <row r="3488" spans="1:17" hidden="1" x14ac:dyDescent="0.3">
      <c r="A3488" t="s">
        <v>7140</v>
      </c>
      <c r="B3488" t="s">
        <v>7141</v>
      </c>
      <c r="C3488" t="str">
        <f>IFERROR(VLOOKUP(Table1[[#This Row],[Ticker]],[1]!Table1[[Symbol]:[Industry]],2,FALSE),"-")</f>
        <v>-</v>
      </c>
      <c r="D3488" t="s">
        <v>629</v>
      </c>
      <c r="E3488">
        <v>42.205800000000004</v>
      </c>
      <c r="F3488">
        <v>13.4</v>
      </c>
      <c r="G3488">
        <v>-6.3419482789282604</v>
      </c>
      <c r="H3488">
        <v>0.16061510982111299</v>
      </c>
      <c r="I3488">
        <v>-3.2253683855216102</v>
      </c>
      <c r="J3488">
        <v>-8.9495248280763597</v>
      </c>
      <c r="K3488">
        <v>13.407092608382101</v>
      </c>
      <c r="L3488">
        <v>12.8032626054672</v>
      </c>
      <c r="M3488">
        <v>54.364980960500198</v>
      </c>
      <c r="N3488">
        <v>1.44296634676366</v>
      </c>
      <c r="O3488">
        <v>38.582089552238799</v>
      </c>
      <c r="P3488">
        <v>31.243878550440702</v>
      </c>
      <c r="Q3488">
        <v>4.7912230635596E-2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Row],[Ticker]],[1]!Table1[[Symbol]:[Industry]],2,FALSE),"-")</f>
        <v>-</v>
      </c>
      <c r="D3489" t="s">
        <v>80</v>
      </c>
      <c r="E3489">
        <v>42.169567499999999</v>
      </c>
      <c r="F3489">
        <v>223.9</v>
      </c>
      <c r="G3489">
        <v>144.267880053868</v>
      </c>
      <c r="H3489">
        <v>-42.826226995441999</v>
      </c>
      <c r="I3489">
        <v>122.352022091492</v>
      </c>
      <c r="J3489">
        <v>-15.5039389820626</v>
      </c>
      <c r="K3489">
        <v>270.24019267290402</v>
      </c>
      <c r="M3489">
        <v>6.6445230142252703</v>
      </c>
      <c r="N3489">
        <v>1.6354613128806601</v>
      </c>
      <c r="O3489">
        <v>69.7186243858865</v>
      </c>
      <c r="P3489">
        <v>179.875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Row],[Ticker]],[1]!Table1[[Symbol]:[Industry]],2,FALSE),"-")</f>
        <v>-</v>
      </c>
      <c r="D3490" t="s">
        <v>179</v>
      </c>
      <c r="E3490">
        <v>42.068367000000002</v>
      </c>
      <c r="F3490">
        <v>24.16</v>
      </c>
      <c r="G3490">
        <v>99.488254450344897</v>
      </c>
      <c r="H3490">
        <v>-4.0444058106809697</v>
      </c>
      <c r="I3490">
        <v>28.785458624000299</v>
      </c>
      <c r="J3490">
        <v>-10.3016367276258</v>
      </c>
      <c r="K3490">
        <v>22.860767783835399</v>
      </c>
      <c r="L3490">
        <v>19.344350901507099</v>
      </c>
      <c r="M3490">
        <v>44.601138049640198</v>
      </c>
      <c r="N3490">
        <v>0.83403419316765004</v>
      </c>
      <c r="O3490">
        <v>15.273178807947</v>
      </c>
      <c r="P3490">
        <v>154.048370136698</v>
      </c>
      <c r="Q3490">
        <v>8.4114237449209997E-2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Row],[Ticker]],[1]!Table1[[Symbol]:[Industry]],2,FALSE),"-")</f>
        <v>-</v>
      </c>
      <c r="D3491" t="s">
        <v>117</v>
      </c>
      <c r="E3491">
        <v>41.929989720000002</v>
      </c>
      <c r="F3491">
        <v>39.26</v>
      </c>
      <c r="G3491">
        <v>52.554909762971199</v>
      </c>
      <c r="H3491">
        <v>3.1440405241857499</v>
      </c>
      <c r="I3491">
        <v>-4.7291455579213704</v>
      </c>
      <c r="J3491">
        <v>1.59974345992088</v>
      </c>
      <c r="K3491">
        <v>37.266869885948701</v>
      </c>
      <c r="L3491">
        <v>33.360870628193801</v>
      </c>
      <c r="M3491">
        <v>52.006206837408698</v>
      </c>
      <c r="N3491">
        <v>0.59746408510012805</v>
      </c>
      <c r="O3491">
        <v>25.8278145695364</v>
      </c>
      <c r="P3491">
        <v>100.81841432225001</v>
      </c>
      <c r="Q3491">
        <v>5.5923670528790999E-2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E3492">
        <v>41.905118399999999</v>
      </c>
      <c r="F3492">
        <v>265.25</v>
      </c>
      <c r="G3492">
        <v>117.042485780191</v>
      </c>
      <c r="H3492">
        <v>-28.006540315398802</v>
      </c>
      <c r="I3492">
        <v>10.848523175663701</v>
      </c>
      <c r="J3492">
        <v>6.3117520964865603</v>
      </c>
      <c r="K3492">
        <v>304.205592379601</v>
      </c>
      <c r="L3492">
        <v>244.90704910340401</v>
      </c>
      <c r="M3492">
        <v>36.933496730570297</v>
      </c>
      <c r="N3492">
        <v>2.93486203060024</v>
      </c>
      <c r="O3492">
        <v>48.162111215834102</v>
      </c>
      <c r="P3492">
        <v>187.22252301028601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D3493" t="s">
        <v>591</v>
      </c>
      <c r="E3493">
        <v>41.855308010999998</v>
      </c>
      <c r="F3493">
        <v>1.23</v>
      </c>
      <c r="G3493">
        <v>-23.8061380730195</v>
      </c>
      <c r="H3493">
        <v>-6.4393848901788902</v>
      </c>
      <c r="I3493">
        <v>-97.957188434823095</v>
      </c>
      <c r="J3493">
        <v>2.1197304602458602</v>
      </c>
      <c r="K3493">
        <v>1.34743667416715</v>
      </c>
      <c r="L3493">
        <v>2.81862306465572</v>
      </c>
      <c r="M3493">
        <v>55.986104320277597</v>
      </c>
      <c r="N3493">
        <v>2.4789285785263302</v>
      </c>
      <c r="O3493">
        <v>908.130081300813</v>
      </c>
      <c r="P3493">
        <v>23</v>
      </c>
      <c r="Q3493">
        <v>3.7729143890731003E-2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D3494" t="s">
        <v>629</v>
      </c>
      <c r="E3494">
        <v>41.6725341</v>
      </c>
      <c r="F3494">
        <v>70.84</v>
      </c>
      <c r="G3494">
        <v>-39.375226304704398</v>
      </c>
      <c r="H3494">
        <v>-4.6983411666245898</v>
      </c>
      <c r="I3494">
        <v>-39.154177963618899</v>
      </c>
      <c r="J3494">
        <v>-3.5531165541790699</v>
      </c>
      <c r="K3494">
        <v>74.147842937283201</v>
      </c>
      <c r="L3494">
        <v>82.552556612991793</v>
      </c>
      <c r="M3494">
        <v>41.889432885279298</v>
      </c>
      <c r="N3494">
        <v>0.61317447762370203</v>
      </c>
      <c r="O3494">
        <v>96.146245059288503</v>
      </c>
      <c r="P3494">
        <v>15.4686226568867</v>
      </c>
      <c r="Q3494">
        <v>2.4691118779360002E-2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D3495" t="s">
        <v>526</v>
      </c>
      <c r="E3495">
        <v>41.665599999999998</v>
      </c>
      <c r="F3495">
        <v>87.65</v>
      </c>
      <c r="G3495">
        <v>-57.480068186879002</v>
      </c>
      <c r="H3495">
        <v>16.699076648282599</v>
      </c>
      <c r="I3495">
        <v>-44.506118548682601</v>
      </c>
      <c r="J3495">
        <v>2.7057543434833602</v>
      </c>
      <c r="K3495">
        <v>81.977999999999994</v>
      </c>
      <c r="M3495">
        <v>62.099850614055299</v>
      </c>
      <c r="O3495">
        <v>52.538505419281201</v>
      </c>
      <c r="P3495">
        <v>53.100436681222703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E3496">
        <v>41.645299999999999</v>
      </c>
      <c r="F3496">
        <v>79.400000000000006</v>
      </c>
      <c r="G3496">
        <v>-8.6590792494901496</v>
      </c>
      <c r="H3496">
        <v>-6.1077260988334396</v>
      </c>
      <c r="I3496">
        <v>-10.7879549335962</v>
      </c>
      <c r="J3496">
        <v>-1.2416140775692599</v>
      </c>
      <c r="K3496">
        <v>78.543051130552001</v>
      </c>
      <c r="L3496">
        <v>74.530509177997502</v>
      </c>
      <c r="M3496">
        <v>56.494979839340203</v>
      </c>
      <c r="N3496">
        <v>0.36570247933884298</v>
      </c>
      <c r="O3496">
        <v>2.3929471032745502</v>
      </c>
      <c r="P3496">
        <v>17.647058823529399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D3497" t="s">
        <v>713</v>
      </c>
      <c r="E3497">
        <v>41.638247819999997</v>
      </c>
      <c r="F3497">
        <v>154.47999999999999</v>
      </c>
      <c r="G3497">
        <v>11.996491152521401</v>
      </c>
      <c r="H3497">
        <v>0.25406345650420697</v>
      </c>
      <c r="I3497">
        <v>5.5443025232376097</v>
      </c>
      <c r="J3497">
        <v>1.09838592243072</v>
      </c>
      <c r="K3497">
        <v>145.64032550555501</v>
      </c>
      <c r="L3497">
        <v>134.64410546047699</v>
      </c>
      <c r="M3497">
        <v>54.966471854101101</v>
      </c>
      <c r="N3497">
        <v>0.47549722081055901</v>
      </c>
      <c r="O3497">
        <v>0.142413257379603</v>
      </c>
      <c r="P3497">
        <v>39.687132652138501</v>
      </c>
      <c r="Q3497">
        <v>4.2502533627336997E-2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D3498" t="s">
        <v>1407</v>
      </c>
      <c r="E3498">
        <v>41.566024800000001</v>
      </c>
      <c r="F3498">
        <v>80</v>
      </c>
      <c r="G3498">
        <v>-50.905572568778297</v>
      </c>
      <c r="H3498">
        <v>-8.69304342676425</v>
      </c>
      <c r="I3498">
        <v>-27.050911471924099</v>
      </c>
      <c r="J3498">
        <v>3.8924037914799499</v>
      </c>
      <c r="K3498">
        <v>79.106339674867499</v>
      </c>
      <c r="L3498">
        <v>88.234495816376295</v>
      </c>
      <c r="M3498">
        <v>70.402107480674701</v>
      </c>
      <c r="N3498">
        <v>1.5213663864154801</v>
      </c>
      <c r="O3498">
        <v>50.099999999999902</v>
      </c>
      <c r="P3498">
        <v>23.076923076922998</v>
      </c>
      <c r="Q3498">
        <v>9.7845968159915003E-2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D3499" t="s">
        <v>629</v>
      </c>
      <c r="E3499">
        <v>41.485683000000002</v>
      </c>
      <c r="F3499">
        <v>61.57</v>
      </c>
      <c r="G3499">
        <v>110.501554234672</v>
      </c>
      <c r="H3499">
        <v>3.24842562397478</v>
      </c>
      <c r="I3499">
        <v>62.582097279462502</v>
      </c>
      <c r="J3499">
        <v>0.85005562050276895</v>
      </c>
      <c r="K3499">
        <v>54.712525891617702</v>
      </c>
      <c r="L3499">
        <v>45.759032937065399</v>
      </c>
      <c r="M3499">
        <v>51.237756845459799</v>
      </c>
      <c r="N3499">
        <v>1.75895748370792</v>
      </c>
      <c r="O3499">
        <v>5.4084781549456</v>
      </c>
      <c r="P3499">
        <v>159.24210526315699</v>
      </c>
      <c r="Q3499">
        <v>5.1387380194066003E-2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E3500">
        <v>41.303619489999903</v>
      </c>
      <c r="F3500">
        <v>68.28</v>
      </c>
      <c r="G3500">
        <v>-58.661993036364102</v>
      </c>
      <c r="H3500">
        <v>26.395064870586602</v>
      </c>
      <c r="I3500">
        <v>-15.789331291966</v>
      </c>
      <c r="J3500">
        <v>30.6237705378153</v>
      </c>
      <c r="K3500">
        <v>58.799361443349902</v>
      </c>
      <c r="L3500">
        <v>65.4758513568963</v>
      </c>
      <c r="M3500">
        <v>68.881687665333303</v>
      </c>
      <c r="N3500">
        <v>4.8332758384660996</v>
      </c>
      <c r="O3500">
        <v>55.243116578793099</v>
      </c>
      <c r="P3500">
        <v>61.533002129169603</v>
      </c>
      <c r="Q3500">
        <v>7.4488294338022995E-2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E3501">
        <v>41.25</v>
      </c>
      <c r="F3501">
        <v>125</v>
      </c>
      <c r="G3501">
        <v>-10.3506649746893</v>
      </c>
      <c r="H3501">
        <v>-4.8393848901788798</v>
      </c>
      <c r="I3501">
        <v>-10.797531720853801</v>
      </c>
      <c r="J3501">
        <v>-1.2416140775692599</v>
      </c>
      <c r="K3501">
        <v>124.669588812246</v>
      </c>
      <c r="L3501">
        <v>114.25897902947401</v>
      </c>
      <c r="M3501">
        <v>99.999999993730199</v>
      </c>
      <c r="O3501">
        <v>0</v>
      </c>
      <c r="P3501">
        <v>37.362637362637301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E3502">
        <v>41.235225</v>
      </c>
      <c r="F3502">
        <v>99.22</v>
      </c>
      <c r="G3502">
        <v>-17.2731710400525</v>
      </c>
      <c r="H3502">
        <v>-4.8393848901788798</v>
      </c>
      <c r="I3502">
        <v>-8.8900831716652799</v>
      </c>
      <c r="J3502">
        <v>-1.2416140775692599</v>
      </c>
      <c r="K3502">
        <v>95.851421057351004</v>
      </c>
      <c r="L3502">
        <v>94.631475255565803</v>
      </c>
      <c r="M3502">
        <v>1.5372440029999999E-6</v>
      </c>
      <c r="N3502">
        <v>0</v>
      </c>
      <c r="O3502">
        <v>0.78613182826043904</v>
      </c>
      <c r="P3502">
        <v>9.9390581717451401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D3503" t="s">
        <v>130</v>
      </c>
      <c r="E3503">
        <v>41.226279499999997</v>
      </c>
      <c r="F3503">
        <v>78.69</v>
      </c>
      <c r="G3503">
        <v>180.477487657974</v>
      </c>
      <c r="H3503">
        <v>-8.0849989252666106</v>
      </c>
      <c r="I3503">
        <v>116.21857002492</v>
      </c>
      <c r="J3503">
        <v>5.2255673896121904</v>
      </c>
      <c r="K3503">
        <v>70.325782972007801</v>
      </c>
      <c r="L3503">
        <v>53.887957166977102</v>
      </c>
      <c r="M3503">
        <v>60.081413029194799</v>
      </c>
      <c r="N3503">
        <v>0.89513415596599499</v>
      </c>
      <c r="O3503">
        <v>19.443385436522998</v>
      </c>
      <c r="P3503">
        <v>264.30555555555497</v>
      </c>
      <c r="Q3503">
        <v>0.17596556397788601</v>
      </c>
    </row>
    <row r="3504" spans="1:17" hidden="1" x14ac:dyDescent="0.3">
      <c r="A3504" t="s">
        <v>7172</v>
      </c>
      <c r="B3504" t="s">
        <v>7173</v>
      </c>
      <c r="C3504" t="str">
        <f>IFERROR(VLOOKUP(Table1[[#This Row],[Ticker]],[1]!Table1[[Symbol]:[Industry]],2,FALSE),"-")</f>
        <v>-</v>
      </c>
      <c r="E3504">
        <v>41.214532499999997</v>
      </c>
      <c r="F3504">
        <v>6.25</v>
      </c>
      <c r="G3504">
        <v>-39.015635279723497</v>
      </c>
      <c r="H3504">
        <v>-27.686274842331901</v>
      </c>
      <c r="I3504">
        <v>-14.1258392284739</v>
      </c>
      <c r="J3504">
        <v>3.1273179612656898</v>
      </c>
      <c r="K3504">
        <v>7.0141799126922004</v>
      </c>
      <c r="L3504">
        <v>5.4303005322101603</v>
      </c>
      <c r="M3504">
        <v>45.261206539085002</v>
      </c>
      <c r="N3504">
        <v>1.8682305689190899</v>
      </c>
      <c r="O3504">
        <v>55.84</v>
      </c>
      <c r="P3504">
        <v>5.93220338983049</v>
      </c>
    </row>
    <row r="3505" spans="1:17" hidden="1" x14ac:dyDescent="0.3">
      <c r="A3505" t="s">
        <v>7174</v>
      </c>
      <c r="B3505" t="s">
        <v>7175</v>
      </c>
      <c r="C3505" t="str">
        <f>IFERROR(VLOOKUP(Table1[[#This Row],[Ticker]],[1]!Table1[[Symbol]:[Industry]],2,FALSE),"-")</f>
        <v>-</v>
      </c>
      <c r="D3505" t="s">
        <v>242</v>
      </c>
      <c r="E3505">
        <v>41.176420719999903</v>
      </c>
      <c r="F3505">
        <v>73.459999999999994</v>
      </c>
      <c r="G3505">
        <v>13.245533659503099</v>
      </c>
      <c r="H3505">
        <v>-1.99216266795667</v>
      </c>
      <c r="I3505">
        <v>-9.0448516943348203</v>
      </c>
      <c r="J3505">
        <v>-3.0581083761638101</v>
      </c>
      <c r="K3505">
        <v>79.692017074450206</v>
      </c>
      <c r="L3505">
        <v>75.008941072020093</v>
      </c>
      <c r="M3505">
        <v>44.229064259712302</v>
      </c>
      <c r="N3505">
        <v>1.2013400421254099</v>
      </c>
      <c r="O3505">
        <v>55.186496052273299</v>
      </c>
      <c r="P3505">
        <v>67.908571428571406</v>
      </c>
      <c r="Q3505">
        <v>3.2490770789882002E-2</v>
      </c>
    </row>
    <row r="3506" spans="1:17" hidden="1" x14ac:dyDescent="0.3">
      <c r="A3506" t="s">
        <v>7176</v>
      </c>
      <c r="B3506" t="s">
        <v>7177</v>
      </c>
      <c r="C3506" t="str">
        <f>IFERROR(VLOOKUP(Table1[[#This Row],[Ticker]],[1]!Table1[[Symbol]:[Industry]],2,FALSE),"-")</f>
        <v>-</v>
      </c>
      <c r="E3506">
        <v>41.094000000000001</v>
      </c>
      <c r="F3506">
        <v>7.46</v>
      </c>
      <c r="G3506">
        <v>36.932373961991303</v>
      </c>
      <c r="H3506">
        <v>-2.2787379899093398</v>
      </c>
      <c r="I3506">
        <v>23.297848195213401</v>
      </c>
      <c r="J3506">
        <v>-8.8872451455304304</v>
      </c>
      <c r="K3506">
        <v>6.6710300426743698</v>
      </c>
      <c r="L3506">
        <v>5.2854713566524403</v>
      </c>
      <c r="M3506">
        <v>45.042680525634999</v>
      </c>
      <c r="N3506">
        <v>1.20416549851706</v>
      </c>
      <c r="O3506">
        <v>10.455764075067</v>
      </c>
      <c r="P3506">
        <v>140.64516129032199</v>
      </c>
    </row>
    <row r="3507" spans="1:17" hidden="1" x14ac:dyDescent="0.3">
      <c r="A3507" t="s">
        <v>7178</v>
      </c>
      <c r="B3507" t="s">
        <v>7179</v>
      </c>
      <c r="C3507" t="str">
        <f>IFERROR(VLOOKUP(Table1[[#This Row],[Ticker]],[1]!Table1[[Symbol]:[Industry]],2,FALSE),"-")</f>
        <v>-</v>
      </c>
      <c r="D3507" t="s">
        <v>252</v>
      </c>
      <c r="E3507">
        <v>41.075339999999997</v>
      </c>
      <c r="F3507">
        <v>29.7</v>
      </c>
      <c r="G3507">
        <v>2.8242967095890998</v>
      </c>
      <c r="H3507">
        <v>-4.2520133776972404</v>
      </c>
      <c r="I3507">
        <v>-24.196534173118501</v>
      </c>
      <c r="J3507">
        <v>-3.2094137197875101</v>
      </c>
      <c r="K3507">
        <v>27.823572511577101</v>
      </c>
      <c r="L3507">
        <v>28.0138245922153</v>
      </c>
      <c r="M3507">
        <v>45.0453960653645</v>
      </c>
      <c r="N3507">
        <v>0.94872279926969405</v>
      </c>
      <c r="O3507">
        <v>19.528619528619501</v>
      </c>
      <c r="P3507">
        <v>48.499999999999901</v>
      </c>
      <c r="Q3507">
        <v>-5.6451702540350002E-3</v>
      </c>
    </row>
    <row r="3508" spans="1:17" hidden="1" x14ac:dyDescent="0.3">
      <c r="A3508" t="s">
        <v>7180</v>
      </c>
      <c r="B3508" t="s">
        <v>7181</v>
      </c>
      <c r="C3508" t="str">
        <f>IFERROR(VLOOKUP(Table1[[#This Row],[Ticker]],[1]!Table1[[Symbol]:[Industry]],2,FALSE),"-")</f>
        <v>-</v>
      </c>
      <c r="E3508">
        <v>40.950000000000003</v>
      </c>
      <c r="F3508">
        <v>13.24</v>
      </c>
      <c r="G3508">
        <v>58.884270953778703</v>
      </c>
      <c r="H3508">
        <v>2.6409300704510401</v>
      </c>
      <c r="I3508">
        <v>-51.808024866049898</v>
      </c>
      <c r="J3508">
        <v>-10.241614077569199</v>
      </c>
      <c r="K3508">
        <v>13.131860074509399</v>
      </c>
      <c r="L3508">
        <v>12.404171716644299</v>
      </c>
      <c r="M3508">
        <v>49.908760505695902</v>
      </c>
      <c r="N3508">
        <v>2.1313983171888502</v>
      </c>
      <c r="O3508">
        <v>69.108761329305096</v>
      </c>
      <c r="P3508">
        <v>94.705882352941103</v>
      </c>
      <c r="Q3508">
        <v>7.8066533827489001E-2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Row],[Ticker]],[1]!Table1[[Symbol]:[Industry]],2,FALSE),"-")</f>
        <v>-</v>
      </c>
      <c r="D3509" t="s">
        <v>21</v>
      </c>
      <c r="E3509">
        <v>40.916391681999997</v>
      </c>
      <c r="F3509">
        <v>52.94</v>
      </c>
      <c r="G3509">
        <v>51.703276856368397</v>
      </c>
      <c r="H3509">
        <v>-16.068963566017199</v>
      </c>
      <c r="I3509">
        <v>-12.282369767138499</v>
      </c>
      <c r="J3509">
        <v>-6.5433935675711004</v>
      </c>
      <c r="K3509">
        <v>55.634052304240001</v>
      </c>
      <c r="L3509">
        <v>51.403767744855301</v>
      </c>
      <c r="M3509">
        <v>32.456212023010401</v>
      </c>
      <c r="N3509">
        <v>1.4429048074273001</v>
      </c>
      <c r="O3509">
        <v>75.292784284095205</v>
      </c>
      <c r="P3509">
        <v>86.277269528500995</v>
      </c>
      <c r="Q3509">
        <v>0.17000619975494999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Row],[Ticker]],[1]!Table1[[Symbol]:[Industry]],2,FALSE),"-")</f>
        <v>-</v>
      </c>
      <c r="E3510">
        <v>40.727139596000001</v>
      </c>
      <c r="F3510">
        <v>7.7</v>
      </c>
      <c r="G3510">
        <v>-13.9514869102288</v>
      </c>
      <c r="H3510">
        <v>-3.63133119890372</v>
      </c>
      <c r="I3510">
        <v>-27.490493897476401</v>
      </c>
      <c r="J3510">
        <v>-5.1906586635565199</v>
      </c>
      <c r="K3510">
        <v>7.6611380373415496</v>
      </c>
      <c r="L3510">
        <v>8.4059227767540694</v>
      </c>
      <c r="M3510">
        <v>45.9466365052415</v>
      </c>
      <c r="N3510">
        <v>1.1461276193212</v>
      </c>
      <c r="O3510">
        <v>34.935064935064901</v>
      </c>
      <c r="P3510">
        <v>21.259842519685002</v>
      </c>
      <c r="Q3510">
        <v>-5.2994493948187997E-2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Row],[Ticker]],[1]!Table1[[Symbol]:[Industry]],2,FALSE),"-")</f>
        <v>-</v>
      </c>
      <c r="E3511">
        <v>40.682400000000001</v>
      </c>
      <c r="F3511">
        <v>50.5</v>
      </c>
      <c r="G3511">
        <v>-74.3514055627315</v>
      </c>
      <c r="H3511">
        <v>-7.3254130266213604</v>
      </c>
      <c r="I3511">
        <v>-17.324583872085501</v>
      </c>
      <c r="J3511">
        <v>-2.6061364947232502</v>
      </c>
      <c r="K3511">
        <v>51.457678877335503</v>
      </c>
      <c r="L3511">
        <v>56.826112301474197</v>
      </c>
      <c r="M3511">
        <v>49.992449481433802</v>
      </c>
      <c r="N3511">
        <v>0.65050505050505003</v>
      </c>
      <c r="O3511">
        <v>96.138613861386105</v>
      </c>
      <c r="P3511">
        <v>17.142194386453198</v>
      </c>
    </row>
    <row r="3512" spans="1:17" hidden="1" x14ac:dyDescent="0.3">
      <c r="A3512" t="s">
        <v>7188</v>
      </c>
      <c r="B3512" t="s">
        <v>7189</v>
      </c>
      <c r="C3512" t="str">
        <f>IFERROR(VLOOKUP(Table1[[#This Row],[Ticker]],[1]!Table1[[Symbol]:[Industry]],2,FALSE),"-")</f>
        <v>-</v>
      </c>
      <c r="D3512" t="s">
        <v>140</v>
      </c>
      <c r="E3512">
        <v>40.626332986000001</v>
      </c>
      <c r="F3512">
        <v>7.1</v>
      </c>
      <c r="G3512">
        <v>29.737817970936401</v>
      </c>
      <c r="H3512">
        <v>-7.8613629121569097</v>
      </c>
      <c r="I3512">
        <v>-8.9204237289408201</v>
      </c>
      <c r="J3512">
        <v>5.8904041318389204</v>
      </c>
      <c r="K3512">
        <v>6.7475858657155703</v>
      </c>
      <c r="L3512">
        <v>6.5152989132484098</v>
      </c>
      <c r="M3512">
        <v>64.747969151292693</v>
      </c>
      <c r="N3512">
        <v>1.5028265222916899</v>
      </c>
      <c r="O3512">
        <v>51.408450704225302</v>
      </c>
      <c r="P3512">
        <v>63.218390804597703</v>
      </c>
      <c r="Q3512">
        <v>-7.3565331217971999E-2</v>
      </c>
    </row>
    <row r="3513" spans="1:17" hidden="1" x14ac:dyDescent="0.3">
      <c r="A3513" t="s">
        <v>7190</v>
      </c>
      <c r="B3513" t="s">
        <v>7191</v>
      </c>
      <c r="C3513" t="str">
        <f>IFERROR(VLOOKUP(Table1[[#This Row],[Ticker]],[1]!Table1[[Symbol]:[Industry]],2,FALSE),"-")</f>
        <v>-</v>
      </c>
      <c r="D3513" t="s">
        <v>46</v>
      </c>
      <c r="E3513">
        <v>40.524139044999998</v>
      </c>
      <c r="F3513">
        <v>77.3</v>
      </c>
      <c r="G3513">
        <v>-37.5873172113415</v>
      </c>
      <c r="H3513">
        <v>-14.363194413988399</v>
      </c>
      <c r="I3513">
        <v>-25.6904650788141</v>
      </c>
      <c r="J3513">
        <v>-9.1204019563571403</v>
      </c>
      <c r="M3513">
        <v>16.7463131857576</v>
      </c>
      <c r="O3513">
        <v>18.822768434670099</v>
      </c>
      <c r="P3513">
        <v>6.7679558011049599</v>
      </c>
    </row>
    <row r="3514" spans="1:17" hidden="1" x14ac:dyDescent="0.3">
      <c r="A3514" t="s">
        <v>7192</v>
      </c>
      <c r="B3514" t="s">
        <v>7193</v>
      </c>
      <c r="C3514" t="str">
        <f>IFERROR(VLOOKUP(Table1[[#This Row],[Ticker]],[1]!Table1[[Symbol]:[Industry]],2,FALSE),"-")</f>
        <v>-</v>
      </c>
      <c r="D3514" t="s">
        <v>1407</v>
      </c>
      <c r="E3514">
        <v>40.501240000000003</v>
      </c>
      <c r="F3514">
        <v>74</v>
      </c>
      <c r="G3514">
        <v>9.4736784407418693</v>
      </c>
      <c r="H3514">
        <v>16.6079835308737</v>
      </c>
      <c r="I3514">
        <v>2.1124293498882198</v>
      </c>
      <c r="J3514">
        <v>2.0311131951580101</v>
      </c>
      <c r="K3514">
        <v>66.563328065401194</v>
      </c>
      <c r="L3514">
        <v>60.143109701152198</v>
      </c>
      <c r="M3514">
        <v>62.218976696343603</v>
      </c>
      <c r="N3514">
        <v>1.83735620080858</v>
      </c>
      <c r="O3514">
        <v>6.3513513513513598</v>
      </c>
      <c r="P3514">
        <v>52.734778121775001</v>
      </c>
      <c r="Q3514">
        <v>7.5292242790584996E-2</v>
      </c>
    </row>
    <row r="3515" spans="1:17" hidden="1" x14ac:dyDescent="0.3">
      <c r="A3515" t="s">
        <v>7194</v>
      </c>
      <c r="B3515" t="s">
        <v>7195</v>
      </c>
      <c r="C3515" t="str">
        <f>IFERROR(VLOOKUP(Table1[[#This Row],[Ticker]],[1]!Table1[[Symbol]:[Industry]],2,FALSE),"-")</f>
        <v>-</v>
      </c>
      <c r="D3515" t="s">
        <v>29</v>
      </c>
      <c r="E3515">
        <v>40.441379839999897</v>
      </c>
      <c r="F3515">
        <v>37.65</v>
      </c>
      <c r="G3515">
        <v>32.554621420651301</v>
      </c>
      <c r="H3515">
        <v>4.7838035156182102</v>
      </c>
      <c r="I3515">
        <v>5.8133811854299697</v>
      </c>
      <c r="J3515">
        <v>-7.9970381406856399</v>
      </c>
      <c r="K3515">
        <v>37.090250334474497</v>
      </c>
      <c r="L3515">
        <v>33.830225889634697</v>
      </c>
      <c r="M3515">
        <v>39.643985074879502</v>
      </c>
      <c r="N3515">
        <v>1.56829769642266</v>
      </c>
      <c r="O3515">
        <v>51.261620185922901</v>
      </c>
      <c r="P3515">
        <v>84.558823529411697</v>
      </c>
      <c r="Q3515">
        <v>7.2456350421901003E-2</v>
      </c>
    </row>
    <row r="3516" spans="1:17" hidden="1" x14ac:dyDescent="0.3">
      <c r="A3516" t="s">
        <v>7196</v>
      </c>
      <c r="B3516" t="s">
        <v>7197</v>
      </c>
      <c r="C3516" t="str">
        <f>IFERROR(VLOOKUP(Table1[[#This Row],[Ticker]],[1]!Table1[[Symbol]:[Industry]],2,FALSE),"-")</f>
        <v>-</v>
      </c>
      <c r="D3516" t="s">
        <v>21</v>
      </c>
      <c r="E3516">
        <v>40.436512499999999</v>
      </c>
      <c r="F3516">
        <v>124.85</v>
      </c>
      <c r="G3516">
        <v>-8.4675349583428599</v>
      </c>
      <c r="H3516">
        <v>-8.0348736119834001</v>
      </c>
      <c r="I3516">
        <v>23.115898996870801</v>
      </c>
      <c r="J3516">
        <v>-2.20315253910772</v>
      </c>
      <c r="K3516">
        <v>124.36930755260801</v>
      </c>
      <c r="L3516">
        <v>110.91353066534801</v>
      </c>
      <c r="M3516">
        <v>56.946823587310703</v>
      </c>
      <c r="N3516">
        <v>0.19045572026657501</v>
      </c>
      <c r="O3516">
        <v>42.5310372446936</v>
      </c>
      <c r="P3516">
        <v>69.402985074626798</v>
      </c>
      <c r="Q3516">
        <v>6.7834113280715994E-2</v>
      </c>
    </row>
    <row r="3517" spans="1:17" hidden="1" x14ac:dyDescent="0.3">
      <c r="A3517" t="s">
        <v>7198</v>
      </c>
      <c r="B3517" t="s">
        <v>7199</v>
      </c>
      <c r="C3517" t="str">
        <f>IFERROR(VLOOKUP(Table1[[#This Row],[Ticker]],[1]!Table1[[Symbol]:[Industry]],2,FALSE),"-")</f>
        <v>-</v>
      </c>
      <c r="D3517" t="s">
        <v>1151</v>
      </c>
      <c r="E3517">
        <v>40.232500000000002</v>
      </c>
      <c r="F3517">
        <v>8.01</v>
      </c>
      <c r="G3517">
        <v>14.9637031968216</v>
      </c>
      <c r="H3517">
        <v>-15.4084905812357</v>
      </c>
      <c r="I3517">
        <v>9.8985807959460494</v>
      </c>
      <c r="J3517">
        <v>-1.2416140775692599</v>
      </c>
      <c r="K3517">
        <v>8.1884044399649305</v>
      </c>
      <c r="L3517">
        <v>7.5235866457201004</v>
      </c>
      <c r="M3517">
        <v>39.294934404112702</v>
      </c>
      <c r="N3517">
        <v>0.505151353858591</v>
      </c>
      <c r="O3517">
        <v>35.455680399500601</v>
      </c>
      <c r="P3517">
        <v>67.573221757322102</v>
      </c>
      <c r="Q3517">
        <v>0.14985836695132401</v>
      </c>
    </row>
    <row r="3518" spans="1:17" hidden="1" x14ac:dyDescent="0.3">
      <c r="A3518" t="s">
        <v>7200</v>
      </c>
      <c r="B3518" t="s">
        <v>7201</v>
      </c>
      <c r="C3518" t="str">
        <f>IFERROR(VLOOKUP(Table1[[#This Row],[Ticker]],[1]!Table1[[Symbol]:[Industry]],2,FALSE),"-")</f>
        <v>-</v>
      </c>
      <c r="D3518" t="s">
        <v>539</v>
      </c>
      <c r="E3518">
        <v>40.185605991999999</v>
      </c>
      <c r="F3518">
        <v>50.24</v>
      </c>
      <c r="G3518">
        <v>-1.9497024294552201</v>
      </c>
      <c r="H3518">
        <v>-14.964384890178801</v>
      </c>
      <c r="I3518">
        <v>-4.9161331909733699</v>
      </c>
      <c r="J3518">
        <v>-2.49725465045527</v>
      </c>
      <c r="K3518">
        <v>51.328449979620302</v>
      </c>
      <c r="L3518">
        <v>51.020899392947001</v>
      </c>
      <c r="M3518">
        <v>41.800439409699599</v>
      </c>
      <c r="N3518">
        <v>1.01108342172163</v>
      </c>
      <c r="O3518">
        <v>21.4171974522292</v>
      </c>
      <c r="P3518">
        <v>39.594331758821902</v>
      </c>
      <c r="Q3518">
        <v>4.0902628112539002E-2</v>
      </c>
    </row>
    <row r="3519" spans="1:17" hidden="1" x14ac:dyDescent="0.3">
      <c r="A3519" t="s">
        <v>7202</v>
      </c>
      <c r="B3519" t="s">
        <v>7203</v>
      </c>
      <c r="C3519" t="str">
        <f>IFERROR(VLOOKUP(Table1[[#This Row],[Ticker]],[1]!Table1[[Symbol]:[Industry]],2,FALSE),"-")</f>
        <v>-</v>
      </c>
      <c r="E3519">
        <v>40.179276029999997</v>
      </c>
      <c r="F3519">
        <v>33.19</v>
      </c>
      <c r="G3519">
        <v>-41.203573970455402</v>
      </c>
      <c r="H3519">
        <v>-8.7257824985496004</v>
      </c>
      <c r="I3519">
        <v>-28.965132003709801</v>
      </c>
      <c r="J3519">
        <v>5.1448849297106696</v>
      </c>
      <c r="K3519">
        <v>33.298173885003699</v>
      </c>
      <c r="L3519">
        <v>36.593082533936403</v>
      </c>
      <c r="M3519">
        <v>47.909790014843502</v>
      </c>
      <c r="N3519">
        <v>1.43801904610159</v>
      </c>
      <c r="O3519">
        <v>48.9605302802048</v>
      </c>
      <c r="P3519">
        <v>11.9392917369308</v>
      </c>
      <c r="Q3519">
        <v>0.13753211884924901</v>
      </c>
    </row>
    <row r="3520" spans="1:17" hidden="1" x14ac:dyDescent="0.3">
      <c r="A3520" t="s">
        <v>7204</v>
      </c>
      <c r="B3520" t="s">
        <v>7205</v>
      </c>
      <c r="C3520" t="str">
        <f>IFERROR(VLOOKUP(Table1[[#This Row],[Ticker]],[1]!Table1[[Symbol]:[Industry]],2,FALSE),"-")</f>
        <v>-</v>
      </c>
      <c r="E3520">
        <v>40.123199999999997</v>
      </c>
      <c r="F3520">
        <v>12.23</v>
      </c>
      <c r="G3520">
        <v>-26.1423379092194</v>
      </c>
      <c r="H3520">
        <v>-10.833536936962499</v>
      </c>
      <c r="I3520">
        <v>-30.864218104411801</v>
      </c>
      <c r="J3520">
        <v>14.0947087923858</v>
      </c>
      <c r="K3520">
        <v>11.584031131004499</v>
      </c>
      <c r="M3520">
        <v>72.823483008414598</v>
      </c>
      <c r="N3520">
        <v>0.59431277084661205</v>
      </c>
      <c r="O3520">
        <v>27.309893704006502</v>
      </c>
      <c r="P3520">
        <v>32.7904451682953</v>
      </c>
    </row>
    <row r="3521" spans="1:17" hidden="1" x14ac:dyDescent="0.3">
      <c r="A3521" t="s">
        <v>7206</v>
      </c>
      <c r="B3521" t="s">
        <v>6680</v>
      </c>
      <c r="C3521" t="str">
        <f>IFERROR(VLOOKUP(Table1[[#This Row],[Ticker]],[1]!Table1[[Symbol]:[Industry]],2,FALSE),"-")</f>
        <v>-</v>
      </c>
      <c r="D3521" t="s">
        <v>21</v>
      </c>
      <c r="E3521">
        <v>39.894568620000001</v>
      </c>
      <c r="F3521">
        <v>45.4</v>
      </c>
      <c r="G3521">
        <v>-78.008265732593998</v>
      </c>
      <c r="H3521">
        <v>-10.7217378313553</v>
      </c>
      <c r="I3521">
        <v>-59.187883127727098</v>
      </c>
      <c r="J3521">
        <v>-7.6245928009735202</v>
      </c>
      <c r="K3521">
        <v>45.2185770640234</v>
      </c>
      <c r="L3521">
        <v>63.367592405938701</v>
      </c>
      <c r="M3521">
        <v>50.708593530785102</v>
      </c>
      <c r="N3521">
        <v>1.17342382568315</v>
      </c>
      <c r="O3521">
        <v>196.25550660792899</v>
      </c>
      <c r="P3521">
        <v>22.371967654986499</v>
      </c>
      <c r="Q3521">
        <v>3.0520495700804E-2</v>
      </c>
    </row>
    <row r="3522" spans="1:17" hidden="1" x14ac:dyDescent="0.3">
      <c r="A3522" t="s">
        <v>7207</v>
      </c>
      <c r="B3522" t="s">
        <v>7208</v>
      </c>
      <c r="C3522" t="str">
        <f>IFERROR(VLOOKUP(Table1[[#This Row],[Ticker]],[1]!Table1[[Symbol]:[Industry]],2,FALSE),"-")</f>
        <v>-</v>
      </c>
      <c r="D3522" t="s">
        <v>125</v>
      </c>
      <c r="E3522">
        <v>39.882856239320702</v>
      </c>
      <c r="F3522">
        <v>31.7</v>
      </c>
      <c r="M3522">
        <v>8.5813433096764804</v>
      </c>
      <c r="N3522">
        <v>1</v>
      </c>
    </row>
    <row r="3523" spans="1:17" hidden="1" x14ac:dyDescent="0.3">
      <c r="A3523" t="s">
        <v>7209</v>
      </c>
      <c r="B3523" t="s">
        <v>7210</v>
      </c>
      <c r="C3523" t="str">
        <f>IFERROR(VLOOKUP(Table1[[#This Row],[Ticker]],[1]!Table1[[Symbol]:[Industry]],2,FALSE),"-")</f>
        <v>-</v>
      </c>
      <c r="D3523" t="s">
        <v>629</v>
      </c>
      <c r="E3523">
        <v>39.807272623999999</v>
      </c>
      <c r="F3523">
        <v>1.29</v>
      </c>
      <c r="G3523">
        <v>25.458567809333299</v>
      </c>
      <c r="H3523">
        <v>29.8140804563557</v>
      </c>
      <c r="I3523">
        <v>-27.332188434823099</v>
      </c>
      <c r="J3523">
        <v>21.280908444953202</v>
      </c>
      <c r="K3523">
        <v>1.11973202733861</v>
      </c>
      <c r="L3523">
        <v>1.1227310393885599</v>
      </c>
      <c r="M3523">
        <v>89.949812552555301</v>
      </c>
      <c r="N3523">
        <v>2.8071904081720298</v>
      </c>
      <c r="O3523">
        <v>62.790697674418603</v>
      </c>
      <c r="P3523">
        <v>61.25</v>
      </c>
      <c r="Q3523">
        <v>3.5398309873655998E-2</v>
      </c>
    </row>
    <row r="3524" spans="1:17" hidden="1" x14ac:dyDescent="0.3">
      <c r="A3524" t="s">
        <v>7211</v>
      </c>
      <c r="B3524" t="s">
        <v>7212</v>
      </c>
      <c r="C3524" t="str">
        <f>IFERROR(VLOOKUP(Table1[[#This Row],[Ticker]],[1]!Table1[[Symbol]:[Industry]],2,FALSE),"-")</f>
        <v>-</v>
      </c>
      <c r="E3524">
        <v>39.78</v>
      </c>
      <c r="F3524">
        <v>38</v>
      </c>
      <c r="G3524">
        <v>-12.123445765327199</v>
      </c>
      <c r="H3524">
        <v>-6.8494351414351602</v>
      </c>
      <c r="I3524">
        <v>-18.332188434823099</v>
      </c>
      <c r="J3524">
        <v>15.981109096461299</v>
      </c>
      <c r="K3524">
        <v>38.130086275995701</v>
      </c>
      <c r="L3524">
        <v>38.422775901442797</v>
      </c>
      <c r="M3524">
        <v>69.735400110592906</v>
      </c>
      <c r="N3524">
        <v>1.08061749571183</v>
      </c>
      <c r="O3524">
        <v>41.842105263157798</v>
      </c>
      <c r="P3524">
        <v>35.7627724187209</v>
      </c>
      <c r="Q3524">
        <v>4.0294345844992002E-2</v>
      </c>
    </row>
    <row r="3525" spans="1:17" hidden="1" x14ac:dyDescent="0.3">
      <c r="A3525" t="s">
        <v>7213</v>
      </c>
      <c r="B3525" t="s">
        <v>7214</v>
      </c>
      <c r="C3525" t="str">
        <f>IFERROR(VLOOKUP(Table1[[#This Row],[Ticker]],[1]!Table1[[Symbol]:[Industry]],2,FALSE),"-")</f>
        <v>-</v>
      </c>
      <c r="E3525">
        <v>39.776349887999999</v>
      </c>
      <c r="F3525">
        <v>24.07</v>
      </c>
      <c r="G3525">
        <v>-4.74048150736302</v>
      </c>
      <c r="H3525">
        <v>11.1762401098211</v>
      </c>
      <c r="I3525">
        <v>-32.722677383249099</v>
      </c>
      <c r="J3525">
        <v>7.0043995898567104</v>
      </c>
      <c r="K3525">
        <v>21.2852741867699</v>
      </c>
      <c r="L3525">
        <v>23.1404281832423</v>
      </c>
      <c r="M3525">
        <v>92.368179519383702</v>
      </c>
      <c r="N3525">
        <v>1.5410278021984201</v>
      </c>
      <c r="O3525">
        <v>32.945575405068503</v>
      </c>
      <c r="P3525">
        <v>38.731988472622398</v>
      </c>
      <c r="Q3525">
        <v>2.9488491268664999E-2</v>
      </c>
    </row>
    <row r="3526" spans="1:17" hidden="1" x14ac:dyDescent="0.3">
      <c r="A3526" t="s">
        <v>7215</v>
      </c>
      <c r="B3526" t="s">
        <v>7216</v>
      </c>
      <c r="C3526" t="str">
        <f>IFERROR(VLOOKUP(Table1[[#This Row],[Ticker]],[1]!Table1[[Symbol]:[Industry]],2,FALSE),"-")</f>
        <v>-</v>
      </c>
      <c r="D3526" t="s">
        <v>629</v>
      </c>
      <c r="E3526">
        <v>39.756754800000003</v>
      </c>
      <c r="F3526">
        <v>39.49</v>
      </c>
      <c r="G3526">
        <v>-64.708883354566893</v>
      </c>
      <c r="H3526">
        <v>-23.167891303087401</v>
      </c>
      <c r="I3526">
        <v>-53.904046975078998</v>
      </c>
      <c r="J3526">
        <v>-4.94893115074</v>
      </c>
      <c r="K3526">
        <v>46.280605573696398</v>
      </c>
      <c r="L3526">
        <v>55.634415010971601</v>
      </c>
      <c r="M3526">
        <v>31.927031008141402</v>
      </c>
      <c r="N3526">
        <v>4.3055405280683896</v>
      </c>
      <c r="O3526">
        <v>92.707014434033894</v>
      </c>
      <c r="P3526">
        <v>9.2392807745504903</v>
      </c>
      <c r="Q3526">
        <v>1.0028395263346999E-2</v>
      </c>
    </row>
    <row r="3527" spans="1:17" hidden="1" x14ac:dyDescent="0.3">
      <c r="A3527" t="s">
        <v>7217</v>
      </c>
      <c r="B3527" t="s">
        <v>7218</v>
      </c>
      <c r="C3527" t="str">
        <f>IFERROR(VLOOKUP(Table1[[#This Row],[Ticker]],[1]!Table1[[Symbol]:[Industry]],2,FALSE),"-")</f>
        <v>-</v>
      </c>
      <c r="E3527">
        <v>39.7348</v>
      </c>
      <c r="F3527">
        <v>94.13</v>
      </c>
      <c r="G3527">
        <v>-23.319267175864201</v>
      </c>
      <c r="H3527">
        <v>-6.7583614360211</v>
      </c>
      <c r="I3527">
        <v>-18.481321848769099</v>
      </c>
      <c r="J3527">
        <v>-7.3640630571610997</v>
      </c>
      <c r="K3527">
        <v>95.774515929084302</v>
      </c>
      <c r="L3527">
        <v>95.222752522721805</v>
      </c>
      <c r="M3527">
        <v>38.211340667771701</v>
      </c>
      <c r="N3527">
        <v>0.71178908385503903</v>
      </c>
      <c r="O3527">
        <v>51.811324763624697</v>
      </c>
      <c r="P3527">
        <v>23.855263157894701</v>
      </c>
      <c r="Q3527">
        <v>9.8357110892842006E-2</v>
      </c>
    </row>
    <row r="3528" spans="1:17" hidden="1" x14ac:dyDescent="0.3">
      <c r="A3528" t="s">
        <v>7219</v>
      </c>
      <c r="B3528" t="s">
        <v>7220</v>
      </c>
      <c r="C3528" t="str">
        <f>IFERROR(VLOOKUP(Table1[[#This Row],[Ticker]],[1]!Table1[[Symbol]:[Industry]],2,FALSE),"-")</f>
        <v>-</v>
      </c>
      <c r="E3528">
        <v>39.709099999999999</v>
      </c>
      <c r="F3528">
        <v>79.83</v>
      </c>
      <c r="G3528">
        <v>-96.821373530083207</v>
      </c>
      <c r="H3528">
        <v>26.9990375016786</v>
      </c>
      <c r="I3528">
        <v>-83.847423891886805</v>
      </c>
      <c r="J3528">
        <v>3.5624314344408599</v>
      </c>
      <c r="M3528">
        <v>53.633264452079601</v>
      </c>
      <c r="O3528">
        <v>274.85907553551198</v>
      </c>
      <c r="P3528">
        <v>30.633284241531602</v>
      </c>
    </row>
    <row r="3529" spans="1:17" hidden="1" x14ac:dyDescent="0.3">
      <c r="A3529" t="s">
        <v>7221</v>
      </c>
      <c r="B3529" t="s">
        <v>7222</v>
      </c>
      <c r="C3529" t="str">
        <f>IFERROR(VLOOKUP(Table1[[#This Row],[Ticker]],[1]!Table1[[Symbol]:[Industry]],2,FALSE),"-")</f>
        <v>-</v>
      </c>
      <c r="D3529" t="s">
        <v>629</v>
      </c>
      <c r="E3529">
        <v>39.705232500000001</v>
      </c>
      <c r="F3529">
        <v>38</v>
      </c>
      <c r="G3529">
        <v>25.209013442131901</v>
      </c>
      <c r="H3529">
        <v>5.4170253662313703</v>
      </c>
      <c r="I3529">
        <v>13.292270079005499</v>
      </c>
      <c r="J3529">
        <v>9.3298144938593097</v>
      </c>
      <c r="K3529">
        <v>36.381570308914</v>
      </c>
      <c r="L3529">
        <v>34.089252091766902</v>
      </c>
      <c r="M3529">
        <v>73.193398554322798</v>
      </c>
      <c r="N3529">
        <v>1.36535466228211</v>
      </c>
      <c r="O3529">
        <v>15.2631578947368</v>
      </c>
      <c r="P3529">
        <v>71.945701357466007</v>
      </c>
      <c r="Q3529">
        <v>2.8239932810905002E-2</v>
      </c>
    </row>
    <row r="3530" spans="1:17" hidden="1" x14ac:dyDescent="0.3">
      <c r="A3530" t="s">
        <v>7223</v>
      </c>
      <c r="B3530" t="s">
        <v>7224</v>
      </c>
      <c r="C3530" t="str">
        <f>IFERROR(VLOOKUP(Table1[[#This Row],[Ticker]],[1]!Table1[[Symbol]:[Industry]],2,FALSE),"-")</f>
        <v>-</v>
      </c>
      <c r="D3530" t="s">
        <v>171</v>
      </c>
      <c r="E3530">
        <v>39.640858399999999</v>
      </c>
      <c r="F3530">
        <v>61.76</v>
      </c>
      <c r="G3530">
        <v>40.9526758105551</v>
      </c>
      <c r="H3530">
        <v>2.7281776487781E-2</v>
      </c>
      <c r="I3530">
        <v>-7.7956197403597498</v>
      </c>
      <c r="J3530">
        <v>0.40620498543558398</v>
      </c>
      <c r="K3530">
        <v>59.896682575131003</v>
      </c>
      <c r="L3530">
        <v>54.807518719379203</v>
      </c>
      <c r="M3530">
        <v>67.533995055636296</v>
      </c>
      <c r="N3530">
        <v>1.62653310532952</v>
      </c>
      <c r="O3530">
        <v>16.418393782383401</v>
      </c>
      <c r="P3530">
        <v>99.161560786842898</v>
      </c>
      <c r="Q3530">
        <v>3.0168029192910999E-2</v>
      </c>
    </row>
    <row r="3531" spans="1:17" hidden="1" x14ac:dyDescent="0.3">
      <c r="A3531" t="s">
        <v>7225</v>
      </c>
      <c r="B3531" t="s">
        <v>7226</v>
      </c>
      <c r="C3531" t="str">
        <f>IFERROR(VLOOKUP(Table1[[#This Row],[Ticker]],[1]!Table1[[Symbol]:[Industry]],2,FALSE),"-")</f>
        <v>-</v>
      </c>
      <c r="E3531">
        <v>39.621079999999999</v>
      </c>
      <c r="F3531">
        <v>148</v>
      </c>
      <c r="G3531">
        <v>-50.213593085873001</v>
      </c>
      <c r="H3531">
        <v>-3.46952187648025</v>
      </c>
      <c r="I3531">
        <v>-61.402363873419603</v>
      </c>
      <c r="J3531">
        <v>-6.3394018300540296</v>
      </c>
      <c r="K3531">
        <v>159.97394675276499</v>
      </c>
      <c r="L3531">
        <v>204.58291344522399</v>
      </c>
      <c r="M3531">
        <v>35.916868747216299</v>
      </c>
      <c r="N3531">
        <v>0.13636363636363599</v>
      </c>
      <c r="O3531">
        <v>122.29729729729701</v>
      </c>
      <c r="P3531">
        <v>19.018898271009199</v>
      </c>
    </row>
    <row r="3532" spans="1:17" hidden="1" x14ac:dyDescent="0.3">
      <c r="A3532" t="s">
        <v>7227</v>
      </c>
      <c r="B3532" t="s">
        <v>7228</v>
      </c>
      <c r="C3532" t="str">
        <f>IFERROR(VLOOKUP(Table1[[#This Row],[Ticker]],[1]!Table1[[Symbol]:[Industry]],2,FALSE),"-")</f>
        <v>-</v>
      </c>
      <c r="D3532" t="s">
        <v>445</v>
      </c>
      <c r="E3532">
        <v>39.6122364</v>
      </c>
      <c r="F3532">
        <v>2.5299999999999998</v>
      </c>
      <c r="G3532">
        <v>3.4374516705701401</v>
      </c>
      <c r="H3532">
        <v>4.9478491523742996</v>
      </c>
      <c r="I3532">
        <v>-34.269688434823102</v>
      </c>
      <c r="J3532">
        <v>-1.2416140775692599</v>
      </c>
      <c r="K3532">
        <v>2.5054502586345202</v>
      </c>
      <c r="L3532">
        <v>2.3971833190736902</v>
      </c>
      <c r="M3532">
        <v>56.123529228460903</v>
      </c>
      <c r="N3532">
        <v>1.3686900654057701</v>
      </c>
      <c r="O3532">
        <v>44.268774703557298</v>
      </c>
      <c r="P3532">
        <v>53.3333333333333</v>
      </c>
      <c r="Q3532">
        <v>2.9170047816095002E-2</v>
      </c>
    </row>
    <row r="3533" spans="1:17" hidden="1" x14ac:dyDescent="0.3">
      <c r="A3533" t="s">
        <v>7229</v>
      </c>
      <c r="B3533" t="s">
        <v>7230</v>
      </c>
      <c r="C3533" t="str">
        <f>IFERROR(VLOOKUP(Table1[[#This Row],[Ticker]],[1]!Table1[[Symbol]:[Industry]],2,FALSE),"-")</f>
        <v>-</v>
      </c>
      <c r="D3533" t="s">
        <v>140</v>
      </c>
      <c r="E3533">
        <v>39.610188000000001</v>
      </c>
      <c r="F3533">
        <v>30</v>
      </c>
      <c r="G3533">
        <v>-36.753899267049398</v>
      </c>
      <c r="H3533">
        <v>-20.5697219688305</v>
      </c>
      <c r="I3533">
        <v>-24.179142372415999</v>
      </c>
      <c r="J3533">
        <v>-0.46902422200997701</v>
      </c>
      <c r="K3533">
        <v>31.1399975528116</v>
      </c>
      <c r="L3533">
        <v>32.062249307915202</v>
      </c>
      <c r="M3533">
        <v>43.218507473774601</v>
      </c>
      <c r="N3533">
        <v>1.7585692995529001</v>
      </c>
      <c r="O3533">
        <v>35</v>
      </c>
      <c r="P3533">
        <v>24.481327800829799</v>
      </c>
    </row>
    <row r="3534" spans="1:17" hidden="1" x14ac:dyDescent="0.3">
      <c r="A3534" t="s">
        <v>7231</v>
      </c>
      <c r="B3534" t="s">
        <v>7232</v>
      </c>
      <c r="C3534" t="str">
        <f>IFERROR(VLOOKUP(Table1[[#This Row],[Ticker]],[1]!Table1[[Symbol]:[Industry]],2,FALSE),"-")</f>
        <v>-</v>
      </c>
      <c r="D3534" t="s">
        <v>1535</v>
      </c>
      <c r="E3534">
        <v>39.59928</v>
      </c>
      <c r="F3534">
        <v>131.25</v>
      </c>
      <c r="G3534">
        <v>-53.6920301892021</v>
      </c>
      <c r="H3534">
        <v>-35.752128862624303</v>
      </c>
      <c r="I3534">
        <v>-40.718080551005698</v>
      </c>
      <c r="J3534">
        <v>-12.7489670187457</v>
      </c>
      <c r="K3534">
        <v>172.81569194935901</v>
      </c>
      <c r="M3534">
        <v>29.270867960281301</v>
      </c>
      <c r="N3534">
        <v>0.57416267942583699</v>
      </c>
      <c r="O3534">
        <v>119.580952380952</v>
      </c>
      <c r="P3534">
        <v>9.0569173244702892</v>
      </c>
    </row>
    <row r="3535" spans="1:17" hidden="1" x14ac:dyDescent="0.3">
      <c r="A3535" t="s">
        <v>7233</v>
      </c>
      <c r="B3535" t="s">
        <v>7234</v>
      </c>
      <c r="C3535" t="str">
        <f>IFERROR(VLOOKUP(Table1[[#This Row],[Ticker]],[1]!Table1[[Symbol]:[Industry]],2,FALSE),"-")</f>
        <v>-</v>
      </c>
      <c r="D3535" t="s">
        <v>6703</v>
      </c>
      <c r="E3535">
        <v>39.527712000000001</v>
      </c>
      <c r="F3535">
        <v>165</v>
      </c>
      <c r="G3535">
        <v>7.8402033903950397</v>
      </c>
      <c r="H3535">
        <v>28.867580682279002</v>
      </c>
      <c r="I3535">
        <v>33.989240136605297</v>
      </c>
      <c r="J3535">
        <v>17.240117032753499</v>
      </c>
      <c r="K3535">
        <v>134.02017839633399</v>
      </c>
      <c r="L3535">
        <v>118.65269803156001</v>
      </c>
      <c r="M3535">
        <v>69.680515813986602</v>
      </c>
      <c r="N3535">
        <v>2.3565459610027801</v>
      </c>
      <c r="O3535">
        <v>25.6666666666666</v>
      </c>
      <c r="P3535">
        <v>64.835164835164804</v>
      </c>
    </row>
    <row r="3536" spans="1:17" hidden="1" x14ac:dyDescent="0.3">
      <c r="A3536" t="s">
        <v>7235</v>
      </c>
      <c r="B3536" t="s">
        <v>7236</v>
      </c>
      <c r="C3536" t="str">
        <f>IFERROR(VLOOKUP(Table1[[#This Row],[Ticker]],[1]!Table1[[Symbol]:[Industry]],2,FALSE),"-")</f>
        <v>-</v>
      </c>
      <c r="D3536" t="s">
        <v>130</v>
      </c>
      <c r="E3536">
        <v>39.522928485000001</v>
      </c>
      <c r="F3536">
        <v>4.32</v>
      </c>
      <c r="G3536">
        <v>70.966589199707599</v>
      </c>
      <c r="H3536">
        <v>5.4780754272814303</v>
      </c>
      <c r="I3536">
        <v>-19.419144956562199</v>
      </c>
      <c r="J3536">
        <v>-12.706582230435499</v>
      </c>
      <c r="K3536">
        <v>4.3050517541271596</v>
      </c>
      <c r="L3536">
        <v>4.0912579821578996</v>
      </c>
      <c r="M3536">
        <v>42.363324792306102</v>
      </c>
      <c r="N3536">
        <v>1.84670422379696</v>
      </c>
      <c r="O3536">
        <v>74.768518518518505</v>
      </c>
      <c r="Q3536">
        <v>-1.8402540427E-5</v>
      </c>
    </row>
    <row r="3537" spans="1:17" hidden="1" x14ac:dyDescent="0.3">
      <c r="A3537" t="s">
        <v>7237</v>
      </c>
      <c r="B3537" t="s">
        <v>7238</v>
      </c>
      <c r="C3537" t="str">
        <f>IFERROR(VLOOKUP(Table1[[#This Row],[Ticker]],[1]!Table1[[Symbol]:[Industry]],2,FALSE),"-")</f>
        <v>-</v>
      </c>
      <c r="D3537" t="s">
        <v>403</v>
      </c>
      <c r="E3537">
        <v>39.515000000000001</v>
      </c>
      <c r="F3537">
        <v>107.5</v>
      </c>
      <c r="G3537">
        <v>195.93606816199201</v>
      </c>
      <c r="H3537">
        <v>29.597385769501901</v>
      </c>
      <c r="I3537">
        <v>35.559778324179497</v>
      </c>
      <c r="J3537">
        <v>-18.2269081952163</v>
      </c>
      <c r="K3537">
        <v>98.307915455068297</v>
      </c>
      <c r="L3537">
        <v>66.377133402163693</v>
      </c>
      <c r="M3537">
        <v>40.392353338214598</v>
      </c>
      <c r="N3537">
        <v>2.3255054258737999</v>
      </c>
      <c r="O3537">
        <v>41.386046511627903</v>
      </c>
      <c r="P3537">
        <v>222.33883058470701</v>
      </c>
      <c r="Q3537">
        <v>0.21866856741749799</v>
      </c>
    </row>
    <row r="3538" spans="1:17" hidden="1" x14ac:dyDescent="0.3">
      <c r="A3538" t="s">
        <v>7239</v>
      </c>
      <c r="B3538" t="s">
        <v>7240</v>
      </c>
      <c r="C3538" t="str">
        <f>IFERROR(VLOOKUP(Table1[[#This Row],[Ticker]],[1]!Table1[[Symbol]:[Industry]],2,FALSE),"-")</f>
        <v>-</v>
      </c>
      <c r="E3538">
        <v>39.513599999999997</v>
      </c>
      <c r="F3538">
        <v>21.15</v>
      </c>
      <c r="G3538">
        <v>149.987407008947</v>
      </c>
      <c r="H3538">
        <v>-24.979082212646802</v>
      </c>
      <c r="I3538">
        <v>-2.91828343797085</v>
      </c>
      <c r="J3538">
        <v>9.8215267751020594</v>
      </c>
      <c r="K3538">
        <v>32.268037202827401</v>
      </c>
      <c r="L3538">
        <v>28.079729045238999</v>
      </c>
      <c r="M3538">
        <v>45.248864662512297</v>
      </c>
      <c r="N3538">
        <v>2.1977822337721298</v>
      </c>
      <c r="O3538">
        <v>243.97163120567299</v>
      </c>
      <c r="P3538">
        <v>256.14877915903099</v>
      </c>
    </row>
    <row r="3539" spans="1:17" hidden="1" x14ac:dyDescent="0.3">
      <c r="A3539" t="s">
        <v>7241</v>
      </c>
      <c r="B3539" t="s">
        <v>7242</v>
      </c>
      <c r="C3539" t="str">
        <f>IFERROR(VLOOKUP(Table1[[#This Row],[Ticker]],[1]!Table1[[Symbol]:[Industry]],2,FALSE),"-")</f>
        <v>-</v>
      </c>
      <c r="D3539" t="s">
        <v>610</v>
      </c>
      <c r="E3539">
        <v>39.504579419999999</v>
      </c>
      <c r="F3539">
        <v>3.9</v>
      </c>
      <c r="G3539">
        <v>-47.358769651966902</v>
      </c>
      <c r="H3539">
        <v>-3.5540378464770899</v>
      </c>
      <c r="I3539">
        <v>-53.699160911887397</v>
      </c>
      <c r="J3539">
        <v>-1.9972815838664999</v>
      </c>
      <c r="K3539">
        <v>4.0280149388769804</v>
      </c>
      <c r="L3539">
        <v>4.6754078478285797</v>
      </c>
      <c r="M3539">
        <v>56.1458435779792</v>
      </c>
      <c r="N3539">
        <v>0.97804261741625098</v>
      </c>
      <c r="O3539">
        <v>110.25641025641001</v>
      </c>
      <c r="P3539">
        <v>3.72340425531916</v>
      </c>
      <c r="Q3539">
        <v>0.116949127720731</v>
      </c>
    </row>
    <row r="3540" spans="1:17" hidden="1" x14ac:dyDescent="0.3">
      <c r="A3540" t="s">
        <v>7243</v>
      </c>
      <c r="B3540" t="s">
        <v>7244</v>
      </c>
      <c r="C3540" t="str">
        <f>IFERROR(VLOOKUP(Table1[[#This Row],[Ticker]],[1]!Table1[[Symbol]:[Industry]],2,FALSE),"-")</f>
        <v>-</v>
      </c>
      <c r="E3540">
        <v>39.466252799999999</v>
      </c>
      <c r="F3540">
        <v>150.19999999999999</v>
      </c>
      <c r="G3540">
        <v>81.755920383830301</v>
      </c>
      <c r="H3540">
        <v>28.553954443754499</v>
      </c>
      <c r="I3540">
        <v>136.08660930679</v>
      </c>
      <c r="J3540">
        <v>13.642106852663201</v>
      </c>
      <c r="K3540">
        <v>111.43658637323099</v>
      </c>
      <c r="L3540">
        <v>84.497937461029593</v>
      </c>
      <c r="M3540">
        <v>90.058001334540606</v>
      </c>
      <c r="N3540">
        <v>2.31640245875121</v>
      </c>
      <c r="O3540">
        <v>0.59920106524633499</v>
      </c>
      <c r="P3540">
        <v>200.39999999999901</v>
      </c>
    </row>
    <row r="3541" spans="1:17" hidden="1" x14ac:dyDescent="0.3">
      <c r="A3541" t="s">
        <v>7245</v>
      </c>
      <c r="B3541" t="s">
        <v>7246</v>
      </c>
      <c r="C3541" t="str">
        <f>IFERROR(VLOOKUP(Table1[[#This Row],[Ticker]],[1]!Table1[[Symbol]:[Industry]],2,FALSE),"-")</f>
        <v>-</v>
      </c>
      <c r="E3541">
        <v>39.425643749999999</v>
      </c>
      <c r="F3541">
        <v>44.39</v>
      </c>
      <c r="G3541">
        <v>-10.4658457974454</v>
      </c>
      <c r="H3541">
        <v>-0.47617734300907399</v>
      </c>
      <c r="I3541">
        <v>-25.151814974354298</v>
      </c>
      <c r="J3541">
        <v>-1.80341183037825</v>
      </c>
      <c r="K3541">
        <v>44.036775480522998</v>
      </c>
      <c r="L3541">
        <v>43.786797994651998</v>
      </c>
      <c r="M3541">
        <v>58.994211912231101</v>
      </c>
      <c r="N3541">
        <v>0.81527565142010805</v>
      </c>
      <c r="O3541">
        <v>34.039198017571501</v>
      </c>
      <c r="P3541">
        <v>25.0422535211267</v>
      </c>
      <c r="Q3541">
        <v>8.5317672347606996E-2</v>
      </c>
    </row>
    <row r="3542" spans="1:17" hidden="1" x14ac:dyDescent="0.3">
      <c r="A3542" t="s">
        <v>7247</v>
      </c>
      <c r="B3542" t="s">
        <v>7248</v>
      </c>
      <c r="C3542" t="str">
        <f>IFERROR(VLOOKUP(Table1[[#This Row],[Ticker]],[1]!Table1[[Symbol]:[Industry]],2,FALSE),"-")</f>
        <v>-</v>
      </c>
      <c r="D3542" t="s">
        <v>7249</v>
      </c>
      <c r="E3542">
        <v>39.261193069999997</v>
      </c>
      <c r="F3542">
        <v>41.6</v>
      </c>
      <c r="G3542">
        <v>-29.674314611927802</v>
      </c>
      <c r="H3542">
        <v>11.624852626690201</v>
      </c>
      <c r="I3542">
        <v>-33.714963554440402</v>
      </c>
      <c r="J3542">
        <v>32.349717191780499</v>
      </c>
      <c r="K3542">
        <v>35.027618044999301</v>
      </c>
      <c r="M3542">
        <v>86.135834127079704</v>
      </c>
      <c r="N3542">
        <v>2.1754807692307598</v>
      </c>
      <c r="O3542">
        <v>38.341346153846096</v>
      </c>
      <c r="P3542">
        <v>55.223880597014897</v>
      </c>
    </row>
    <row r="3543" spans="1:17" hidden="1" x14ac:dyDescent="0.3">
      <c r="A3543" t="s">
        <v>7250</v>
      </c>
      <c r="B3543" t="s">
        <v>7251</v>
      </c>
      <c r="C3543" t="str">
        <f>IFERROR(VLOOKUP(Table1[[#This Row],[Ticker]],[1]!Table1[[Symbol]:[Industry]],2,FALSE),"-")</f>
        <v>-</v>
      </c>
      <c r="D3543" t="s">
        <v>21</v>
      </c>
      <c r="E3543">
        <v>39.202987499999999</v>
      </c>
      <c r="F3543">
        <v>158.1</v>
      </c>
      <c r="G3543">
        <v>64.774355037930306</v>
      </c>
      <c r="H3543">
        <v>-16.090458465901701</v>
      </c>
      <c r="I3543">
        <v>8.9415934677290103</v>
      </c>
      <c r="J3543">
        <v>-6.7294189556180397</v>
      </c>
      <c r="K3543">
        <v>162.17818255293901</v>
      </c>
      <c r="L3543">
        <v>131.587062438175</v>
      </c>
      <c r="M3543">
        <v>29.948742711775498</v>
      </c>
      <c r="N3543">
        <v>0.18497640507343899</v>
      </c>
      <c r="O3543">
        <v>54.3010752688172</v>
      </c>
      <c r="P3543">
        <v>125.181598062954</v>
      </c>
      <c r="Q3543">
        <v>0.127036681520388</v>
      </c>
    </row>
    <row r="3544" spans="1:17" hidden="1" x14ac:dyDescent="0.3">
      <c r="A3544" t="s">
        <v>7252</v>
      </c>
      <c r="B3544" t="s">
        <v>7253</v>
      </c>
      <c r="C3544" t="str">
        <f>IFERROR(VLOOKUP(Table1[[#This Row],[Ticker]],[1]!Table1[[Symbol]:[Industry]],2,FALSE),"-")</f>
        <v>-</v>
      </c>
      <c r="D3544" t="s">
        <v>713</v>
      </c>
      <c r="E3544">
        <v>39.201162959999998</v>
      </c>
      <c r="F3544">
        <v>53.74</v>
      </c>
      <c r="G3544">
        <v>-8.6384484631993192</v>
      </c>
      <c r="H3544">
        <v>0.48059940507042598</v>
      </c>
      <c r="I3544">
        <v>-1.3038373820818701</v>
      </c>
      <c r="J3544">
        <v>-1.6684886135752099</v>
      </c>
      <c r="K3544">
        <v>51.283493098771999</v>
      </c>
      <c r="L3544">
        <v>48.217012527702501</v>
      </c>
      <c r="M3544">
        <v>73.375507359077204</v>
      </c>
      <c r="N3544">
        <v>0.26339285388074102</v>
      </c>
      <c r="O3544">
        <v>1.86081131373279</v>
      </c>
      <c r="P3544">
        <v>31.0731707317073</v>
      </c>
      <c r="Q3544">
        <v>8.5918559496748995E-2</v>
      </c>
    </row>
    <row r="3545" spans="1:17" hidden="1" x14ac:dyDescent="0.3">
      <c r="A3545" t="s">
        <v>7254</v>
      </c>
      <c r="B3545" t="s">
        <v>7255</v>
      </c>
      <c r="C3545" t="str">
        <f>IFERROR(VLOOKUP(Table1[[#This Row],[Ticker]],[1]!Table1[[Symbol]:[Industry]],2,FALSE),"-")</f>
        <v>-</v>
      </c>
      <c r="D3545" t="s">
        <v>542</v>
      </c>
      <c r="E3545">
        <v>39.195</v>
      </c>
      <c r="F3545">
        <v>137.15</v>
      </c>
      <c r="G3545">
        <v>85.214528182378302</v>
      </c>
      <c r="H3545">
        <v>-4.9540637892614603</v>
      </c>
      <c r="I3545">
        <v>53.6998417685625</v>
      </c>
      <c r="J3545">
        <v>6.6444305136776398</v>
      </c>
      <c r="K3545">
        <v>125.978942030735</v>
      </c>
      <c r="L3545">
        <v>105.417442777761</v>
      </c>
      <c r="M3545">
        <v>59.653471267802097</v>
      </c>
      <c r="N3545">
        <v>0.55787705039763003</v>
      </c>
      <c r="O3545">
        <v>5.6142909223477702</v>
      </c>
      <c r="P3545">
        <v>134.84589041095799</v>
      </c>
      <c r="Q3545">
        <v>7.6116982790760998E-2</v>
      </c>
    </row>
    <row r="3546" spans="1:17" hidden="1" x14ac:dyDescent="0.3">
      <c r="A3546" t="s">
        <v>7256</v>
      </c>
      <c r="B3546" t="s">
        <v>7257</v>
      </c>
      <c r="C3546" t="str">
        <f>IFERROR(VLOOKUP(Table1[[#This Row],[Ticker]],[1]!Table1[[Symbol]:[Industry]],2,FALSE),"-")</f>
        <v>-</v>
      </c>
      <c r="E3546">
        <v>39.167752249999999</v>
      </c>
      <c r="F3546">
        <v>12.4</v>
      </c>
      <c r="G3546">
        <v>-14.2916845951514</v>
      </c>
      <c r="H3546">
        <v>-9.7266029352916696</v>
      </c>
      <c r="I3546">
        <v>33.239915584089303</v>
      </c>
      <c r="J3546">
        <v>-3.1795985736932901</v>
      </c>
      <c r="K3546">
        <v>11.1379024324561</v>
      </c>
      <c r="L3546">
        <v>9.1867035022237893</v>
      </c>
      <c r="M3546">
        <v>11.844497414422101</v>
      </c>
      <c r="N3546">
        <v>0.330384085782087</v>
      </c>
      <c r="O3546">
        <v>9.5967741935483808</v>
      </c>
      <c r="P3546">
        <v>101.298701298701</v>
      </c>
    </row>
    <row r="3547" spans="1:17" hidden="1" x14ac:dyDescent="0.3">
      <c r="A3547" t="s">
        <v>7258</v>
      </c>
      <c r="B3547" t="s">
        <v>7259</v>
      </c>
      <c r="C3547" t="str">
        <f>IFERROR(VLOOKUP(Table1[[#This Row],[Ticker]],[1]!Table1[[Symbol]:[Industry]],2,FALSE),"-")</f>
        <v>-</v>
      </c>
      <c r="D3547" t="s">
        <v>100</v>
      </c>
      <c r="E3547">
        <v>39.145607099999999</v>
      </c>
      <c r="F3547">
        <v>8.49</v>
      </c>
      <c r="G3547">
        <v>-50.8194124093027</v>
      </c>
      <c r="H3547">
        <v>-8.2523541734553199</v>
      </c>
      <c r="I3547">
        <v>-41.199648077983703</v>
      </c>
      <c r="J3547">
        <v>-4.5445753531956798</v>
      </c>
      <c r="K3547">
        <v>8.9789320926713501</v>
      </c>
      <c r="L3547">
        <v>10.3227078331083</v>
      </c>
      <c r="M3547">
        <v>33.604218901295397</v>
      </c>
      <c r="N3547">
        <v>0.432390764458296</v>
      </c>
      <c r="O3547">
        <v>69.0223792697291</v>
      </c>
      <c r="P3547">
        <v>6.52446675031368</v>
      </c>
      <c r="Q3547">
        <v>-9.5483465626910007E-3</v>
      </c>
    </row>
    <row r="3548" spans="1:17" hidden="1" x14ac:dyDescent="0.3">
      <c r="A3548" t="s">
        <v>7260</v>
      </c>
      <c r="B3548" t="s">
        <v>7261</v>
      </c>
      <c r="C3548" t="str">
        <f>IFERROR(VLOOKUP(Table1[[#This Row],[Ticker]],[1]!Table1[[Symbol]:[Industry]],2,FALSE),"-")</f>
        <v>-</v>
      </c>
      <c r="E3548">
        <v>39.130847533999997</v>
      </c>
      <c r="F3548">
        <v>57.93</v>
      </c>
      <c r="G3548">
        <v>-14.4721612390427</v>
      </c>
      <c r="H3548">
        <v>-6.2779813814069598</v>
      </c>
      <c r="I3548">
        <v>-30.787303852320999</v>
      </c>
      <c r="J3548">
        <v>4.5587625702650003</v>
      </c>
      <c r="K3548">
        <v>56.714849059525697</v>
      </c>
      <c r="L3548">
        <v>57.043128061890698</v>
      </c>
      <c r="M3548">
        <v>51.785281864469702</v>
      </c>
      <c r="N3548">
        <v>0.522674805793786</v>
      </c>
      <c r="O3548">
        <v>48.455031935093999</v>
      </c>
      <c r="P3548">
        <v>51.174321503131502</v>
      </c>
      <c r="Q3548">
        <v>0.11622890950025799</v>
      </c>
    </row>
    <row r="3549" spans="1:17" hidden="1" x14ac:dyDescent="0.3">
      <c r="A3549" t="s">
        <v>7262</v>
      </c>
      <c r="B3549" t="s">
        <v>7263</v>
      </c>
      <c r="C3549" t="str">
        <f>IFERROR(VLOOKUP(Table1[[#This Row],[Ticker]],[1]!Table1[[Symbol]:[Industry]],2,FALSE),"-")</f>
        <v>-</v>
      </c>
      <c r="D3549" t="s">
        <v>65</v>
      </c>
      <c r="E3549">
        <v>39.1</v>
      </c>
      <c r="F3549">
        <v>39.36</v>
      </c>
      <c r="G3549">
        <v>19.417667924759002</v>
      </c>
      <c r="H3549">
        <v>-14.5600036849145</v>
      </c>
      <c r="I3549">
        <v>-34.248403021923799</v>
      </c>
      <c r="J3549">
        <v>-1.4712644985950201</v>
      </c>
      <c r="K3549">
        <v>38.647910071668697</v>
      </c>
      <c r="L3549">
        <v>37.837657542954503</v>
      </c>
      <c r="M3549">
        <v>50.814012427366499</v>
      </c>
      <c r="N3549">
        <v>2.2086772647133701</v>
      </c>
      <c r="O3549">
        <v>56.25</v>
      </c>
      <c r="P3549">
        <v>53.990610328638397</v>
      </c>
      <c r="Q3549">
        <v>1.3843692966907E-2</v>
      </c>
    </row>
    <row r="3550" spans="1:17" hidden="1" x14ac:dyDescent="0.3">
      <c r="A3550" t="s">
        <v>7264</v>
      </c>
      <c r="B3550" t="s">
        <v>7265</v>
      </c>
      <c r="C3550" t="str">
        <f>IFERROR(VLOOKUP(Table1[[#This Row],[Ticker]],[1]!Table1[[Symbol]:[Industry]],2,FALSE),"-")</f>
        <v>-</v>
      </c>
      <c r="E3550">
        <v>39.039910650000003</v>
      </c>
      <c r="F3550">
        <v>14.85</v>
      </c>
      <c r="G3550">
        <v>16.482323465441901</v>
      </c>
      <c r="H3550">
        <v>2.2154096303690598</v>
      </c>
      <c r="I3550">
        <v>1.6949223320242199</v>
      </c>
      <c r="J3550">
        <v>2.9583859224307298</v>
      </c>
      <c r="K3550">
        <v>14.2441238348478</v>
      </c>
      <c r="L3550">
        <v>12.819538504564999</v>
      </c>
      <c r="M3550">
        <v>50.717746280280601</v>
      </c>
      <c r="N3550">
        <v>1.9446640316205499</v>
      </c>
      <c r="O3550">
        <v>43.299663299663301</v>
      </c>
      <c r="P3550">
        <v>64.634146341463406</v>
      </c>
      <c r="Q3550">
        <v>1.0979632550071E-2</v>
      </c>
    </row>
    <row r="3551" spans="1:17" hidden="1" x14ac:dyDescent="0.3">
      <c r="A3551" t="s">
        <v>7266</v>
      </c>
      <c r="B3551" t="s">
        <v>7267</v>
      </c>
      <c r="C3551" t="str">
        <f>IFERROR(VLOOKUP(Table1[[#This Row],[Ticker]],[1]!Table1[[Symbol]:[Industry]],2,FALSE),"-")</f>
        <v>-</v>
      </c>
      <c r="E3551">
        <v>38.977060215999998</v>
      </c>
      <c r="F3551">
        <v>0.91</v>
      </c>
      <c r="G3551">
        <v>-19.2473145436078</v>
      </c>
      <c r="H3551">
        <v>3.3959092274681701</v>
      </c>
      <c r="I3551">
        <v>-40.532188434823098</v>
      </c>
      <c r="J3551">
        <v>5.7351301084772501</v>
      </c>
      <c r="K3551">
        <v>0.88456844714953498</v>
      </c>
      <c r="L3551">
        <v>0.93938312689465997</v>
      </c>
      <c r="M3551">
        <v>60.8025511204577</v>
      </c>
      <c r="N3551">
        <v>1.9791907357451199</v>
      </c>
      <c r="O3551">
        <v>48.351648351648301</v>
      </c>
      <c r="P3551">
        <v>15.1898734177215</v>
      </c>
      <c r="Q3551">
        <v>1.17613429012E-4</v>
      </c>
    </row>
    <row r="3552" spans="1:17" hidden="1" x14ac:dyDescent="0.3">
      <c r="A3552" t="s">
        <v>7268</v>
      </c>
      <c r="B3552" t="s">
        <v>7269</v>
      </c>
      <c r="C3552" t="str">
        <f>IFERROR(VLOOKUP(Table1[[#This Row],[Ticker]],[1]!Table1[[Symbol]:[Industry]],2,FALSE),"-")</f>
        <v>-</v>
      </c>
      <c r="D3552" t="s">
        <v>46</v>
      </c>
      <c r="E3552">
        <v>38.969880000000003</v>
      </c>
      <c r="F3552">
        <v>1.49</v>
      </c>
      <c r="G3552">
        <v>-47.470159237040697</v>
      </c>
      <c r="H3552">
        <v>-13.4813601988208</v>
      </c>
      <c r="I3552">
        <v>-62.823713858551997</v>
      </c>
      <c r="J3552">
        <v>4.4726716367164503</v>
      </c>
      <c r="K3552">
        <v>1.60091633577305</v>
      </c>
      <c r="L3552">
        <v>1.95370379553955</v>
      </c>
      <c r="M3552">
        <v>56.950766814027503</v>
      </c>
      <c r="N3552">
        <v>1.4676846547872899</v>
      </c>
      <c r="O3552">
        <v>141.610738255033</v>
      </c>
      <c r="P3552">
        <v>15.503875968992199</v>
      </c>
      <c r="Q3552">
        <v>1.3868647037165E-2</v>
      </c>
    </row>
    <row r="3553" spans="1:17" hidden="1" x14ac:dyDescent="0.3">
      <c r="A3553" t="s">
        <v>7270</v>
      </c>
      <c r="B3553" t="s">
        <v>7271</v>
      </c>
      <c r="C3553" t="str">
        <f>IFERROR(VLOOKUP(Table1[[#This Row],[Ticker]],[1]!Table1[[Symbol]:[Industry]],2,FALSE),"-")</f>
        <v>-</v>
      </c>
      <c r="E3553">
        <v>38.882569920000002</v>
      </c>
      <c r="F3553">
        <v>5.0199999999999996</v>
      </c>
      <c r="G3553">
        <v>41.680660606848399</v>
      </c>
      <c r="H3553">
        <v>-8.1212381720321698</v>
      </c>
      <c r="I3553">
        <v>-22.5546115812969</v>
      </c>
      <c r="J3553">
        <v>-8.6353294195286008</v>
      </c>
      <c r="K3553">
        <v>5.3353240269963704</v>
      </c>
      <c r="L3553">
        <v>4.9528382545049796</v>
      </c>
      <c r="M3553">
        <v>37.637028224975701</v>
      </c>
      <c r="N3553">
        <v>3.1337396034427201</v>
      </c>
      <c r="O3553">
        <v>46.215139442230999</v>
      </c>
      <c r="P3553">
        <v>174.31693989070999</v>
      </c>
      <c r="Q3553">
        <v>7.1922709620088995E-2</v>
      </c>
    </row>
    <row r="3554" spans="1:17" hidden="1" x14ac:dyDescent="0.3">
      <c r="A3554" t="s">
        <v>7272</v>
      </c>
      <c r="B3554" t="s">
        <v>7273</v>
      </c>
      <c r="C3554" t="str">
        <f>IFERROR(VLOOKUP(Table1[[#This Row],[Ticker]],[1]!Table1[[Symbol]:[Industry]],2,FALSE),"-")</f>
        <v>-</v>
      </c>
      <c r="E3554">
        <v>38.877327999999999</v>
      </c>
      <c r="F3554">
        <v>19.98</v>
      </c>
      <c r="G3554">
        <v>-67.885085441440594</v>
      </c>
      <c r="H3554">
        <v>13.5644269025548</v>
      </c>
      <c r="I3554">
        <v>-39.523544179189599</v>
      </c>
      <c r="J3554">
        <v>3.33492458629184</v>
      </c>
      <c r="K3554">
        <v>18.914612833535099</v>
      </c>
      <c r="L3554">
        <v>22.1061144394351</v>
      </c>
      <c r="M3554">
        <v>55.211484424726301</v>
      </c>
      <c r="N3554">
        <v>1.0996788304740199</v>
      </c>
      <c r="O3554">
        <v>94.194194194194097</v>
      </c>
      <c r="P3554">
        <v>32.934131736526901</v>
      </c>
      <c r="Q3554">
        <v>5.7686400572802998E-2</v>
      </c>
    </row>
    <row r="3555" spans="1:17" hidden="1" x14ac:dyDescent="0.3">
      <c r="A3555" t="s">
        <v>7274</v>
      </c>
      <c r="B3555" t="s">
        <v>7275</v>
      </c>
      <c r="C3555" t="str">
        <f>IFERROR(VLOOKUP(Table1[[#This Row],[Ticker]],[1]!Table1[[Symbol]:[Industry]],2,FALSE),"-")</f>
        <v>-</v>
      </c>
      <c r="D3555" t="s">
        <v>140</v>
      </c>
      <c r="E3555">
        <v>38.852111999999998</v>
      </c>
      <c r="F3555">
        <v>26.18</v>
      </c>
      <c r="G3555">
        <v>138.13830637142399</v>
      </c>
      <c r="H3555">
        <v>-15.833805631892</v>
      </c>
      <c r="I3555">
        <v>11.3344782318434</v>
      </c>
      <c r="J3555">
        <v>-9.9284827644379394</v>
      </c>
      <c r="K3555">
        <v>30.9534788262734</v>
      </c>
      <c r="L3555">
        <v>26.3991789153208</v>
      </c>
      <c r="M3555">
        <v>21.522575334292402</v>
      </c>
      <c r="N3555">
        <v>1.3479934806990801</v>
      </c>
      <c r="O3555">
        <v>71.6959511077158</v>
      </c>
      <c r="P3555">
        <v>190.888888888888</v>
      </c>
      <c r="Q3555">
        <v>0.124720513485684</v>
      </c>
    </row>
    <row r="3556" spans="1:17" hidden="1" x14ac:dyDescent="0.3">
      <c r="A3556" t="s">
        <v>7276</v>
      </c>
      <c r="B3556" t="s">
        <v>7277</v>
      </c>
      <c r="C3556" t="str">
        <f>IFERROR(VLOOKUP(Table1[[#This Row],[Ticker]],[1]!Table1[[Symbol]:[Industry]],2,FALSE),"-")</f>
        <v>-</v>
      </c>
      <c r="D3556" t="s">
        <v>49</v>
      </c>
      <c r="E3556">
        <v>38.747954399999998</v>
      </c>
      <c r="F3556">
        <v>57.81</v>
      </c>
      <c r="G3556">
        <v>-5.8686380730195804</v>
      </c>
      <c r="H3556">
        <v>-12.3874937156599</v>
      </c>
      <c r="I3556">
        <v>2.4731000267152798</v>
      </c>
      <c r="J3556">
        <v>-1.72375693471213</v>
      </c>
      <c r="K3556">
        <v>60.036611088571298</v>
      </c>
      <c r="L3556">
        <v>56.736325930619799</v>
      </c>
      <c r="M3556">
        <v>33.887666570811497</v>
      </c>
      <c r="N3556">
        <v>0.83613329719342699</v>
      </c>
      <c r="O3556">
        <v>35.789655768898101</v>
      </c>
      <c r="P3556">
        <v>42.740740740740698</v>
      </c>
      <c r="Q3556">
        <v>8.6702980678714001E-2</v>
      </c>
    </row>
    <row r="3557" spans="1:17" hidden="1" x14ac:dyDescent="0.3">
      <c r="A3557" t="s">
        <v>7278</v>
      </c>
      <c r="B3557" t="s">
        <v>7279</v>
      </c>
      <c r="C3557" t="str">
        <f>IFERROR(VLOOKUP(Table1[[#This Row],[Ticker]],[1]!Table1[[Symbol]:[Industry]],2,FALSE),"-")</f>
        <v>-</v>
      </c>
      <c r="D3557" t="s">
        <v>505</v>
      </c>
      <c r="E3557">
        <v>38.71116</v>
      </c>
      <c r="F3557">
        <v>60.55</v>
      </c>
      <c r="G3557">
        <v>33.035967190138201</v>
      </c>
      <c r="H3557">
        <v>-4.7484757992697997</v>
      </c>
      <c r="I3557">
        <v>-0.47105143575514402</v>
      </c>
      <c r="J3557">
        <v>8.6386254433888006</v>
      </c>
      <c r="K3557">
        <v>56.529436837136402</v>
      </c>
      <c r="L3557">
        <v>54.836738785187798</v>
      </c>
      <c r="M3557">
        <v>62.447980439284699</v>
      </c>
      <c r="N3557">
        <v>1.3046683046683001</v>
      </c>
      <c r="O3557">
        <v>23.8645747316267</v>
      </c>
      <c r="P3557">
        <v>79.142011834319504</v>
      </c>
    </row>
    <row r="3558" spans="1:17" hidden="1" x14ac:dyDescent="0.3">
      <c r="A3558" t="s">
        <v>7280</v>
      </c>
      <c r="B3558" t="s">
        <v>7281</v>
      </c>
      <c r="C3558" t="str">
        <f>IFERROR(VLOOKUP(Table1[[#This Row],[Ticker]],[1]!Table1[[Symbol]:[Industry]],2,FALSE),"-")</f>
        <v>-</v>
      </c>
      <c r="D3558" t="s">
        <v>46</v>
      </c>
      <c r="E3558">
        <v>38.660129999999903</v>
      </c>
      <c r="F3558">
        <v>30.75</v>
      </c>
      <c r="K3558">
        <v>26.2695652130257</v>
      </c>
      <c r="L3558">
        <v>18.751713502708899</v>
      </c>
      <c r="M3558">
        <v>99.999990516182706</v>
      </c>
      <c r="N3558">
        <v>1</v>
      </c>
      <c r="Q3558">
        <v>6.2078155048784001E-2</v>
      </c>
    </row>
    <row r="3559" spans="1:17" hidden="1" x14ac:dyDescent="0.3">
      <c r="A3559" t="s">
        <v>7282</v>
      </c>
      <c r="B3559" t="s">
        <v>7283</v>
      </c>
      <c r="C3559" t="str">
        <f>IFERROR(VLOOKUP(Table1[[#This Row],[Ticker]],[1]!Table1[[Symbol]:[Industry]],2,FALSE),"-")</f>
        <v>-</v>
      </c>
      <c r="E3559">
        <v>38.639084400000002</v>
      </c>
      <c r="F3559">
        <v>1.8</v>
      </c>
      <c r="G3559">
        <v>9.03220779164206</v>
      </c>
      <c r="H3559">
        <v>40.545230494436403</v>
      </c>
      <c r="I3559">
        <v>8.2894331867984494</v>
      </c>
      <c r="J3559">
        <v>13.3038404678852</v>
      </c>
      <c r="K3559">
        <v>1.51092373846779</v>
      </c>
      <c r="L3559">
        <v>1.57542236375471</v>
      </c>
      <c r="M3559">
        <v>87.036764110217007</v>
      </c>
      <c r="N3559">
        <v>1.47498678554892</v>
      </c>
      <c r="O3559">
        <v>9.9999999999999805</v>
      </c>
      <c r="P3559">
        <v>63.636363636363598</v>
      </c>
      <c r="Q3559">
        <v>-8.5170261522047E-2</v>
      </c>
    </row>
    <row r="3560" spans="1:17" hidden="1" x14ac:dyDescent="0.3">
      <c r="A3560" t="s">
        <v>7284</v>
      </c>
      <c r="B3560" t="s">
        <v>7285</v>
      </c>
      <c r="C3560" t="str">
        <f>IFERROR(VLOOKUP(Table1[[#This Row],[Ticker]],[1]!Table1[[Symbol]:[Industry]],2,FALSE),"-")</f>
        <v>-</v>
      </c>
      <c r="D3560" t="s">
        <v>403</v>
      </c>
      <c r="E3560">
        <v>38.634712</v>
      </c>
      <c r="F3560">
        <v>0.97</v>
      </c>
      <c r="G3560">
        <v>-24.2008749151248</v>
      </c>
      <c r="H3560">
        <v>-0.53830962136169203</v>
      </c>
      <c r="I3560">
        <v>-20.951236053870801</v>
      </c>
      <c r="J3560">
        <v>-7.0668567960158697</v>
      </c>
      <c r="K3560">
        <v>0.97307502389813305</v>
      </c>
      <c r="L3560">
        <v>0.94371264432023605</v>
      </c>
      <c r="M3560">
        <v>42.054441403828598</v>
      </c>
      <c r="N3560">
        <v>2.8552984510920201</v>
      </c>
      <c r="O3560">
        <v>26.8041237113402</v>
      </c>
      <c r="P3560">
        <v>32.876712328767098</v>
      </c>
      <c r="Q3560">
        <v>0.11903862570330399</v>
      </c>
    </row>
    <row r="3561" spans="1:17" hidden="1" x14ac:dyDescent="0.3">
      <c r="A3561" t="s">
        <v>7286</v>
      </c>
      <c r="B3561" t="s">
        <v>7287</v>
      </c>
      <c r="C3561" t="str">
        <f>IFERROR(VLOOKUP(Table1[[#This Row],[Ticker]],[1]!Table1[[Symbol]:[Industry]],2,FALSE),"-")</f>
        <v>-</v>
      </c>
      <c r="D3561" t="s">
        <v>95</v>
      </c>
      <c r="E3561">
        <v>38.624256000000003</v>
      </c>
      <c r="F3561">
        <v>38.15</v>
      </c>
      <c r="G3561">
        <v>-47.646344258586602</v>
      </c>
      <c r="H3561">
        <v>14.8986880752093</v>
      </c>
      <c r="I3561">
        <v>-20.169795272430001</v>
      </c>
      <c r="J3561">
        <v>5.4250525890973904</v>
      </c>
      <c r="K3561">
        <v>36.691716120922898</v>
      </c>
      <c r="L3561">
        <v>39.360974632548597</v>
      </c>
      <c r="M3561">
        <v>57.467669384858802</v>
      </c>
      <c r="N3561">
        <v>0.466535604371071</v>
      </c>
      <c r="O3561">
        <v>47.653997378767997</v>
      </c>
      <c r="P3561">
        <v>40.154298310066103</v>
      </c>
      <c r="Q3561">
        <v>2.8032391663467E-2</v>
      </c>
    </row>
    <row r="3562" spans="1:17" hidden="1" x14ac:dyDescent="0.3">
      <c r="A3562" t="s">
        <v>7288</v>
      </c>
      <c r="B3562" t="s">
        <v>7289</v>
      </c>
      <c r="C3562" t="str">
        <f>IFERROR(VLOOKUP(Table1[[#This Row],[Ticker]],[1]!Table1[[Symbol]:[Industry]],2,FALSE),"-")</f>
        <v>-</v>
      </c>
      <c r="D3562" t="s">
        <v>713</v>
      </c>
      <c r="E3562">
        <v>38.618346535999997</v>
      </c>
      <c r="F3562">
        <v>151.79</v>
      </c>
      <c r="G3562">
        <v>35.504087137781902</v>
      </c>
      <c r="H3562">
        <v>1.8736102453318799</v>
      </c>
      <c r="I3562">
        <v>23.157335888529001</v>
      </c>
      <c r="J3562">
        <v>1.8187886069944901</v>
      </c>
      <c r="K3562">
        <v>141.54591355656001</v>
      </c>
      <c r="L3562">
        <v>122.14622989557</v>
      </c>
      <c r="M3562">
        <v>44.752496423100702</v>
      </c>
      <c r="N3562">
        <v>1.00459184704686</v>
      </c>
      <c r="O3562">
        <v>2.18064431121944</v>
      </c>
      <c r="P3562">
        <v>89.028642590286395</v>
      </c>
    </row>
    <row r="3563" spans="1:17" hidden="1" x14ac:dyDescent="0.3">
      <c r="A3563" t="s">
        <v>7290</v>
      </c>
      <c r="B3563" t="s">
        <v>7291</v>
      </c>
      <c r="C3563" t="str">
        <f>IFERROR(VLOOKUP(Table1[[#This Row],[Ticker]],[1]!Table1[[Symbol]:[Industry]],2,FALSE),"-")</f>
        <v>-</v>
      </c>
      <c r="E3563">
        <v>38.592376616000003</v>
      </c>
      <c r="F3563">
        <v>45.2</v>
      </c>
      <c r="G3563">
        <v>718.55367501109197</v>
      </c>
      <c r="H3563">
        <v>-1.9388940378808099</v>
      </c>
      <c r="I3563">
        <v>46.781166152495203</v>
      </c>
      <c r="J3563">
        <v>-8.9831623872312001</v>
      </c>
      <c r="K3563">
        <v>46.545838608419203</v>
      </c>
      <c r="L3563">
        <v>35.822829225168398</v>
      </c>
      <c r="M3563">
        <v>28.288030241537999</v>
      </c>
      <c r="N3563">
        <v>0.25742377900685698</v>
      </c>
      <c r="O3563">
        <v>39.955752212389299</v>
      </c>
      <c r="P3563">
        <v>927.27272727272702</v>
      </c>
      <c r="Q3563">
        <v>0.16084080040870399</v>
      </c>
    </row>
    <row r="3564" spans="1:17" hidden="1" x14ac:dyDescent="0.3">
      <c r="A3564" t="s">
        <v>7292</v>
      </c>
      <c r="B3564" t="s">
        <v>7293</v>
      </c>
      <c r="C3564" t="str">
        <f>IFERROR(VLOOKUP(Table1[[#This Row],[Ticker]],[1]!Table1[[Symbol]:[Industry]],2,FALSE),"-")</f>
        <v>-</v>
      </c>
      <c r="E3564">
        <v>38.533690499999999</v>
      </c>
      <c r="F3564">
        <v>154.9</v>
      </c>
      <c r="G3564">
        <v>24.6685207963761</v>
      </c>
      <c r="H3564">
        <v>20.271726220932202</v>
      </c>
      <c r="I3564">
        <v>37.056161079739901</v>
      </c>
      <c r="J3564">
        <v>19.833654739635001</v>
      </c>
      <c r="K3564">
        <v>138.729806349851</v>
      </c>
      <c r="L3564">
        <v>114.833538962996</v>
      </c>
      <c r="M3564">
        <v>74.868853295696098</v>
      </c>
      <c r="N3564">
        <v>1.3194585747777201</v>
      </c>
      <c r="O3564">
        <v>12.976113621691299</v>
      </c>
      <c r="P3564">
        <v>82.235294117647001</v>
      </c>
      <c r="Q3564">
        <v>0.13171589793087701</v>
      </c>
    </row>
    <row r="3565" spans="1:17" hidden="1" x14ac:dyDescent="0.3">
      <c r="A3565" t="s">
        <v>7294</v>
      </c>
      <c r="B3565" t="s">
        <v>7295</v>
      </c>
      <c r="C3565" t="str">
        <f>IFERROR(VLOOKUP(Table1[[#This Row],[Ticker]],[1]!Table1[[Symbol]:[Industry]],2,FALSE),"-")</f>
        <v>-</v>
      </c>
      <c r="D3565" t="s">
        <v>1329</v>
      </c>
      <c r="E3565">
        <v>38.503000550000003</v>
      </c>
      <c r="F3565">
        <v>34</v>
      </c>
      <c r="G3565">
        <v>-63.633327013111703</v>
      </c>
      <c r="H3565">
        <v>-6.3099731254730003</v>
      </c>
      <c r="I3565">
        <v>-50.659377374915302</v>
      </c>
      <c r="J3565">
        <v>-3.5739755936042399</v>
      </c>
      <c r="K3565">
        <v>35.853021822352297</v>
      </c>
      <c r="M3565">
        <v>40.353589127306797</v>
      </c>
      <c r="N3565">
        <v>0.98805855161787304</v>
      </c>
      <c r="O3565">
        <v>72.941176470588204</v>
      </c>
      <c r="P3565">
        <v>16.239316239316199</v>
      </c>
    </row>
    <row r="3566" spans="1:17" hidden="1" x14ac:dyDescent="0.3">
      <c r="A3566" t="s">
        <v>7296</v>
      </c>
      <c r="B3566" t="s">
        <v>7297</v>
      </c>
      <c r="C3566" t="str">
        <f>IFERROR(VLOOKUP(Table1[[#This Row],[Ticker]],[1]!Table1[[Symbol]:[Industry]],2,FALSE),"-")</f>
        <v>-</v>
      </c>
      <c r="D3566" t="s">
        <v>713</v>
      </c>
      <c r="E3566">
        <v>38.500961535999998</v>
      </c>
      <c r="F3566">
        <v>21.59</v>
      </c>
      <c r="G3566">
        <v>33.383211039406397</v>
      </c>
      <c r="H3566">
        <v>1.7811684695048999</v>
      </c>
      <c r="I3566">
        <v>9.8281081995179402</v>
      </c>
      <c r="J3566">
        <v>2.5396715485634699E-2</v>
      </c>
      <c r="K3566">
        <v>20.188945917926699</v>
      </c>
      <c r="L3566">
        <v>17.886110287331899</v>
      </c>
      <c r="M3566">
        <v>45.204362990631097</v>
      </c>
      <c r="N3566">
        <v>1.31284352186894</v>
      </c>
      <c r="O3566">
        <v>1.89902732746642</v>
      </c>
      <c r="P3566">
        <v>62.330827067669098</v>
      </c>
    </row>
    <row r="3567" spans="1:17" hidden="1" x14ac:dyDescent="0.3">
      <c r="A3567" t="s">
        <v>7298</v>
      </c>
      <c r="B3567" t="s">
        <v>7299</v>
      </c>
      <c r="C3567" t="str">
        <f>IFERROR(VLOOKUP(Table1[[#This Row],[Ticker]],[1]!Table1[[Symbol]:[Industry]],2,FALSE),"-")</f>
        <v>-</v>
      </c>
      <c r="D3567" t="s">
        <v>100</v>
      </c>
      <c r="E3567">
        <v>38.356999999999999</v>
      </c>
      <c r="F3567">
        <v>1.27</v>
      </c>
      <c r="G3567">
        <v>32.443861926980397</v>
      </c>
      <c r="H3567">
        <v>39.208234157440103</v>
      </c>
      <c r="I3567">
        <v>7.6201925175577703</v>
      </c>
      <c r="J3567">
        <v>18.560366120450499</v>
      </c>
      <c r="K3567">
        <v>0.92945705520981403</v>
      </c>
      <c r="L3567">
        <v>0.97004103875965098</v>
      </c>
      <c r="M3567">
        <v>92.917591342064696</v>
      </c>
      <c r="N3567">
        <v>1.4249081433428901</v>
      </c>
      <c r="O3567">
        <v>0</v>
      </c>
      <c r="P3567">
        <v>81.428571428571402</v>
      </c>
      <c r="Q3567">
        <v>2.6087850494509999E-3</v>
      </c>
    </row>
    <row r="3568" spans="1:17" hidden="1" x14ac:dyDescent="0.3">
      <c r="A3568" t="s">
        <v>7300</v>
      </c>
      <c r="B3568" t="s">
        <v>7301</v>
      </c>
      <c r="C3568" t="str">
        <f>IFERROR(VLOOKUP(Table1[[#This Row],[Ticker]],[1]!Table1[[Symbol]:[Industry]],2,FALSE),"-")</f>
        <v>-</v>
      </c>
      <c r="E3568">
        <v>38.299999999999997</v>
      </c>
      <c r="F3568">
        <v>192</v>
      </c>
      <c r="G3568">
        <v>-13.3649616024313</v>
      </c>
      <c r="H3568">
        <v>-5.8703127252304297</v>
      </c>
      <c r="I3568">
        <v>-24.443299545934199</v>
      </c>
      <c r="J3568">
        <v>-1.2416140775692599</v>
      </c>
      <c r="K3568">
        <v>196.595424293777</v>
      </c>
      <c r="L3568">
        <v>192.544922365236</v>
      </c>
      <c r="M3568">
        <v>10.746944628874299</v>
      </c>
      <c r="N3568">
        <v>0.29797979797979701</v>
      </c>
      <c r="O3568">
        <v>26.0416666666666</v>
      </c>
      <c r="P3568">
        <v>27.872127872127798</v>
      </c>
    </row>
    <row r="3569" spans="1:17" hidden="1" x14ac:dyDescent="0.3">
      <c r="A3569" t="s">
        <v>7302</v>
      </c>
      <c r="B3569" t="s">
        <v>7303</v>
      </c>
      <c r="C3569" t="str">
        <f>IFERROR(VLOOKUP(Table1[[#This Row],[Ticker]],[1]!Table1[[Symbol]:[Industry]],2,FALSE),"-")</f>
        <v>-</v>
      </c>
      <c r="E3569">
        <v>38.208521599999997</v>
      </c>
      <c r="F3569">
        <v>13.25</v>
      </c>
      <c r="G3569">
        <v>-77.159887145031405</v>
      </c>
      <c r="H3569">
        <v>5.1273925184589899</v>
      </c>
      <c r="I3569">
        <v>-64.203526959109396</v>
      </c>
      <c r="J3569">
        <v>-1.09032814716079</v>
      </c>
      <c r="K3569">
        <v>13.2777496673194</v>
      </c>
      <c r="L3569">
        <v>18.002579842026002</v>
      </c>
      <c r="M3569">
        <v>47.457463143942199</v>
      </c>
      <c r="N3569">
        <v>0.93024045024271695</v>
      </c>
      <c r="O3569">
        <v>243.018867924528</v>
      </c>
      <c r="P3569">
        <v>32.765531062124197</v>
      </c>
      <c r="Q3569">
        <v>0.228069867654422</v>
      </c>
    </row>
    <row r="3570" spans="1:17" hidden="1" x14ac:dyDescent="0.3">
      <c r="A3570" t="s">
        <v>7304</v>
      </c>
      <c r="B3570" t="s">
        <v>7305</v>
      </c>
      <c r="C3570" t="str">
        <f>IFERROR(VLOOKUP(Table1[[#This Row],[Ticker]],[1]!Table1[[Symbol]:[Industry]],2,FALSE),"-")</f>
        <v>-</v>
      </c>
      <c r="E3570">
        <v>38.178848674999998</v>
      </c>
      <c r="F3570">
        <v>11.63</v>
      </c>
      <c r="G3570">
        <v>22.796426029544499</v>
      </c>
      <c r="H3570">
        <v>-1.8171626679566599</v>
      </c>
      <c r="I3570">
        <v>0.68741940831409198</v>
      </c>
      <c r="J3570">
        <v>2.24052877957359</v>
      </c>
      <c r="K3570">
        <v>11.0858660390137</v>
      </c>
      <c r="L3570">
        <v>10.190495627078199</v>
      </c>
      <c r="M3570">
        <v>64.685278890049105</v>
      </c>
      <c r="N3570">
        <v>1.38837404560197</v>
      </c>
      <c r="O3570">
        <v>25.537403267411801</v>
      </c>
    </row>
    <row r="3571" spans="1:17" hidden="1" x14ac:dyDescent="0.3">
      <c r="A3571" t="s">
        <v>7306</v>
      </c>
      <c r="B3571" t="s">
        <v>7307</v>
      </c>
      <c r="C3571" t="str">
        <f>IFERROR(VLOOKUP(Table1[[#This Row],[Ticker]],[1]!Table1[[Symbol]:[Industry]],2,FALSE),"-")</f>
        <v>-</v>
      </c>
      <c r="D3571" t="s">
        <v>414</v>
      </c>
      <c r="E3571">
        <v>38.163659447999997</v>
      </c>
      <c r="F3571">
        <v>92.5</v>
      </c>
      <c r="G3571">
        <v>-28.886443496926901</v>
      </c>
      <c r="H3571">
        <v>4.0571668339590303</v>
      </c>
      <c r="I3571">
        <v>-24.432620919205601</v>
      </c>
      <c r="J3571">
        <v>1.7366467919959401</v>
      </c>
      <c r="K3571">
        <v>90.369765839674898</v>
      </c>
      <c r="L3571">
        <v>91.782604209866804</v>
      </c>
      <c r="M3571">
        <v>64.123334273118402</v>
      </c>
      <c r="N3571">
        <v>0.93466873979974396</v>
      </c>
      <c r="O3571">
        <v>24.324324324324301</v>
      </c>
      <c r="P3571">
        <v>18.589743589743499</v>
      </c>
      <c r="Q3571">
        <v>-2.8765726666604E-2</v>
      </c>
    </row>
    <row r="3572" spans="1:17" hidden="1" x14ac:dyDescent="0.3">
      <c r="A3572" t="s">
        <v>7308</v>
      </c>
      <c r="B3572" t="s">
        <v>7309</v>
      </c>
      <c r="C3572" t="str">
        <f>IFERROR(VLOOKUP(Table1[[#This Row],[Ticker]],[1]!Table1[[Symbol]:[Industry]],2,FALSE),"-")</f>
        <v>-</v>
      </c>
      <c r="E3572">
        <v>38.083407999999999</v>
      </c>
      <c r="F3572">
        <v>12.46</v>
      </c>
      <c r="G3572">
        <v>-42.060025835020902</v>
      </c>
      <c r="H3572">
        <v>-11.268509599706301</v>
      </c>
      <c r="I3572">
        <v>-43.095435334484897</v>
      </c>
      <c r="J3572">
        <v>-8.2470028381543301</v>
      </c>
      <c r="K3572">
        <v>12.9574240707967</v>
      </c>
      <c r="L3572">
        <v>15.0800794610597</v>
      </c>
      <c r="M3572">
        <v>46.258736038391902</v>
      </c>
      <c r="N3572">
        <v>2.2557978975595399</v>
      </c>
      <c r="O3572">
        <v>101.04333868378799</v>
      </c>
      <c r="P3572">
        <v>13.272727272727201</v>
      </c>
      <c r="Q3572">
        <v>9.6167701666329E-2</v>
      </c>
    </row>
    <row r="3573" spans="1:17" hidden="1" x14ac:dyDescent="0.3">
      <c r="A3573" t="s">
        <v>7310</v>
      </c>
      <c r="B3573" t="s">
        <v>7311</v>
      </c>
      <c r="C3573" t="str">
        <f>IFERROR(VLOOKUP(Table1[[#This Row],[Ticker]],[1]!Table1[[Symbol]:[Industry]],2,FALSE),"-")</f>
        <v>-</v>
      </c>
      <c r="D3573" t="s">
        <v>1675</v>
      </c>
      <c r="E3573">
        <v>37.961044999999999</v>
      </c>
      <c r="F3573">
        <v>36.39</v>
      </c>
      <c r="G3573">
        <v>63.422746181412101</v>
      </c>
      <c r="H3573">
        <v>34.839681484729901</v>
      </c>
      <c r="I3573">
        <v>33.401682532918699</v>
      </c>
      <c r="J3573">
        <v>5.4733483074961997</v>
      </c>
      <c r="K3573">
        <v>31.283587776815299</v>
      </c>
      <c r="L3573">
        <v>27.295802183422701</v>
      </c>
      <c r="M3573">
        <v>81.428856203931801</v>
      </c>
      <c r="N3573">
        <v>1.6825489924007599</v>
      </c>
      <c r="O3573">
        <v>9.8653476229733297</v>
      </c>
      <c r="P3573">
        <v>107.94285714285699</v>
      </c>
      <c r="Q3573">
        <v>0.12737447121101</v>
      </c>
    </row>
    <row r="3574" spans="1:17" hidden="1" x14ac:dyDescent="0.3">
      <c r="A3574" t="s">
        <v>7312</v>
      </c>
      <c r="B3574" t="s">
        <v>7313</v>
      </c>
      <c r="C3574" t="str">
        <f>IFERROR(VLOOKUP(Table1[[#This Row],[Ticker]],[1]!Table1[[Symbol]:[Industry]],2,FALSE),"-")</f>
        <v>-</v>
      </c>
      <c r="E3574">
        <v>37.806600000000003</v>
      </c>
      <c r="F3574">
        <v>169</v>
      </c>
      <c r="G3574">
        <v>36.193861926980397</v>
      </c>
      <c r="H3574">
        <v>-12.234708435583901</v>
      </c>
      <c r="I3574">
        <v>29.8881505482276</v>
      </c>
      <c r="J3574">
        <v>-7.6701855061406903</v>
      </c>
      <c r="K3574">
        <v>149.14362892715801</v>
      </c>
      <c r="L3574">
        <v>125.109594970328</v>
      </c>
      <c r="M3574">
        <v>41.2646960366163</v>
      </c>
      <c r="N3574">
        <v>0.785049288061336</v>
      </c>
      <c r="O3574">
        <v>17.781065088757401</v>
      </c>
      <c r="P3574">
        <v>99.763593380614594</v>
      </c>
    </row>
    <row r="3575" spans="1:17" hidden="1" x14ac:dyDescent="0.3">
      <c r="A3575" t="s">
        <v>7314</v>
      </c>
      <c r="B3575" t="s">
        <v>7315</v>
      </c>
      <c r="C3575" t="str">
        <f>IFERROR(VLOOKUP(Table1[[#This Row],[Ticker]],[1]!Table1[[Symbol]:[Industry]],2,FALSE),"-")</f>
        <v>-</v>
      </c>
      <c r="E3575">
        <v>37.799999999999997</v>
      </c>
      <c r="F3575">
        <v>56.59</v>
      </c>
      <c r="G3575">
        <v>304.03606725017403</v>
      </c>
      <c r="H3575">
        <v>-18.728716735179599</v>
      </c>
      <c r="I3575">
        <v>10.2267635302423</v>
      </c>
      <c r="J3575">
        <v>-3.5570988822002301</v>
      </c>
      <c r="K3575">
        <v>59.873468853750197</v>
      </c>
      <c r="L3575">
        <v>50.720219995604502</v>
      </c>
      <c r="M3575">
        <v>44.6663104332738</v>
      </c>
      <c r="N3575">
        <v>1.8659061661529901</v>
      </c>
      <c r="O3575">
        <v>58.119809153560603</v>
      </c>
      <c r="P3575">
        <v>443.61191162343903</v>
      </c>
    </row>
    <row r="3576" spans="1:17" hidden="1" x14ac:dyDescent="0.3">
      <c r="A3576" t="s">
        <v>7316</v>
      </c>
      <c r="B3576" t="s">
        <v>7317</v>
      </c>
      <c r="C3576" t="str">
        <f>IFERROR(VLOOKUP(Table1[[#This Row],[Ticker]],[1]!Table1[[Symbol]:[Industry]],2,FALSE),"-")</f>
        <v>-</v>
      </c>
      <c r="D3576" t="s">
        <v>46</v>
      </c>
      <c r="E3576">
        <v>37.703879999999998</v>
      </c>
      <c r="F3576">
        <v>7.74</v>
      </c>
      <c r="G3576">
        <v>-8.23815953992478</v>
      </c>
      <c r="H3576">
        <v>10.874900824106801</v>
      </c>
      <c r="I3576">
        <v>15.883170496729401</v>
      </c>
      <c r="J3576">
        <v>3.1996466674163999</v>
      </c>
      <c r="K3576">
        <v>6.5161727141581904</v>
      </c>
      <c r="L3576">
        <v>6.3742774633570303</v>
      </c>
      <c r="M3576">
        <v>67.739065172721794</v>
      </c>
      <c r="N3576">
        <v>2.5352894652103801</v>
      </c>
      <c r="O3576">
        <v>30.232558139534799</v>
      </c>
      <c r="P3576">
        <v>76.712328767123296</v>
      </c>
      <c r="Q3576">
        <v>2.6786816337570001E-2</v>
      </c>
    </row>
    <row r="3577" spans="1:17" hidden="1" x14ac:dyDescent="0.3">
      <c r="A3577" t="s">
        <v>7318</v>
      </c>
      <c r="B3577" t="s">
        <v>7319</v>
      </c>
      <c r="C3577" t="str">
        <f>IFERROR(VLOOKUP(Table1[[#This Row],[Ticker]],[1]!Table1[[Symbol]:[Industry]],2,FALSE),"-")</f>
        <v>-</v>
      </c>
      <c r="E3577">
        <v>37.652630479999999</v>
      </c>
      <c r="F3577">
        <v>28.05</v>
      </c>
      <c r="G3577">
        <v>-23.933875299296901</v>
      </c>
      <c r="H3577">
        <v>5.7333023344907197</v>
      </c>
      <c r="I3577">
        <v>25.186330083695299</v>
      </c>
      <c r="J3577">
        <v>-6.5246329454937904</v>
      </c>
      <c r="K3577">
        <v>24.222495654444401</v>
      </c>
      <c r="L3577">
        <v>21.973448737709301</v>
      </c>
      <c r="M3577">
        <v>42.506810128818699</v>
      </c>
      <c r="N3577">
        <v>1.8493166963755201</v>
      </c>
      <c r="O3577">
        <v>0.53475935828877197</v>
      </c>
      <c r="P3577">
        <v>87</v>
      </c>
    </row>
    <row r="3578" spans="1:17" hidden="1" x14ac:dyDescent="0.3">
      <c r="A3578" t="s">
        <v>7320</v>
      </c>
      <c r="B3578" t="s">
        <v>7321</v>
      </c>
      <c r="C3578" t="str">
        <f>IFERROR(VLOOKUP(Table1[[#This Row],[Ticker]],[1]!Table1[[Symbol]:[Industry]],2,FALSE),"-")</f>
        <v>-</v>
      </c>
      <c r="E3578">
        <v>37.637999999999998</v>
      </c>
      <c r="F3578">
        <v>34</v>
      </c>
      <c r="G3578">
        <v>-46.306138073019497</v>
      </c>
      <c r="H3578">
        <v>6.5064207827239402</v>
      </c>
      <c r="I3578">
        <v>-33.892936098374498</v>
      </c>
      <c r="J3578">
        <v>8.8747690916339508</v>
      </c>
      <c r="K3578">
        <v>37.181548322488197</v>
      </c>
      <c r="L3578">
        <v>41.841886046476198</v>
      </c>
      <c r="M3578">
        <v>63.295152312828598</v>
      </c>
      <c r="N3578">
        <v>0.75995914198161396</v>
      </c>
      <c r="O3578">
        <v>70.294117647058798</v>
      </c>
      <c r="P3578">
        <v>14.671163575042099</v>
      </c>
    </row>
    <row r="3579" spans="1:17" hidden="1" x14ac:dyDescent="0.3">
      <c r="A3579" t="s">
        <v>7322</v>
      </c>
      <c r="B3579" t="s">
        <v>7323</v>
      </c>
      <c r="C3579" t="str">
        <f>IFERROR(VLOOKUP(Table1[[#This Row],[Ticker]],[1]!Table1[[Symbol]:[Industry]],2,FALSE),"-")</f>
        <v>-</v>
      </c>
      <c r="D3579" t="s">
        <v>287</v>
      </c>
      <c r="E3579">
        <v>37.570892960000002</v>
      </c>
      <c r="F3579">
        <v>38.94</v>
      </c>
      <c r="G3579">
        <v>30.331030068573298</v>
      </c>
      <c r="H3579">
        <v>-3.3838592837098802</v>
      </c>
      <c r="I3579">
        <v>-44.606455995712601</v>
      </c>
      <c r="J3579">
        <v>-27.509978426246999</v>
      </c>
      <c r="K3579">
        <v>38.318618438602201</v>
      </c>
      <c r="L3579">
        <v>35.692511669354502</v>
      </c>
      <c r="M3579">
        <v>40.036637585762001</v>
      </c>
      <c r="N3579">
        <v>3.6851632782901298</v>
      </c>
      <c r="O3579">
        <v>65.639445300462199</v>
      </c>
      <c r="P3579">
        <v>72.989782318969304</v>
      </c>
      <c r="Q3579">
        <v>1.1266609386983E-2</v>
      </c>
    </row>
    <row r="3580" spans="1:17" hidden="1" x14ac:dyDescent="0.3">
      <c r="A3580" t="s">
        <v>7324</v>
      </c>
      <c r="B3580" t="s">
        <v>7325</v>
      </c>
      <c r="C3580" t="str">
        <f>IFERROR(VLOOKUP(Table1[[#This Row],[Ticker]],[1]!Table1[[Symbol]:[Industry]],2,FALSE),"-")</f>
        <v>-</v>
      </c>
      <c r="E3580">
        <v>37.521707599999999</v>
      </c>
      <c r="F3580">
        <v>26</v>
      </c>
      <c r="G3580">
        <v>-13.26265981215</v>
      </c>
      <c r="H3580">
        <v>-8.5430885938825902</v>
      </c>
      <c r="I3580">
        <v>-26.982138617486701</v>
      </c>
      <c r="J3580">
        <v>-4.9453177812729701</v>
      </c>
      <c r="K3580">
        <v>27.160476369171601</v>
      </c>
      <c r="L3580">
        <v>27.6404033403604</v>
      </c>
      <c r="M3580">
        <v>20.805007762973101</v>
      </c>
      <c r="N3580">
        <v>1.19191919191919</v>
      </c>
      <c r="O3580">
        <v>38.461538461538403</v>
      </c>
      <c r="P3580">
        <v>42.076502732240399</v>
      </c>
      <c r="Q3580">
        <v>1.8616653299212998E-2</v>
      </c>
    </row>
    <row r="3581" spans="1:17" hidden="1" x14ac:dyDescent="0.3">
      <c r="A3581" t="s">
        <v>7326</v>
      </c>
      <c r="B3581" t="s">
        <v>7327</v>
      </c>
      <c r="C3581" t="str">
        <f>IFERROR(VLOOKUP(Table1[[#This Row],[Ticker]],[1]!Table1[[Symbol]:[Industry]],2,FALSE),"-")</f>
        <v>-</v>
      </c>
      <c r="E3581">
        <v>37.463999999999999</v>
      </c>
      <c r="F3581">
        <v>32.090000000000003</v>
      </c>
      <c r="G3581">
        <v>-11.576070143094601</v>
      </c>
      <c r="H3581">
        <v>-18.068956874614599</v>
      </c>
      <c r="I3581">
        <v>-13.735664536623201</v>
      </c>
      <c r="J3581">
        <v>-10.3272285213666</v>
      </c>
      <c r="K3581">
        <v>33.231106264884303</v>
      </c>
      <c r="M3581">
        <v>34.943079527048504</v>
      </c>
      <c r="N3581">
        <v>1.35276478445495</v>
      </c>
      <c r="O3581">
        <v>48.831411654721002</v>
      </c>
      <c r="P3581">
        <v>20.7298720842739</v>
      </c>
    </row>
    <row r="3582" spans="1:17" hidden="1" x14ac:dyDescent="0.3">
      <c r="A3582" t="s">
        <v>7328</v>
      </c>
      <c r="B3582" t="s">
        <v>7329</v>
      </c>
      <c r="C3582" t="str">
        <f>IFERROR(VLOOKUP(Table1[[#This Row],[Ticker]],[1]!Table1[[Symbol]:[Industry]],2,FALSE),"-")</f>
        <v>-</v>
      </c>
      <c r="D3582" t="s">
        <v>624</v>
      </c>
      <c r="E3582">
        <v>37.369819749999998</v>
      </c>
      <c r="F3582">
        <v>15.05</v>
      </c>
      <c r="G3582">
        <v>-73.499120529159896</v>
      </c>
      <c r="H3582">
        <v>4.9432238054732798</v>
      </c>
      <c r="I3582">
        <v>-41.494479604274197</v>
      </c>
      <c r="J3582">
        <v>3.6026765798701801</v>
      </c>
      <c r="K3582">
        <v>15.184857786752</v>
      </c>
      <c r="M3582">
        <v>57.717663142486202</v>
      </c>
      <c r="N3582">
        <v>0.918247220405493</v>
      </c>
      <c r="O3582">
        <v>99.335548172757399</v>
      </c>
      <c r="P3582">
        <v>13.5849056603773</v>
      </c>
    </row>
    <row r="3583" spans="1:17" hidden="1" x14ac:dyDescent="0.3">
      <c r="A3583" t="s">
        <v>7330</v>
      </c>
      <c r="B3583" t="s">
        <v>7331</v>
      </c>
      <c r="C3583" t="str">
        <f>IFERROR(VLOOKUP(Table1[[#This Row],[Ticker]],[1]!Table1[[Symbol]:[Industry]],2,FALSE),"-")</f>
        <v>-</v>
      </c>
      <c r="D3583" t="s">
        <v>713</v>
      </c>
      <c r="E3583">
        <v>37.354653050000003</v>
      </c>
      <c r="F3583">
        <v>263.67</v>
      </c>
      <c r="G3583">
        <v>1.6122016299459201</v>
      </c>
      <c r="H3583">
        <v>-0.45293070691196002</v>
      </c>
      <c r="I3583">
        <v>0.68727102463628997</v>
      </c>
      <c r="J3583">
        <v>-0.67740128874606498</v>
      </c>
      <c r="K3583">
        <v>251.39684547413199</v>
      </c>
      <c r="L3583">
        <v>234.41663080377899</v>
      </c>
      <c r="M3583">
        <v>62.782489239617902</v>
      </c>
      <c r="N3583">
        <v>0.71109399914765403</v>
      </c>
      <c r="O3583">
        <v>4.2970379641218104</v>
      </c>
      <c r="P3583">
        <v>33.233956543708899</v>
      </c>
      <c r="Q3583">
        <v>1.5022786694405E-2</v>
      </c>
    </row>
    <row r="3584" spans="1:17" hidden="1" x14ac:dyDescent="0.3">
      <c r="A3584" t="s">
        <v>7332</v>
      </c>
      <c r="B3584" t="s">
        <v>7333</v>
      </c>
      <c r="C3584" t="str">
        <f>IFERROR(VLOOKUP(Table1[[#This Row],[Ticker]],[1]!Table1[[Symbol]:[Industry]],2,FALSE),"-")</f>
        <v>-</v>
      </c>
      <c r="D3584" t="s">
        <v>130</v>
      </c>
      <c r="E3584">
        <v>37.251369599999997</v>
      </c>
      <c r="F3584">
        <v>47.06</v>
      </c>
      <c r="G3584">
        <v>26.684759196161099</v>
      </c>
      <c r="H3584">
        <v>10.613589684000299</v>
      </c>
      <c r="I3584">
        <v>36.5404230301449</v>
      </c>
      <c r="J3584">
        <v>-8.6277526914306399</v>
      </c>
      <c r="K3584">
        <v>45.9091487469424</v>
      </c>
      <c r="L3584">
        <v>41.049382890324999</v>
      </c>
      <c r="M3584">
        <v>42.745822770821597</v>
      </c>
      <c r="N3584">
        <v>0.29598145582886798</v>
      </c>
      <c r="O3584">
        <v>30.471738206544799</v>
      </c>
      <c r="P3584">
        <v>78.460371634433002</v>
      </c>
      <c r="Q3584">
        <v>0.100760743252683</v>
      </c>
    </row>
    <row r="3585" spans="1:17" hidden="1" x14ac:dyDescent="0.3">
      <c r="A3585" t="s">
        <v>7334</v>
      </c>
      <c r="B3585" t="s">
        <v>7335</v>
      </c>
      <c r="C3585" t="str">
        <f>IFERROR(VLOOKUP(Table1[[#This Row],[Ticker]],[1]!Table1[[Symbol]:[Industry]],2,FALSE),"-")</f>
        <v>-</v>
      </c>
      <c r="E3585">
        <v>37.247909999999997</v>
      </c>
      <c r="F3585">
        <v>87.15</v>
      </c>
      <c r="G3585">
        <v>40.488120300186097</v>
      </c>
      <c r="H3585">
        <v>-4.0500709861108701</v>
      </c>
      <c r="I3585">
        <v>-6.5438046583251896</v>
      </c>
      <c r="J3585">
        <v>6.2713392903063703</v>
      </c>
      <c r="K3585">
        <v>81.728448517389296</v>
      </c>
      <c r="L3585">
        <v>70.534943120728997</v>
      </c>
      <c r="M3585">
        <v>47.852161818043299</v>
      </c>
      <c r="N3585">
        <v>0.90212882477686296</v>
      </c>
      <c r="O3585">
        <v>10.7745266781411</v>
      </c>
      <c r="P3585">
        <v>75.564061240934706</v>
      </c>
      <c r="Q3585">
        <v>0.15113716225186299</v>
      </c>
    </row>
    <row r="3586" spans="1:17" hidden="1" x14ac:dyDescent="0.3">
      <c r="A3586" t="s">
        <v>7336</v>
      </c>
      <c r="B3586" t="s">
        <v>7337</v>
      </c>
      <c r="C3586" t="str">
        <f>IFERROR(VLOOKUP(Table1[[#This Row],[Ticker]],[1]!Table1[[Symbol]:[Industry]],2,FALSE),"-")</f>
        <v>-</v>
      </c>
      <c r="D3586" t="s">
        <v>1474</v>
      </c>
      <c r="E3586">
        <v>37.241034233999997</v>
      </c>
      <c r="F3586">
        <v>23.52</v>
      </c>
      <c r="G3586">
        <v>19.780818448719501</v>
      </c>
      <c r="H3586">
        <v>-7.0204548490266196</v>
      </c>
      <c r="I3586">
        <v>-37.583396164291699</v>
      </c>
      <c r="J3586">
        <v>-2.3235949348310299</v>
      </c>
      <c r="K3586">
        <v>24.513139672079301</v>
      </c>
      <c r="L3586">
        <v>24.404076220946301</v>
      </c>
      <c r="M3586">
        <v>44.058190760750598</v>
      </c>
      <c r="N3586">
        <v>1.1686348243872799</v>
      </c>
      <c r="O3586">
        <v>87.074829931972801</v>
      </c>
      <c r="P3586">
        <v>67.402135231316706</v>
      </c>
      <c r="Q3586">
        <v>6.0672133111196999E-2</v>
      </c>
    </row>
    <row r="3587" spans="1:17" hidden="1" x14ac:dyDescent="0.3">
      <c r="A3587" t="s">
        <v>7338</v>
      </c>
      <c r="B3587" t="s">
        <v>7339</v>
      </c>
      <c r="C3587" t="str">
        <f>IFERROR(VLOOKUP(Table1[[#This Row],[Ticker]],[1]!Table1[[Symbol]:[Industry]],2,FALSE),"-")</f>
        <v>-</v>
      </c>
      <c r="E3587">
        <v>37.206932000000002</v>
      </c>
      <c r="F3587">
        <v>55.95</v>
      </c>
      <c r="G3587">
        <v>104.22538232253</v>
      </c>
      <c r="H3587">
        <v>44.8036683772565</v>
      </c>
      <c r="I3587">
        <v>39.662069153363802</v>
      </c>
      <c r="J3587">
        <v>-4.1801715130100403</v>
      </c>
      <c r="K3587">
        <v>44.368341782515699</v>
      </c>
      <c r="L3587">
        <v>35.779344454131198</v>
      </c>
      <c r="M3587">
        <v>62.6495228035851</v>
      </c>
      <c r="N3587">
        <v>0.77381343932690805</v>
      </c>
      <c r="O3587">
        <v>10.0625558534405</v>
      </c>
      <c r="P3587">
        <v>146.36723910171699</v>
      </c>
      <c r="Q3587">
        <v>4.5200725684917002E-2</v>
      </c>
    </row>
    <row r="3588" spans="1:17" hidden="1" x14ac:dyDescent="0.3">
      <c r="A3588" t="s">
        <v>7340</v>
      </c>
      <c r="B3588" t="s">
        <v>7341</v>
      </c>
      <c r="C3588" t="str">
        <f>IFERROR(VLOOKUP(Table1[[#This Row],[Ticker]],[1]!Table1[[Symbol]:[Industry]],2,FALSE),"-")</f>
        <v>-</v>
      </c>
      <c r="E3588">
        <v>37.202287200000001</v>
      </c>
      <c r="F3588">
        <v>26.31</v>
      </c>
      <c r="G3588">
        <v>45.654646240705802</v>
      </c>
      <c r="H3588">
        <v>1.1408131296230899</v>
      </c>
      <c r="I3588">
        <v>-13.9366463116648</v>
      </c>
      <c r="J3588">
        <v>-0.260482002097563</v>
      </c>
      <c r="K3588">
        <v>26.0173150049574</v>
      </c>
      <c r="L3588">
        <v>23.078537351225201</v>
      </c>
      <c r="M3588">
        <v>55.978891942209401</v>
      </c>
      <c r="N3588">
        <v>0.92830456035190101</v>
      </c>
      <c r="O3588">
        <v>10.224249334853599</v>
      </c>
      <c r="P3588">
        <v>124.87179487179399</v>
      </c>
      <c r="Q3588">
        <v>-1.8652184869175002E-2</v>
      </c>
    </row>
    <row r="3589" spans="1:17" hidden="1" x14ac:dyDescent="0.3">
      <c r="A3589" t="s">
        <v>7342</v>
      </c>
      <c r="B3589" t="s">
        <v>7343</v>
      </c>
      <c r="C3589" t="str">
        <f>IFERROR(VLOOKUP(Table1[[#This Row],[Ticker]],[1]!Table1[[Symbol]:[Industry]],2,FALSE),"-")</f>
        <v>-</v>
      </c>
      <c r="E3589">
        <v>37.152504999999998</v>
      </c>
      <c r="F3589">
        <v>650</v>
      </c>
      <c r="G3589">
        <v>83.540512451596996</v>
      </c>
      <c r="H3589">
        <v>-13.4188504316697</v>
      </c>
      <c r="I3589">
        <v>-46.665521768156502</v>
      </c>
      <c r="J3589">
        <v>-2.5848636791477699</v>
      </c>
      <c r="K3589">
        <v>697.34491887865397</v>
      </c>
      <c r="L3589">
        <v>741.81420674151195</v>
      </c>
      <c r="M3589">
        <v>45.539399148079902</v>
      </c>
      <c r="N3589">
        <v>0.64017991004497699</v>
      </c>
      <c r="O3589">
        <v>94.469230769230705</v>
      </c>
      <c r="P3589">
        <v>116.666666666666</v>
      </c>
      <c r="Q3589">
        <v>8.6784310513174007E-2</v>
      </c>
    </row>
    <row r="3590" spans="1:17" hidden="1" x14ac:dyDescent="0.3">
      <c r="A3590" t="s">
        <v>7344</v>
      </c>
      <c r="B3590" t="s">
        <v>7345</v>
      </c>
      <c r="C3590" t="str">
        <f>IFERROR(VLOOKUP(Table1[[#This Row],[Ticker]],[1]!Table1[[Symbol]:[Industry]],2,FALSE),"-")</f>
        <v>-</v>
      </c>
      <c r="E3590">
        <v>36.99</v>
      </c>
      <c r="F3590">
        <v>71.25</v>
      </c>
      <c r="G3590">
        <v>-41.936688694689202</v>
      </c>
      <c r="H3590">
        <v>3.7184598007878198</v>
      </c>
      <c r="I3590">
        <v>-27.746602849237501</v>
      </c>
      <c r="J3590">
        <v>-0.46185830296282099</v>
      </c>
      <c r="K3590">
        <v>69.115451626608007</v>
      </c>
      <c r="L3590">
        <v>79.058671243297098</v>
      </c>
      <c r="M3590">
        <v>65.277249311561903</v>
      </c>
      <c r="N3590">
        <v>1.3751952514839101</v>
      </c>
      <c r="O3590">
        <v>52.912280701754398</v>
      </c>
      <c r="P3590">
        <v>19.747899159663799</v>
      </c>
    </row>
    <row r="3591" spans="1:17" hidden="1" x14ac:dyDescent="0.3">
      <c r="A3591" t="s">
        <v>7346</v>
      </c>
      <c r="B3591" t="s">
        <v>7347</v>
      </c>
      <c r="C3591" t="str">
        <f>IFERROR(VLOOKUP(Table1[[#This Row],[Ticker]],[1]!Table1[[Symbol]:[Industry]],2,FALSE),"-")</f>
        <v>-</v>
      </c>
      <c r="E3591">
        <v>36.886713999999998</v>
      </c>
      <c r="F3591">
        <v>116.7</v>
      </c>
      <c r="G3591">
        <v>5.11278084589933</v>
      </c>
      <c r="H3591">
        <v>-15.596960647754599</v>
      </c>
      <c r="I3591">
        <v>-12.711391745738799</v>
      </c>
      <c r="J3591">
        <v>2.8219901627134099</v>
      </c>
      <c r="K3591">
        <v>127.734258153376</v>
      </c>
      <c r="L3591">
        <v>118.60285600198</v>
      </c>
      <c r="M3591">
        <v>43.577781701903298</v>
      </c>
      <c r="N3591">
        <v>0.803633022641427</v>
      </c>
      <c r="O3591">
        <v>44.7300771208226</v>
      </c>
      <c r="P3591">
        <v>71.365638766519794</v>
      </c>
      <c r="Q3591">
        <v>8.6446773644550001E-2</v>
      </c>
    </row>
    <row r="3592" spans="1:17" hidden="1" x14ac:dyDescent="0.3">
      <c r="A3592" t="s">
        <v>7348</v>
      </c>
      <c r="B3592" t="s">
        <v>7349</v>
      </c>
      <c r="C3592" t="str">
        <f>IFERROR(VLOOKUP(Table1[[#This Row],[Ticker]],[1]!Table1[[Symbol]:[Industry]],2,FALSE),"-")</f>
        <v>-</v>
      </c>
      <c r="D3592" t="s">
        <v>336</v>
      </c>
      <c r="E3592">
        <v>36.823866768000002</v>
      </c>
      <c r="F3592">
        <v>70.48</v>
      </c>
      <c r="G3592">
        <v>59.656922612996198</v>
      </c>
      <c r="H3592">
        <v>39.160615109821101</v>
      </c>
      <c r="I3592">
        <v>93.536024068845705</v>
      </c>
      <c r="J3592">
        <v>42.758385922430698</v>
      </c>
      <c r="K3592">
        <v>47.061334400396603</v>
      </c>
      <c r="L3592">
        <v>43.157432408836399</v>
      </c>
      <c r="M3592">
        <v>98.686754188845299</v>
      </c>
      <c r="N3592">
        <v>2.8030303030303001</v>
      </c>
      <c r="O3592">
        <v>0</v>
      </c>
      <c r="P3592">
        <v>155.36231884057901</v>
      </c>
    </row>
    <row r="3593" spans="1:17" hidden="1" x14ac:dyDescent="0.3">
      <c r="A3593" t="s">
        <v>7350</v>
      </c>
      <c r="B3593" t="s">
        <v>7351</v>
      </c>
      <c r="C3593" t="str">
        <f>IFERROR(VLOOKUP(Table1[[#This Row],[Ticker]],[1]!Table1[[Symbol]:[Industry]],2,FALSE),"-")</f>
        <v>-</v>
      </c>
      <c r="E3593">
        <v>36.816067820000001</v>
      </c>
      <c r="F3593">
        <v>35.1</v>
      </c>
      <c r="G3593">
        <v>-15.1950269619084</v>
      </c>
      <c r="H3593">
        <v>-22.809046500447199</v>
      </c>
      <c r="I3593">
        <v>-17.404339295714099</v>
      </c>
      <c r="J3593">
        <v>-8.2521960881512708</v>
      </c>
      <c r="K3593">
        <v>38.051136890394503</v>
      </c>
      <c r="L3593">
        <v>37.363201419838902</v>
      </c>
      <c r="M3593">
        <v>27.6449821842366</v>
      </c>
      <c r="N3593">
        <v>0.65540152516794203</v>
      </c>
      <c r="O3593">
        <v>57.549857549857499</v>
      </c>
      <c r="P3593">
        <v>29.663834503139999</v>
      </c>
    </row>
    <row r="3594" spans="1:17" hidden="1" x14ac:dyDescent="0.3">
      <c r="A3594" t="s">
        <v>7352</v>
      </c>
      <c r="B3594" t="s">
        <v>7353</v>
      </c>
      <c r="C3594" t="str">
        <f>IFERROR(VLOOKUP(Table1[[#This Row],[Ticker]],[1]!Table1[[Symbol]:[Industry]],2,FALSE),"-")</f>
        <v>-</v>
      </c>
      <c r="D3594" t="s">
        <v>713</v>
      </c>
      <c r="E3594">
        <v>36.765885388999997</v>
      </c>
      <c r="F3594">
        <v>262.72000000000003</v>
      </c>
      <c r="G3594">
        <v>42.401301217742301</v>
      </c>
      <c r="H3594">
        <v>-4.2143360582388896</v>
      </c>
      <c r="I3594">
        <v>26.538971656748899</v>
      </c>
      <c r="J3594">
        <v>-1.4044047752436899</v>
      </c>
      <c r="K3594">
        <v>245.89771934917101</v>
      </c>
      <c r="L3594">
        <v>209.696096373431</v>
      </c>
      <c r="M3594">
        <v>30.790198502182001</v>
      </c>
      <c r="N3594">
        <v>0.84668776891805797</v>
      </c>
      <c r="O3594">
        <v>0.66991473812423297</v>
      </c>
      <c r="P3594">
        <v>70.819245773732106</v>
      </c>
    </row>
    <row r="3595" spans="1:17" hidden="1" x14ac:dyDescent="0.3">
      <c r="A3595" t="s">
        <v>7354</v>
      </c>
      <c r="B3595" t="s">
        <v>7355</v>
      </c>
      <c r="C3595" t="str">
        <f>IFERROR(VLOOKUP(Table1[[#This Row],[Ticker]],[1]!Table1[[Symbol]:[Industry]],2,FALSE),"-")</f>
        <v>-</v>
      </c>
      <c r="D3595" t="s">
        <v>986</v>
      </c>
      <c r="E3595">
        <v>36.750749999999996</v>
      </c>
      <c r="F3595">
        <v>78.349999999999994</v>
      </c>
      <c r="G3595">
        <v>25.241250708411702</v>
      </c>
      <c r="H3595">
        <v>0.41160137019384802</v>
      </c>
      <c r="I3595">
        <v>22.221444783169801</v>
      </c>
      <c r="J3595">
        <v>-3.8105600541465101</v>
      </c>
      <c r="K3595">
        <v>74.256972663053801</v>
      </c>
      <c r="L3595">
        <v>65.802117400966395</v>
      </c>
      <c r="M3595">
        <v>43.124355304643501</v>
      </c>
      <c r="N3595">
        <v>1.17014373796408</v>
      </c>
      <c r="O3595">
        <v>21.569878749202299</v>
      </c>
      <c r="P3595">
        <v>70.326086956521706</v>
      </c>
      <c r="Q3595">
        <v>0.106305630229972</v>
      </c>
    </row>
    <row r="3596" spans="1:17" hidden="1" x14ac:dyDescent="0.3">
      <c r="A3596" t="s">
        <v>7356</v>
      </c>
      <c r="B3596" t="s">
        <v>7357</v>
      </c>
      <c r="C3596" t="str">
        <f>IFERROR(VLOOKUP(Table1[[#This Row],[Ticker]],[1]!Table1[[Symbol]:[Industry]],2,FALSE),"-")</f>
        <v>-</v>
      </c>
      <c r="D3596" t="s">
        <v>211</v>
      </c>
      <c r="E3596">
        <v>36.6096</v>
      </c>
      <c r="F3596">
        <v>55.1</v>
      </c>
      <c r="G3596">
        <v>4.8843381174565996</v>
      </c>
      <c r="H3596">
        <v>-2.87032722491869</v>
      </c>
      <c r="I3596">
        <v>-19.942357926348599</v>
      </c>
      <c r="J3596">
        <v>14.758385922430699</v>
      </c>
      <c r="K3596">
        <v>58.961835166369099</v>
      </c>
      <c r="L3596">
        <v>62.131714269624098</v>
      </c>
      <c r="M3596">
        <v>70.710087283526093</v>
      </c>
      <c r="N3596">
        <v>1.8144113950565499</v>
      </c>
      <c r="O3596">
        <v>84.464609800362894</v>
      </c>
      <c r="P3596">
        <v>48.918918918918898</v>
      </c>
      <c r="Q3596">
        <v>-5.4436034829202E-2</v>
      </c>
    </row>
    <row r="3597" spans="1:17" hidden="1" x14ac:dyDescent="0.3">
      <c r="A3597" t="s">
        <v>7358</v>
      </c>
      <c r="B3597" t="s">
        <v>7359</v>
      </c>
      <c r="C3597" t="str">
        <f>IFERROR(VLOOKUP(Table1[[#This Row],[Ticker]],[1]!Table1[[Symbol]:[Industry]],2,FALSE),"-")</f>
        <v>-</v>
      </c>
      <c r="D3597" t="s">
        <v>934</v>
      </c>
      <c r="E3597">
        <v>36.587230433999999</v>
      </c>
      <c r="F3597">
        <v>80.47</v>
      </c>
      <c r="G3597">
        <v>-15.861449629429099</v>
      </c>
      <c r="H3597">
        <v>0.48431367935362701</v>
      </c>
      <c r="I3597">
        <v>-13.617194630609999</v>
      </c>
      <c r="J3597">
        <v>-3.8064162603796201</v>
      </c>
      <c r="K3597">
        <v>71.863966876975098</v>
      </c>
      <c r="L3597">
        <v>74.583808250450204</v>
      </c>
      <c r="M3597">
        <v>46.4380242456171</v>
      </c>
      <c r="N3597">
        <v>2.0197556947722402</v>
      </c>
      <c r="O3597">
        <v>8.7983099291661393</v>
      </c>
      <c r="P3597">
        <v>29.7903225806451</v>
      </c>
      <c r="Q3597">
        <v>-2.8615909369503E-2</v>
      </c>
    </row>
    <row r="3598" spans="1:17" hidden="1" x14ac:dyDescent="0.3">
      <c r="A3598" t="s">
        <v>7360</v>
      </c>
      <c r="B3598" t="s">
        <v>7361</v>
      </c>
      <c r="C3598" t="str">
        <f>IFERROR(VLOOKUP(Table1[[#This Row],[Ticker]],[1]!Table1[[Symbol]:[Industry]],2,FALSE),"-")</f>
        <v>-</v>
      </c>
      <c r="D3598" t="s">
        <v>403</v>
      </c>
      <c r="E3598">
        <v>36.550800000000002</v>
      </c>
      <c r="F3598">
        <v>1.02</v>
      </c>
      <c r="G3598">
        <v>21.519948883502099</v>
      </c>
      <c r="H3598">
        <v>3.8562672837341498</v>
      </c>
      <c r="I3598">
        <v>-20.604915707550401</v>
      </c>
      <c r="J3598">
        <v>2.9250525890974002</v>
      </c>
      <c r="K3598">
        <v>0.98918603667279104</v>
      </c>
      <c r="L3598">
        <v>0.96716608835996698</v>
      </c>
      <c r="M3598">
        <v>71.149106578322304</v>
      </c>
      <c r="N3598">
        <v>1.25355795736188</v>
      </c>
      <c r="O3598">
        <v>29.411764705882302</v>
      </c>
      <c r="P3598">
        <v>72.881355932203306</v>
      </c>
      <c r="Q3598">
        <v>3.1727343524984998E-2</v>
      </c>
    </row>
    <row r="3599" spans="1:17" hidden="1" x14ac:dyDescent="0.3">
      <c r="A3599" t="s">
        <v>7362</v>
      </c>
      <c r="B3599" t="s">
        <v>7363</v>
      </c>
      <c r="C3599" t="str">
        <f>IFERROR(VLOOKUP(Table1[[#This Row],[Ticker]],[1]!Table1[[Symbol]:[Industry]],2,FALSE),"-")</f>
        <v>-</v>
      </c>
      <c r="E3599">
        <v>36.319360000000003</v>
      </c>
      <c r="F3599">
        <v>51.5</v>
      </c>
      <c r="G3599">
        <v>45.934664602565697</v>
      </c>
      <c r="H3599">
        <v>7.6551637360749298</v>
      </c>
      <c r="I3599">
        <v>-28.586425722958701</v>
      </c>
      <c r="J3599">
        <v>0.91680176401489799</v>
      </c>
      <c r="K3599">
        <v>50.2300081076772</v>
      </c>
      <c r="L3599">
        <v>48.338719788778199</v>
      </c>
      <c r="M3599">
        <v>60.216817976655598</v>
      </c>
      <c r="N3599">
        <v>0.76725290132385904</v>
      </c>
      <c r="O3599">
        <v>53.009708737864003</v>
      </c>
      <c r="P3599">
        <v>78.8815560958666</v>
      </c>
      <c r="Q3599">
        <v>3.2101199198220999E-2</v>
      </c>
    </row>
    <row r="3600" spans="1:17" hidden="1" x14ac:dyDescent="0.3">
      <c r="A3600" t="s">
        <v>7364</v>
      </c>
      <c r="B3600" t="s">
        <v>7365</v>
      </c>
      <c r="C3600" t="str">
        <f>IFERROR(VLOOKUP(Table1[[#This Row],[Ticker]],[1]!Table1[[Symbol]:[Industry]],2,FALSE),"-")</f>
        <v>-</v>
      </c>
      <c r="D3600" t="s">
        <v>542</v>
      </c>
      <c r="E3600">
        <v>36.316405944000003</v>
      </c>
      <c r="F3600">
        <v>62.05</v>
      </c>
      <c r="G3600">
        <v>53.444730988393999</v>
      </c>
      <c r="H3600">
        <v>-16.665471846700601</v>
      </c>
      <c r="I3600">
        <v>-17.026119833239999</v>
      </c>
      <c r="J3600">
        <v>-1.32372936743623</v>
      </c>
      <c r="K3600">
        <v>68.555437134402396</v>
      </c>
      <c r="L3600">
        <v>62.526519822153297</v>
      </c>
      <c r="M3600">
        <v>32.611252046682502</v>
      </c>
      <c r="N3600">
        <v>0.39914417254092799</v>
      </c>
      <c r="O3600">
        <v>57.872683319903203</v>
      </c>
      <c r="P3600">
        <v>87.973341411693397</v>
      </c>
      <c r="Q3600">
        <v>4.4863557997229997E-3</v>
      </c>
    </row>
    <row r="3601" spans="1:17" hidden="1" x14ac:dyDescent="0.3">
      <c r="A3601" t="s">
        <v>7366</v>
      </c>
      <c r="B3601" t="s">
        <v>7367</v>
      </c>
      <c r="C3601" t="str">
        <f>IFERROR(VLOOKUP(Table1[[#This Row],[Ticker]],[1]!Table1[[Symbol]:[Industry]],2,FALSE),"-")</f>
        <v>-</v>
      </c>
      <c r="D3601" t="s">
        <v>242</v>
      </c>
      <c r="E3601">
        <v>36.297533199999997</v>
      </c>
      <c r="F3601">
        <v>18.010000000000002</v>
      </c>
      <c r="G3601">
        <v>65.289606607831402</v>
      </c>
      <c r="H3601">
        <v>-14.0105472246565</v>
      </c>
      <c r="I3601">
        <v>-28.4994046383088</v>
      </c>
      <c r="J3601">
        <v>-3.9428285219546597E-2</v>
      </c>
      <c r="K3601">
        <v>18.2499370675473</v>
      </c>
      <c r="L3601">
        <v>16.763739910321299</v>
      </c>
      <c r="M3601">
        <v>48.4432342764187</v>
      </c>
      <c r="N3601">
        <v>1.1179739622952301</v>
      </c>
      <c r="O3601">
        <v>31.815657967795602</v>
      </c>
      <c r="P3601">
        <v>95.760869565217405</v>
      </c>
      <c r="Q3601">
        <v>4.7553219761487998E-2</v>
      </c>
    </row>
    <row r="3602" spans="1:17" hidden="1" x14ac:dyDescent="0.3">
      <c r="A3602" t="s">
        <v>7368</v>
      </c>
      <c r="B3602" t="s">
        <v>7369</v>
      </c>
      <c r="C3602" t="str">
        <f>IFERROR(VLOOKUP(Table1[[#This Row],[Ticker]],[1]!Table1[[Symbol]:[Industry]],2,FALSE),"-")</f>
        <v>-</v>
      </c>
      <c r="D3602" t="s">
        <v>304</v>
      </c>
      <c r="E3602">
        <v>36.273000000000003</v>
      </c>
      <c r="F3602">
        <v>10.24</v>
      </c>
      <c r="G3602">
        <v>-79.312104112487205</v>
      </c>
      <c r="H3602">
        <v>-9.1327659277459698</v>
      </c>
      <c r="I3602">
        <v>-47.649058223148998</v>
      </c>
      <c r="J3602">
        <v>-4.3213242224968003</v>
      </c>
      <c r="K3602">
        <v>11.225855528868999</v>
      </c>
      <c r="L3602">
        <v>13.9760582777223</v>
      </c>
      <c r="M3602">
        <v>46.1907408653273</v>
      </c>
      <c r="N3602">
        <v>1.8667786828660999</v>
      </c>
      <c r="O3602">
        <v>128.3203125</v>
      </c>
      <c r="P3602">
        <v>7.5630252100840503</v>
      </c>
      <c r="Q3602">
        <v>-5.3451115897780004E-3</v>
      </c>
    </row>
    <row r="3603" spans="1:17" hidden="1" x14ac:dyDescent="0.3">
      <c r="A3603" t="s">
        <v>7370</v>
      </c>
      <c r="B3603" t="s">
        <v>7371</v>
      </c>
      <c r="C3603" t="str">
        <f>IFERROR(VLOOKUP(Table1[[#This Row],[Ticker]],[1]!Table1[[Symbol]:[Industry]],2,FALSE),"-")</f>
        <v>-</v>
      </c>
      <c r="D3603" t="s">
        <v>403</v>
      </c>
      <c r="E3603">
        <v>36.252110193999997</v>
      </c>
      <c r="F3603">
        <v>14.06</v>
      </c>
      <c r="G3603">
        <v>-8.6492343073292002</v>
      </c>
      <c r="H3603">
        <v>-1.0575667083607101</v>
      </c>
      <c r="I3603">
        <v>-46.886063671118002</v>
      </c>
      <c r="J3603">
        <v>0.68695735100215805</v>
      </c>
      <c r="K3603">
        <v>14.171464820820701</v>
      </c>
      <c r="L3603">
        <v>14.788372652741501</v>
      </c>
      <c r="M3603">
        <v>49.168539574967703</v>
      </c>
      <c r="N3603">
        <v>2.5859588029874199</v>
      </c>
      <c r="O3603">
        <v>72.8307254623044</v>
      </c>
      <c r="P3603">
        <v>40.459540459540399</v>
      </c>
      <c r="Q3603">
        <v>0.103262575924586</v>
      </c>
    </row>
    <row r="3604" spans="1:17" hidden="1" x14ac:dyDescent="0.3">
      <c r="A3604" t="s">
        <v>7372</v>
      </c>
      <c r="B3604" t="s">
        <v>7373</v>
      </c>
      <c r="C3604" t="str">
        <f>IFERROR(VLOOKUP(Table1[[#This Row],[Ticker]],[1]!Table1[[Symbol]:[Industry]],2,FALSE),"-")</f>
        <v>-</v>
      </c>
      <c r="D3604" t="s">
        <v>1474</v>
      </c>
      <c r="E3604">
        <v>36.240192183999902</v>
      </c>
      <c r="F3604">
        <v>7.22</v>
      </c>
      <c r="G3604">
        <v>18.093861926980399</v>
      </c>
      <c r="H3604">
        <v>16.505152924947101</v>
      </c>
      <c r="I3604">
        <v>-1.39420393869915</v>
      </c>
      <c r="J3604">
        <v>-1.2416140775692599</v>
      </c>
      <c r="K3604">
        <v>6.4601449499186101</v>
      </c>
      <c r="L3604">
        <v>5.9283335071217804</v>
      </c>
      <c r="M3604">
        <v>42.826904283691498</v>
      </c>
      <c r="N3604">
        <v>2.1129176291360299</v>
      </c>
      <c r="O3604">
        <v>16.897506925207701</v>
      </c>
      <c r="P3604">
        <v>64.090909090908994</v>
      </c>
      <c r="Q3604">
        <v>7.9230819063829006E-2</v>
      </c>
    </row>
    <row r="3605" spans="1:17" hidden="1" x14ac:dyDescent="0.3">
      <c r="A3605" t="s">
        <v>7374</v>
      </c>
      <c r="B3605" t="s">
        <v>7375</v>
      </c>
      <c r="C3605" t="str">
        <f>IFERROR(VLOOKUP(Table1[[#This Row],[Ticker]],[1]!Table1[[Symbol]:[Industry]],2,FALSE),"-")</f>
        <v>-</v>
      </c>
      <c r="D3605" t="s">
        <v>1474</v>
      </c>
      <c r="E3605">
        <v>36.21228</v>
      </c>
      <c r="F3605">
        <v>36.86</v>
      </c>
      <c r="G3605">
        <v>57.534260929474101</v>
      </c>
      <c r="H3605">
        <v>-9.7341217322841498</v>
      </c>
      <c r="I3605">
        <v>-14.4587978768832</v>
      </c>
      <c r="J3605">
        <v>-2.2821398168901901</v>
      </c>
      <c r="K3605">
        <v>38.441972337619397</v>
      </c>
      <c r="L3605">
        <v>35.464959948519898</v>
      </c>
      <c r="M3605">
        <v>42.401379426441203</v>
      </c>
      <c r="N3605">
        <v>0.78901816745706199</v>
      </c>
      <c r="O3605">
        <v>57.297883884970098</v>
      </c>
      <c r="P3605">
        <v>89.025641025640994</v>
      </c>
      <c r="Q3605">
        <v>2.6678908914215999E-2</v>
      </c>
    </row>
    <row r="3606" spans="1:17" hidden="1" x14ac:dyDescent="0.3">
      <c r="A3606" t="s">
        <v>7376</v>
      </c>
      <c r="B3606" t="s">
        <v>7377</v>
      </c>
      <c r="C3606" t="str">
        <f>IFERROR(VLOOKUP(Table1[[#This Row],[Ticker]],[1]!Table1[[Symbol]:[Industry]],2,FALSE),"-")</f>
        <v>-</v>
      </c>
      <c r="D3606" t="s">
        <v>100</v>
      </c>
      <c r="E3606">
        <v>36.159640000000003</v>
      </c>
      <c r="F3606">
        <v>34.1</v>
      </c>
      <c r="G3606">
        <v>-82.588189355070796</v>
      </c>
      <c r="H3606">
        <v>-17.4034874542814</v>
      </c>
      <c r="I3606">
        <v>-73.518995206568604</v>
      </c>
      <c r="J3606">
        <v>-0.204577040532226</v>
      </c>
      <c r="K3606">
        <v>43.995907067058802</v>
      </c>
      <c r="L3606">
        <v>65.560394067241305</v>
      </c>
      <c r="M3606">
        <v>48.7080542152082</v>
      </c>
      <c r="N3606">
        <v>0.22058333024496901</v>
      </c>
      <c r="O3606">
        <v>190.322580645161</v>
      </c>
      <c r="P3606">
        <v>9.1199999999999903</v>
      </c>
      <c r="Q3606">
        <v>8.1831250000659994E-2</v>
      </c>
    </row>
    <row r="3607" spans="1:17" hidden="1" x14ac:dyDescent="0.3">
      <c r="A3607" t="s">
        <v>7378</v>
      </c>
      <c r="B3607" t="s">
        <v>7379</v>
      </c>
      <c r="C3607" t="str">
        <f>IFERROR(VLOOKUP(Table1[[#This Row],[Ticker]],[1]!Table1[[Symbol]:[Industry]],2,FALSE),"-")</f>
        <v>-</v>
      </c>
      <c r="D3607" t="s">
        <v>629</v>
      </c>
      <c r="E3607">
        <v>36.149555960999997</v>
      </c>
      <c r="F3607">
        <v>13.59</v>
      </c>
      <c r="G3607">
        <v>-43.186872017973698</v>
      </c>
      <c r="H3607">
        <v>-7.9489255262212799</v>
      </c>
      <c r="I3607">
        <v>-33.155197284380698</v>
      </c>
      <c r="J3607">
        <v>-2.6085205523893999</v>
      </c>
      <c r="K3607">
        <v>14.606582687748601</v>
      </c>
      <c r="L3607">
        <v>16.230193179394</v>
      </c>
      <c r="M3607">
        <v>43.774989679251199</v>
      </c>
      <c r="N3607">
        <v>0.71402310239278</v>
      </c>
      <c r="O3607">
        <v>61.883738042678402</v>
      </c>
      <c r="P3607">
        <v>16.6523605150214</v>
      </c>
      <c r="Q3607">
        <v>-2.2834283342932998E-2</v>
      </c>
    </row>
    <row r="3608" spans="1:17" hidden="1" x14ac:dyDescent="0.3">
      <c r="A3608" t="s">
        <v>7380</v>
      </c>
      <c r="B3608" t="s">
        <v>7381</v>
      </c>
      <c r="C3608" t="str">
        <f>IFERROR(VLOOKUP(Table1[[#This Row],[Ticker]],[1]!Table1[[Symbol]:[Industry]],2,FALSE),"-")</f>
        <v>-</v>
      </c>
      <c r="D3608" t="s">
        <v>103</v>
      </c>
      <c r="E3608">
        <v>36.147438000000001</v>
      </c>
      <c r="F3608">
        <v>30.42</v>
      </c>
      <c r="G3608">
        <v>391.92214131369201</v>
      </c>
      <c r="H3608">
        <v>80.5606151098211</v>
      </c>
      <c r="I3608">
        <v>100.893163677852</v>
      </c>
      <c r="J3608">
        <v>21.7570590759026</v>
      </c>
      <c r="K3608">
        <v>17.716334020483401</v>
      </c>
      <c r="L3608">
        <v>13.5666888886549</v>
      </c>
      <c r="M3608">
        <v>73.009472845423304</v>
      </c>
      <c r="N3608">
        <v>2.9115950827136099</v>
      </c>
      <c r="O3608">
        <v>0.55884286653515802</v>
      </c>
      <c r="P3608">
        <v>554.19354838709603</v>
      </c>
      <c r="Q3608">
        <v>5.5390911108572E-2</v>
      </c>
    </row>
    <row r="3609" spans="1:17" hidden="1" x14ac:dyDescent="0.3">
      <c r="A3609" t="s">
        <v>7382</v>
      </c>
      <c r="B3609" t="s">
        <v>7383</v>
      </c>
      <c r="C3609" t="str">
        <f>IFERROR(VLOOKUP(Table1[[#This Row],[Ticker]],[1]!Table1[[Symbol]:[Industry]],2,FALSE),"-")</f>
        <v>-</v>
      </c>
      <c r="D3609" t="s">
        <v>624</v>
      </c>
      <c r="E3609">
        <v>36.092700000000001</v>
      </c>
      <c r="F3609">
        <v>117.95</v>
      </c>
      <c r="G3609">
        <v>57.990736926980397</v>
      </c>
      <c r="H3609">
        <v>-7.8410296270209798</v>
      </c>
      <c r="I3609">
        <v>-15.0814595718494</v>
      </c>
      <c r="J3609">
        <v>-1.2416140775692599</v>
      </c>
      <c r="K3609">
        <v>124.745515104741</v>
      </c>
      <c r="L3609">
        <v>111.980581730238</v>
      </c>
      <c r="M3609">
        <v>0.27449722277640398</v>
      </c>
      <c r="N3609">
        <v>0.76623376623376604</v>
      </c>
      <c r="O3609">
        <v>17.761763459092801</v>
      </c>
      <c r="P3609">
        <v>84.296875</v>
      </c>
    </row>
    <row r="3610" spans="1:17" hidden="1" x14ac:dyDescent="0.3">
      <c r="A3610" t="s">
        <v>7384</v>
      </c>
      <c r="B3610" t="s">
        <v>7385</v>
      </c>
      <c r="C3610" t="str">
        <f>IFERROR(VLOOKUP(Table1[[#This Row],[Ticker]],[1]!Table1[[Symbol]:[Industry]],2,FALSE),"-")</f>
        <v>-</v>
      </c>
      <c r="D3610" t="s">
        <v>140</v>
      </c>
      <c r="E3610">
        <v>36.030628268999997</v>
      </c>
      <c r="F3610">
        <v>70.41</v>
      </c>
      <c r="G3610">
        <v>61.8050027231332</v>
      </c>
      <c r="H3610">
        <v>27.440652952772801</v>
      </c>
      <c r="I3610">
        <v>-8.3053387928184108</v>
      </c>
      <c r="J3610">
        <v>9.8500751008829699</v>
      </c>
      <c r="K3610">
        <v>56.6236245721514</v>
      </c>
      <c r="L3610">
        <v>50.711818054506601</v>
      </c>
      <c r="M3610">
        <v>67.425471389357398</v>
      </c>
      <c r="N3610">
        <v>4.7585230680711996</v>
      </c>
      <c r="O3610">
        <v>9.0754154239454508</v>
      </c>
      <c r="P3610">
        <v>125.673076923076</v>
      </c>
      <c r="Q3610">
        <v>5.3464755869773999E-2</v>
      </c>
    </row>
    <row r="3611" spans="1:17" hidden="1" x14ac:dyDescent="0.3">
      <c r="A3611" t="s">
        <v>7386</v>
      </c>
      <c r="B3611" t="s">
        <v>7387</v>
      </c>
      <c r="C3611" t="str">
        <f>IFERROR(VLOOKUP(Table1[[#This Row],[Ticker]],[1]!Table1[[Symbol]:[Industry]],2,FALSE),"-")</f>
        <v>-</v>
      </c>
      <c r="D3611" t="s">
        <v>934</v>
      </c>
      <c r="E3611">
        <v>36.028896000000003</v>
      </c>
      <c r="F3611">
        <v>64.099999999999994</v>
      </c>
      <c r="G3611">
        <v>-2.4414037735026799</v>
      </c>
      <c r="H3611">
        <v>-3.3602852117222999</v>
      </c>
      <c r="I3611">
        <v>-14.0293224394707</v>
      </c>
      <c r="J3611">
        <v>-1.1305910799483301</v>
      </c>
      <c r="K3611">
        <v>63.517648039449497</v>
      </c>
      <c r="L3611">
        <v>61.7592362983982</v>
      </c>
      <c r="M3611">
        <v>43.481589230104099</v>
      </c>
      <c r="N3611">
        <v>0.72622856634020305</v>
      </c>
      <c r="O3611">
        <v>20.8736349453978</v>
      </c>
      <c r="P3611">
        <v>27.9185791259229</v>
      </c>
      <c r="Q3611">
        <v>9.8342260434540005E-3</v>
      </c>
    </row>
    <row r="3612" spans="1:17" hidden="1" x14ac:dyDescent="0.3">
      <c r="A3612" t="s">
        <v>7388</v>
      </c>
      <c r="B3612" t="s">
        <v>7389</v>
      </c>
      <c r="C3612" t="str">
        <f>IFERROR(VLOOKUP(Table1[[#This Row],[Ticker]],[1]!Table1[[Symbol]:[Industry]],2,FALSE),"-")</f>
        <v>-</v>
      </c>
      <c r="D3612" t="s">
        <v>873</v>
      </c>
      <c r="E3612">
        <v>36.018749999999997</v>
      </c>
      <c r="F3612">
        <v>85</v>
      </c>
      <c r="G3612">
        <v>17.883853445216101</v>
      </c>
      <c r="I3612">
        <v>0.53251350757467097</v>
      </c>
      <c r="K3612">
        <v>72.921358859577893</v>
      </c>
      <c r="M3612">
        <v>86.249356129260704</v>
      </c>
      <c r="N3612">
        <v>1</v>
      </c>
      <c r="O3612">
        <v>15.294117647058799</v>
      </c>
      <c r="P3612">
        <v>44.189991518235701</v>
      </c>
    </row>
    <row r="3613" spans="1:17" hidden="1" x14ac:dyDescent="0.3">
      <c r="A3613" t="s">
        <v>7390</v>
      </c>
      <c r="B3613" t="s">
        <v>7391</v>
      </c>
      <c r="C3613" t="str">
        <f>IFERROR(VLOOKUP(Table1[[#This Row],[Ticker]],[1]!Table1[[Symbol]:[Industry]],2,FALSE),"-")</f>
        <v>-</v>
      </c>
      <c r="E3613">
        <v>36.008334581999897</v>
      </c>
      <c r="F3613">
        <v>47.76</v>
      </c>
      <c r="G3613">
        <v>-45.983231917620998</v>
      </c>
      <c r="H3613">
        <v>-8.2208281891479604</v>
      </c>
      <c r="I3613">
        <v>23.163953319963799</v>
      </c>
      <c r="J3613">
        <v>-8.9975195893802802</v>
      </c>
      <c r="K3613">
        <v>48.363790438354798</v>
      </c>
      <c r="L3613">
        <v>47.0831700991261</v>
      </c>
      <c r="M3613">
        <v>31.1470761013329</v>
      </c>
      <c r="N3613">
        <v>0.65089146038178802</v>
      </c>
      <c r="O3613">
        <v>55.778894472361799</v>
      </c>
      <c r="P3613">
        <v>71.121461841633803</v>
      </c>
      <c r="Q3613">
        <v>0.16477533281724999</v>
      </c>
    </row>
    <row r="3614" spans="1:17" hidden="1" x14ac:dyDescent="0.3">
      <c r="A3614" t="s">
        <v>7392</v>
      </c>
      <c r="B3614" t="s">
        <v>7393</v>
      </c>
      <c r="C3614" t="str">
        <f>IFERROR(VLOOKUP(Table1[[#This Row],[Ticker]],[1]!Table1[[Symbol]:[Industry]],2,FALSE),"-")</f>
        <v>-</v>
      </c>
      <c r="D3614" t="s">
        <v>539</v>
      </c>
      <c r="E3614">
        <v>35.91870093</v>
      </c>
      <c r="F3614">
        <v>32.21</v>
      </c>
      <c r="G3614">
        <v>241.808147641266</v>
      </c>
      <c r="H3614">
        <v>-14.197673660232301</v>
      </c>
      <c r="I3614">
        <v>133.29874571525301</v>
      </c>
      <c r="J3614">
        <v>1.1134583861988501</v>
      </c>
      <c r="K3614">
        <v>33.498613877023899</v>
      </c>
      <c r="L3614">
        <v>25.594745902014701</v>
      </c>
      <c r="M3614">
        <v>61.3401960955634</v>
      </c>
      <c r="N3614">
        <v>0.61248510222569896</v>
      </c>
      <c r="O3614">
        <v>33.498913380937601</v>
      </c>
      <c r="P3614">
        <v>322.70341207348997</v>
      </c>
      <c r="Q3614">
        <v>0.23731222411582001</v>
      </c>
    </row>
    <row r="3615" spans="1:17" hidden="1" x14ac:dyDescent="0.3">
      <c r="A3615" t="s">
        <v>7394</v>
      </c>
      <c r="B3615" t="s">
        <v>7395</v>
      </c>
      <c r="C3615" t="str">
        <f>IFERROR(VLOOKUP(Table1[[#This Row],[Ticker]],[1]!Table1[[Symbol]:[Industry]],2,FALSE),"-")</f>
        <v>-</v>
      </c>
      <c r="E3615">
        <v>35.795892600000002</v>
      </c>
      <c r="F3615">
        <v>87.4</v>
      </c>
      <c r="G3615">
        <v>75.774786782471693</v>
      </c>
      <c r="H3615">
        <v>-12.0879535409296</v>
      </c>
      <c r="I3615">
        <v>-3.2566216841934499</v>
      </c>
      <c r="J3615">
        <v>5.2844405130014502</v>
      </c>
      <c r="K3615">
        <v>86.872197708257502</v>
      </c>
      <c r="L3615">
        <v>75.048905736771303</v>
      </c>
      <c r="M3615">
        <v>47.371962492569303</v>
      </c>
      <c r="N3615">
        <v>0.23636048509546201</v>
      </c>
      <c r="O3615">
        <v>49.725400457665899</v>
      </c>
      <c r="P3615">
        <v>121.153846153846</v>
      </c>
      <c r="Q3615">
        <v>7.9360779249889005E-2</v>
      </c>
    </row>
    <row r="3616" spans="1:17" hidden="1" x14ac:dyDescent="0.3">
      <c r="A3616" t="s">
        <v>7396</v>
      </c>
      <c r="B3616" t="s">
        <v>7397</v>
      </c>
      <c r="C3616" t="str">
        <f>IFERROR(VLOOKUP(Table1[[#This Row],[Ticker]],[1]!Table1[[Symbol]:[Industry]],2,FALSE),"-")</f>
        <v>-</v>
      </c>
      <c r="D3616" t="s">
        <v>388</v>
      </c>
      <c r="E3616">
        <v>35.760060000000003</v>
      </c>
      <c r="F3616">
        <v>28.1</v>
      </c>
      <c r="G3616">
        <v>-35.660976782696999</v>
      </c>
      <c r="H3616">
        <v>-4.4822420330360204</v>
      </c>
      <c r="I3616">
        <v>-48.285892138526798</v>
      </c>
      <c r="J3616">
        <v>-1.9483278584879899</v>
      </c>
      <c r="K3616">
        <v>30.590036837217099</v>
      </c>
      <c r="M3616">
        <v>34.939795339547203</v>
      </c>
      <c r="N3616">
        <v>0.71590909090909005</v>
      </c>
      <c r="O3616">
        <v>83.096085409252595</v>
      </c>
      <c r="P3616">
        <v>2.93040293040294</v>
      </c>
    </row>
    <row r="3617" spans="1:17" hidden="1" x14ac:dyDescent="0.3">
      <c r="A3617" t="s">
        <v>7398</v>
      </c>
      <c r="B3617" t="s">
        <v>7399</v>
      </c>
      <c r="C3617" t="str">
        <f>IFERROR(VLOOKUP(Table1[[#This Row],[Ticker]],[1]!Table1[[Symbol]:[Industry]],2,FALSE),"-")</f>
        <v>-</v>
      </c>
      <c r="D3617" t="s">
        <v>65</v>
      </c>
      <c r="E3617">
        <v>35.685242887999998</v>
      </c>
      <c r="F3617">
        <v>21.47</v>
      </c>
      <c r="G3617">
        <v>19.549840187849899</v>
      </c>
      <c r="H3617">
        <v>23.715256707940899</v>
      </c>
      <c r="I3617">
        <v>9.3535258508910992</v>
      </c>
      <c r="J3617">
        <v>12.243863100853901</v>
      </c>
      <c r="K3617">
        <v>19.257323251793501</v>
      </c>
      <c r="L3617">
        <v>17.938408488712401</v>
      </c>
      <c r="M3617">
        <v>66.648362292117795</v>
      </c>
      <c r="N3617">
        <v>2.8747181739942</v>
      </c>
      <c r="O3617">
        <v>16.3949697251979</v>
      </c>
      <c r="P3617">
        <v>80.420168067226797</v>
      </c>
      <c r="Q3617">
        <v>6.8996733189852E-2</v>
      </c>
    </row>
    <row r="3618" spans="1:17" hidden="1" x14ac:dyDescent="0.3">
      <c r="A3618" t="s">
        <v>7400</v>
      </c>
      <c r="B3618" t="s">
        <v>7401</v>
      </c>
      <c r="C3618" t="str">
        <f>IFERROR(VLOOKUP(Table1[[#This Row],[Ticker]],[1]!Table1[[Symbol]:[Industry]],2,FALSE),"-")</f>
        <v>-</v>
      </c>
      <c r="D3618" t="s">
        <v>75</v>
      </c>
      <c r="E3618">
        <v>35.653799999999997</v>
      </c>
      <c r="F3618">
        <v>2.68</v>
      </c>
      <c r="G3618">
        <v>-46.066617114935703</v>
      </c>
      <c r="H3618">
        <v>23.329629194328099</v>
      </c>
      <c r="I3618">
        <v>-33.092667476739301</v>
      </c>
      <c r="J3618">
        <v>-8.0675526441221699</v>
      </c>
      <c r="M3618">
        <v>25.500821303637</v>
      </c>
      <c r="O3618">
        <v>33.955223880596897</v>
      </c>
      <c r="P3618">
        <v>0</v>
      </c>
    </row>
    <row r="3619" spans="1:17" hidden="1" x14ac:dyDescent="0.3">
      <c r="A3619" t="s">
        <v>7402</v>
      </c>
      <c r="B3619" t="s">
        <v>7403</v>
      </c>
      <c r="C3619" t="str">
        <f>IFERROR(VLOOKUP(Table1[[#This Row],[Ticker]],[1]!Table1[[Symbol]:[Industry]],2,FALSE),"-")</f>
        <v>-</v>
      </c>
      <c r="D3619" t="s">
        <v>629</v>
      </c>
      <c r="E3619">
        <v>35.553032000000002</v>
      </c>
      <c r="F3619">
        <v>80.41</v>
      </c>
      <c r="G3619">
        <v>113.365993074521</v>
      </c>
      <c r="H3619">
        <v>62.2682162944213</v>
      </c>
      <c r="I3619">
        <v>47.455653996690501</v>
      </c>
      <c r="J3619">
        <v>33.107592271637003</v>
      </c>
      <c r="K3619">
        <v>56.625808248687498</v>
      </c>
      <c r="L3619">
        <v>47.290330181026199</v>
      </c>
      <c r="M3619">
        <v>95.135901291853401</v>
      </c>
      <c r="N3619">
        <v>3.5162191861375098</v>
      </c>
      <c r="O3619">
        <v>10.5583882601666</v>
      </c>
      <c r="P3619">
        <v>151.12429731417799</v>
      </c>
      <c r="Q3619">
        <v>0.194211780779767</v>
      </c>
    </row>
    <row r="3620" spans="1:17" hidden="1" x14ac:dyDescent="0.3">
      <c r="A3620" t="s">
        <v>7404</v>
      </c>
      <c r="B3620" t="s">
        <v>7405</v>
      </c>
      <c r="C3620" t="str">
        <f>IFERROR(VLOOKUP(Table1[[#This Row],[Ticker]],[1]!Table1[[Symbol]:[Industry]],2,FALSE),"-")</f>
        <v>-</v>
      </c>
      <c r="D3620" t="s">
        <v>80</v>
      </c>
      <c r="E3620">
        <v>35.489307541999999</v>
      </c>
      <c r="F3620">
        <v>11.98</v>
      </c>
      <c r="G3620">
        <v>70.087304549931204</v>
      </c>
      <c r="H3620">
        <v>8.3876319953745799</v>
      </c>
      <c r="I3620">
        <v>3.54586034566463</v>
      </c>
      <c r="J3620">
        <v>9.1883950715615708</v>
      </c>
      <c r="K3620">
        <v>10.4428622327169</v>
      </c>
      <c r="L3620">
        <v>9.3857284228767597</v>
      </c>
      <c r="M3620">
        <v>74.123421835073103</v>
      </c>
      <c r="N3620">
        <v>1.6719591628733601</v>
      </c>
      <c r="O3620">
        <v>20.617696160266998</v>
      </c>
      <c r="P3620">
        <v>132.6213592233</v>
      </c>
      <c r="Q3620">
        <v>-5.1281857943400004E-3</v>
      </c>
    </row>
    <row r="3621" spans="1:17" hidden="1" x14ac:dyDescent="0.3">
      <c r="A3621" t="s">
        <v>7406</v>
      </c>
      <c r="B3621" t="s">
        <v>7407</v>
      </c>
      <c r="C3621" t="str">
        <f>IFERROR(VLOOKUP(Table1[[#This Row],[Ticker]],[1]!Table1[[Symbol]:[Industry]],2,FALSE),"-")</f>
        <v>-</v>
      </c>
      <c r="D3621" t="s">
        <v>46</v>
      </c>
      <c r="E3621">
        <v>35.468481199999999</v>
      </c>
      <c r="F3621">
        <v>1.48</v>
      </c>
      <c r="G3621">
        <v>71.027195260313704</v>
      </c>
      <c r="H3621">
        <v>29.706069655275599</v>
      </c>
      <c r="I3621">
        <v>60.785458624000299</v>
      </c>
      <c r="J3621">
        <v>-6.3698192057743999</v>
      </c>
      <c r="K3621">
        <v>1.26655061987235</v>
      </c>
      <c r="L3621">
        <v>1.05448515779259</v>
      </c>
      <c r="M3621">
        <v>42.563986501742299</v>
      </c>
      <c r="N3621">
        <v>1.56679904808056</v>
      </c>
      <c r="O3621">
        <v>11.486486486486401</v>
      </c>
      <c r="P3621">
        <v>169.09090909090901</v>
      </c>
      <c r="Q3621">
        <v>7.1103482570337995E-2</v>
      </c>
    </row>
    <row r="3622" spans="1:17" hidden="1" x14ac:dyDescent="0.3">
      <c r="A3622" t="s">
        <v>7408</v>
      </c>
      <c r="B3622" t="s">
        <v>7409</v>
      </c>
      <c r="C3622" t="str">
        <f>IFERROR(VLOOKUP(Table1[[#This Row],[Ticker]],[1]!Table1[[Symbol]:[Industry]],2,FALSE),"-")</f>
        <v>-</v>
      </c>
      <c r="E3622">
        <v>35.391513080000003</v>
      </c>
      <c r="F3622">
        <v>53</v>
      </c>
      <c r="G3622">
        <v>-82.028778006185803</v>
      </c>
      <c r="H3622">
        <v>2.3360207860321201E-2</v>
      </c>
      <c r="I3622">
        <v>-69.054828367989401</v>
      </c>
      <c r="J3622">
        <v>-6.4021035260530397</v>
      </c>
      <c r="M3622">
        <v>40.613700270597398</v>
      </c>
      <c r="O3622">
        <v>125.84905660377299</v>
      </c>
      <c r="P3622">
        <v>15.948370159702399</v>
      </c>
    </row>
    <row r="3623" spans="1:17" hidden="1" x14ac:dyDescent="0.3">
      <c r="A3623" t="s">
        <v>7410</v>
      </c>
      <c r="B3623" t="s">
        <v>7411</v>
      </c>
      <c r="C3623" t="str">
        <f>IFERROR(VLOOKUP(Table1[[#This Row],[Ticker]],[1]!Table1[[Symbol]:[Industry]],2,FALSE),"-")</f>
        <v>-</v>
      </c>
      <c r="D3623" t="s">
        <v>1308</v>
      </c>
      <c r="E3623">
        <v>35.335546641000001</v>
      </c>
      <c r="F3623">
        <v>999.99</v>
      </c>
      <c r="G3623">
        <v>-26.3061380730195</v>
      </c>
      <c r="H3623">
        <v>-4.8403848901788802</v>
      </c>
      <c r="I3623">
        <v>-13.332188434823101</v>
      </c>
      <c r="J3623">
        <v>-1.24261407756926</v>
      </c>
      <c r="K3623">
        <v>999.99423500456703</v>
      </c>
      <c r="L3623">
        <v>999.99296065185797</v>
      </c>
      <c r="M3623">
        <v>45.349584451913898</v>
      </c>
      <c r="N3623">
        <v>1.12212136203684</v>
      </c>
      <c r="O3623">
        <v>4.5010450104500999</v>
      </c>
      <c r="P3623">
        <v>0.88171500630516098</v>
      </c>
      <c r="Q3623">
        <v>-0.10191173764686701</v>
      </c>
    </row>
    <row r="3624" spans="1:17" hidden="1" x14ac:dyDescent="0.3">
      <c r="A3624" t="s">
        <v>7412</v>
      </c>
      <c r="B3624" t="s">
        <v>7413</v>
      </c>
      <c r="C3624" t="str">
        <f>IFERROR(VLOOKUP(Table1[[#This Row],[Ticker]],[1]!Table1[[Symbol]:[Industry]],2,FALSE),"-")</f>
        <v>-</v>
      </c>
      <c r="D3624" t="s">
        <v>140</v>
      </c>
      <c r="E3624">
        <v>35.300699999999999</v>
      </c>
      <c r="F3624">
        <v>30.5</v>
      </c>
      <c r="G3624">
        <v>-34.576814764748903</v>
      </c>
      <c r="I3624">
        <v>-21.602865126552501</v>
      </c>
      <c r="M3624">
        <v>0</v>
      </c>
      <c r="N3624">
        <v>1.03448275862068</v>
      </c>
      <c r="O3624">
        <v>9.01639344262294</v>
      </c>
      <c r="P3624">
        <v>0</v>
      </c>
    </row>
    <row r="3625" spans="1:17" hidden="1" x14ac:dyDescent="0.3">
      <c r="A3625" t="s">
        <v>7414</v>
      </c>
      <c r="B3625" t="s">
        <v>7415</v>
      </c>
      <c r="C3625" t="str">
        <f>IFERROR(VLOOKUP(Table1[[#This Row],[Ticker]],[1]!Table1[[Symbol]:[Industry]],2,FALSE),"-")</f>
        <v>-</v>
      </c>
      <c r="E3625">
        <v>35.211428435999998</v>
      </c>
      <c r="F3625">
        <v>9.2799999999999994</v>
      </c>
      <c r="G3625">
        <v>-88.163926811202899</v>
      </c>
      <c r="H3625">
        <v>-12.800549938722501</v>
      </c>
      <c r="I3625">
        <v>-44.895610263731697</v>
      </c>
      <c r="J3625">
        <v>-5.0955694528227999</v>
      </c>
      <c r="K3625">
        <v>9.9231662483985801</v>
      </c>
      <c r="L3625">
        <v>12.5409900000534</v>
      </c>
      <c r="M3625">
        <v>48.056723649628999</v>
      </c>
      <c r="N3625">
        <v>0.86877582049532098</v>
      </c>
      <c r="O3625">
        <v>247.952586206896</v>
      </c>
      <c r="P3625">
        <v>4.2696629213482904</v>
      </c>
      <c r="Q3625">
        <v>5.5601601171944001E-2</v>
      </c>
    </row>
    <row r="3626" spans="1:17" hidden="1" x14ac:dyDescent="0.3">
      <c r="A3626" t="s">
        <v>7416</v>
      </c>
      <c r="B3626" t="s">
        <v>7417</v>
      </c>
      <c r="C3626" t="str">
        <f>IFERROR(VLOOKUP(Table1[[#This Row],[Ticker]],[1]!Table1[[Symbol]:[Industry]],2,FALSE),"-")</f>
        <v>-</v>
      </c>
      <c r="D3626" t="s">
        <v>403</v>
      </c>
      <c r="E3626">
        <v>35.200000000000003</v>
      </c>
      <c r="F3626">
        <v>3.69</v>
      </c>
      <c r="G3626">
        <v>15.6169388500573</v>
      </c>
      <c r="H3626">
        <v>24.5723798157034</v>
      </c>
      <c r="I3626">
        <v>37.280056463135899</v>
      </c>
      <c r="J3626">
        <v>18.894904693761699</v>
      </c>
      <c r="K3626">
        <v>2.8583546432457299</v>
      </c>
      <c r="L3626">
        <v>2.7900021087950302</v>
      </c>
      <c r="M3626">
        <v>93.033567037469794</v>
      </c>
      <c r="N3626">
        <v>1.46493534017588</v>
      </c>
      <c r="O3626">
        <v>54.200542005419997</v>
      </c>
      <c r="P3626">
        <v>84.5</v>
      </c>
      <c r="Q3626">
        <v>7.3950962936941006E-2</v>
      </c>
    </row>
    <row r="3627" spans="1:17" hidden="1" x14ac:dyDescent="0.3">
      <c r="A3627" t="s">
        <v>7418</v>
      </c>
      <c r="B3627" t="s">
        <v>7419</v>
      </c>
      <c r="C3627" t="str">
        <f>IFERROR(VLOOKUP(Table1[[#This Row],[Ticker]],[1]!Table1[[Symbol]:[Industry]],2,FALSE),"-")</f>
        <v>-</v>
      </c>
      <c r="E3627">
        <v>35.088000000000001</v>
      </c>
      <c r="F3627">
        <v>64.02</v>
      </c>
      <c r="G3627">
        <v>88.526076692081006</v>
      </c>
      <c r="H3627">
        <v>3.5091628276634301</v>
      </c>
      <c r="I3627">
        <v>-31.538397710407601</v>
      </c>
      <c r="J3627">
        <v>-2.0318876338002601</v>
      </c>
      <c r="K3627">
        <v>65.340252278434207</v>
      </c>
      <c r="L3627">
        <v>63.855315274844102</v>
      </c>
      <c r="M3627">
        <v>61.841327610049703</v>
      </c>
      <c r="N3627">
        <v>0.531090737241942</v>
      </c>
      <c r="O3627">
        <v>48.188066229303303</v>
      </c>
      <c r="P3627">
        <v>128.07267545422101</v>
      </c>
      <c r="Q3627">
        <v>9.7165972492950003E-2</v>
      </c>
    </row>
    <row r="3628" spans="1:17" hidden="1" x14ac:dyDescent="0.3">
      <c r="A3628" t="s">
        <v>7420</v>
      </c>
      <c r="B3628" t="s">
        <v>7421</v>
      </c>
      <c r="C3628" t="str">
        <f>IFERROR(VLOOKUP(Table1[[#This Row],[Ticker]],[1]!Table1[[Symbol]:[Industry]],2,FALSE),"-")</f>
        <v>-</v>
      </c>
      <c r="D3628" t="s">
        <v>65</v>
      </c>
      <c r="E3628">
        <v>35.083178400000001</v>
      </c>
      <c r="F3628">
        <v>47.15</v>
      </c>
      <c r="G3628">
        <v>51.016163544129697</v>
      </c>
      <c r="H3628">
        <v>-13.0157298115228</v>
      </c>
      <c r="I3628">
        <v>31.610940984174601</v>
      </c>
      <c r="J3628">
        <v>-0.43137953599143603</v>
      </c>
      <c r="K3628">
        <v>51.454913776542398</v>
      </c>
      <c r="L3628">
        <v>41.651794056674497</v>
      </c>
      <c r="M3628">
        <v>45.14193319788</v>
      </c>
      <c r="N3628">
        <v>0.85122697871859998</v>
      </c>
      <c r="O3628">
        <v>50.392364793213098</v>
      </c>
      <c r="P3628">
        <v>183.18318318318299</v>
      </c>
      <c r="Q3628">
        <v>0.144621228617726</v>
      </c>
    </row>
    <row r="3629" spans="1:17" hidden="1" x14ac:dyDescent="0.3">
      <c r="A3629" t="s">
        <v>7422</v>
      </c>
      <c r="B3629" t="s">
        <v>7423</v>
      </c>
      <c r="C3629" t="str">
        <f>IFERROR(VLOOKUP(Table1[[#This Row],[Ticker]],[1]!Table1[[Symbol]:[Industry]],2,FALSE),"-")</f>
        <v>-</v>
      </c>
      <c r="D3629" t="s">
        <v>403</v>
      </c>
      <c r="E3629">
        <v>35.057499999999997</v>
      </c>
      <c r="F3629">
        <v>189.3</v>
      </c>
      <c r="G3629">
        <v>22.771931758286801</v>
      </c>
      <c r="H3629">
        <v>-11.1666216672426</v>
      </c>
      <c r="I3629">
        <v>72.347066101714304</v>
      </c>
      <c r="J3629">
        <v>3.4545185191158101</v>
      </c>
      <c r="K3629">
        <v>169.920951614513</v>
      </c>
      <c r="L3629">
        <v>131.07134193765799</v>
      </c>
      <c r="M3629">
        <v>54.625866208648802</v>
      </c>
      <c r="N3629">
        <v>0.43945526062961199</v>
      </c>
      <c r="O3629">
        <v>18.436344426835699</v>
      </c>
      <c r="P3629">
        <v>139.31731984829301</v>
      </c>
      <c r="Q3629">
        <v>0.16120867088926299</v>
      </c>
    </row>
    <row r="3630" spans="1:17" hidden="1" x14ac:dyDescent="0.3">
      <c r="A3630" t="s">
        <v>7424</v>
      </c>
      <c r="B3630" t="s">
        <v>7425</v>
      </c>
      <c r="C3630" t="str">
        <f>IFERROR(VLOOKUP(Table1[[#This Row],[Ticker]],[1]!Table1[[Symbol]:[Industry]],2,FALSE),"-")</f>
        <v>-</v>
      </c>
      <c r="D3630" t="s">
        <v>414</v>
      </c>
      <c r="E3630">
        <v>35.049736799999998</v>
      </c>
      <c r="F3630">
        <v>56.5</v>
      </c>
      <c r="G3630">
        <v>20.4471086802271</v>
      </c>
      <c r="H3630">
        <v>12.6271444610054</v>
      </c>
      <c r="I3630">
        <v>-13.5088668800528</v>
      </c>
      <c r="J3630">
        <v>8.4314628455076495</v>
      </c>
      <c r="K3630">
        <v>52.595395034495603</v>
      </c>
      <c r="L3630">
        <v>53.232425867476401</v>
      </c>
      <c r="M3630">
        <v>73.932091959108803</v>
      </c>
      <c r="N3630">
        <v>1.7522335122253201</v>
      </c>
      <c r="O3630">
        <v>67.079646017699105</v>
      </c>
      <c r="Q3630">
        <v>6.5886173587659996E-2</v>
      </c>
    </row>
    <row r="3631" spans="1:17" hidden="1" x14ac:dyDescent="0.3">
      <c r="A3631" t="s">
        <v>7426</v>
      </c>
      <c r="B3631" t="s">
        <v>7427</v>
      </c>
      <c r="C3631" t="str">
        <f>IFERROR(VLOOKUP(Table1[[#This Row],[Ticker]],[1]!Table1[[Symbol]:[Industry]],2,FALSE),"-")</f>
        <v>-</v>
      </c>
      <c r="D3631" t="s">
        <v>629</v>
      </c>
      <c r="E3631">
        <v>34.970147139999902</v>
      </c>
      <c r="F3631">
        <v>16.100000000000001</v>
      </c>
      <c r="G3631">
        <v>-85.955260880037102</v>
      </c>
      <c r="H3631">
        <v>-10.9618338697707</v>
      </c>
      <c r="I3631">
        <v>-62.058303084504701</v>
      </c>
      <c r="J3631">
        <v>-2.4686079425999301</v>
      </c>
      <c r="K3631">
        <v>18.359927772923101</v>
      </c>
      <c r="M3631">
        <v>33.906654719662399</v>
      </c>
      <c r="N3631">
        <v>0.71951219512195097</v>
      </c>
      <c r="O3631">
        <v>160.869565217391</v>
      </c>
      <c r="P3631">
        <v>3.8709677419354902</v>
      </c>
    </row>
    <row r="3632" spans="1:17" hidden="1" x14ac:dyDescent="0.3">
      <c r="A3632" t="s">
        <v>7428</v>
      </c>
      <c r="B3632" t="s">
        <v>7429</v>
      </c>
      <c r="C3632" t="str">
        <f>IFERROR(VLOOKUP(Table1[[#This Row],[Ticker]],[1]!Table1[[Symbol]:[Industry]],2,FALSE),"-")</f>
        <v>-</v>
      </c>
      <c r="E3632">
        <v>34.941000000000003</v>
      </c>
      <c r="F3632">
        <v>570</v>
      </c>
      <c r="G3632">
        <v>66.914200910031198</v>
      </c>
      <c r="H3632">
        <v>-9.6012896520836506</v>
      </c>
      <c r="I3632">
        <v>-12.2683586475891</v>
      </c>
      <c r="J3632">
        <v>-1.2416140775692599</v>
      </c>
      <c r="K3632">
        <v>564.94926565309402</v>
      </c>
      <c r="L3632">
        <v>515.76299144591098</v>
      </c>
      <c r="M3632">
        <v>30.915554732558299</v>
      </c>
      <c r="N3632">
        <v>0.56887052341597799</v>
      </c>
      <c r="O3632">
        <v>28.622807017543799</v>
      </c>
      <c r="P3632">
        <v>93.220338983050794</v>
      </c>
    </row>
    <row r="3633" spans="1:17" hidden="1" x14ac:dyDescent="0.3">
      <c r="A3633" t="s">
        <v>7430</v>
      </c>
      <c r="B3633" t="s">
        <v>7431</v>
      </c>
      <c r="C3633" t="str">
        <f>IFERROR(VLOOKUP(Table1[[#This Row],[Ticker]],[1]!Table1[[Symbol]:[Industry]],2,FALSE),"-")</f>
        <v>-</v>
      </c>
      <c r="D3633" t="s">
        <v>629</v>
      </c>
      <c r="E3633">
        <v>34.930175300000002</v>
      </c>
      <c r="F3633">
        <v>64.760000000000005</v>
      </c>
      <c r="G3633">
        <v>58.7224333555518</v>
      </c>
      <c r="H3633">
        <v>31.348078032502499</v>
      </c>
      <c r="I3633">
        <v>22.661091699574101</v>
      </c>
      <c r="J3633">
        <v>9.1269756660204795</v>
      </c>
      <c r="K3633">
        <v>56.732643582535502</v>
      </c>
      <c r="L3633">
        <v>49.972115846398701</v>
      </c>
      <c r="M3633">
        <v>73.503520466223804</v>
      </c>
      <c r="N3633">
        <v>2.14828138688822</v>
      </c>
      <c r="O3633">
        <v>10.0216182828906</v>
      </c>
      <c r="P3633">
        <v>102.375</v>
      </c>
      <c r="Q3633">
        <v>3.6346058950362997E-2</v>
      </c>
    </row>
    <row r="3634" spans="1:17" hidden="1" x14ac:dyDescent="0.3">
      <c r="A3634" t="s">
        <v>7432</v>
      </c>
      <c r="B3634" t="s">
        <v>7433</v>
      </c>
      <c r="C3634" t="str">
        <f>IFERROR(VLOOKUP(Table1[[#This Row],[Ticker]],[1]!Table1[[Symbol]:[Industry]],2,FALSE),"-")</f>
        <v>-</v>
      </c>
      <c r="D3634" t="s">
        <v>539</v>
      </c>
      <c r="E3634">
        <v>34.92004</v>
      </c>
      <c r="F3634">
        <v>68</v>
      </c>
      <c r="G3634">
        <v>-39.104291445679202</v>
      </c>
      <c r="H3634">
        <v>-0.83204319547101901</v>
      </c>
      <c r="I3634">
        <v>-19.227566237203401</v>
      </c>
      <c r="J3634">
        <v>4.20109021767031</v>
      </c>
      <c r="K3634">
        <v>65.801994566184703</v>
      </c>
      <c r="L3634">
        <v>68.193939983564405</v>
      </c>
      <c r="M3634">
        <v>61.4821950520342</v>
      </c>
      <c r="N3634">
        <v>1.1645086547635199</v>
      </c>
      <c r="O3634">
        <v>37.264705882352899</v>
      </c>
      <c r="P3634">
        <v>24.656278643446299</v>
      </c>
      <c r="Q3634">
        <v>0.135868548923777</v>
      </c>
    </row>
    <row r="3635" spans="1:17" hidden="1" x14ac:dyDescent="0.3">
      <c r="A3635" t="s">
        <v>7434</v>
      </c>
      <c r="B3635" t="s">
        <v>7435</v>
      </c>
      <c r="C3635" t="str">
        <f>IFERROR(VLOOKUP(Table1[[#This Row],[Ticker]],[1]!Table1[[Symbol]:[Industry]],2,FALSE),"-")</f>
        <v>-</v>
      </c>
      <c r="D3635" t="s">
        <v>21</v>
      </c>
      <c r="E3635">
        <v>34.891511899999998</v>
      </c>
      <c r="F3635">
        <v>11.4</v>
      </c>
      <c r="G3635">
        <v>326.074814307932</v>
      </c>
      <c r="H3635">
        <v>130.11011005931601</v>
      </c>
      <c r="I3635">
        <v>67.047558400619806</v>
      </c>
      <c r="J3635">
        <v>20.030544420866601</v>
      </c>
      <c r="K3635">
        <v>6.5307046940074898</v>
      </c>
      <c r="L3635">
        <v>5.0000539158873503</v>
      </c>
      <c r="M3635">
        <v>97.751463262484606</v>
      </c>
      <c r="N3635">
        <v>3.3790188327955901</v>
      </c>
      <c r="O3635">
        <v>2.01754385964911</v>
      </c>
      <c r="P3635">
        <v>404.42477876106199</v>
      </c>
      <c r="Q3635">
        <v>0.17665690773282</v>
      </c>
    </row>
    <row r="3636" spans="1:17" hidden="1" x14ac:dyDescent="0.3">
      <c r="A3636" t="s">
        <v>7436</v>
      </c>
      <c r="B3636" t="s">
        <v>7437</v>
      </c>
      <c r="C3636" t="str">
        <f>IFERROR(VLOOKUP(Table1[[#This Row],[Ticker]],[1]!Table1[[Symbol]:[Industry]],2,FALSE),"-")</f>
        <v>-</v>
      </c>
      <c r="D3636" t="s">
        <v>242</v>
      </c>
      <c r="E3636">
        <v>34.772128049999999</v>
      </c>
      <c r="F3636">
        <v>47.09</v>
      </c>
      <c r="G3636">
        <v>-0.53104611295654502</v>
      </c>
      <c r="H3636">
        <v>-1.66654264478283</v>
      </c>
      <c r="I3636">
        <v>-20.1768966445165</v>
      </c>
      <c r="J3636">
        <v>-4.5680174039725898</v>
      </c>
      <c r="K3636">
        <v>50.419938382834403</v>
      </c>
      <c r="L3636">
        <v>49.610747044289198</v>
      </c>
      <c r="M3636">
        <v>34.376835445023602</v>
      </c>
      <c r="N3636">
        <v>0.52426851266683605</v>
      </c>
      <c r="O3636">
        <v>42.217031216818803</v>
      </c>
      <c r="P3636">
        <v>32.6478873239436</v>
      </c>
      <c r="Q3636">
        <v>2.6327547235654999E-2</v>
      </c>
    </row>
    <row r="3637" spans="1:17" hidden="1" x14ac:dyDescent="0.3">
      <c r="A3637" t="s">
        <v>7438</v>
      </c>
      <c r="B3637" t="s">
        <v>7439</v>
      </c>
      <c r="C3637" t="str">
        <f>IFERROR(VLOOKUP(Table1[[#This Row],[Ticker]],[1]!Table1[[Symbol]:[Industry]],2,FALSE),"-")</f>
        <v>-</v>
      </c>
      <c r="D3637" t="s">
        <v>140</v>
      </c>
      <c r="E3637">
        <v>34.726999999999997</v>
      </c>
      <c r="F3637">
        <v>31.65</v>
      </c>
      <c r="G3637">
        <v>-116.71522898211001</v>
      </c>
      <c r="H3637">
        <v>-11.986443713708301</v>
      </c>
      <c r="I3637">
        <v>-31.948799388795901</v>
      </c>
      <c r="J3637">
        <v>5.5581152864361503</v>
      </c>
      <c r="K3637">
        <v>31.878225873163199</v>
      </c>
      <c r="L3637">
        <v>89.768456801230599</v>
      </c>
      <c r="M3637">
        <v>51.3839508086511</v>
      </c>
      <c r="N3637">
        <v>0.72539198357899304</v>
      </c>
      <c r="O3637">
        <v>1049.4470774091601</v>
      </c>
      <c r="P3637">
        <v>30.731102850061902</v>
      </c>
    </row>
    <row r="3638" spans="1:17" hidden="1" x14ac:dyDescent="0.3">
      <c r="A3638" t="s">
        <v>7440</v>
      </c>
      <c r="B3638" t="s">
        <v>7441</v>
      </c>
      <c r="C3638" t="str">
        <f>IFERROR(VLOOKUP(Table1[[#This Row],[Ticker]],[1]!Table1[[Symbol]:[Industry]],2,FALSE),"-")</f>
        <v>-</v>
      </c>
      <c r="D3638" t="s">
        <v>100</v>
      </c>
      <c r="E3638">
        <v>34.635347580000001</v>
      </c>
      <c r="F3638">
        <v>66.75</v>
      </c>
      <c r="G3638">
        <v>52.348279651919597</v>
      </c>
      <c r="H3638">
        <v>-12.436069973051801</v>
      </c>
      <c r="I3638">
        <v>-9.10045826617859</v>
      </c>
      <c r="J3638">
        <v>1.28712155461464</v>
      </c>
      <c r="K3638">
        <v>69.043683813232903</v>
      </c>
      <c r="L3638">
        <v>64.544967409880101</v>
      </c>
      <c r="M3638">
        <v>46.649226054765499</v>
      </c>
      <c r="N3638">
        <v>1.7968729289405501</v>
      </c>
      <c r="O3638">
        <v>49.498127340823899</v>
      </c>
      <c r="P3638">
        <v>133.80035026269701</v>
      </c>
      <c r="Q3638">
        <v>6.0644463739625003E-2</v>
      </c>
    </row>
    <row r="3639" spans="1:17" hidden="1" x14ac:dyDescent="0.3">
      <c r="A3639" t="s">
        <v>7442</v>
      </c>
      <c r="B3639" t="s">
        <v>7443</v>
      </c>
      <c r="C3639" t="str">
        <f>IFERROR(VLOOKUP(Table1[[#This Row],[Ticker]],[1]!Table1[[Symbol]:[Industry]],2,FALSE),"-")</f>
        <v>-</v>
      </c>
      <c r="E3639">
        <v>34.547924999999999</v>
      </c>
      <c r="F3639">
        <v>41.89</v>
      </c>
      <c r="G3639">
        <v>8.4317197590807602</v>
      </c>
      <c r="H3639">
        <v>5.3974572150842697</v>
      </c>
      <c r="I3639">
        <v>-7.3083969896194203</v>
      </c>
      <c r="J3639">
        <v>-1.2416140775692599</v>
      </c>
      <c r="K3639">
        <v>36.081487776004501</v>
      </c>
      <c r="L3639">
        <v>29.292921146929899</v>
      </c>
      <c r="M3639">
        <v>87.052658370214502</v>
      </c>
      <c r="N3639">
        <v>0.57647565704437698</v>
      </c>
      <c r="O3639">
        <v>0</v>
      </c>
      <c r="P3639">
        <v>99.476190476190396</v>
      </c>
    </row>
    <row r="3640" spans="1:17" hidden="1" x14ac:dyDescent="0.3">
      <c r="A3640" t="s">
        <v>7444</v>
      </c>
      <c r="B3640" t="s">
        <v>7445</v>
      </c>
      <c r="C3640" t="str">
        <f>IFERROR(VLOOKUP(Table1[[#This Row],[Ticker]],[1]!Table1[[Symbol]:[Industry]],2,FALSE),"-")</f>
        <v>-</v>
      </c>
      <c r="D3640" t="s">
        <v>1535</v>
      </c>
      <c r="E3640">
        <v>34.523429999999998</v>
      </c>
      <c r="F3640">
        <v>56.26</v>
      </c>
      <c r="G3640">
        <v>4.3184265891582498</v>
      </c>
      <c r="H3640">
        <v>7.5452304944364901</v>
      </c>
      <c r="I3640">
        <v>-26.215434021692101</v>
      </c>
      <c r="J3640">
        <v>-0.48299338791409802</v>
      </c>
      <c r="K3640">
        <v>57.026658730011498</v>
      </c>
      <c r="L3640">
        <v>55.286376178016397</v>
      </c>
      <c r="M3640">
        <v>61.023428134221</v>
      </c>
      <c r="N3640">
        <v>0.70621831397995405</v>
      </c>
      <c r="O3640">
        <v>33.309633842872302</v>
      </c>
      <c r="P3640">
        <v>32.3764705882352</v>
      </c>
      <c r="Q3640">
        <v>2.2751878584828002E-2</v>
      </c>
    </row>
    <row r="3641" spans="1:17" hidden="1" x14ac:dyDescent="0.3">
      <c r="A3641" t="s">
        <v>7446</v>
      </c>
      <c r="B3641" t="s">
        <v>7447</v>
      </c>
      <c r="C3641" t="str">
        <f>IFERROR(VLOOKUP(Table1[[#This Row],[Ticker]],[1]!Table1[[Symbol]:[Industry]],2,FALSE),"-")</f>
        <v>-</v>
      </c>
      <c r="D3641" t="s">
        <v>1535</v>
      </c>
      <c r="E3641">
        <v>34.333199999999998</v>
      </c>
      <c r="F3641">
        <v>33.17</v>
      </c>
      <c r="G3641">
        <v>-40.150293917175397</v>
      </c>
      <c r="H3641">
        <v>-8.1110776355558407</v>
      </c>
      <c r="I3641">
        <v>-35.193201391242397</v>
      </c>
      <c r="J3641">
        <v>-2.1012708114082498E-2</v>
      </c>
      <c r="K3641">
        <v>34.026626235126102</v>
      </c>
      <c r="L3641">
        <v>36.6527346764301</v>
      </c>
      <c r="M3641">
        <v>41.111981505561801</v>
      </c>
      <c r="N3641">
        <v>0.63371204768348499</v>
      </c>
      <c r="O3641">
        <v>67.319867350015002</v>
      </c>
      <c r="P3641">
        <v>12.0608108108108</v>
      </c>
      <c r="Q3641">
        <v>9.1833825745878006E-2</v>
      </c>
    </row>
    <row r="3642" spans="1:17" hidden="1" x14ac:dyDescent="0.3">
      <c r="A3642" t="s">
        <v>7448</v>
      </c>
      <c r="B3642" t="s">
        <v>7449</v>
      </c>
      <c r="C3642" t="str">
        <f>IFERROR(VLOOKUP(Table1[[#This Row],[Ticker]],[1]!Table1[[Symbol]:[Industry]],2,FALSE),"-")</f>
        <v>-</v>
      </c>
      <c r="D3642" t="s">
        <v>403</v>
      </c>
      <c r="E3642">
        <v>34.285089999999997</v>
      </c>
      <c r="F3642">
        <v>62.88</v>
      </c>
      <c r="G3642">
        <v>-52.190155046145399</v>
      </c>
      <c r="H3642">
        <v>4.1010124608144798</v>
      </c>
      <c r="I3642">
        <v>-6.11991221998941</v>
      </c>
      <c r="J3642">
        <v>7.7348682013310199</v>
      </c>
      <c r="K3642">
        <v>62.7600691327291</v>
      </c>
      <c r="L3642">
        <v>64.295924080834794</v>
      </c>
      <c r="M3642">
        <v>68.237587953792797</v>
      </c>
      <c r="N3642">
        <v>3.6411796832332</v>
      </c>
      <c r="O3642">
        <v>50.1272264631043</v>
      </c>
      <c r="P3642">
        <v>20</v>
      </c>
    </row>
    <row r="3643" spans="1:17" hidden="1" x14ac:dyDescent="0.3">
      <c r="A3643" t="s">
        <v>7450</v>
      </c>
      <c r="B3643" t="s">
        <v>7451</v>
      </c>
      <c r="C3643" t="str">
        <f>IFERROR(VLOOKUP(Table1[[#This Row],[Ticker]],[1]!Table1[[Symbol]:[Industry]],2,FALSE),"-")</f>
        <v>-</v>
      </c>
      <c r="E3643">
        <v>34.282499999999999</v>
      </c>
      <c r="F3643">
        <v>31</v>
      </c>
      <c r="G3643">
        <v>-50.6963819754586</v>
      </c>
      <c r="H3643">
        <v>-2.8081348901788901</v>
      </c>
      <c r="I3643">
        <v>-57.101461063156201</v>
      </c>
      <c r="J3643">
        <v>-4.6439809414745801</v>
      </c>
      <c r="K3643">
        <v>35.498675708708497</v>
      </c>
      <c r="L3643">
        <v>42.182676093814003</v>
      </c>
      <c r="M3643">
        <v>46.034930539501801</v>
      </c>
      <c r="N3643">
        <v>0.14143211474172299</v>
      </c>
      <c r="O3643">
        <v>99.0322580645161</v>
      </c>
      <c r="P3643">
        <v>14.814814814814801</v>
      </c>
      <c r="Q3643">
        <v>-0.17947859334973501</v>
      </c>
    </row>
    <row r="3644" spans="1:17" hidden="1" x14ac:dyDescent="0.3">
      <c r="A3644" t="s">
        <v>7452</v>
      </c>
      <c r="B3644" t="s">
        <v>7453</v>
      </c>
      <c r="C3644" t="str">
        <f>IFERROR(VLOOKUP(Table1[[#This Row],[Ticker]],[1]!Table1[[Symbol]:[Industry]],2,FALSE),"-")</f>
        <v>-</v>
      </c>
      <c r="D3644" t="s">
        <v>242</v>
      </c>
      <c r="E3644">
        <v>34.28</v>
      </c>
      <c r="F3644">
        <v>85</v>
      </c>
      <c r="G3644">
        <v>76.703176472000706</v>
      </c>
      <c r="H3644">
        <v>14.519946586144201</v>
      </c>
      <c r="I3644">
        <v>84.112643156349804</v>
      </c>
      <c r="J3644">
        <v>-8.0894401645257794</v>
      </c>
      <c r="K3644">
        <v>77.089087017393993</v>
      </c>
      <c r="L3644">
        <v>65.040847253268396</v>
      </c>
      <c r="M3644">
        <v>53.639356338683299</v>
      </c>
      <c r="N3644">
        <v>3.0320470896010399</v>
      </c>
      <c r="O3644">
        <v>11.764705882352899</v>
      </c>
      <c r="P3644">
        <v>145.09803921568599</v>
      </c>
      <c r="Q3644">
        <v>7.66514883515E-2</v>
      </c>
    </row>
    <row r="3645" spans="1:17" hidden="1" x14ac:dyDescent="0.3">
      <c r="A3645" t="s">
        <v>7454</v>
      </c>
      <c r="B3645" t="s">
        <v>7455</v>
      </c>
      <c r="C3645" t="str">
        <f>IFERROR(VLOOKUP(Table1[[#This Row],[Ticker]],[1]!Table1[[Symbol]:[Industry]],2,FALSE),"-")</f>
        <v>-</v>
      </c>
      <c r="E3645">
        <v>34.277560260000001</v>
      </c>
      <c r="F3645">
        <v>192</v>
      </c>
      <c r="G3645">
        <v>86.908742548857106</v>
      </c>
      <c r="H3645">
        <v>-14.8626407041323</v>
      </c>
      <c r="I3645">
        <v>85.014919003193299</v>
      </c>
      <c r="J3645">
        <v>-8.9467667493249898</v>
      </c>
      <c r="K3645">
        <v>185.87039987917399</v>
      </c>
      <c r="L3645">
        <v>135.91803428105601</v>
      </c>
      <c r="M3645">
        <v>20.959768332358301</v>
      </c>
      <c r="N3645">
        <v>0.81520630172678599</v>
      </c>
      <c r="O3645">
        <v>36.171874999999901</v>
      </c>
      <c r="P3645">
        <v>145.83866837387899</v>
      </c>
      <c r="Q3645">
        <v>9.4868369445308007E-2</v>
      </c>
    </row>
    <row r="3646" spans="1:17" hidden="1" x14ac:dyDescent="0.3">
      <c r="A3646" t="s">
        <v>7456</v>
      </c>
      <c r="B3646" t="s">
        <v>7457</v>
      </c>
      <c r="C3646" t="str">
        <f>IFERROR(VLOOKUP(Table1[[#This Row],[Ticker]],[1]!Table1[[Symbol]:[Industry]],2,FALSE),"-")</f>
        <v>-</v>
      </c>
      <c r="D3646" t="s">
        <v>403</v>
      </c>
      <c r="E3646">
        <v>34.2181</v>
      </c>
      <c r="F3646">
        <v>16.82</v>
      </c>
      <c r="G3646">
        <v>78.815813146492602</v>
      </c>
      <c r="H3646">
        <v>-7.07402176168726</v>
      </c>
      <c r="I3646">
        <v>-18.0347380098939</v>
      </c>
      <c r="J3646">
        <v>-3.0924273136881499</v>
      </c>
      <c r="K3646">
        <v>18.052394656215199</v>
      </c>
      <c r="L3646">
        <v>15.952264083527099</v>
      </c>
      <c r="M3646">
        <v>43.520264457168999</v>
      </c>
      <c r="N3646">
        <v>2.2127189276725199</v>
      </c>
      <c r="O3646">
        <v>35.790725326991598</v>
      </c>
      <c r="P3646">
        <v>132.963988919667</v>
      </c>
      <c r="Q3646">
        <v>9.9291690365226004E-2</v>
      </c>
    </row>
    <row r="3647" spans="1:17" hidden="1" x14ac:dyDescent="0.3">
      <c r="A3647" t="s">
        <v>7458</v>
      </c>
      <c r="B3647" t="s">
        <v>7459</v>
      </c>
      <c r="C3647" t="str">
        <f>IFERROR(VLOOKUP(Table1[[#This Row],[Ticker]],[1]!Table1[[Symbol]:[Industry]],2,FALSE),"-")</f>
        <v>-</v>
      </c>
      <c r="D3647" t="s">
        <v>934</v>
      </c>
      <c r="E3647">
        <v>34.196954136000002</v>
      </c>
      <c r="F3647">
        <v>24.54</v>
      </c>
      <c r="G3647">
        <v>-6.89007967885901</v>
      </c>
      <c r="H3647">
        <v>22.571013898311701</v>
      </c>
      <c r="I3647">
        <v>-5.9361271656765702</v>
      </c>
      <c r="J3647">
        <v>9.2179045219930806</v>
      </c>
      <c r="K3647">
        <v>21.981626869646799</v>
      </c>
      <c r="L3647">
        <v>22.110311315401901</v>
      </c>
      <c r="M3647">
        <v>92.989463973874294</v>
      </c>
      <c r="N3647">
        <v>3.38597346119567</v>
      </c>
      <c r="O3647">
        <v>42.420537897310503</v>
      </c>
      <c r="P3647">
        <v>37.865168539325801</v>
      </c>
      <c r="Q3647">
        <v>5.7103474907996998E-2</v>
      </c>
    </row>
    <row r="3648" spans="1:17" hidden="1" x14ac:dyDescent="0.3">
      <c r="A3648" t="s">
        <v>7460</v>
      </c>
      <c r="B3648" t="s">
        <v>7461</v>
      </c>
      <c r="C3648" t="str">
        <f>IFERROR(VLOOKUP(Table1[[#This Row],[Ticker]],[1]!Table1[[Symbol]:[Industry]],2,FALSE),"-")</f>
        <v>-</v>
      </c>
      <c r="E3648">
        <v>34.170431000000001</v>
      </c>
      <c r="F3648">
        <v>63.55</v>
      </c>
      <c r="G3648">
        <v>-14.893094594758701</v>
      </c>
      <c r="H3648">
        <v>-10.703582421043</v>
      </c>
      <c r="I3648">
        <v>-3.6876059641537502</v>
      </c>
      <c r="J3648">
        <v>2.4293580502349399</v>
      </c>
      <c r="K3648">
        <v>59.885727691159602</v>
      </c>
      <c r="L3648">
        <v>58.365456020433399</v>
      </c>
      <c r="M3648">
        <v>46.029591594974498</v>
      </c>
      <c r="N3648">
        <v>0.24828855111434001</v>
      </c>
      <c r="O3648">
        <v>23.996852871754498</v>
      </c>
      <c r="P3648">
        <v>48.654970760233901</v>
      </c>
      <c r="Q3648">
        <v>5.4395255132970001E-3</v>
      </c>
    </row>
    <row r="3649" spans="1:17" hidden="1" x14ac:dyDescent="0.3">
      <c r="A3649" t="s">
        <v>7462</v>
      </c>
      <c r="B3649" t="s">
        <v>7463</v>
      </c>
      <c r="C3649" t="str">
        <f>IFERROR(VLOOKUP(Table1[[#This Row],[Ticker]],[1]!Table1[[Symbol]:[Industry]],2,FALSE),"-")</f>
        <v>-</v>
      </c>
      <c r="D3649" t="s">
        <v>65</v>
      </c>
      <c r="E3649">
        <v>34.040607699999903</v>
      </c>
      <c r="F3649">
        <v>5.5</v>
      </c>
      <c r="G3649">
        <v>-5.5931859894901201</v>
      </c>
      <c r="H3649">
        <v>-1.87035303188851</v>
      </c>
      <c r="I3649">
        <v>-12.2495918825592</v>
      </c>
      <c r="J3649">
        <v>1.0670674632677399</v>
      </c>
      <c r="K3649">
        <v>3.84060084798248</v>
      </c>
      <c r="L3649">
        <v>2.670549716824</v>
      </c>
      <c r="M3649">
        <v>38.443217552922597</v>
      </c>
      <c r="N3649">
        <v>1</v>
      </c>
      <c r="Q3649">
        <v>2.0202940921462999E-2</v>
      </c>
    </row>
    <row r="3650" spans="1:17" hidden="1" x14ac:dyDescent="0.3">
      <c r="A3650" t="s">
        <v>7464</v>
      </c>
      <c r="B3650" t="s">
        <v>7465</v>
      </c>
      <c r="C3650" t="str">
        <f>IFERROR(VLOOKUP(Table1[[#This Row],[Ticker]],[1]!Table1[[Symbol]:[Industry]],2,FALSE),"-")</f>
        <v>-</v>
      </c>
      <c r="E3650">
        <v>33.911364749999997</v>
      </c>
      <c r="F3650">
        <v>107.65</v>
      </c>
      <c r="G3650">
        <v>59.297310202842397</v>
      </c>
      <c r="H3650">
        <v>-9.8261457021824103</v>
      </c>
      <c r="I3650">
        <v>-29.230625934823099</v>
      </c>
      <c r="J3650">
        <v>-6.2283748895727804</v>
      </c>
      <c r="K3650">
        <v>120.415378818603</v>
      </c>
      <c r="L3650">
        <v>114.96938400361699</v>
      </c>
      <c r="M3650">
        <v>0.286662679983678</v>
      </c>
      <c r="N3650">
        <v>7.2018890200708299E-2</v>
      </c>
      <c r="O3650">
        <v>85.322805387830897</v>
      </c>
      <c r="P3650">
        <v>138.69179600886901</v>
      </c>
    </row>
    <row r="3651" spans="1:17" hidden="1" x14ac:dyDescent="0.3">
      <c r="A3651" t="s">
        <v>7466</v>
      </c>
      <c r="B3651" t="s">
        <v>7467</v>
      </c>
      <c r="C3651" t="str">
        <f>IFERROR(VLOOKUP(Table1[[#This Row],[Ticker]],[1]!Table1[[Symbol]:[Industry]],2,FALSE),"-")</f>
        <v>-</v>
      </c>
      <c r="D3651" t="s">
        <v>130</v>
      </c>
      <c r="E3651">
        <v>33.863700000000001</v>
      </c>
      <c r="F3651">
        <v>64.150000000000006</v>
      </c>
      <c r="G3651">
        <v>28.272175179992399</v>
      </c>
      <c r="H3651">
        <v>13.9106151098211</v>
      </c>
      <c r="I3651">
        <v>-19.614146068132101</v>
      </c>
      <c r="J3651">
        <v>-3.2257410616962501</v>
      </c>
      <c r="K3651">
        <v>58.456387405022603</v>
      </c>
      <c r="L3651">
        <v>62.007766123012601</v>
      </c>
      <c r="M3651">
        <v>54.966473532178298</v>
      </c>
      <c r="N3651">
        <v>1.1565113500597299</v>
      </c>
      <c r="O3651">
        <v>86.983632112236904</v>
      </c>
      <c r="P3651">
        <v>85.404624277456605</v>
      </c>
    </row>
    <row r="3652" spans="1:17" hidden="1" x14ac:dyDescent="0.3">
      <c r="A3652" t="s">
        <v>7468</v>
      </c>
      <c r="B3652" t="s">
        <v>7469</v>
      </c>
      <c r="C3652" t="str">
        <f>IFERROR(VLOOKUP(Table1[[#This Row],[Ticker]],[1]!Table1[[Symbol]:[Industry]],2,FALSE),"-")</f>
        <v>-</v>
      </c>
      <c r="D3652" t="s">
        <v>403</v>
      </c>
      <c r="E3652">
        <v>33.852600000000002</v>
      </c>
      <c r="F3652">
        <v>65.16</v>
      </c>
      <c r="G3652">
        <v>70.3736083803459</v>
      </c>
      <c r="H3652">
        <v>8.3194598751640694</v>
      </c>
      <c r="I3652">
        <v>69.188819968538098</v>
      </c>
      <c r="J3652">
        <v>15.8921676862573</v>
      </c>
      <c r="K3652">
        <v>55.9366024144311</v>
      </c>
      <c r="L3652">
        <v>43.722879228780698</v>
      </c>
      <c r="M3652">
        <v>69.609356345549301</v>
      </c>
      <c r="N3652">
        <v>0.88195873962599203</v>
      </c>
      <c r="O3652">
        <v>30.478821362799199</v>
      </c>
      <c r="P3652">
        <v>217.23466407010699</v>
      </c>
      <c r="Q3652">
        <v>0.20862963721092201</v>
      </c>
    </row>
    <row r="3653" spans="1:17" hidden="1" x14ac:dyDescent="0.3">
      <c r="A3653" t="s">
        <v>7470</v>
      </c>
      <c r="B3653" t="s">
        <v>7471</v>
      </c>
      <c r="C3653" t="str">
        <f>IFERROR(VLOOKUP(Table1[[#This Row],[Ticker]],[1]!Table1[[Symbol]:[Industry]],2,FALSE),"-")</f>
        <v>-</v>
      </c>
      <c r="E3653">
        <v>33.72</v>
      </c>
      <c r="F3653">
        <v>16.829999999999998</v>
      </c>
      <c r="G3653">
        <v>13.594111303539</v>
      </c>
      <c r="H3653">
        <v>15.5891865383925</v>
      </c>
      <c r="I3653">
        <v>-15.026113668468</v>
      </c>
      <c r="J3653">
        <v>2.3846920072494102</v>
      </c>
      <c r="K3653">
        <v>15.5502267199168</v>
      </c>
      <c r="L3653">
        <v>14.6768178591301</v>
      </c>
      <c r="M3653">
        <v>53.587065798496802</v>
      </c>
      <c r="N3653">
        <v>0.90884388056118703</v>
      </c>
      <c r="O3653">
        <v>24.777183600712998</v>
      </c>
      <c r="P3653">
        <v>57.2897196261682</v>
      </c>
      <c r="Q3653">
        <v>1.1306129833944E-2</v>
      </c>
    </row>
    <row r="3654" spans="1:17" hidden="1" x14ac:dyDescent="0.3">
      <c r="A3654" t="s">
        <v>7472</v>
      </c>
      <c r="B3654" t="s">
        <v>7473</v>
      </c>
      <c r="C3654" t="str">
        <f>IFERROR(VLOOKUP(Table1[[#This Row],[Ticker]],[1]!Table1[[Symbol]:[Industry]],2,FALSE),"-")</f>
        <v>-</v>
      </c>
      <c r="D3654" t="s">
        <v>539</v>
      </c>
      <c r="E3654">
        <v>33.566499999999998</v>
      </c>
      <c r="F3654">
        <v>110</v>
      </c>
      <c r="G3654">
        <v>68.556572290133602</v>
      </c>
      <c r="H3654">
        <v>49.330201655020801</v>
      </c>
      <c r="I3654">
        <v>40.513965411330602</v>
      </c>
      <c r="J3654">
        <v>17.292868681051399</v>
      </c>
      <c r="K3654">
        <v>84.132272831053101</v>
      </c>
      <c r="L3654">
        <v>73.552034631687903</v>
      </c>
      <c r="M3654">
        <v>93.039433850378998</v>
      </c>
      <c r="N3654">
        <v>0.97858982785880499</v>
      </c>
      <c r="O3654">
        <v>2.8</v>
      </c>
      <c r="Q3654">
        <v>0.114333419114197</v>
      </c>
    </row>
    <row r="3655" spans="1:17" hidden="1" x14ac:dyDescent="0.3">
      <c r="A3655" t="s">
        <v>7474</v>
      </c>
      <c r="B3655" t="s">
        <v>7475</v>
      </c>
      <c r="C3655" t="str">
        <f>IFERROR(VLOOKUP(Table1[[#This Row],[Ticker]],[1]!Table1[[Symbol]:[Industry]],2,FALSE),"-")</f>
        <v>-</v>
      </c>
      <c r="E3655">
        <v>33.434199999999997</v>
      </c>
      <c r="F3655">
        <v>4.45</v>
      </c>
      <c r="K3655">
        <v>4.2784012200506201</v>
      </c>
      <c r="L3655">
        <v>4.6367428745490402</v>
      </c>
      <c r="M3655">
        <v>37.211772227299498</v>
      </c>
      <c r="N3655">
        <v>1</v>
      </c>
      <c r="Q3655">
        <v>4.2811073451381999E-2</v>
      </c>
    </row>
    <row r="3656" spans="1:17" hidden="1" x14ac:dyDescent="0.3">
      <c r="A3656" t="s">
        <v>7476</v>
      </c>
      <c r="B3656" t="s">
        <v>7477</v>
      </c>
      <c r="C3656" t="str">
        <f>IFERROR(VLOOKUP(Table1[[#This Row],[Ticker]],[1]!Table1[[Symbol]:[Industry]],2,FALSE),"-")</f>
        <v>-</v>
      </c>
      <c r="D3656" t="s">
        <v>629</v>
      </c>
      <c r="E3656">
        <v>33.399974999999998</v>
      </c>
      <c r="F3656">
        <v>168.1</v>
      </c>
      <c r="G3656">
        <v>-6.4914552504964398</v>
      </c>
      <c r="H3656">
        <v>-8.5325667083607009</v>
      </c>
      <c r="I3656">
        <v>-17.8479510022756</v>
      </c>
      <c r="J3656">
        <v>0.407561334724585</v>
      </c>
      <c r="K3656">
        <v>168.79318455408901</v>
      </c>
      <c r="L3656">
        <v>163.18314236080599</v>
      </c>
      <c r="M3656">
        <v>58.748174317891099</v>
      </c>
      <c r="N3656">
        <v>0.82505565113870705</v>
      </c>
      <c r="O3656">
        <v>29.9821534800713</v>
      </c>
      <c r="P3656">
        <v>32.466509062253699</v>
      </c>
      <c r="Q3656">
        <v>3.3101375329923001E-2</v>
      </c>
    </row>
    <row r="3657" spans="1:17" hidden="1" x14ac:dyDescent="0.3">
      <c r="A3657" t="s">
        <v>7478</v>
      </c>
      <c r="B3657" t="s">
        <v>7479</v>
      </c>
      <c r="C3657" t="str">
        <f>IFERROR(VLOOKUP(Table1[[#This Row],[Ticker]],[1]!Table1[[Symbol]:[Industry]],2,FALSE),"-")</f>
        <v>-</v>
      </c>
      <c r="E3657">
        <v>33.340580000000003</v>
      </c>
      <c r="F3657">
        <v>113.9</v>
      </c>
      <c r="G3657">
        <v>10.8897183471201</v>
      </c>
      <c r="H3657">
        <v>10.658552646650801</v>
      </c>
      <c r="I3657">
        <v>3.74048090426614</v>
      </c>
      <c r="J3657">
        <v>-2.3016847489473502</v>
      </c>
      <c r="K3657">
        <v>95.145128123241193</v>
      </c>
      <c r="L3657">
        <v>93.651460423924206</v>
      </c>
      <c r="M3657">
        <v>49.584675928846103</v>
      </c>
      <c r="N3657">
        <v>2.5923661973526202</v>
      </c>
      <c r="O3657">
        <v>5.1799824407374704</v>
      </c>
      <c r="P3657">
        <v>43.613667885512498</v>
      </c>
      <c r="Q3657">
        <v>1.3452796993629E-2</v>
      </c>
    </row>
    <row r="3658" spans="1:17" hidden="1" x14ac:dyDescent="0.3">
      <c r="A3658" t="s">
        <v>7480</v>
      </c>
      <c r="B3658" t="s">
        <v>7481</v>
      </c>
      <c r="C3658" t="str">
        <f>IFERROR(VLOOKUP(Table1[[#This Row],[Ticker]],[1]!Table1[[Symbol]:[Industry]],2,FALSE),"-")</f>
        <v>-</v>
      </c>
      <c r="E3658">
        <v>33.293770379999998</v>
      </c>
      <c r="F3658">
        <v>48.9</v>
      </c>
      <c r="G3658">
        <v>-43.284066765718997</v>
      </c>
      <c r="H3658">
        <v>-2.9643848901788901</v>
      </c>
      <c r="I3658">
        <v>-45.837364418260002</v>
      </c>
      <c r="J3658">
        <v>0.633385922430729</v>
      </c>
      <c r="K3658">
        <v>50.465516668428698</v>
      </c>
      <c r="M3658">
        <v>56.721834463993403</v>
      </c>
      <c r="N3658">
        <v>0.83181818181818101</v>
      </c>
      <c r="O3658">
        <v>83.640081799590902</v>
      </c>
      <c r="P3658">
        <v>12.413793103448199</v>
      </c>
    </row>
    <row r="3659" spans="1:17" hidden="1" x14ac:dyDescent="0.3">
      <c r="A3659" t="s">
        <v>7482</v>
      </c>
      <c r="B3659" t="s">
        <v>7483</v>
      </c>
      <c r="C3659" t="str">
        <f>IFERROR(VLOOKUP(Table1[[#This Row],[Ticker]],[1]!Table1[[Symbol]:[Industry]],2,FALSE),"-")</f>
        <v>-</v>
      </c>
      <c r="D3659" t="s">
        <v>46</v>
      </c>
      <c r="E3659">
        <v>33.252302119999896</v>
      </c>
      <c r="F3659">
        <v>1056.2</v>
      </c>
      <c r="G3659">
        <v>89.2448823351436</v>
      </c>
      <c r="H3659">
        <v>21.2207437693983</v>
      </c>
      <c r="I3659">
        <v>-2.7353297960797298</v>
      </c>
      <c r="J3659">
        <v>15.9989231629679</v>
      </c>
      <c r="K3659">
        <v>770.78785646818903</v>
      </c>
      <c r="L3659">
        <v>729.51871812894797</v>
      </c>
      <c r="M3659">
        <v>91.083651593536999</v>
      </c>
      <c r="N3659">
        <v>2.4274723909565998</v>
      </c>
      <c r="O3659">
        <v>0.83317553493655805</v>
      </c>
      <c r="P3659">
        <v>129.608695652173</v>
      </c>
      <c r="Q3659">
        <v>9.5732463878726998E-2</v>
      </c>
    </row>
    <row r="3660" spans="1:17" hidden="1" x14ac:dyDescent="0.3">
      <c r="A3660" t="s">
        <v>7484</v>
      </c>
      <c r="B3660" t="s">
        <v>7485</v>
      </c>
      <c r="C3660" t="str">
        <f>IFERROR(VLOOKUP(Table1[[#This Row],[Ticker]],[1]!Table1[[Symbol]:[Industry]],2,FALSE),"-")</f>
        <v>-</v>
      </c>
      <c r="D3660" t="s">
        <v>403</v>
      </c>
      <c r="E3660">
        <v>33.25</v>
      </c>
      <c r="F3660">
        <v>34</v>
      </c>
      <c r="G3660">
        <v>-1.76401353089505</v>
      </c>
      <c r="H3660">
        <v>1.90218814352898</v>
      </c>
      <c r="I3660">
        <v>8.4007152529677196</v>
      </c>
      <c r="J3660">
        <v>2.6646359224307301</v>
      </c>
      <c r="K3660">
        <v>32.081809920815502</v>
      </c>
      <c r="L3660">
        <v>28.635782067817999</v>
      </c>
      <c r="M3660">
        <v>53.711427959412099</v>
      </c>
      <c r="N3660">
        <v>0.66317401786980501</v>
      </c>
      <c r="O3660">
        <v>22.088235294117599</v>
      </c>
      <c r="P3660">
        <v>84.7826086956522</v>
      </c>
      <c r="Q3660">
        <v>4.4926835914642999E-2</v>
      </c>
    </row>
    <row r="3661" spans="1:17" hidden="1" x14ac:dyDescent="0.3">
      <c r="A3661" t="s">
        <v>7486</v>
      </c>
      <c r="B3661" t="s">
        <v>7487</v>
      </c>
      <c r="C3661" t="str">
        <f>IFERROR(VLOOKUP(Table1[[#This Row],[Ticker]],[1]!Table1[[Symbol]:[Industry]],2,FALSE),"-")</f>
        <v>-</v>
      </c>
      <c r="D3661" t="s">
        <v>484</v>
      </c>
      <c r="E3661">
        <v>33.130447109999999</v>
      </c>
      <c r="F3661">
        <v>116.9</v>
      </c>
      <c r="G3661">
        <v>-55.714350633405999</v>
      </c>
      <c r="H3661">
        <v>-10.283171872427401</v>
      </c>
      <c r="I3661">
        <v>-44.140119775456398</v>
      </c>
      <c r="J3661">
        <v>3.8899648697991398</v>
      </c>
      <c r="K3661">
        <v>121.874763991477</v>
      </c>
      <c r="L3661">
        <v>130.972462732715</v>
      </c>
      <c r="M3661">
        <v>57.888795540653199</v>
      </c>
      <c r="N3661">
        <v>1.0168382953193</v>
      </c>
      <c r="O3661">
        <v>71.086398631308796</v>
      </c>
      <c r="P3661">
        <v>13.2203389830508</v>
      </c>
      <c r="Q3661">
        <v>5.3912221540093001E-2</v>
      </c>
    </row>
    <row r="3662" spans="1:17" hidden="1" x14ac:dyDescent="0.3">
      <c r="A3662" t="s">
        <v>7488</v>
      </c>
      <c r="B3662" t="s">
        <v>7489</v>
      </c>
      <c r="C3662" t="str">
        <f>IFERROR(VLOOKUP(Table1[[#This Row],[Ticker]],[1]!Table1[[Symbol]:[Industry]],2,FALSE),"-")</f>
        <v>-</v>
      </c>
      <c r="D3662" t="s">
        <v>287</v>
      </c>
      <c r="E3662">
        <v>33.112580999999999</v>
      </c>
      <c r="F3662">
        <v>31.72</v>
      </c>
      <c r="G3662">
        <v>-8.7811288103296992</v>
      </c>
      <c r="H3662">
        <v>14.308763257969201</v>
      </c>
      <c r="I3662">
        <v>-25.245545835545101</v>
      </c>
      <c r="J3662">
        <v>-3.7272157750533501</v>
      </c>
      <c r="K3662">
        <v>30.519485308923301</v>
      </c>
      <c r="L3662">
        <v>33.073640245683897</v>
      </c>
      <c r="M3662">
        <v>60.9080006314936</v>
      </c>
      <c r="N3662">
        <v>3.8645648615983501</v>
      </c>
      <c r="O3662">
        <v>56.052963430012603</v>
      </c>
      <c r="P3662">
        <v>26.8799999999999</v>
      </c>
      <c r="Q3662">
        <v>-3.2766900045820002E-3</v>
      </c>
    </row>
    <row r="3663" spans="1:17" hidden="1" x14ac:dyDescent="0.3">
      <c r="A3663" t="s">
        <v>7490</v>
      </c>
      <c r="B3663" t="s">
        <v>7491</v>
      </c>
      <c r="C3663" t="str">
        <f>IFERROR(VLOOKUP(Table1[[#This Row],[Ticker]],[1]!Table1[[Symbol]:[Industry]],2,FALSE),"-")</f>
        <v>-</v>
      </c>
      <c r="D3663" t="s">
        <v>629</v>
      </c>
      <c r="E3663">
        <v>33.016362456000003</v>
      </c>
      <c r="F3663">
        <v>83.56</v>
      </c>
      <c r="G3663">
        <v>8.5768320641878297</v>
      </c>
      <c r="H3663">
        <v>-1.49370587783321</v>
      </c>
      <c r="I3663">
        <v>-4.8831293822598996</v>
      </c>
      <c r="J3663">
        <v>-2.2585231469792202</v>
      </c>
      <c r="K3663">
        <v>80.661550996588304</v>
      </c>
      <c r="L3663">
        <v>77.509320137105703</v>
      </c>
      <c r="M3663">
        <v>53.0956068478906</v>
      </c>
      <c r="N3663">
        <v>1.3524430254064299</v>
      </c>
      <c r="O3663">
        <v>40.007180469123902</v>
      </c>
      <c r="P3663">
        <v>36.983606557377001</v>
      </c>
      <c r="Q3663">
        <v>1.29451181305E-2</v>
      </c>
    </row>
    <row r="3664" spans="1:17" hidden="1" x14ac:dyDescent="0.3">
      <c r="A3664" t="s">
        <v>7492</v>
      </c>
      <c r="B3664" t="s">
        <v>7493</v>
      </c>
      <c r="C3664" t="str">
        <f>IFERROR(VLOOKUP(Table1[[#This Row],[Ticker]],[1]!Table1[[Symbol]:[Industry]],2,FALSE),"-")</f>
        <v>-</v>
      </c>
      <c r="D3664" t="s">
        <v>403</v>
      </c>
      <c r="E3664">
        <v>32.863599999999998</v>
      </c>
      <c r="F3664">
        <v>3.14</v>
      </c>
      <c r="G3664">
        <v>-22.332628139244701</v>
      </c>
      <c r="H3664">
        <v>-12.3468923976863</v>
      </c>
      <c r="I3664">
        <v>24.993802754604101</v>
      </c>
      <c r="J3664">
        <v>-1.2416140775692599</v>
      </c>
      <c r="K3664">
        <v>3.0911944605004802</v>
      </c>
      <c r="L3664">
        <v>2.80154073649113</v>
      </c>
      <c r="M3664">
        <v>40.423811162527798</v>
      </c>
      <c r="N3664">
        <v>0.26831374313315898</v>
      </c>
      <c r="O3664">
        <v>43.312101910827998</v>
      </c>
      <c r="P3664">
        <v>82.558139534883693</v>
      </c>
      <c r="Q3664">
        <v>2.4091477573189E-2</v>
      </c>
    </row>
    <row r="3665" spans="1:17" hidden="1" x14ac:dyDescent="0.3">
      <c r="A3665" t="s">
        <v>7494</v>
      </c>
      <c r="B3665" t="s">
        <v>7495</v>
      </c>
      <c r="C3665" t="str">
        <f>IFERROR(VLOOKUP(Table1[[#This Row],[Ticker]],[1]!Table1[[Symbol]:[Industry]],2,FALSE),"-")</f>
        <v>-</v>
      </c>
      <c r="E3665">
        <v>32.556137460000002</v>
      </c>
      <c r="F3665">
        <v>7.95</v>
      </c>
      <c r="G3665">
        <v>94.527195260313704</v>
      </c>
      <c r="H3665">
        <v>-13.0616071124011</v>
      </c>
      <c r="I3665">
        <v>-33.752608855243501</v>
      </c>
      <c r="J3665">
        <v>-3.9506835710910599</v>
      </c>
      <c r="K3665">
        <v>8.8137790668587197</v>
      </c>
      <c r="L3665">
        <v>8.1557798229307892</v>
      </c>
      <c r="M3665">
        <v>45.007519960097099</v>
      </c>
      <c r="N3665">
        <v>0.80125564324409204</v>
      </c>
      <c r="O3665">
        <v>44.6540880503144</v>
      </c>
      <c r="P3665">
        <v>155.62700964630201</v>
      </c>
      <c r="Q3665">
        <v>6.9221813827406997E-2</v>
      </c>
    </row>
    <row r="3666" spans="1:17" hidden="1" x14ac:dyDescent="0.3">
      <c r="A3666" t="s">
        <v>7496</v>
      </c>
      <c r="B3666" t="s">
        <v>7497</v>
      </c>
      <c r="C3666" t="str">
        <f>IFERROR(VLOOKUP(Table1[[#This Row],[Ticker]],[1]!Table1[[Symbol]:[Industry]],2,FALSE),"-")</f>
        <v>-</v>
      </c>
      <c r="E3666">
        <v>32.5380234</v>
      </c>
      <c r="F3666">
        <v>72.19</v>
      </c>
      <c r="G3666">
        <v>34.116084149202599</v>
      </c>
      <c r="H3666">
        <v>-0.6685663848408</v>
      </c>
      <c r="I3666">
        <v>-37.182399405287299</v>
      </c>
      <c r="J3666">
        <v>-3.4073894786387702</v>
      </c>
      <c r="K3666">
        <v>73.768655240875404</v>
      </c>
      <c r="L3666">
        <v>71.991536396380098</v>
      </c>
      <c r="M3666">
        <v>51.165754032903102</v>
      </c>
      <c r="N3666">
        <v>2.4257586539570299</v>
      </c>
      <c r="O3666">
        <v>58.027427621554203</v>
      </c>
      <c r="P3666">
        <v>69.778927563499494</v>
      </c>
      <c r="Q3666">
        <v>-4.8399185072169996E-3</v>
      </c>
    </row>
    <row r="3667" spans="1:17" hidden="1" x14ac:dyDescent="0.3">
      <c r="A3667" t="s">
        <v>7498</v>
      </c>
      <c r="B3667" t="s">
        <v>7499</v>
      </c>
      <c r="C3667" t="str">
        <f>IFERROR(VLOOKUP(Table1[[#This Row],[Ticker]],[1]!Table1[[Symbol]:[Industry]],2,FALSE),"-")</f>
        <v>-</v>
      </c>
      <c r="D3667" t="s">
        <v>247</v>
      </c>
      <c r="E3667">
        <v>32.534858700000001</v>
      </c>
      <c r="F3667">
        <v>27.04</v>
      </c>
      <c r="G3667">
        <v>4.9559978493104904</v>
      </c>
      <c r="H3667">
        <v>9.6314574424345096</v>
      </c>
      <c r="I3667">
        <v>40.304175201540403</v>
      </c>
      <c r="J3667">
        <v>-12.5831998922229</v>
      </c>
      <c r="K3667">
        <v>22.812677096746899</v>
      </c>
      <c r="L3667">
        <v>19.9010659295976</v>
      </c>
      <c r="M3667">
        <v>52.219819312539798</v>
      </c>
      <c r="N3667">
        <v>2.03234348647262</v>
      </c>
      <c r="O3667">
        <v>10.539940828402299</v>
      </c>
      <c r="P3667">
        <v>91.773049645390003</v>
      </c>
      <c r="Q3667">
        <v>0.105162382230382</v>
      </c>
    </row>
    <row r="3668" spans="1:17" hidden="1" x14ac:dyDescent="0.3">
      <c r="A3668" t="s">
        <v>7500</v>
      </c>
      <c r="B3668" t="s">
        <v>7501</v>
      </c>
      <c r="C3668" t="str">
        <f>IFERROR(VLOOKUP(Table1[[#This Row],[Ticker]],[1]!Table1[[Symbol]:[Industry]],2,FALSE),"-")</f>
        <v>-</v>
      </c>
      <c r="D3668" t="s">
        <v>130</v>
      </c>
      <c r="E3668">
        <v>32.446761875999997</v>
      </c>
      <c r="F3668">
        <v>3.73</v>
      </c>
      <c r="G3668">
        <v>2.31455158215282</v>
      </c>
      <c r="H3668">
        <v>-8.9952290460230397</v>
      </c>
      <c r="I3668">
        <v>-32.245231913083998</v>
      </c>
      <c r="J3668">
        <v>1.2583859224307199</v>
      </c>
      <c r="K3668">
        <v>3.7271364097200199</v>
      </c>
      <c r="L3668">
        <v>3.84747543798666</v>
      </c>
      <c r="M3668">
        <v>50.646671834787597</v>
      </c>
      <c r="N3668">
        <v>1.08191702463675</v>
      </c>
      <c r="O3668">
        <v>71.581769436997305</v>
      </c>
      <c r="P3668">
        <v>38.148148148148103</v>
      </c>
      <c r="Q3668">
        <v>9.7947489851649999E-2</v>
      </c>
    </row>
    <row r="3669" spans="1:17" hidden="1" x14ac:dyDescent="0.3">
      <c r="A3669" t="s">
        <v>7502</v>
      </c>
      <c r="B3669" t="s">
        <v>7503</v>
      </c>
      <c r="C3669" t="str">
        <f>IFERROR(VLOOKUP(Table1[[#This Row],[Ticker]],[1]!Table1[[Symbol]:[Industry]],2,FALSE),"-")</f>
        <v>-</v>
      </c>
      <c r="E3669">
        <v>32.272693750000002</v>
      </c>
      <c r="F3669">
        <v>66.25</v>
      </c>
      <c r="G3669">
        <v>-44.917931684813198</v>
      </c>
      <c r="H3669">
        <v>-4.3844948219453803</v>
      </c>
      <c r="I3669">
        <v>-26.046285931529301</v>
      </c>
      <c r="J3669">
        <v>-6.4090918903376597</v>
      </c>
      <c r="K3669">
        <v>66.044248219087294</v>
      </c>
      <c r="L3669">
        <v>68.7158637070564</v>
      </c>
      <c r="M3669">
        <v>47.201895077181398</v>
      </c>
      <c r="N3669">
        <v>2.8982693816860099</v>
      </c>
      <c r="O3669">
        <v>49.403773584905601</v>
      </c>
      <c r="P3669">
        <v>32.499999999999901</v>
      </c>
      <c r="Q3669">
        <v>0.12971791389279599</v>
      </c>
    </row>
    <row r="3670" spans="1:17" hidden="1" x14ac:dyDescent="0.3">
      <c r="A3670" t="s">
        <v>7504</v>
      </c>
      <c r="B3670" t="s">
        <v>7505</v>
      </c>
      <c r="C3670" t="str">
        <f>IFERROR(VLOOKUP(Table1[[#This Row],[Ticker]],[1]!Table1[[Symbol]:[Industry]],2,FALSE),"-")</f>
        <v>-</v>
      </c>
      <c r="E3670">
        <v>32.271999999999998</v>
      </c>
      <c r="F3670">
        <v>79.02</v>
      </c>
      <c r="G3670">
        <v>12.009983054234</v>
      </c>
      <c r="H3670">
        <v>-0.53427823213103698</v>
      </c>
      <c r="I3670">
        <v>-4.6389284623335003</v>
      </c>
      <c r="J3670">
        <v>-2.8513701751302301</v>
      </c>
      <c r="K3670">
        <v>83.673386810050502</v>
      </c>
      <c r="L3670">
        <v>78.759462392105803</v>
      </c>
      <c r="M3670">
        <v>50.337634044933097</v>
      </c>
      <c r="N3670">
        <v>0.506623898007448</v>
      </c>
      <c r="O3670">
        <v>45.532776512275298</v>
      </c>
      <c r="P3670">
        <v>56.475247524752398</v>
      </c>
      <c r="Q3670">
        <v>0.112929003060907</v>
      </c>
    </row>
    <row r="3671" spans="1:17" hidden="1" x14ac:dyDescent="0.3">
      <c r="A3671" t="s">
        <v>7506</v>
      </c>
      <c r="B3671" t="s">
        <v>7507</v>
      </c>
      <c r="C3671" t="str">
        <f>IFERROR(VLOOKUP(Table1[[#This Row],[Ticker]],[1]!Table1[[Symbol]:[Industry]],2,FALSE),"-")</f>
        <v>-</v>
      </c>
      <c r="D3671" t="s">
        <v>247</v>
      </c>
      <c r="E3671">
        <v>32.140152</v>
      </c>
      <c r="F3671">
        <v>83.99</v>
      </c>
      <c r="G3671">
        <v>-23.377216504392099</v>
      </c>
      <c r="H3671">
        <v>-2.1777879320039899</v>
      </c>
      <c r="I3671">
        <v>-11.129706079018799</v>
      </c>
      <c r="J3671">
        <v>-1.3033043921898599</v>
      </c>
      <c r="K3671">
        <v>81.794460828896007</v>
      </c>
      <c r="L3671">
        <v>81.3323246227596</v>
      </c>
      <c r="M3671">
        <v>37.567150903916101</v>
      </c>
      <c r="N3671">
        <v>0.21603159685193199</v>
      </c>
      <c r="O3671">
        <v>28.7653292058578</v>
      </c>
      <c r="P3671">
        <v>15.6887052341597</v>
      </c>
      <c r="Q3671">
        <v>-0.115725768970666</v>
      </c>
    </row>
    <row r="3672" spans="1:17" hidden="1" x14ac:dyDescent="0.3">
      <c r="A3672" t="s">
        <v>7508</v>
      </c>
      <c r="B3672" t="s">
        <v>7509</v>
      </c>
      <c r="C3672" t="str">
        <f>IFERROR(VLOOKUP(Table1[[#This Row],[Ticker]],[1]!Table1[[Symbol]:[Industry]],2,FALSE),"-")</f>
        <v>-</v>
      </c>
      <c r="E3672">
        <v>32.064458000000002</v>
      </c>
      <c r="F3672">
        <v>69.650000000000006</v>
      </c>
      <c r="G3672">
        <v>55.737772015846097</v>
      </c>
      <c r="H3672">
        <v>-8.7131295099780299</v>
      </c>
      <c r="I3672">
        <v>21.648431720215498</v>
      </c>
      <c r="J3672">
        <v>3.2825668896694302</v>
      </c>
      <c r="K3672">
        <v>63.721694197293999</v>
      </c>
      <c r="L3672">
        <v>54.926677900393599</v>
      </c>
      <c r="M3672">
        <v>62.836847751424102</v>
      </c>
      <c r="N3672">
        <v>0.29258181437151398</v>
      </c>
      <c r="O3672">
        <v>12.7063890882986</v>
      </c>
      <c r="P3672">
        <v>112.347560975609</v>
      </c>
      <c r="Q3672">
        <v>7.8684998624427002E-2</v>
      </c>
    </row>
    <row r="3673" spans="1:17" hidden="1" x14ac:dyDescent="0.3">
      <c r="A3673" t="s">
        <v>7510</v>
      </c>
      <c r="B3673" t="s">
        <v>7511</v>
      </c>
      <c r="C3673" t="str">
        <f>IFERROR(VLOOKUP(Table1[[#This Row],[Ticker]],[1]!Table1[[Symbol]:[Industry]],2,FALSE),"-")</f>
        <v>-</v>
      </c>
      <c r="D3673" t="s">
        <v>629</v>
      </c>
      <c r="E3673">
        <v>31.9827189999999</v>
      </c>
      <c r="F3673">
        <v>7.6</v>
      </c>
      <c r="G3673">
        <v>-5.5931859894901201</v>
      </c>
      <c r="H3673">
        <v>-1.87035303188851</v>
      </c>
      <c r="I3673">
        <v>-12.2495918825592</v>
      </c>
      <c r="J3673">
        <v>1.0670674632677399</v>
      </c>
      <c r="K3673">
        <v>10.0372087729983</v>
      </c>
      <c r="L3673">
        <v>10.066633630706701</v>
      </c>
      <c r="M3673">
        <v>25.7607462659657</v>
      </c>
      <c r="N3673">
        <v>1</v>
      </c>
      <c r="Q3673">
        <v>-9.4079221239847993E-2</v>
      </c>
    </row>
    <row r="3674" spans="1:17" hidden="1" x14ac:dyDescent="0.3">
      <c r="A3674" t="s">
        <v>7512</v>
      </c>
      <c r="B3674" t="s">
        <v>7513</v>
      </c>
      <c r="C3674" t="str">
        <f>IFERROR(VLOOKUP(Table1[[#This Row],[Ticker]],[1]!Table1[[Symbol]:[Industry]],2,FALSE),"-")</f>
        <v>-</v>
      </c>
      <c r="D3674" t="s">
        <v>713</v>
      </c>
      <c r="E3674">
        <v>31.948726656000002</v>
      </c>
      <c r="F3674">
        <v>315.48</v>
      </c>
      <c r="G3674">
        <v>9.7936078247365597</v>
      </c>
      <c r="H3674">
        <v>-0.36053317738360602</v>
      </c>
      <c r="I3674">
        <v>1.8821859717212699</v>
      </c>
      <c r="J3674">
        <v>-0.36906411446017501</v>
      </c>
      <c r="K3674">
        <v>301.47561704771999</v>
      </c>
      <c r="L3674">
        <v>277.181741156398</v>
      </c>
      <c r="M3674">
        <v>50.554369654686603</v>
      </c>
      <c r="N3674">
        <v>0.84059983090466805</v>
      </c>
      <c r="O3674">
        <v>2.5738557119310199</v>
      </c>
      <c r="P3674">
        <v>38.654243396475202</v>
      </c>
    </row>
    <row r="3675" spans="1:17" hidden="1" x14ac:dyDescent="0.3">
      <c r="A3675" t="s">
        <v>7514</v>
      </c>
      <c r="B3675" t="s">
        <v>7515</v>
      </c>
      <c r="C3675" t="str">
        <f>IFERROR(VLOOKUP(Table1[[#This Row],[Ticker]],[1]!Table1[[Symbol]:[Industry]],2,FALSE),"-")</f>
        <v>-</v>
      </c>
      <c r="E3675">
        <v>31.866905599999999</v>
      </c>
      <c r="F3675">
        <v>63.3</v>
      </c>
      <c r="G3675">
        <v>40.7123315839724</v>
      </c>
      <c r="H3675">
        <v>-8.2318529885293508</v>
      </c>
      <c r="I3675">
        <v>4.0639539984112298</v>
      </c>
      <c r="J3675">
        <v>3.0945203762122402</v>
      </c>
      <c r="K3675">
        <v>64.884467745435799</v>
      </c>
      <c r="L3675">
        <v>58.890007475724403</v>
      </c>
      <c r="M3675">
        <v>50.852374556102902</v>
      </c>
      <c r="N3675">
        <v>0.874079938948774</v>
      </c>
      <c r="O3675">
        <v>54.391785150079002</v>
      </c>
      <c r="P3675">
        <v>89.805097451274307</v>
      </c>
      <c r="Q3675">
        <v>7.7221070124845997E-2</v>
      </c>
    </row>
    <row r="3676" spans="1:17" hidden="1" x14ac:dyDescent="0.3">
      <c r="A3676" t="s">
        <v>7516</v>
      </c>
      <c r="B3676" t="s">
        <v>7517</v>
      </c>
      <c r="C3676" t="str">
        <f>IFERROR(VLOOKUP(Table1[[#This Row],[Ticker]],[1]!Table1[[Symbol]:[Industry]],2,FALSE),"-")</f>
        <v>-</v>
      </c>
      <c r="D3676" t="s">
        <v>629</v>
      </c>
      <c r="E3676">
        <v>31.764705335999999</v>
      </c>
      <c r="F3676">
        <v>32.32</v>
      </c>
      <c r="G3676">
        <v>-20.338924958265402</v>
      </c>
      <c r="H3676">
        <v>4.9025505936920899</v>
      </c>
      <c r="I3676">
        <v>-15.065237993959601</v>
      </c>
      <c r="J3676">
        <v>-6.7153567838765698</v>
      </c>
      <c r="K3676">
        <v>34.156072466688002</v>
      </c>
      <c r="L3676">
        <v>31.470561172081698</v>
      </c>
      <c r="M3676">
        <v>42.349749575459498</v>
      </c>
      <c r="N3676">
        <v>0.79449936565513302</v>
      </c>
      <c r="O3676">
        <v>25.433168316831601</v>
      </c>
      <c r="P3676">
        <v>43.453173546382502</v>
      </c>
      <c r="Q3676">
        <v>5.3161870927371999E-2</v>
      </c>
    </row>
    <row r="3677" spans="1:17" hidden="1" x14ac:dyDescent="0.3">
      <c r="A3677" t="s">
        <v>7518</v>
      </c>
      <c r="B3677" t="s">
        <v>7519</v>
      </c>
      <c r="C3677" t="str">
        <f>IFERROR(VLOOKUP(Table1[[#This Row],[Ticker]],[1]!Table1[[Symbol]:[Industry]],2,FALSE),"-")</f>
        <v>-</v>
      </c>
      <c r="D3677" t="s">
        <v>713</v>
      </c>
      <c r="E3677">
        <v>31.730069843999999</v>
      </c>
      <c r="F3677">
        <v>228.03</v>
      </c>
      <c r="G3677">
        <v>11.750322296144301</v>
      </c>
      <c r="H3677">
        <v>-0.105984024537485</v>
      </c>
      <c r="I3677">
        <v>4.2696681923042004</v>
      </c>
      <c r="J3677">
        <v>-0.35453876487521901</v>
      </c>
      <c r="K3677">
        <v>214.02627369905699</v>
      </c>
      <c r="L3677">
        <v>196.24485870178199</v>
      </c>
      <c r="M3677">
        <v>48.807085432446698</v>
      </c>
      <c r="N3677">
        <v>0.58113706615222505</v>
      </c>
      <c r="O3677">
        <v>2.09183002236548</v>
      </c>
      <c r="P3677">
        <v>47.011798078782697</v>
      </c>
      <c r="Q3677">
        <v>5.0860317588420001E-3</v>
      </c>
    </row>
    <row r="3678" spans="1:17" hidden="1" x14ac:dyDescent="0.3">
      <c r="A3678" t="s">
        <v>7520</v>
      </c>
      <c r="B3678" t="s">
        <v>7521</v>
      </c>
      <c r="C3678" t="str">
        <f>IFERROR(VLOOKUP(Table1[[#This Row],[Ticker]],[1]!Table1[[Symbol]:[Industry]],2,FALSE),"-")</f>
        <v>-</v>
      </c>
      <c r="D3678" t="s">
        <v>100</v>
      </c>
      <c r="E3678">
        <v>31.725872123999999</v>
      </c>
      <c r="F3678">
        <v>93.33</v>
      </c>
      <c r="G3678">
        <v>380.92212279654501</v>
      </c>
      <c r="H3678">
        <v>12.646737235118501</v>
      </c>
      <c r="I3678">
        <v>391.973713027006</v>
      </c>
      <c r="J3678">
        <v>-2.58456635281898</v>
      </c>
      <c r="K3678">
        <v>73.532072586643494</v>
      </c>
      <c r="L3678">
        <v>45.855606181088802</v>
      </c>
      <c r="M3678">
        <v>64.817619305370101</v>
      </c>
      <c r="N3678">
        <v>3.3315865080465401</v>
      </c>
      <c r="O3678">
        <v>0</v>
      </c>
      <c r="P3678">
        <v>449</v>
      </c>
      <c r="Q3678">
        <v>0.212186402900153</v>
      </c>
    </row>
    <row r="3679" spans="1:17" hidden="1" x14ac:dyDescent="0.3">
      <c r="A3679" t="s">
        <v>7522</v>
      </c>
      <c r="B3679" t="s">
        <v>7523</v>
      </c>
      <c r="C3679" t="str">
        <f>IFERROR(VLOOKUP(Table1[[#This Row],[Ticker]],[1]!Table1[[Symbol]:[Industry]],2,FALSE),"-")</f>
        <v>-</v>
      </c>
      <c r="E3679">
        <v>31.652270999999999</v>
      </c>
      <c r="F3679">
        <v>5.68</v>
      </c>
      <c r="G3679">
        <v>27.4213683537156</v>
      </c>
      <c r="H3679">
        <v>28.117725719301902</v>
      </c>
      <c r="I3679">
        <v>-21.1243962270309</v>
      </c>
      <c r="J3679">
        <v>31.416043580088299</v>
      </c>
      <c r="K3679">
        <v>4.6122415268578596</v>
      </c>
      <c r="L3679">
        <v>4.5456858978268997</v>
      </c>
      <c r="M3679">
        <v>94.415862031265803</v>
      </c>
      <c r="N3679">
        <v>3.0749294432080401</v>
      </c>
      <c r="O3679">
        <v>14.4366197183098</v>
      </c>
      <c r="P3679">
        <v>57.340720221606603</v>
      </c>
      <c r="Q3679">
        <v>-5.2849216387351003E-2</v>
      </c>
    </row>
    <row r="3680" spans="1:17" hidden="1" x14ac:dyDescent="0.3">
      <c r="A3680" t="s">
        <v>7524</v>
      </c>
      <c r="B3680" t="s">
        <v>7525</v>
      </c>
      <c r="C3680" t="str">
        <f>IFERROR(VLOOKUP(Table1[[#This Row],[Ticker]],[1]!Table1[[Symbol]:[Industry]],2,FALSE),"-")</f>
        <v>-</v>
      </c>
      <c r="D3680" t="s">
        <v>156</v>
      </c>
      <c r="E3680">
        <v>31.565239999999999</v>
      </c>
      <c r="F3680">
        <v>115</v>
      </c>
      <c r="G3680">
        <v>-3.9657125411046898</v>
      </c>
      <c r="H3680">
        <v>-15.6458365030821</v>
      </c>
      <c r="I3680">
        <v>-1.68170299792997</v>
      </c>
      <c r="J3680">
        <v>-5.3179367141694396</v>
      </c>
      <c r="K3680">
        <v>118.21765037922</v>
      </c>
      <c r="L3680">
        <v>111.44119225498901</v>
      </c>
      <c r="M3680">
        <v>29.141591356795399</v>
      </c>
      <c r="N3680">
        <v>1.21875</v>
      </c>
      <c r="O3680">
        <v>44.956521739130402</v>
      </c>
      <c r="P3680">
        <v>49.350649350649299</v>
      </c>
    </row>
    <row r="3681" spans="1:17" hidden="1" x14ac:dyDescent="0.3">
      <c r="A3681" t="s">
        <v>7526</v>
      </c>
      <c r="B3681" t="s">
        <v>7527</v>
      </c>
      <c r="C3681" t="str">
        <f>IFERROR(VLOOKUP(Table1[[#This Row],[Ticker]],[1]!Table1[[Symbol]:[Industry]],2,FALSE),"-")</f>
        <v>-</v>
      </c>
      <c r="E3681">
        <v>31.56</v>
      </c>
      <c r="F3681">
        <v>39.520000000000003</v>
      </c>
      <c r="G3681">
        <v>-31.283296043685599</v>
      </c>
      <c r="H3681">
        <v>-6.2143848901788798</v>
      </c>
      <c r="I3681">
        <v>-30.009396952638799</v>
      </c>
      <c r="J3681">
        <v>-3.9543144474829401</v>
      </c>
      <c r="K3681">
        <v>41.665524440422701</v>
      </c>
      <c r="L3681">
        <v>43.922166046919699</v>
      </c>
      <c r="M3681">
        <v>40.849859890066497</v>
      </c>
      <c r="N3681">
        <v>0.40993127970816901</v>
      </c>
      <c r="O3681">
        <v>48.532388663967602</v>
      </c>
      <c r="P3681">
        <v>9.7777777777777892</v>
      </c>
      <c r="Q3681">
        <v>3.0998899210226E-2</v>
      </c>
    </row>
    <row r="3682" spans="1:17" hidden="1" x14ac:dyDescent="0.3">
      <c r="A3682" t="s">
        <v>7528</v>
      </c>
      <c r="B3682" t="s">
        <v>7529</v>
      </c>
      <c r="C3682" t="str">
        <f>IFERROR(VLOOKUP(Table1[[#This Row],[Ticker]],[1]!Table1[[Symbol]:[Industry]],2,FALSE),"-")</f>
        <v>-</v>
      </c>
      <c r="D3682" t="s">
        <v>713</v>
      </c>
      <c r="E3682">
        <v>31.504857428999902</v>
      </c>
      <c r="F3682">
        <v>251.33</v>
      </c>
      <c r="G3682">
        <v>2.1462793858376199</v>
      </c>
      <c r="H3682">
        <v>-3.4449625794219099</v>
      </c>
      <c r="I3682">
        <v>1.4251285826646101</v>
      </c>
      <c r="J3682">
        <v>5.2109596432403605E-4</v>
      </c>
      <c r="K3682">
        <v>238.019521602976</v>
      </c>
      <c r="L3682">
        <v>221.77414360651099</v>
      </c>
      <c r="M3682">
        <v>51.891311594454301</v>
      </c>
      <c r="N3682">
        <v>1.1925026871987801</v>
      </c>
      <c r="O3682">
        <v>10.2136633111844</v>
      </c>
      <c r="P3682">
        <v>31.966395379364599</v>
      </c>
      <c r="Q3682">
        <v>1.5187022887975E-2</v>
      </c>
    </row>
    <row r="3683" spans="1:17" hidden="1" x14ac:dyDescent="0.3">
      <c r="A3683" t="s">
        <v>7530</v>
      </c>
      <c r="B3683" t="s">
        <v>7531</v>
      </c>
      <c r="C3683" t="str">
        <f>IFERROR(VLOOKUP(Table1[[#This Row],[Ticker]],[1]!Table1[[Symbol]:[Industry]],2,FALSE),"-")</f>
        <v>-</v>
      </c>
      <c r="E3683">
        <v>31.495668698999999</v>
      </c>
      <c r="F3683">
        <v>64.099999999999994</v>
      </c>
      <c r="G3683">
        <v>-46.925333119459196</v>
      </c>
      <c r="H3683">
        <v>9.5526296288773693</v>
      </c>
      <c r="I3683">
        <v>-33.951383481262802</v>
      </c>
      <c r="J3683">
        <v>-5.45134052133825</v>
      </c>
      <c r="K3683">
        <v>68.130732200654094</v>
      </c>
      <c r="M3683">
        <v>42.865198888454799</v>
      </c>
      <c r="N3683">
        <v>0.26717688833729702</v>
      </c>
      <c r="O3683">
        <v>38.845553822152802</v>
      </c>
      <c r="P3683">
        <v>28.559967910148401</v>
      </c>
    </row>
    <row r="3684" spans="1:17" hidden="1" x14ac:dyDescent="0.3">
      <c r="A3684" t="s">
        <v>7532</v>
      </c>
      <c r="B3684" t="s">
        <v>7533</v>
      </c>
      <c r="C3684" t="str">
        <f>IFERROR(VLOOKUP(Table1[[#This Row],[Ticker]],[1]!Table1[[Symbol]:[Industry]],2,FALSE),"-")</f>
        <v>-</v>
      </c>
      <c r="D3684" t="s">
        <v>1407</v>
      </c>
      <c r="E3684">
        <v>31.495305160000001</v>
      </c>
      <c r="F3684">
        <v>21.9</v>
      </c>
      <c r="G3684">
        <v>6.4211346542531302</v>
      </c>
      <c r="H3684">
        <v>-5.3155753663693703</v>
      </c>
      <c r="I3684">
        <v>-3.8321884348231801</v>
      </c>
      <c r="J3684">
        <v>3.5202906843354902</v>
      </c>
      <c r="K3684">
        <v>20.8815884453326</v>
      </c>
      <c r="L3684">
        <v>19.919271402850299</v>
      </c>
      <c r="M3684">
        <v>52.721301178078399</v>
      </c>
      <c r="N3684">
        <v>1.2947658402203801</v>
      </c>
      <c r="O3684">
        <v>39.726027397260196</v>
      </c>
      <c r="P3684">
        <v>62.2222222222222</v>
      </c>
    </row>
    <row r="3685" spans="1:17" hidden="1" x14ac:dyDescent="0.3">
      <c r="A3685" t="s">
        <v>7534</v>
      </c>
      <c r="B3685" t="s">
        <v>7535</v>
      </c>
      <c r="C3685" t="str">
        <f>IFERROR(VLOOKUP(Table1[[#This Row],[Ticker]],[1]!Table1[[Symbol]:[Industry]],2,FALSE),"-")</f>
        <v>-</v>
      </c>
      <c r="D3685" t="s">
        <v>629</v>
      </c>
      <c r="E3685">
        <v>31.432500000000001</v>
      </c>
      <c r="F3685">
        <v>220.8</v>
      </c>
      <c r="G3685">
        <v>32.086975269878501</v>
      </c>
      <c r="H3685">
        <v>-11.7060515568455</v>
      </c>
      <c r="I3685">
        <v>-36.904358735965403</v>
      </c>
      <c r="J3685">
        <v>-6.7859007577585704</v>
      </c>
      <c r="K3685">
        <v>234.814188697644</v>
      </c>
      <c r="L3685">
        <v>229.42386602350001</v>
      </c>
      <c r="M3685">
        <v>35.518265981689098</v>
      </c>
      <c r="N3685">
        <v>1.3458769711651899</v>
      </c>
      <c r="O3685">
        <v>60.076992753623102</v>
      </c>
      <c r="P3685">
        <v>83.160514309415206</v>
      </c>
      <c r="Q3685">
        <v>8.3905446569380995E-2</v>
      </c>
    </row>
    <row r="3686" spans="1:17" hidden="1" x14ac:dyDescent="0.3">
      <c r="A3686" t="s">
        <v>7536</v>
      </c>
      <c r="B3686" t="s">
        <v>7537</v>
      </c>
      <c r="C3686" t="str">
        <f>IFERROR(VLOOKUP(Table1[[#This Row],[Ticker]],[1]!Table1[[Symbol]:[Industry]],2,FALSE),"-")</f>
        <v>-</v>
      </c>
      <c r="E3686">
        <v>31.418244000000001</v>
      </c>
      <c r="F3686">
        <v>28.34</v>
      </c>
      <c r="G3686">
        <v>-19.764784689560901</v>
      </c>
      <c r="H3686">
        <v>-12.042499750658999</v>
      </c>
      <c r="I3686">
        <v>-46.080171348919002</v>
      </c>
      <c r="J3686">
        <v>-3.79698034673451</v>
      </c>
      <c r="K3686">
        <v>30.121849427365699</v>
      </c>
      <c r="L3686">
        <v>31.6292687272785</v>
      </c>
      <c r="M3686">
        <v>50.662742000377797</v>
      </c>
      <c r="N3686">
        <v>1.5147048689163101</v>
      </c>
      <c r="O3686">
        <v>60.444601270289297</v>
      </c>
      <c r="P3686">
        <v>13.815261044176699</v>
      </c>
      <c r="Q3686">
        <v>-5.1507101620850003E-2</v>
      </c>
    </row>
    <row r="3687" spans="1:17" hidden="1" x14ac:dyDescent="0.3">
      <c r="A3687" t="s">
        <v>7538</v>
      </c>
      <c r="B3687" t="s">
        <v>7539</v>
      </c>
      <c r="C3687" t="str">
        <f>IFERROR(VLOOKUP(Table1[[#This Row],[Ticker]],[1]!Table1[[Symbol]:[Industry]],2,FALSE),"-")</f>
        <v>-</v>
      </c>
      <c r="D3687" t="s">
        <v>403</v>
      </c>
      <c r="E3687">
        <v>31.4181560399999</v>
      </c>
      <c r="F3687">
        <v>26.98</v>
      </c>
      <c r="G3687">
        <v>602.88305111616899</v>
      </c>
      <c r="H3687">
        <v>9.2626641254900406</v>
      </c>
      <c r="I3687">
        <v>162.25514557947699</v>
      </c>
      <c r="J3687">
        <v>0.18695735100215599</v>
      </c>
      <c r="K3687">
        <v>24.630090782270798</v>
      </c>
      <c r="L3687">
        <v>16.998459281687101</v>
      </c>
      <c r="M3687">
        <v>63.694040851321198</v>
      </c>
      <c r="N3687">
        <v>1.4733201288583699</v>
      </c>
      <c r="O3687">
        <v>11.0081541882876</v>
      </c>
      <c r="P3687">
        <v>677.52161383285295</v>
      </c>
      <c r="Q3687">
        <v>0.15368819734210701</v>
      </c>
    </row>
    <row r="3688" spans="1:17" hidden="1" x14ac:dyDescent="0.3">
      <c r="A3688" t="s">
        <v>7540</v>
      </c>
      <c r="B3688" t="s">
        <v>7541</v>
      </c>
      <c r="C3688" t="str">
        <f>IFERROR(VLOOKUP(Table1[[#This Row],[Ticker]],[1]!Table1[[Symbol]:[Industry]],2,FALSE),"-")</f>
        <v>-</v>
      </c>
      <c r="D3688" t="s">
        <v>21</v>
      </c>
      <c r="E3688">
        <v>31.41</v>
      </c>
      <c r="F3688">
        <v>41.62</v>
      </c>
      <c r="G3688">
        <v>-3.5332767160874301</v>
      </c>
      <c r="H3688">
        <v>-0.165553348064405</v>
      </c>
      <c r="I3688">
        <v>1.29188206917019</v>
      </c>
      <c r="J3688">
        <v>-7.7594712204263896</v>
      </c>
      <c r="K3688">
        <v>41.120378082336501</v>
      </c>
      <c r="L3688">
        <v>38.018944439346001</v>
      </c>
      <c r="M3688">
        <v>51.251676410549301</v>
      </c>
      <c r="N3688">
        <v>0.52439291974175695</v>
      </c>
      <c r="O3688">
        <v>26.621816434406501</v>
      </c>
      <c r="P3688">
        <v>56.997359486985999</v>
      </c>
      <c r="Q3688">
        <v>1.5083035281443001E-2</v>
      </c>
    </row>
    <row r="3689" spans="1:17" hidden="1" x14ac:dyDescent="0.3">
      <c r="A3689" t="s">
        <v>7542</v>
      </c>
      <c r="B3689" t="s">
        <v>7543</v>
      </c>
      <c r="C3689" t="str">
        <f>IFERROR(VLOOKUP(Table1[[#This Row],[Ticker]],[1]!Table1[[Symbol]:[Industry]],2,FALSE),"-")</f>
        <v>-</v>
      </c>
      <c r="E3689">
        <v>31.3565744</v>
      </c>
      <c r="F3689">
        <v>24</v>
      </c>
      <c r="G3689">
        <v>-53.688891476953003</v>
      </c>
      <c r="H3689">
        <v>-18.728273779067699</v>
      </c>
      <c r="I3689">
        <v>-66.411367320453607</v>
      </c>
      <c r="J3689">
        <v>-5.9303150768006203</v>
      </c>
      <c r="K3689">
        <v>28.779897686315</v>
      </c>
      <c r="L3689">
        <v>36.933030602786999</v>
      </c>
      <c r="M3689">
        <v>26.560408063596999</v>
      </c>
      <c r="N3689">
        <v>1.30262355094569</v>
      </c>
      <c r="O3689">
        <v>185.416666666666</v>
      </c>
      <c r="P3689">
        <v>0.79798404031918801</v>
      </c>
      <c r="Q3689">
        <v>2.4593136634786E-2</v>
      </c>
    </row>
    <row r="3690" spans="1:17" hidden="1" x14ac:dyDescent="0.3">
      <c r="A3690" t="s">
        <v>7544</v>
      </c>
      <c r="B3690" t="s">
        <v>7545</v>
      </c>
      <c r="C3690" t="str">
        <f>IFERROR(VLOOKUP(Table1[[#This Row],[Ticker]],[1]!Table1[[Symbol]:[Industry]],2,FALSE),"-")</f>
        <v>-</v>
      </c>
      <c r="E3690">
        <v>31.345403999999998</v>
      </c>
      <c r="F3690">
        <v>0.83</v>
      </c>
      <c r="G3690">
        <v>-0.54856231544384204</v>
      </c>
      <c r="H3690">
        <v>19.4463293955354</v>
      </c>
      <c r="I3690">
        <v>0.366441702163122</v>
      </c>
      <c r="J3690">
        <v>-2.3779777139328999</v>
      </c>
      <c r="K3690">
        <v>0.76092424166624895</v>
      </c>
      <c r="L3690">
        <v>0.74375495515657597</v>
      </c>
      <c r="M3690">
        <v>58.051712301932703</v>
      </c>
      <c r="N3690">
        <v>2.3452445797967898</v>
      </c>
      <c r="O3690">
        <v>33.734939759036102</v>
      </c>
      <c r="P3690">
        <v>56.603773584905603</v>
      </c>
      <c r="Q3690">
        <v>9.1708302511914003E-2</v>
      </c>
    </row>
    <row r="3691" spans="1:17" hidden="1" x14ac:dyDescent="0.3">
      <c r="A3691" t="s">
        <v>7546</v>
      </c>
      <c r="B3691" t="s">
        <v>7547</v>
      </c>
      <c r="C3691" t="str">
        <f>IFERROR(VLOOKUP(Table1[[#This Row],[Ticker]],[1]!Table1[[Symbol]:[Industry]],2,FALSE),"-")</f>
        <v>-</v>
      </c>
      <c r="E3691">
        <v>31.272534149999998</v>
      </c>
      <c r="F3691">
        <v>20.94</v>
      </c>
      <c r="G3691">
        <v>41.073117667281203</v>
      </c>
      <c r="H3691">
        <v>-5.3155753663693703</v>
      </c>
      <c r="I3691">
        <v>-24.3015761899252</v>
      </c>
      <c r="J3691">
        <v>-5.5456433815985697</v>
      </c>
      <c r="K3691">
        <v>20.9205411655904</v>
      </c>
      <c r="L3691">
        <v>19.6811960888508</v>
      </c>
      <c r="M3691">
        <v>46.253366133809401</v>
      </c>
      <c r="N3691">
        <v>1.06113829504762</v>
      </c>
      <c r="O3691">
        <v>57.593123209169001</v>
      </c>
      <c r="P3691">
        <v>81.928757602085099</v>
      </c>
      <c r="Q3691">
        <v>6.0103410388388998E-2</v>
      </c>
    </row>
    <row r="3692" spans="1:17" hidden="1" x14ac:dyDescent="0.3">
      <c r="A3692" t="s">
        <v>7548</v>
      </c>
      <c r="B3692" t="s">
        <v>7549</v>
      </c>
      <c r="C3692" t="str">
        <f>IFERROR(VLOOKUP(Table1[[#This Row],[Ticker]],[1]!Table1[[Symbol]:[Industry]],2,FALSE),"-")</f>
        <v>-</v>
      </c>
      <c r="D3692" t="s">
        <v>1308</v>
      </c>
      <c r="E3692">
        <v>31.257184429999999</v>
      </c>
      <c r="F3692">
        <v>56.48</v>
      </c>
      <c r="G3692">
        <v>-18.4757331837911</v>
      </c>
      <c r="H3692">
        <v>-4.19744480458687</v>
      </c>
      <c r="I3692">
        <v>-9.4322620183404702</v>
      </c>
      <c r="J3692">
        <v>-1.1529458739870699</v>
      </c>
      <c r="K3692">
        <v>55.977005093543397</v>
      </c>
      <c r="L3692">
        <v>54.729912808251797</v>
      </c>
      <c r="M3692">
        <v>56.093149880285502</v>
      </c>
      <c r="N3692">
        <v>1.3362334482935101</v>
      </c>
      <c r="O3692">
        <v>2.2485835694050902</v>
      </c>
      <c r="P3692">
        <v>10.6366307541625</v>
      </c>
    </row>
    <row r="3693" spans="1:17" hidden="1" x14ac:dyDescent="0.3">
      <c r="A3693" t="s">
        <v>7550</v>
      </c>
      <c r="B3693" t="s">
        <v>7551</v>
      </c>
      <c r="C3693" t="str">
        <f>IFERROR(VLOOKUP(Table1[[#This Row],[Ticker]],[1]!Table1[[Symbol]:[Industry]],2,FALSE),"-")</f>
        <v>-</v>
      </c>
      <c r="E3693">
        <v>31.206374585999999</v>
      </c>
      <c r="F3693">
        <v>28.6</v>
      </c>
      <c r="G3693">
        <v>-49.958033428064901</v>
      </c>
      <c r="H3693">
        <v>-3.7355559836593901</v>
      </c>
      <c r="I3693">
        <v>-23.564454599292699</v>
      </c>
      <c r="J3693">
        <v>3.6242177650067502</v>
      </c>
      <c r="K3693">
        <v>29.229835497324199</v>
      </c>
      <c r="L3693">
        <v>31.617781402950701</v>
      </c>
      <c r="M3693">
        <v>53.545267591453502</v>
      </c>
      <c r="N3693">
        <v>0.236159380233191</v>
      </c>
      <c r="O3693">
        <v>71.328671328671305</v>
      </c>
      <c r="P3693">
        <v>18.133002891367202</v>
      </c>
    </row>
    <row r="3694" spans="1:17" hidden="1" x14ac:dyDescent="0.3">
      <c r="A3694" t="s">
        <v>7552</v>
      </c>
      <c r="B3694" t="s">
        <v>7553</v>
      </c>
      <c r="C3694" t="str">
        <f>IFERROR(VLOOKUP(Table1[[#This Row],[Ticker]],[1]!Table1[[Symbol]:[Industry]],2,FALSE),"-")</f>
        <v>-</v>
      </c>
      <c r="E3694">
        <v>31.08</v>
      </c>
      <c r="F3694">
        <v>74</v>
      </c>
      <c r="G3694">
        <v>68.430704032243497</v>
      </c>
      <c r="H3694">
        <v>-7.7647423609909101</v>
      </c>
      <c r="I3694">
        <v>45.841827482578402</v>
      </c>
      <c r="J3694">
        <v>-2.29790502555697</v>
      </c>
      <c r="K3694">
        <v>72.556227562116902</v>
      </c>
      <c r="L3694">
        <v>60.938123849496101</v>
      </c>
      <c r="M3694">
        <v>49.463706618959201</v>
      </c>
      <c r="N3694">
        <v>2.0005275189027598</v>
      </c>
      <c r="O3694">
        <v>26.635135135135101</v>
      </c>
      <c r="P3694">
        <v>155.172413793103</v>
      </c>
      <c r="Q3694">
        <v>0.10198005823216499</v>
      </c>
    </row>
    <row r="3695" spans="1:17" hidden="1" x14ac:dyDescent="0.3">
      <c r="A3695" t="s">
        <v>7554</v>
      </c>
      <c r="B3695" t="s">
        <v>7555</v>
      </c>
      <c r="C3695" t="str">
        <f>IFERROR(VLOOKUP(Table1[[#This Row],[Ticker]],[1]!Table1[[Symbol]:[Industry]],2,FALSE),"-")</f>
        <v>-</v>
      </c>
      <c r="D3695" t="s">
        <v>1675</v>
      </c>
      <c r="E3695">
        <v>31.040322457999999</v>
      </c>
      <c r="F3695">
        <v>36.979999999999997</v>
      </c>
      <c r="G3695">
        <v>-58.8613086001033</v>
      </c>
      <c r="H3695">
        <v>-3.1453958191406399</v>
      </c>
      <c r="I3695">
        <v>-47.484610087244803</v>
      </c>
      <c r="J3695">
        <v>2.6088323510021398</v>
      </c>
      <c r="K3695">
        <v>38.182007879504397</v>
      </c>
      <c r="L3695">
        <v>45.196137802071704</v>
      </c>
      <c r="M3695">
        <v>55.343092240371902</v>
      </c>
      <c r="N3695">
        <v>1.03292385107199</v>
      </c>
      <c r="O3695">
        <v>101.595457003785</v>
      </c>
      <c r="P3695">
        <v>18.9067524115755</v>
      </c>
      <c r="Q3695">
        <v>-2.9082603537189E-2</v>
      </c>
    </row>
    <row r="3696" spans="1:17" hidden="1" x14ac:dyDescent="0.3">
      <c r="A3696" t="s">
        <v>7556</v>
      </c>
      <c r="B3696" t="s">
        <v>7557</v>
      </c>
      <c r="C3696" t="str">
        <f>IFERROR(VLOOKUP(Table1[[#This Row],[Ticker]],[1]!Table1[[Symbol]:[Industry]],2,FALSE),"-")</f>
        <v>-</v>
      </c>
      <c r="D3696" t="s">
        <v>629</v>
      </c>
      <c r="E3696">
        <v>30.859015439999901</v>
      </c>
      <c r="F3696">
        <v>41.26</v>
      </c>
      <c r="G3696">
        <v>-23.259185026066501</v>
      </c>
      <c r="H3696">
        <v>1.29307627090042</v>
      </c>
      <c r="I3696">
        <v>-24.9810107046304</v>
      </c>
      <c r="J3696">
        <v>-3.76977427781959</v>
      </c>
      <c r="K3696">
        <v>37.953662040488801</v>
      </c>
      <c r="L3696">
        <v>40.669134704247902</v>
      </c>
      <c r="M3696">
        <v>59.766316817117499</v>
      </c>
      <c r="N3696">
        <v>1.58833381845809</v>
      </c>
      <c r="O3696">
        <v>23.606398448860901</v>
      </c>
      <c r="P3696">
        <v>28.937499999999901</v>
      </c>
      <c r="Q3696">
        <v>-3.6450788670918E-2</v>
      </c>
    </row>
    <row r="3697" spans="1:17" hidden="1" x14ac:dyDescent="0.3">
      <c r="A3697" t="s">
        <v>7558</v>
      </c>
      <c r="B3697" t="s">
        <v>7559</v>
      </c>
      <c r="C3697" t="str">
        <f>IFERROR(VLOOKUP(Table1[[#This Row],[Ticker]],[1]!Table1[[Symbol]:[Industry]],2,FALSE),"-")</f>
        <v>-</v>
      </c>
      <c r="D3697" t="s">
        <v>109</v>
      </c>
      <c r="E3697">
        <v>30.79</v>
      </c>
      <c r="F3697">
        <v>323.25</v>
      </c>
      <c r="G3697">
        <v>-16.3571584811828</v>
      </c>
      <c r="H3697">
        <v>-4.8393848901788798</v>
      </c>
      <c r="I3697">
        <v>-3.38320884298644</v>
      </c>
      <c r="J3697">
        <v>-1.2416140775692599</v>
      </c>
      <c r="K3697">
        <v>320.918665734287</v>
      </c>
      <c r="L3697">
        <v>308.69502657171699</v>
      </c>
      <c r="M3697">
        <v>0.32897047686164199</v>
      </c>
      <c r="N3697">
        <v>0</v>
      </c>
      <c r="O3697">
        <v>0.26295436968291003</v>
      </c>
      <c r="P3697">
        <v>9.9489795918367303</v>
      </c>
    </row>
    <row r="3698" spans="1:17" hidden="1" x14ac:dyDescent="0.3">
      <c r="A3698" t="s">
        <v>7560</v>
      </c>
      <c r="B3698" t="s">
        <v>7561</v>
      </c>
      <c r="C3698" t="str">
        <f>IFERROR(VLOOKUP(Table1[[#This Row],[Ticker]],[1]!Table1[[Symbol]:[Industry]],2,FALSE),"-")</f>
        <v>-</v>
      </c>
      <c r="E3698">
        <v>30.749315625000001</v>
      </c>
      <c r="F3698">
        <v>246.45</v>
      </c>
      <c r="G3698">
        <v>120.316497772071</v>
      </c>
      <c r="H3698">
        <v>75.807017572306705</v>
      </c>
      <c r="I3698">
        <v>140.45217980737601</v>
      </c>
      <c r="J3698">
        <v>19.7635405616059</v>
      </c>
      <c r="K3698">
        <v>152.55970977915899</v>
      </c>
      <c r="L3698">
        <v>118.44244271034199</v>
      </c>
      <c r="M3698">
        <v>98.391472957805306</v>
      </c>
      <c r="N3698">
        <v>1.3405238828967601</v>
      </c>
      <c r="O3698">
        <v>0</v>
      </c>
      <c r="P3698">
        <v>227.50830564783999</v>
      </c>
    </row>
    <row r="3699" spans="1:17" hidden="1" x14ac:dyDescent="0.3">
      <c r="A3699" t="s">
        <v>7562</v>
      </c>
      <c r="B3699" t="s">
        <v>7563</v>
      </c>
      <c r="C3699" t="str">
        <f>IFERROR(VLOOKUP(Table1[[#This Row],[Ticker]],[1]!Table1[[Symbol]:[Industry]],2,FALSE),"-")</f>
        <v>-</v>
      </c>
      <c r="D3699" t="s">
        <v>75</v>
      </c>
      <c r="E3699">
        <v>30.691973697000002</v>
      </c>
      <c r="F3699">
        <v>47.29</v>
      </c>
      <c r="G3699">
        <v>-30.8864447719703</v>
      </c>
      <c r="H3699">
        <v>4.5013972327261298</v>
      </c>
      <c r="I3699">
        <v>-68.740014931758495</v>
      </c>
      <c r="J3699">
        <v>9.9629313769761794</v>
      </c>
      <c r="K3699">
        <v>47.758954220011603</v>
      </c>
      <c r="L3699">
        <v>53.916798504996898</v>
      </c>
      <c r="M3699">
        <v>62.750754911759003</v>
      </c>
      <c r="N3699">
        <v>1.2314994759710201</v>
      </c>
      <c r="O3699">
        <v>174.37090293931001</v>
      </c>
      <c r="P3699">
        <v>27.2262577347323</v>
      </c>
      <c r="Q3699">
        <v>7.4584978214634001E-2</v>
      </c>
    </row>
    <row r="3700" spans="1:17" hidden="1" x14ac:dyDescent="0.3">
      <c r="A3700" t="s">
        <v>7564</v>
      </c>
      <c r="B3700" t="s">
        <v>7565</v>
      </c>
      <c r="C3700" t="str">
        <f>IFERROR(VLOOKUP(Table1[[#This Row],[Ticker]],[1]!Table1[[Symbol]:[Industry]],2,FALSE),"-")</f>
        <v>-</v>
      </c>
      <c r="D3700" t="s">
        <v>140</v>
      </c>
      <c r="E3700">
        <v>30.663150000000002</v>
      </c>
      <c r="F3700">
        <v>78.52</v>
      </c>
      <c r="G3700">
        <v>-39.725478683891701</v>
      </c>
      <c r="H3700">
        <v>-19.191716496396499</v>
      </c>
      <c r="I3700">
        <v>-24.236534287540699</v>
      </c>
      <c r="J3700">
        <v>-6.2416140775692597</v>
      </c>
      <c r="K3700">
        <v>100.184116961169</v>
      </c>
      <c r="L3700">
        <v>69.086865865765205</v>
      </c>
      <c r="M3700">
        <v>11.8041677370669</v>
      </c>
      <c r="N3700">
        <v>1.3713744263393</v>
      </c>
      <c r="O3700">
        <v>70.466123280692798</v>
      </c>
      <c r="P3700">
        <v>0</v>
      </c>
      <c r="Q3700">
        <v>9.3705995057557001E-2</v>
      </c>
    </row>
    <row r="3701" spans="1:17" hidden="1" x14ac:dyDescent="0.3">
      <c r="A3701" t="s">
        <v>7566</v>
      </c>
      <c r="B3701" t="s">
        <v>7567</v>
      </c>
      <c r="C3701" t="str">
        <f>IFERROR(VLOOKUP(Table1[[#This Row],[Ticker]],[1]!Table1[[Symbol]:[Industry]],2,FALSE),"-")</f>
        <v>-</v>
      </c>
      <c r="D3701" t="s">
        <v>403</v>
      </c>
      <c r="E3701">
        <v>30.6182425199998</v>
      </c>
      <c r="F3701">
        <v>244.45</v>
      </c>
      <c r="G3701">
        <v>-26.3061380730195</v>
      </c>
      <c r="H3701">
        <v>-4.8393848901788798</v>
      </c>
      <c r="I3701">
        <v>-13.332188434823101</v>
      </c>
      <c r="J3701">
        <v>-1.2416140775692599</v>
      </c>
      <c r="K3701">
        <v>244.45</v>
      </c>
      <c r="L3701">
        <v>244.44999999999899</v>
      </c>
      <c r="M3701">
        <v>50</v>
      </c>
      <c r="O3701">
        <v>0</v>
      </c>
      <c r="P3701">
        <v>0</v>
      </c>
    </row>
    <row r="3702" spans="1:17" hidden="1" x14ac:dyDescent="0.3">
      <c r="A3702" t="s">
        <v>7568</v>
      </c>
      <c r="B3702" t="s">
        <v>7569</v>
      </c>
      <c r="C3702" t="str">
        <f>IFERROR(VLOOKUP(Table1[[#This Row],[Ticker]],[1]!Table1[[Symbol]:[Industry]],2,FALSE),"-")</f>
        <v>-</v>
      </c>
      <c r="D3702" t="s">
        <v>117</v>
      </c>
      <c r="E3702">
        <v>30.579806250000001</v>
      </c>
      <c r="F3702">
        <v>16.600000000000001</v>
      </c>
      <c r="G3702">
        <v>-33.100074064035802</v>
      </c>
      <c r="H3702">
        <v>-31.394303284532601</v>
      </c>
      <c r="I3702">
        <v>-19.705566889419899</v>
      </c>
      <c r="J3702">
        <v>1.8543611546288701</v>
      </c>
      <c r="K3702">
        <v>19.1354064537665</v>
      </c>
      <c r="L3702">
        <v>18.574453584505701</v>
      </c>
      <c r="M3702">
        <v>39.1098656157994</v>
      </c>
      <c r="N3702">
        <v>0.53984906487408002</v>
      </c>
      <c r="O3702">
        <v>115.903614457831</v>
      </c>
      <c r="P3702">
        <v>10.152621101526201</v>
      </c>
      <c r="Q3702">
        <v>-5.6767055737009997E-3</v>
      </c>
    </row>
    <row r="3703" spans="1:17" hidden="1" x14ac:dyDescent="0.3">
      <c r="A3703" t="s">
        <v>7570</v>
      </c>
      <c r="B3703" t="s">
        <v>7571</v>
      </c>
      <c r="C3703" t="str">
        <f>IFERROR(VLOOKUP(Table1[[#This Row],[Ticker]],[1]!Table1[[Symbol]:[Industry]],2,FALSE),"-")</f>
        <v>-</v>
      </c>
      <c r="D3703" t="s">
        <v>539</v>
      </c>
      <c r="E3703">
        <v>30.566704999999999</v>
      </c>
      <c r="F3703">
        <v>53.64</v>
      </c>
      <c r="G3703">
        <v>5.1000353713704101</v>
      </c>
      <c r="H3703">
        <v>3.96777216747518</v>
      </c>
      <c r="I3703">
        <v>-16.561486648786701</v>
      </c>
      <c r="J3703">
        <v>2.7090032063813401</v>
      </c>
      <c r="K3703">
        <v>56.770826031366397</v>
      </c>
      <c r="L3703">
        <v>55.064531681975502</v>
      </c>
      <c r="M3703">
        <v>46.077702517817002</v>
      </c>
      <c r="N3703">
        <v>0.94076716444208097</v>
      </c>
      <c r="O3703">
        <v>62.155108128262498</v>
      </c>
      <c r="P3703">
        <v>44.972972972972897</v>
      </c>
      <c r="Q3703">
        <v>5.0560059310307E-2</v>
      </c>
    </row>
    <row r="3704" spans="1:17" hidden="1" x14ac:dyDescent="0.3">
      <c r="A3704" t="s">
        <v>7572</v>
      </c>
      <c r="B3704" t="s">
        <v>7573</v>
      </c>
      <c r="C3704" t="str">
        <f>IFERROR(VLOOKUP(Table1[[#This Row],[Ticker]],[1]!Table1[[Symbol]:[Industry]],2,FALSE),"-")</f>
        <v>-</v>
      </c>
      <c r="E3704">
        <v>30.54166373</v>
      </c>
      <c r="F3704">
        <v>16.48</v>
      </c>
      <c r="G3704">
        <v>112.534441637125</v>
      </c>
      <c r="H3704">
        <v>35.2141387494285</v>
      </c>
      <c r="I3704">
        <v>-38.286651094203798</v>
      </c>
      <c r="J3704">
        <v>8.6254258104643196</v>
      </c>
      <c r="K3704">
        <v>13.5914019649253</v>
      </c>
      <c r="L3704">
        <v>11.7184303358792</v>
      </c>
      <c r="M3704">
        <v>59.103178957727401</v>
      </c>
      <c r="N3704">
        <v>1.36425234180178</v>
      </c>
      <c r="O3704">
        <v>36.953883495145597</v>
      </c>
      <c r="P3704">
        <v>174.666666666666</v>
      </c>
      <c r="Q3704">
        <v>0.13851456028286799</v>
      </c>
    </row>
    <row r="3705" spans="1:17" hidden="1" x14ac:dyDescent="0.3">
      <c r="A3705" t="s">
        <v>7574</v>
      </c>
      <c r="B3705" t="s">
        <v>7575</v>
      </c>
      <c r="C3705" t="str">
        <f>IFERROR(VLOOKUP(Table1[[#This Row],[Ticker]],[1]!Table1[[Symbol]:[Industry]],2,FALSE),"-")</f>
        <v>-</v>
      </c>
      <c r="D3705" t="s">
        <v>692</v>
      </c>
      <c r="E3705">
        <v>30.54</v>
      </c>
      <c r="F3705">
        <v>5.03</v>
      </c>
      <c r="G3705">
        <v>-71.363483785744805</v>
      </c>
      <c r="H3705">
        <v>-10.5801256309196</v>
      </c>
      <c r="I3705">
        <v>-50.457188434823102</v>
      </c>
      <c r="J3705">
        <v>-10.6722190597756</v>
      </c>
      <c r="K3705">
        <v>5.5271582808227899</v>
      </c>
      <c r="L3705">
        <v>6.7373954872516499</v>
      </c>
      <c r="M3705">
        <v>25.332281108964398</v>
      </c>
      <c r="N3705">
        <v>1.43723956436449</v>
      </c>
      <c r="O3705">
        <v>137.176938369781</v>
      </c>
      <c r="P3705">
        <v>10.5494505494505</v>
      </c>
      <c r="Q3705">
        <v>4.8185197073853998E-2</v>
      </c>
    </row>
    <row r="3706" spans="1:17" hidden="1" x14ac:dyDescent="0.3">
      <c r="A3706" t="s">
        <v>7576</v>
      </c>
      <c r="B3706" t="s">
        <v>7577</v>
      </c>
      <c r="C3706" t="str">
        <f>IFERROR(VLOOKUP(Table1[[#This Row],[Ticker]],[1]!Table1[[Symbol]:[Industry]],2,FALSE),"-")</f>
        <v>-</v>
      </c>
      <c r="D3706" t="s">
        <v>130</v>
      </c>
      <c r="E3706">
        <v>30.4939</v>
      </c>
      <c r="F3706">
        <v>1.28</v>
      </c>
      <c r="G3706">
        <v>70.616938850057295</v>
      </c>
      <c r="H3706">
        <v>1.2475716315602401</v>
      </c>
      <c r="I3706">
        <v>-6.6655217681565002</v>
      </c>
      <c r="J3706">
        <v>6.7229876923422403</v>
      </c>
      <c r="K3706">
        <v>1.14060015877063</v>
      </c>
      <c r="L3706">
        <v>1.0684893339027599</v>
      </c>
      <c r="M3706">
        <v>74.584715950816801</v>
      </c>
      <c r="N3706">
        <v>0.59669920332737703</v>
      </c>
      <c r="O3706">
        <v>9.375</v>
      </c>
      <c r="P3706">
        <v>156</v>
      </c>
      <c r="Q3706">
        <v>-3.4515145583652998E-2</v>
      </c>
    </row>
    <row r="3707" spans="1:17" hidden="1" x14ac:dyDescent="0.3">
      <c r="A3707" t="s">
        <v>7578</v>
      </c>
      <c r="B3707" t="s">
        <v>7579</v>
      </c>
      <c r="C3707" t="str">
        <f>IFERROR(VLOOKUP(Table1[[#This Row],[Ticker]],[1]!Table1[[Symbol]:[Industry]],2,FALSE),"-")</f>
        <v>-</v>
      </c>
      <c r="D3707" t="s">
        <v>403</v>
      </c>
      <c r="E3707">
        <v>30.324000000000002</v>
      </c>
      <c r="F3707">
        <v>0.38</v>
      </c>
      <c r="G3707">
        <v>-45.455074243232303</v>
      </c>
      <c r="H3707">
        <v>0.71617066537667196</v>
      </c>
      <c r="I3707">
        <v>-34.165521768156502</v>
      </c>
      <c r="J3707">
        <v>-6.2416140775692703</v>
      </c>
      <c r="K3707">
        <v>0.36485432942510299</v>
      </c>
      <c r="L3707">
        <v>0.38735733064268602</v>
      </c>
      <c r="M3707">
        <v>60.638998616269298</v>
      </c>
      <c r="N3707">
        <v>1.7888972128585601</v>
      </c>
      <c r="O3707">
        <v>49.999999999999901</v>
      </c>
      <c r="P3707">
        <v>22.580645161290299</v>
      </c>
    </row>
    <row r="3708" spans="1:17" hidden="1" x14ac:dyDescent="0.3">
      <c r="A3708" t="s">
        <v>7580</v>
      </c>
      <c r="B3708" t="s">
        <v>7581</v>
      </c>
      <c r="C3708" t="str">
        <f>IFERROR(VLOOKUP(Table1[[#This Row],[Ticker]],[1]!Table1[[Symbol]:[Industry]],2,FALSE),"-")</f>
        <v>-</v>
      </c>
      <c r="D3708" t="s">
        <v>189</v>
      </c>
      <c r="E3708">
        <v>30.248000000000001</v>
      </c>
      <c r="F3708">
        <v>0.45</v>
      </c>
      <c r="G3708">
        <v>-5.5931859894901201</v>
      </c>
      <c r="H3708">
        <v>-1.87035303188851</v>
      </c>
      <c r="I3708">
        <v>-12.2495918825592</v>
      </c>
      <c r="J3708">
        <v>1.0670674632677399</v>
      </c>
      <c r="K3708">
        <v>0.59267168328142406</v>
      </c>
      <c r="L3708">
        <v>0.50771284078795198</v>
      </c>
      <c r="M3708">
        <v>92.112121951265095</v>
      </c>
      <c r="N3708">
        <v>1</v>
      </c>
      <c r="Q3708">
        <v>4.6288916988924997E-2</v>
      </c>
    </row>
    <row r="3709" spans="1:17" hidden="1" x14ac:dyDescent="0.3">
      <c r="A3709" t="s">
        <v>7582</v>
      </c>
      <c r="B3709" t="s">
        <v>7583</v>
      </c>
      <c r="C3709" t="str">
        <f>IFERROR(VLOOKUP(Table1[[#This Row],[Ticker]],[1]!Table1[[Symbol]:[Industry]],2,FALSE),"-")</f>
        <v>-</v>
      </c>
      <c r="D3709" t="s">
        <v>43</v>
      </c>
      <c r="E3709">
        <v>30.202000000000002</v>
      </c>
      <c r="F3709">
        <v>770</v>
      </c>
      <c r="G3709">
        <v>231.417439162752</v>
      </c>
      <c r="H3709">
        <v>68.516142603794194</v>
      </c>
      <c r="I3709">
        <v>42.648769733919799</v>
      </c>
      <c r="J3709">
        <v>3.65557958733765</v>
      </c>
      <c r="K3709">
        <v>553.48820510950497</v>
      </c>
      <c r="L3709">
        <v>474.831264277505</v>
      </c>
      <c r="M3709">
        <v>67.413589784425</v>
      </c>
      <c r="N3709">
        <v>2.5049950049950001</v>
      </c>
      <c r="O3709">
        <v>13.590909090908999</v>
      </c>
      <c r="P3709">
        <v>257.72357723577198</v>
      </c>
    </row>
    <row r="3710" spans="1:17" hidden="1" x14ac:dyDescent="0.3">
      <c r="A3710" t="s">
        <v>7584</v>
      </c>
      <c r="B3710" t="s">
        <v>7585</v>
      </c>
      <c r="C3710" t="str">
        <f>IFERROR(VLOOKUP(Table1[[#This Row],[Ticker]],[1]!Table1[[Symbol]:[Industry]],2,FALSE),"-")</f>
        <v>-</v>
      </c>
      <c r="E3710">
        <v>30.138549999999999</v>
      </c>
      <c r="F3710">
        <v>24.58</v>
      </c>
      <c r="G3710">
        <v>156.54771693273401</v>
      </c>
      <c r="H3710">
        <v>70.550445618295598</v>
      </c>
      <c r="I3710">
        <v>34.650954250306199</v>
      </c>
      <c r="J3710">
        <v>28.758385922430701</v>
      </c>
      <c r="K3710">
        <v>17.404709538198201</v>
      </c>
      <c r="L3710">
        <v>15.2760227438872</v>
      </c>
      <c r="M3710">
        <v>79.643872569881395</v>
      </c>
      <c r="N3710">
        <v>3.9123842071977699</v>
      </c>
      <c r="O3710">
        <v>16.314076484947101</v>
      </c>
      <c r="P3710">
        <v>227.29693741677701</v>
      </c>
      <c r="Q3710">
        <v>0.14573443661914201</v>
      </c>
    </row>
    <row r="3711" spans="1:17" hidden="1" x14ac:dyDescent="0.3">
      <c r="A3711" t="s">
        <v>7586</v>
      </c>
      <c r="B3711" t="s">
        <v>7587</v>
      </c>
      <c r="C3711" t="str">
        <f>IFERROR(VLOOKUP(Table1[[#This Row],[Ticker]],[1]!Table1[[Symbol]:[Industry]],2,FALSE),"-")</f>
        <v>-</v>
      </c>
      <c r="D3711" t="s">
        <v>403</v>
      </c>
      <c r="E3711">
        <v>30.121116600000001</v>
      </c>
      <c r="F3711">
        <v>8.81</v>
      </c>
      <c r="G3711">
        <v>-36.054881791612502</v>
      </c>
      <c r="H3711">
        <v>-5.4011826429878802</v>
      </c>
      <c r="I3711">
        <v>-24.521704563855401</v>
      </c>
      <c r="J3711">
        <v>-2.7988999507617098</v>
      </c>
      <c r="K3711">
        <v>8.9144522403649695</v>
      </c>
      <c r="L3711">
        <v>9.2533288480611908</v>
      </c>
      <c r="M3711">
        <v>52.672752858844802</v>
      </c>
      <c r="N3711">
        <v>1.18050097603844</v>
      </c>
      <c r="O3711">
        <v>24.177071509648101</v>
      </c>
      <c r="P3711">
        <v>4.8809523809523796</v>
      </c>
      <c r="Q3711">
        <v>0.121718697744337</v>
      </c>
    </row>
    <row r="3712" spans="1:17" hidden="1" x14ac:dyDescent="0.3">
      <c r="A3712" t="s">
        <v>7588</v>
      </c>
      <c r="B3712" t="s">
        <v>7589</v>
      </c>
      <c r="C3712" t="str">
        <f>IFERROR(VLOOKUP(Table1[[#This Row],[Ticker]],[1]!Table1[[Symbol]:[Industry]],2,FALSE),"-")</f>
        <v>-</v>
      </c>
      <c r="E3712">
        <v>30.089220425000001</v>
      </c>
      <c r="F3712">
        <v>14.36</v>
      </c>
      <c r="G3712">
        <v>10.455766688885101</v>
      </c>
      <c r="H3712">
        <v>-9.6155042931639603</v>
      </c>
      <c r="I3712">
        <v>-22.675622778257502</v>
      </c>
      <c r="J3712">
        <v>1.66161172888234</v>
      </c>
      <c r="K3712">
        <v>15.471283957152201</v>
      </c>
      <c r="L3712">
        <v>14.770319012996699</v>
      </c>
      <c r="M3712">
        <v>57.957453049219197</v>
      </c>
      <c r="N3712">
        <v>0.112733053909524</v>
      </c>
      <c r="O3712">
        <v>37.256267409470702</v>
      </c>
      <c r="P3712">
        <v>36.761904761904702</v>
      </c>
    </row>
    <row r="3713" spans="1:17" hidden="1" x14ac:dyDescent="0.3">
      <c r="A3713" t="s">
        <v>7590</v>
      </c>
      <c r="B3713" t="s">
        <v>7591</v>
      </c>
      <c r="C3713" t="str">
        <f>IFERROR(VLOOKUP(Table1[[#This Row],[Ticker]],[1]!Table1[[Symbol]:[Industry]],2,FALSE),"-")</f>
        <v>-</v>
      </c>
      <c r="D3713" t="s">
        <v>1151</v>
      </c>
      <c r="E3713">
        <v>30.073779999999999</v>
      </c>
      <c r="F3713">
        <v>12.32</v>
      </c>
      <c r="G3713">
        <v>-7.2798231133828502</v>
      </c>
      <c r="H3713">
        <v>43.5867652308864</v>
      </c>
      <c r="I3713">
        <v>52.764587308773898</v>
      </c>
      <c r="J3713">
        <v>-2.3706463356337801</v>
      </c>
      <c r="K3713">
        <v>10.1087632762355</v>
      </c>
      <c r="L3713">
        <v>9.2241456387203797</v>
      </c>
      <c r="M3713">
        <v>69.993848443661904</v>
      </c>
      <c r="N3713">
        <v>1.6519987849872</v>
      </c>
      <c r="O3713">
        <v>5.6818181818181603</v>
      </c>
      <c r="P3713">
        <v>99.805450362592197</v>
      </c>
      <c r="Q3713">
        <v>5.6360899944767999E-2</v>
      </c>
    </row>
    <row r="3714" spans="1:17" hidden="1" x14ac:dyDescent="0.3">
      <c r="A3714" t="s">
        <v>7592</v>
      </c>
      <c r="B3714" t="s">
        <v>7593</v>
      </c>
      <c r="C3714" t="str">
        <f>IFERROR(VLOOKUP(Table1[[#This Row],[Ticker]],[1]!Table1[[Symbol]:[Industry]],2,FALSE),"-")</f>
        <v>-</v>
      </c>
      <c r="E3714">
        <v>30.060400000000001</v>
      </c>
      <c r="F3714">
        <v>17.61</v>
      </c>
      <c r="G3714">
        <v>-66.8731309856081</v>
      </c>
      <c r="H3714">
        <v>-5.6180278267751103</v>
      </c>
      <c r="I3714">
        <v>-25.545548355062401</v>
      </c>
      <c r="J3714">
        <v>-1.6324571819802101</v>
      </c>
      <c r="K3714">
        <v>17.890367234938498</v>
      </c>
      <c r="L3714">
        <v>21.4540345895733</v>
      </c>
      <c r="M3714">
        <v>50.708853686602097</v>
      </c>
      <c r="N3714">
        <v>0.601371270425337</v>
      </c>
      <c r="O3714">
        <v>88.302101078932395</v>
      </c>
      <c r="P3714">
        <v>21.4482758620689</v>
      </c>
      <c r="Q3714">
        <v>3.434328702832E-3</v>
      </c>
    </row>
    <row r="3715" spans="1:17" hidden="1" x14ac:dyDescent="0.3">
      <c r="A3715" t="s">
        <v>7594</v>
      </c>
      <c r="B3715" t="s">
        <v>7595</v>
      </c>
      <c r="C3715" t="str">
        <f>IFERROR(VLOOKUP(Table1[[#This Row],[Ticker]],[1]!Table1[[Symbol]:[Industry]],2,FALSE),"-")</f>
        <v>-</v>
      </c>
      <c r="D3715" t="s">
        <v>388</v>
      </c>
      <c r="E3715">
        <v>30.001635</v>
      </c>
      <c r="F3715">
        <v>99.9</v>
      </c>
      <c r="G3715">
        <v>-51.1933561181323</v>
      </c>
      <c r="H3715">
        <v>27.618849000035901</v>
      </c>
      <c r="I3715">
        <v>8.4228389874803007</v>
      </c>
      <c r="J3715">
        <v>4.0714789015578701</v>
      </c>
      <c r="K3715">
        <v>72.174039178597695</v>
      </c>
      <c r="M3715">
        <v>70.362476730827495</v>
      </c>
      <c r="N3715">
        <v>3.2910623946037099</v>
      </c>
      <c r="O3715">
        <v>40.140140140140097</v>
      </c>
      <c r="P3715">
        <v>84.658040665434299</v>
      </c>
    </row>
    <row r="3716" spans="1:17" hidden="1" x14ac:dyDescent="0.3">
      <c r="A3716" t="s">
        <v>7596</v>
      </c>
      <c r="B3716" t="s">
        <v>7597</v>
      </c>
      <c r="C3716" t="str">
        <f>IFERROR(VLOOKUP(Table1[[#This Row],[Ticker]],[1]!Table1[[Symbol]:[Industry]],2,FALSE),"-")</f>
        <v>-</v>
      </c>
      <c r="E3716">
        <v>29.998244597999999</v>
      </c>
      <c r="F3716">
        <v>36.549999999999997</v>
      </c>
      <c r="G3716">
        <v>48.156869086884903</v>
      </c>
      <c r="H3716">
        <v>-4.0171037230701403</v>
      </c>
      <c r="I3716">
        <v>2.1496441086207301</v>
      </c>
      <c r="J3716">
        <v>-6.21661407756927</v>
      </c>
      <c r="K3716">
        <v>37.800615767707299</v>
      </c>
      <c r="L3716">
        <v>32.3971550488369</v>
      </c>
      <c r="M3716">
        <v>43.622980173430101</v>
      </c>
      <c r="N3716">
        <v>0.19408332153264199</v>
      </c>
      <c r="O3716">
        <v>39.534883720930203</v>
      </c>
      <c r="P3716">
        <v>88.402061855670098</v>
      </c>
      <c r="Q3716">
        <v>9.8877169814596003E-2</v>
      </c>
    </row>
    <row r="3717" spans="1:17" hidden="1" x14ac:dyDescent="0.3">
      <c r="A3717" t="s">
        <v>7598</v>
      </c>
      <c r="B3717" t="s">
        <v>7599</v>
      </c>
      <c r="C3717" t="str">
        <f>IFERROR(VLOOKUP(Table1[[#This Row],[Ticker]],[1]!Table1[[Symbol]:[Industry]],2,FALSE),"-")</f>
        <v>-</v>
      </c>
      <c r="D3717" t="s">
        <v>239</v>
      </c>
      <c r="E3717">
        <v>29.974930000000001</v>
      </c>
      <c r="F3717">
        <v>94.85</v>
      </c>
      <c r="G3717">
        <v>408.36128019079098</v>
      </c>
      <c r="H3717">
        <v>-11.1304647023854</v>
      </c>
      <c r="I3717">
        <v>-8.4096220631417697</v>
      </c>
      <c r="J3717">
        <v>-13.6977544284464</v>
      </c>
      <c r="K3717">
        <v>109.647383263671</v>
      </c>
      <c r="L3717">
        <v>84.297832480307406</v>
      </c>
      <c r="M3717">
        <v>22.171481533879899</v>
      </c>
      <c r="N3717">
        <v>0.197457673352852</v>
      </c>
      <c r="O3717">
        <v>32.841328413284103</v>
      </c>
      <c r="P3717">
        <v>542.61517615176103</v>
      </c>
    </row>
    <row r="3718" spans="1:17" hidden="1" x14ac:dyDescent="0.3">
      <c r="A3718" t="s">
        <v>7600</v>
      </c>
      <c r="B3718" t="s">
        <v>7601</v>
      </c>
      <c r="C3718" t="str">
        <f>IFERROR(VLOOKUP(Table1[[#This Row],[Ticker]],[1]!Table1[[Symbol]:[Industry]],2,FALSE),"-")</f>
        <v>-</v>
      </c>
      <c r="D3718" t="s">
        <v>21</v>
      </c>
      <c r="E3718">
        <v>29.9430339</v>
      </c>
      <c r="F3718">
        <v>2.66</v>
      </c>
      <c r="G3718">
        <v>186.635038397568</v>
      </c>
      <c r="H3718">
        <v>-5.2070319490024204</v>
      </c>
      <c r="I3718">
        <v>30.451595348960598</v>
      </c>
      <c r="J3718">
        <v>4.6177609224307297</v>
      </c>
      <c r="K3718">
        <v>2.5110278560792798</v>
      </c>
      <c r="L3718">
        <v>2.0136999513302798</v>
      </c>
      <c r="M3718">
        <v>65.497347099681306</v>
      </c>
      <c r="N3718">
        <v>0.54864178553062903</v>
      </c>
      <c r="O3718">
        <v>37.969924812030001</v>
      </c>
      <c r="P3718">
        <v>216.666666666666</v>
      </c>
      <c r="Q3718">
        <v>0.10107551335163199</v>
      </c>
    </row>
    <row r="3719" spans="1:17" hidden="1" x14ac:dyDescent="0.3">
      <c r="A3719" t="s">
        <v>7602</v>
      </c>
      <c r="B3719" t="s">
        <v>7603</v>
      </c>
      <c r="C3719" t="str">
        <f>IFERROR(VLOOKUP(Table1[[#This Row],[Ticker]],[1]!Table1[[Symbol]:[Industry]],2,FALSE),"-")</f>
        <v>-</v>
      </c>
      <c r="D3719" t="s">
        <v>189</v>
      </c>
      <c r="E3719">
        <v>29.783658416000002</v>
      </c>
      <c r="F3719">
        <v>15.98</v>
      </c>
      <c r="G3719">
        <v>-12.569483268749099</v>
      </c>
      <c r="H3719">
        <v>11.9661706653766</v>
      </c>
      <c r="I3719">
        <v>-20.694507275402799</v>
      </c>
      <c r="J3719">
        <v>6.02879408569604</v>
      </c>
      <c r="K3719">
        <v>16.3138343463674</v>
      </c>
      <c r="L3719">
        <v>16.133436070720698</v>
      </c>
      <c r="M3719">
        <v>58.073314810045296</v>
      </c>
      <c r="N3719">
        <v>1.0737294201861101</v>
      </c>
      <c r="O3719">
        <v>67.396745932415499</v>
      </c>
      <c r="P3719">
        <v>33.277731442868998</v>
      </c>
      <c r="Q3719">
        <v>2.3270945753231999E-2</v>
      </c>
    </row>
    <row r="3720" spans="1:17" hidden="1" x14ac:dyDescent="0.3">
      <c r="A3720" t="s">
        <v>7604</v>
      </c>
      <c r="B3720" t="s">
        <v>7605</v>
      </c>
      <c r="C3720" t="str">
        <f>IFERROR(VLOOKUP(Table1[[#This Row],[Ticker]],[1]!Table1[[Symbol]:[Industry]],2,FALSE),"-")</f>
        <v>-</v>
      </c>
      <c r="D3720" t="s">
        <v>49</v>
      </c>
      <c r="E3720">
        <v>29.734788119999902</v>
      </c>
      <c r="F3720">
        <v>45.94</v>
      </c>
      <c r="G3720">
        <v>0.84581321399949505</v>
      </c>
      <c r="H3720">
        <v>-5.0374918679468701</v>
      </c>
      <c r="I3720">
        <v>-27.076086294380001</v>
      </c>
      <c r="J3720">
        <v>-2.7620311062399701</v>
      </c>
      <c r="K3720">
        <v>45.7639733253774</v>
      </c>
      <c r="L3720">
        <v>43.963328501198099</v>
      </c>
      <c r="M3720">
        <v>41.213362785331299</v>
      </c>
      <c r="N3720">
        <v>0.887855252677615</v>
      </c>
      <c r="O3720">
        <v>57.727470613844098</v>
      </c>
      <c r="P3720">
        <v>46.1660833598472</v>
      </c>
      <c r="Q3720">
        <v>4.6626396646091001E-2</v>
      </c>
    </row>
    <row r="3721" spans="1:17" hidden="1" x14ac:dyDescent="0.3">
      <c r="A3721" t="s">
        <v>7606</v>
      </c>
      <c r="B3721" t="s">
        <v>7607</v>
      </c>
      <c r="C3721" t="str">
        <f>IFERROR(VLOOKUP(Table1[[#This Row],[Ticker]],[1]!Table1[[Symbol]:[Industry]],2,FALSE),"-")</f>
        <v>-</v>
      </c>
      <c r="D3721" t="s">
        <v>905</v>
      </c>
      <c r="E3721">
        <v>29.675750143999998</v>
      </c>
      <c r="F3721">
        <v>3.46</v>
      </c>
      <c r="G3721">
        <v>-103.54298017828199</v>
      </c>
      <c r="H3721">
        <v>8.6032380606407806</v>
      </c>
      <c r="I3721">
        <v>-76.127887359554293</v>
      </c>
      <c r="J3721">
        <v>-1.2416140775692599</v>
      </c>
      <c r="K3721">
        <v>4.9434942193182296</v>
      </c>
      <c r="L3721">
        <v>8.8460436159123894</v>
      </c>
      <c r="M3721">
        <v>23.053453169739999</v>
      </c>
      <c r="N3721">
        <v>0.30657029513664302</v>
      </c>
      <c r="O3721">
        <v>362.42774566473901</v>
      </c>
      <c r="P3721">
        <v>15.7190635451504</v>
      </c>
      <c r="Q3721">
        <v>-0.15817805255488099</v>
      </c>
    </row>
    <row r="3722" spans="1:17" hidden="1" x14ac:dyDescent="0.3">
      <c r="A3722" t="s">
        <v>7608</v>
      </c>
      <c r="B3722" t="s">
        <v>7609</v>
      </c>
      <c r="C3722" t="str">
        <f>IFERROR(VLOOKUP(Table1[[#This Row],[Ticker]],[1]!Table1[[Symbol]:[Industry]],2,FALSE),"-")</f>
        <v>-</v>
      </c>
      <c r="D3722" t="s">
        <v>242</v>
      </c>
      <c r="E3722">
        <v>29.621494097999999</v>
      </c>
      <c r="F3722">
        <v>6.18</v>
      </c>
      <c r="G3722">
        <v>5.4635847414793304</v>
      </c>
      <c r="H3722">
        <v>-5.3657006796525701</v>
      </c>
      <c r="I3722">
        <v>-18.2552653579001</v>
      </c>
      <c r="J3722">
        <v>-7.3674418921387996</v>
      </c>
      <c r="K3722">
        <v>5.63440863351906</v>
      </c>
      <c r="L3722">
        <v>5.4802026280710603</v>
      </c>
      <c r="M3722">
        <v>49.935399129191303</v>
      </c>
      <c r="N3722">
        <v>2.1477870984977101</v>
      </c>
      <c r="O3722">
        <v>10.032362459546899</v>
      </c>
      <c r="P3722">
        <v>61.780104712041897</v>
      </c>
      <c r="Q3722">
        <v>6.3605279755722E-2</v>
      </c>
    </row>
    <row r="3723" spans="1:17" hidden="1" x14ac:dyDescent="0.3">
      <c r="A3723" t="s">
        <v>7610</v>
      </c>
      <c r="B3723" t="s">
        <v>7611</v>
      </c>
      <c r="C3723" t="str">
        <f>IFERROR(VLOOKUP(Table1[[#This Row],[Ticker]],[1]!Table1[[Symbol]:[Industry]],2,FALSE),"-")</f>
        <v>-</v>
      </c>
      <c r="D3723" t="s">
        <v>713</v>
      </c>
      <c r="E3723">
        <v>29.575091889999999</v>
      </c>
      <c r="F3723">
        <v>39.21</v>
      </c>
      <c r="G3723">
        <v>4.5683612594236598</v>
      </c>
      <c r="H3723">
        <v>2.6742763120069002</v>
      </c>
      <c r="I3723">
        <v>-3.8070487700186901</v>
      </c>
      <c r="J3723">
        <v>0.96617813022294396</v>
      </c>
      <c r="K3723">
        <v>36.651325194179698</v>
      </c>
      <c r="L3723">
        <v>35.442813571212398</v>
      </c>
      <c r="M3723">
        <v>56.725246441840902</v>
      </c>
      <c r="N3723">
        <v>1.33377842713215</v>
      </c>
      <c r="O3723">
        <v>3.1369548584544602</v>
      </c>
      <c r="P3723">
        <v>47.239954938039801</v>
      </c>
    </row>
    <row r="3724" spans="1:17" hidden="1" x14ac:dyDescent="0.3">
      <c r="A3724" t="s">
        <v>7612</v>
      </c>
      <c r="B3724" t="s">
        <v>7613</v>
      </c>
      <c r="C3724" t="str">
        <f>IFERROR(VLOOKUP(Table1[[#This Row],[Ticker]],[1]!Table1[[Symbol]:[Industry]],2,FALSE),"-")</f>
        <v>-</v>
      </c>
      <c r="D3724" t="s">
        <v>21</v>
      </c>
      <c r="E3724">
        <v>29.535309999999999</v>
      </c>
      <c r="F3724">
        <v>70.489999999999995</v>
      </c>
      <c r="G3724">
        <v>-10.748761023839201</v>
      </c>
      <c r="H3724">
        <v>-12.6955940405056</v>
      </c>
      <c r="I3724">
        <v>-12.4448261906554</v>
      </c>
      <c r="J3724">
        <v>-6.2416140775692703</v>
      </c>
      <c r="K3724">
        <v>74.686971287427198</v>
      </c>
      <c r="L3724">
        <v>69.680794364572705</v>
      </c>
      <c r="M3724">
        <v>4.1137517043950004E-3</v>
      </c>
      <c r="N3724">
        <v>2.6818181818181799</v>
      </c>
      <c r="O3724">
        <v>8.5260320612852993</v>
      </c>
      <c r="P3724">
        <v>28.1636363636363</v>
      </c>
    </row>
    <row r="3725" spans="1:17" hidden="1" x14ac:dyDescent="0.3">
      <c r="A3725" t="s">
        <v>7614</v>
      </c>
      <c r="B3725" t="s">
        <v>7615</v>
      </c>
      <c r="C3725" t="str">
        <f>IFERROR(VLOOKUP(Table1[[#This Row],[Ticker]],[1]!Table1[[Symbol]:[Industry]],2,FALSE),"-")</f>
        <v>-</v>
      </c>
      <c r="D3725" t="s">
        <v>905</v>
      </c>
      <c r="E3725">
        <v>29.508778217</v>
      </c>
      <c r="F3725">
        <v>26.17</v>
      </c>
      <c r="G3725">
        <v>737.39023156394398</v>
      </c>
      <c r="H3725">
        <v>-15.4255917867306</v>
      </c>
      <c r="I3725">
        <v>-15.4638264303355</v>
      </c>
      <c r="J3725">
        <v>-1.51084484680003</v>
      </c>
      <c r="K3725">
        <v>28.6377633613467</v>
      </c>
      <c r="L3725">
        <v>25.763089631443599</v>
      </c>
      <c r="M3725">
        <v>38.216626706760302</v>
      </c>
      <c r="N3725">
        <v>0.69866874550251801</v>
      </c>
      <c r="O3725">
        <v>54.413450515857797</v>
      </c>
      <c r="P3725">
        <v>955.24193548387098</v>
      </c>
      <c r="Q3725">
        <v>9.7401787651115998E-2</v>
      </c>
    </row>
    <row r="3726" spans="1:17" hidden="1" x14ac:dyDescent="0.3">
      <c r="A3726" t="s">
        <v>7616</v>
      </c>
      <c r="B3726" t="s">
        <v>7617</v>
      </c>
      <c r="C3726" t="str">
        <f>IFERROR(VLOOKUP(Table1[[#This Row],[Ticker]],[1]!Table1[[Symbol]:[Industry]],2,FALSE),"-")</f>
        <v>-</v>
      </c>
      <c r="D3726" t="s">
        <v>610</v>
      </c>
      <c r="E3726">
        <v>29.484564500000001</v>
      </c>
      <c r="F3726">
        <v>7.99</v>
      </c>
      <c r="G3726">
        <v>175.203295889244</v>
      </c>
      <c r="H3726">
        <v>1.5941815433875399</v>
      </c>
      <c r="I3726">
        <v>74.667811565176805</v>
      </c>
      <c r="J3726">
        <v>5.9414845139800301</v>
      </c>
      <c r="K3726">
        <v>6.5324226126405698</v>
      </c>
      <c r="L3726">
        <v>5.2164684361705502</v>
      </c>
      <c r="M3726">
        <v>82.131103548466896</v>
      </c>
      <c r="N3726">
        <v>1.53963638303832</v>
      </c>
      <c r="O3726">
        <v>0</v>
      </c>
      <c r="P3726">
        <v>232.916666666666</v>
      </c>
      <c r="Q3726">
        <v>0.13072145439704699</v>
      </c>
    </row>
    <row r="3727" spans="1:17" hidden="1" x14ac:dyDescent="0.3">
      <c r="A3727" t="s">
        <v>7618</v>
      </c>
      <c r="B3727" t="s">
        <v>7619</v>
      </c>
      <c r="C3727" t="str">
        <f>IFERROR(VLOOKUP(Table1[[#This Row],[Ticker]],[1]!Table1[[Symbol]:[Industry]],2,FALSE),"-")</f>
        <v>-</v>
      </c>
      <c r="D3727" t="s">
        <v>120</v>
      </c>
      <c r="E3727">
        <v>29.443999999999999</v>
      </c>
      <c r="F3727">
        <v>0.4</v>
      </c>
      <c r="G3727">
        <v>7.0271952603137597</v>
      </c>
      <c r="H3727">
        <v>-13.9302939810879</v>
      </c>
      <c r="I3727">
        <v>-13.332188434823101</v>
      </c>
      <c r="J3727">
        <v>-1.2416140775692599</v>
      </c>
      <c r="K3727">
        <v>0.41970824886160102</v>
      </c>
      <c r="L3727">
        <v>0.54238387188121995</v>
      </c>
      <c r="M3727">
        <v>17.817643983777302</v>
      </c>
      <c r="N3727">
        <v>0.431306072399533</v>
      </c>
      <c r="O3727">
        <v>62.5</v>
      </c>
      <c r="P3727">
        <v>60</v>
      </c>
      <c r="Q3727">
        <v>-4.5502964959169999E-3</v>
      </c>
    </row>
    <row r="3728" spans="1:17" hidden="1" x14ac:dyDescent="0.3">
      <c r="A3728" t="s">
        <v>7620</v>
      </c>
      <c r="B3728" t="s">
        <v>7621</v>
      </c>
      <c r="C3728" t="str">
        <f>IFERROR(VLOOKUP(Table1[[#This Row],[Ticker]],[1]!Table1[[Symbol]:[Industry]],2,FALSE),"-")</f>
        <v>-</v>
      </c>
      <c r="E3728">
        <v>29.415900000000001</v>
      </c>
      <c r="F3728">
        <v>93</v>
      </c>
      <c r="G3728">
        <v>265.27280929540098</v>
      </c>
      <c r="H3728">
        <v>-5.80995470858839</v>
      </c>
      <c r="I3728">
        <v>218.69208860908901</v>
      </c>
      <c r="J3728">
        <v>-1.95313442914402</v>
      </c>
      <c r="K3728">
        <v>85.515662653785895</v>
      </c>
      <c r="L3728">
        <v>56.367486337673803</v>
      </c>
      <c r="M3728">
        <v>55.921389002295001</v>
      </c>
      <c r="N3728">
        <v>0.76788123670551101</v>
      </c>
      <c r="O3728">
        <v>9.32258064516129</v>
      </c>
      <c r="P3728">
        <v>313.33333333333297</v>
      </c>
      <c r="Q3728">
        <v>0.14741783708801801</v>
      </c>
    </row>
    <row r="3729" spans="1:17" hidden="1" x14ac:dyDescent="0.3">
      <c r="A3729" t="s">
        <v>7622</v>
      </c>
      <c r="B3729" t="s">
        <v>7623</v>
      </c>
      <c r="C3729" t="str">
        <f>IFERROR(VLOOKUP(Table1[[#This Row],[Ticker]],[1]!Table1[[Symbol]:[Industry]],2,FALSE),"-")</f>
        <v>-</v>
      </c>
      <c r="E3729">
        <v>29.413350000000001</v>
      </c>
      <c r="F3729">
        <v>225</v>
      </c>
      <c r="G3729">
        <v>23.344676692527401</v>
      </c>
      <c r="H3729">
        <v>4.9167126707967199</v>
      </c>
      <c r="I3729">
        <v>13.428374945458501</v>
      </c>
      <c r="J3729">
        <v>-2.1226713462917299</v>
      </c>
      <c r="K3729">
        <v>211.88716391675899</v>
      </c>
      <c r="L3729">
        <v>192.17021482189401</v>
      </c>
      <c r="M3729">
        <v>57.373485913133699</v>
      </c>
      <c r="N3729">
        <v>1.30281452445282</v>
      </c>
      <c r="O3729">
        <v>6.17777777777777</v>
      </c>
      <c r="P3729">
        <v>61.870503597122202</v>
      </c>
      <c r="Q3729">
        <v>7.0206527246985007E-2</v>
      </c>
    </row>
    <row r="3730" spans="1:17" hidden="1" x14ac:dyDescent="0.3">
      <c r="A3730" t="s">
        <v>7624</v>
      </c>
      <c r="B3730" t="s">
        <v>7625</v>
      </c>
      <c r="C3730" t="str">
        <f>IFERROR(VLOOKUP(Table1[[#This Row],[Ticker]],[1]!Table1[[Symbol]:[Industry]],2,FALSE),"-")</f>
        <v>-</v>
      </c>
      <c r="E3730">
        <v>29.407131</v>
      </c>
      <c r="F3730">
        <v>44.53</v>
      </c>
      <c r="G3730">
        <v>220.230826907525</v>
      </c>
      <c r="H3730">
        <v>2.00993017831426</v>
      </c>
      <c r="I3730">
        <v>62.745312553709802</v>
      </c>
      <c r="J3730">
        <v>0.83035975012974195</v>
      </c>
      <c r="K3730">
        <v>42.333774964468603</v>
      </c>
      <c r="L3730">
        <v>33.5328210181411</v>
      </c>
      <c r="M3730">
        <v>72.901352332272594</v>
      </c>
      <c r="N3730">
        <v>0.40447512029982602</v>
      </c>
      <c r="O3730">
        <v>27.037951942510599</v>
      </c>
      <c r="P3730">
        <v>304.81818181818102</v>
      </c>
      <c r="Q3730">
        <v>9.8013733891654006E-2</v>
      </c>
    </row>
    <row r="3731" spans="1:17" hidden="1" x14ac:dyDescent="0.3">
      <c r="A3731" t="s">
        <v>7626</v>
      </c>
      <c r="B3731" t="s">
        <v>7627</v>
      </c>
      <c r="C3731" t="str">
        <f>IFERROR(VLOOKUP(Table1[[#This Row],[Ticker]],[1]!Table1[[Symbol]:[Industry]],2,FALSE),"-")</f>
        <v>-</v>
      </c>
      <c r="D3731" t="s">
        <v>713</v>
      </c>
      <c r="E3731">
        <v>29.289530723999999</v>
      </c>
      <c r="F3731">
        <v>17.87</v>
      </c>
      <c r="G3731">
        <v>35.2204966380231</v>
      </c>
      <c r="H3731">
        <v>4.6013848031464297</v>
      </c>
      <c r="I3731">
        <v>14.484133716668101</v>
      </c>
      <c r="J3731">
        <v>1.6995623930189601</v>
      </c>
      <c r="K3731">
        <v>16.644225472629</v>
      </c>
      <c r="L3731">
        <v>14.6777644332929</v>
      </c>
      <c r="M3731">
        <v>37.603805705755697</v>
      </c>
      <c r="N3731">
        <v>0.96142301799514596</v>
      </c>
      <c r="O3731">
        <v>7.4426412982652401</v>
      </c>
      <c r="P3731">
        <v>62.439778201981603</v>
      </c>
      <c r="Q3731">
        <v>3.3034621500889999E-3</v>
      </c>
    </row>
    <row r="3732" spans="1:17" hidden="1" x14ac:dyDescent="0.3">
      <c r="A3732" t="s">
        <v>7628</v>
      </c>
      <c r="B3732" t="s">
        <v>7629</v>
      </c>
      <c r="C3732" t="str">
        <f>IFERROR(VLOOKUP(Table1[[#This Row],[Ticker]],[1]!Table1[[Symbol]:[Industry]],2,FALSE),"-")</f>
        <v>-</v>
      </c>
      <c r="D3732" t="s">
        <v>629</v>
      </c>
      <c r="E3732">
        <v>29.226141999999999</v>
      </c>
      <c r="F3732">
        <v>22.23</v>
      </c>
      <c r="G3732">
        <v>-15.873947312959899</v>
      </c>
      <c r="H3732">
        <v>18.801640750846701</v>
      </c>
      <c r="I3732">
        <v>-31.151042408945099</v>
      </c>
      <c r="J3732">
        <v>-3.3528605249911001</v>
      </c>
      <c r="K3732">
        <v>21.959049930453201</v>
      </c>
      <c r="L3732">
        <v>24.015831048660601</v>
      </c>
      <c r="M3732">
        <v>58.6232600067002</v>
      </c>
      <c r="N3732">
        <v>2.32985648372531</v>
      </c>
      <c r="O3732">
        <v>91.902834008097102</v>
      </c>
      <c r="P3732">
        <v>34.6456692913385</v>
      </c>
      <c r="Q3732">
        <v>-6.3591626698447007E-2</v>
      </c>
    </row>
    <row r="3733" spans="1:17" hidden="1" x14ac:dyDescent="0.3">
      <c r="A3733" t="s">
        <v>7630</v>
      </c>
      <c r="B3733" t="s">
        <v>7631</v>
      </c>
      <c r="C3733" t="str">
        <f>IFERROR(VLOOKUP(Table1[[#This Row],[Ticker]],[1]!Table1[[Symbol]:[Industry]],2,FALSE),"-")</f>
        <v>-</v>
      </c>
      <c r="E3733">
        <v>29.19267</v>
      </c>
      <c r="F3733">
        <v>164</v>
      </c>
      <c r="G3733">
        <v>-57.253506494072198</v>
      </c>
      <c r="H3733">
        <v>-3.86851110377112</v>
      </c>
      <c r="I3733">
        <v>-30.9201281333156</v>
      </c>
      <c r="J3733">
        <v>-5.5360926051766199</v>
      </c>
      <c r="K3733">
        <v>153.31741353952199</v>
      </c>
      <c r="M3733">
        <v>50.026341791581899</v>
      </c>
      <c r="N3733">
        <v>1.3048128342245899</v>
      </c>
      <c r="O3733">
        <v>55.487804878048699</v>
      </c>
      <c r="P3733">
        <v>34.426229508196698</v>
      </c>
    </row>
    <row r="3734" spans="1:17" hidden="1" x14ac:dyDescent="0.3">
      <c r="A3734" t="s">
        <v>7632</v>
      </c>
      <c r="B3734" t="s">
        <v>7633</v>
      </c>
      <c r="C3734" t="str">
        <f>IFERROR(VLOOKUP(Table1[[#This Row],[Ticker]],[1]!Table1[[Symbol]:[Industry]],2,FALSE),"-")</f>
        <v>-</v>
      </c>
      <c r="D3734" t="s">
        <v>1535</v>
      </c>
      <c r="E3734">
        <v>29.147185983999901</v>
      </c>
      <c r="F3734">
        <v>2.38</v>
      </c>
      <c r="G3734">
        <v>-18.124319891201399</v>
      </c>
      <c r="H3734">
        <v>-23.8870039377979</v>
      </c>
      <c r="I3734">
        <v>-45.332188434823102</v>
      </c>
      <c r="J3734">
        <v>-1.2416140775692599</v>
      </c>
      <c r="K3734">
        <v>3.3144585473518502</v>
      </c>
      <c r="L3734">
        <v>3.2294978741939802</v>
      </c>
      <c r="M3734">
        <v>0.71728487972214305</v>
      </c>
      <c r="N3734">
        <v>1.0689240090243399</v>
      </c>
      <c r="O3734">
        <v>93.277310924369701</v>
      </c>
      <c r="P3734">
        <v>39.999999999999901</v>
      </c>
      <c r="Q3734">
        <v>-1.2752912859199999E-3</v>
      </c>
    </row>
    <row r="3735" spans="1:17" hidden="1" x14ac:dyDescent="0.3">
      <c r="A3735" t="s">
        <v>7634</v>
      </c>
      <c r="B3735" t="s">
        <v>7635</v>
      </c>
      <c r="C3735" t="str">
        <f>IFERROR(VLOOKUP(Table1[[#This Row],[Ticker]],[1]!Table1[[Symbol]:[Industry]],2,FALSE),"-")</f>
        <v>-</v>
      </c>
      <c r="D3735" t="s">
        <v>304</v>
      </c>
      <c r="E3735">
        <v>29.082974400000001</v>
      </c>
      <c r="F3735">
        <v>17.95</v>
      </c>
      <c r="G3735">
        <v>27.1126653457838</v>
      </c>
      <c r="H3735">
        <v>-5.5600057327509402</v>
      </c>
      <c r="I3735">
        <v>-10.5257737727384</v>
      </c>
      <c r="J3735">
        <v>-2.7267625924207501</v>
      </c>
      <c r="K3735">
        <v>17.8648885190056</v>
      </c>
      <c r="L3735">
        <v>16.426505839511702</v>
      </c>
      <c r="M3735">
        <v>52.0667358807708</v>
      </c>
      <c r="N3735">
        <v>0.72584807194990497</v>
      </c>
      <c r="O3735">
        <v>16.100278551532</v>
      </c>
      <c r="P3735">
        <v>77.546983184965299</v>
      </c>
      <c r="Q3735">
        <v>8.1296321910550001E-2</v>
      </c>
    </row>
    <row r="3736" spans="1:17" hidden="1" x14ac:dyDescent="0.3">
      <c r="A3736" t="s">
        <v>7636</v>
      </c>
      <c r="B3736" t="s">
        <v>7637</v>
      </c>
      <c r="C3736" t="str">
        <f>IFERROR(VLOOKUP(Table1[[#This Row],[Ticker]],[1]!Table1[[Symbol]:[Industry]],2,FALSE),"-")</f>
        <v>-</v>
      </c>
      <c r="E3736">
        <v>29.07</v>
      </c>
      <c r="F3736">
        <v>114</v>
      </c>
      <c r="G3736">
        <v>36.551004784123201</v>
      </c>
      <c r="H3736">
        <v>16.566365908543101</v>
      </c>
      <c r="I3736">
        <v>43.909190875521602</v>
      </c>
      <c r="J3736">
        <v>3.82751034639386</v>
      </c>
      <c r="K3736">
        <v>96.059021170268693</v>
      </c>
      <c r="L3736">
        <v>82.407706159655106</v>
      </c>
      <c r="M3736">
        <v>97.550605937676494</v>
      </c>
      <c r="N3736">
        <v>0.51988636363636298</v>
      </c>
      <c r="O3736">
        <v>0</v>
      </c>
      <c r="P3736">
        <v>100</v>
      </c>
    </row>
    <row r="3737" spans="1:17" hidden="1" x14ac:dyDescent="0.3">
      <c r="A3737" t="s">
        <v>7638</v>
      </c>
      <c r="B3737" t="s">
        <v>7639</v>
      </c>
      <c r="C3737" t="str">
        <f>IFERROR(VLOOKUP(Table1[[#This Row],[Ticker]],[1]!Table1[[Symbol]:[Industry]],2,FALSE),"-")</f>
        <v>-</v>
      </c>
      <c r="D3737" t="s">
        <v>624</v>
      </c>
      <c r="E3737">
        <v>29.06625</v>
      </c>
      <c r="F3737">
        <v>5.95</v>
      </c>
      <c r="G3737">
        <v>-20.0561380730195</v>
      </c>
      <c r="H3737">
        <v>0.42377300455794997</v>
      </c>
      <c r="I3737">
        <v>-18.132188434823099</v>
      </c>
      <c r="J3737">
        <v>8.8501290416967802</v>
      </c>
      <c r="K3737">
        <v>5.61065375521438</v>
      </c>
      <c r="L3737">
        <v>5.8660659039685203</v>
      </c>
      <c r="M3737">
        <v>63.011732431362901</v>
      </c>
      <c r="N3737">
        <v>1.2949640287769699</v>
      </c>
      <c r="O3737">
        <v>47.899159663865497</v>
      </c>
      <c r="P3737">
        <v>23.9583333333333</v>
      </c>
      <c r="Q3737">
        <v>-3.6702174262109998E-2</v>
      </c>
    </row>
    <row r="3738" spans="1:17" hidden="1" x14ac:dyDescent="0.3">
      <c r="A3738" t="s">
        <v>7640</v>
      </c>
      <c r="B3738" t="s">
        <v>7641</v>
      </c>
      <c r="C3738" t="str">
        <f>IFERROR(VLOOKUP(Table1[[#This Row],[Ticker]],[1]!Table1[[Symbol]:[Industry]],2,FALSE),"-")</f>
        <v>-</v>
      </c>
      <c r="D3738" t="s">
        <v>629</v>
      </c>
      <c r="E3738">
        <v>29.060124999999999</v>
      </c>
      <c r="F3738">
        <v>144.19999999999999</v>
      </c>
      <c r="G3738">
        <v>28.5810799720931</v>
      </c>
      <c r="H3738">
        <v>-12.308897085300799</v>
      </c>
      <c r="I3738">
        <v>-13.8839125727542</v>
      </c>
      <c r="J3738">
        <v>4.1403303668751699</v>
      </c>
      <c r="K3738">
        <v>149.57863367977799</v>
      </c>
      <c r="L3738">
        <v>131.42560527627401</v>
      </c>
      <c r="M3738">
        <v>51.478216371806397</v>
      </c>
      <c r="N3738">
        <v>0.210750103988538</v>
      </c>
      <c r="O3738">
        <v>31.033287101248199</v>
      </c>
      <c r="P3738">
        <v>99.7229916897506</v>
      </c>
      <c r="Q3738">
        <v>0.15155875307751199</v>
      </c>
    </row>
    <row r="3739" spans="1:17" hidden="1" x14ac:dyDescent="0.3">
      <c r="A3739" t="s">
        <v>7642</v>
      </c>
      <c r="B3739" t="s">
        <v>7643</v>
      </c>
      <c r="C3739" t="str">
        <f>IFERROR(VLOOKUP(Table1[[#This Row],[Ticker]],[1]!Table1[[Symbol]:[Industry]],2,FALSE),"-")</f>
        <v>-</v>
      </c>
      <c r="D3739" t="s">
        <v>934</v>
      </c>
      <c r="E3739">
        <v>29.039079999999998</v>
      </c>
      <c r="F3739">
        <v>28.03</v>
      </c>
      <c r="G3739">
        <v>52.799293236884502</v>
      </c>
      <c r="H3739">
        <v>38.830527975018398</v>
      </c>
      <c r="I3739">
        <v>-23.922300077566302</v>
      </c>
      <c r="J3739">
        <v>-8.1186904895293992</v>
      </c>
      <c r="K3739">
        <v>26.291401377979</v>
      </c>
      <c r="L3739">
        <v>25.426912034041599</v>
      </c>
      <c r="M3739">
        <v>33.469604436347304</v>
      </c>
      <c r="N3739">
        <v>0.62575757575757496</v>
      </c>
      <c r="O3739">
        <v>35.533357117374202</v>
      </c>
      <c r="P3739">
        <v>102.821997105644</v>
      </c>
    </row>
    <row r="3740" spans="1:17" hidden="1" x14ac:dyDescent="0.3">
      <c r="A3740" t="s">
        <v>7644</v>
      </c>
      <c r="B3740" t="s">
        <v>7645</v>
      </c>
      <c r="C3740" t="str">
        <f>IFERROR(VLOOKUP(Table1[[#This Row],[Ticker]],[1]!Table1[[Symbol]:[Industry]],2,FALSE),"-")</f>
        <v>-</v>
      </c>
      <c r="E3740">
        <v>29.008800000000001</v>
      </c>
      <c r="F3740">
        <v>26.86</v>
      </c>
      <c r="G3740">
        <v>1094.60295283607</v>
      </c>
      <c r="H3740">
        <v>43.068104096605197</v>
      </c>
      <c r="I3740">
        <v>515.70762421154598</v>
      </c>
      <c r="J3740">
        <v>6.89043101099755</v>
      </c>
      <c r="K3740">
        <v>18.617624747897601</v>
      </c>
      <c r="L3740">
        <v>9.9882263110975895</v>
      </c>
      <c r="M3740">
        <v>100</v>
      </c>
      <c r="N3740">
        <v>1.8181818181818099</v>
      </c>
      <c r="O3740">
        <v>0</v>
      </c>
      <c r="P3740">
        <v>1120.9090909090901</v>
      </c>
    </row>
    <row r="3741" spans="1:17" hidden="1" x14ac:dyDescent="0.3">
      <c r="A3741" t="s">
        <v>7646</v>
      </c>
      <c r="B3741" t="s">
        <v>7647</v>
      </c>
      <c r="C3741" t="str">
        <f>IFERROR(VLOOKUP(Table1[[#This Row],[Ticker]],[1]!Table1[[Symbol]:[Industry]],2,FALSE),"-")</f>
        <v>-</v>
      </c>
      <c r="E3741">
        <v>28.995804</v>
      </c>
      <c r="F3741">
        <v>4.1900000000000004</v>
      </c>
      <c r="G3741">
        <v>-64.688491014196003</v>
      </c>
      <c r="H3741">
        <v>-15.030467692726599</v>
      </c>
      <c r="I3741">
        <v>-37.836692939327598</v>
      </c>
      <c r="J3741">
        <v>-1.47746313417303</v>
      </c>
      <c r="K3741">
        <v>4.4533947533859504</v>
      </c>
      <c r="L3741">
        <v>4.8826221231684999</v>
      </c>
      <c r="M3741">
        <v>49.415287803472403</v>
      </c>
      <c r="N3741">
        <v>1.32261513576416</v>
      </c>
      <c r="O3741">
        <v>80.190930787589394</v>
      </c>
      <c r="P3741">
        <v>27.743902439024399</v>
      </c>
      <c r="Q3741">
        <v>-1.2083932499833E-2</v>
      </c>
    </row>
    <row r="3742" spans="1:17" hidden="1" x14ac:dyDescent="0.3">
      <c r="A3742" t="s">
        <v>7648</v>
      </c>
      <c r="B3742" t="s">
        <v>7649</v>
      </c>
      <c r="C3742" t="str">
        <f>IFERROR(VLOOKUP(Table1[[#This Row],[Ticker]],[1]!Table1[[Symbol]:[Industry]],2,FALSE),"-")</f>
        <v>-</v>
      </c>
      <c r="D3742" t="s">
        <v>75</v>
      </c>
      <c r="E3742">
        <v>28.972537124999999</v>
      </c>
      <c r="F3742">
        <v>57.95</v>
      </c>
      <c r="G3742">
        <v>104.478409915829</v>
      </c>
      <c r="H3742">
        <v>34.530504479710402</v>
      </c>
      <c r="I3742">
        <v>28.736946156988498</v>
      </c>
      <c r="J3742">
        <v>8.0980085639401693</v>
      </c>
      <c r="K3742">
        <v>49.066784369819899</v>
      </c>
      <c r="L3742">
        <v>42.394782919316803</v>
      </c>
      <c r="M3742">
        <v>64.997883665250598</v>
      </c>
      <c r="N3742">
        <v>1.4072305476492499</v>
      </c>
      <c r="O3742">
        <v>17.342536669542699</v>
      </c>
      <c r="P3742">
        <v>151.95652173913001</v>
      </c>
      <c r="Q3742">
        <v>9.3377260673990006E-2</v>
      </c>
    </row>
    <row r="3743" spans="1:17" hidden="1" x14ac:dyDescent="0.3">
      <c r="A3743" t="s">
        <v>7650</v>
      </c>
      <c r="B3743" t="s">
        <v>7651</v>
      </c>
      <c r="C3743" t="str">
        <f>IFERROR(VLOOKUP(Table1[[#This Row],[Ticker]],[1]!Table1[[Symbol]:[Industry]],2,FALSE),"-")</f>
        <v>-</v>
      </c>
      <c r="E3743">
        <v>28.947800000000001</v>
      </c>
      <c r="F3743">
        <v>161</v>
      </c>
      <c r="G3743">
        <v>73.693861926980404</v>
      </c>
      <c r="H3743">
        <v>-6.57878067901013</v>
      </c>
      <c r="I3743">
        <v>74.532455672528002</v>
      </c>
      <c r="J3743">
        <v>1.9635141275589301</v>
      </c>
      <c r="K3743">
        <v>139.221218162171</v>
      </c>
      <c r="L3743">
        <v>104.632600948646</v>
      </c>
      <c r="M3743">
        <v>64.445764632614797</v>
      </c>
      <c r="N3743">
        <v>0.66955266955266901</v>
      </c>
      <c r="O3743">
        <v>7.2670807453416097</v>
      </c>
      <c r="P3743">
        <v>119.49556918882</v>
      </c>
    </row>
    <row r="3744" spans="1:17" hidden="1" x14ac:dyDescent="0.3">
      <c r="A3744" t="s">
        <v>7652</v>
      </c>
      <c r="B3744" t="s">
        <v>7653</v>
      </c>
      <c r="C3744" t="str">
        <f>IFERROR(VLOOKUP(Table1[[#This Row],[Ticker]],[1]!Table1[[Symbol]:[Industry]],2,FALSE),"-")</f>
        <v>-</v>
      </c>
      <c r="E3744">
        <v>28.915560624000001</v>
      </c>
      <c r="F3744">
        <v>40.130000000000003</v>
      </c>
      <c r="G3744">
        <v>-41.374921141802602</v>
      </c>
      <c r="H3744">
        <v>15.417757966963901</v>
      </c>
      <c r="I3744">
        <v>-28.4009715036062</v>
      </c>
      <c r="J3744">
        <v>-7.6666918899303003</v>
      </c>
      <c r="M3744">
        <v>29.914146129965999</v>
      </c>
      <c r="O3744">
        <v>50.236730625467203</v>
      </c>
      <c r="P3744">
        <v>0.19975031210988001</v>
      </c>
    </row>
    <row r="3745" spans="1:17" hidden="1" x14ac:dyDescent="0.3">
      <c r="A3745" t="s">
        <v>7654</v>
      </c>
      <c r="B3745" t="s">
        <v>7655</v>
      </c>
      <c r="C3745" t="str">
        <f>IFERROR(VLOOKUP(Table1[[#This Row],[Ticker]],[1]!Table1[[Symbol]:[Industry]],2,FALSE),"-")</f>
        <v>-</v>
      </c>
      <c r="D3745" t="s">
        <v>403</v>
      </c>
      <c r="E3745">
        <v>28.808499999999999</v>
      </c>
      <c r="F3745">
        <v>405</v>
      </c>
      <c r="G3745">
        <v>10.9819975202007</v>
      </c>
      <c r="H3745">
        <v>4.1349740841800804</v>
      </c>
      <c r="I3745">
        <v>33.9405388379041</v>
      </c>
      <c r="J3745">
        <v>-3.3153467964632699</v>
      </c>
      <c r="K3745">
        <v>394.43285399970301</v>
      </c>
      <c r="L3745">
        <v>370.13809221935497</v>
      </c>
      <c r="M3745">
        <v>60.754176565297598</v>
      </c>
      <c r="N3745">
        <v>1.0446483180428101</v>
      </c>
      <c r="O3745">
        <v>31.358024691358001</v>
      </c>
      <c r="P3745">
        <v>101.59283225485299</v>
      </c>
      <c r="Q3745">
        <v>0.11737388158593701</v>
      </c>
    </row>
    <row r="3746" spans="1:17" hidden="1" x14ac:dyDescent="0.3">
      <c r="A3746" t="s">
        <v>7656</v>
      </c>
      <c r="B3746" t="s">
        <v>7657</v>
      </c>
      <c r="C3746" t="str">
        <f>IFERROR(VLOOKUP(Table1[[#This Row],[Ticker]],[1]!Table1[[Symbol]:[Industry]],2,FALSE),"-")</f>
        <v>-</v>
      </c>
      <c r="E3746">
        <v>28.802239199999999</v>
      </c>
      <c r="F3746">
        <v>40.61</v>
      </c>
      <c r="G3746">
        <v>32.637110459269998</v>
      </c>
      <c r="H3746">
        <v>-12.6629009238381</v>
      </c>
      <c r="I3746">
        <v>-37.792753911013598</v>
      </c>
      <c r="J3746">
        <v>-6.8321102341031503</v>
      </c>
      <c r="K3746">
        <v>44.193867130264103</v>
      </c>
      <c r="L3746">
        <v>43.573694047508802</v>
      </c>
      <c r="M3746">
        <v>40.507807617077802</v>
      </c>
      <c r="N3746">
        <v>0.36335763308888203</v>
      </c>
      <c r="O3746">
        <v>70.721497168185095</v>
      </c>
      <c r="P3746">
        <v>81.537773804202004</v>
      </c>
      <c r="Q3746">
        <v>8.8121967086728994E-2</v>
      </c>
    </row>
    <row r="3747" spans="1:17" hidden="1" x14ac:dyDescent="0.3">
      <c r="A3747" t="s">
        <v>7658</v>
      </c>
      <c r="B3747" t="s">
        <v>7659</v>
      </c>
      <c r="C3747" t="str">
        <f>IFERROR(VLOOKUP(Table1[[#This Row],[Ticker]],[1]!Table1[[Symbol]:[Industry]],2,FALSE),"-")</f>
        <v>-</v>
      </c>
      <c r="D3747" t="s">
        <v>873</v>
      </c>
      <c r="E3747">
        <v>28.7136</v>
      </c>
      <c r="F3747">
        <v>33.049999999999997</v>
      </c>
      <c r="G3747">
        <v>43.1810414141598</v>
      </c>
      <c r="H3747">
        <v>8.8373469037820396</v>
      </c>
      <c r="I3747">
        <v>70.278922676287905</v>
      </c>
      <c r="J3747">
        <v>-4.4186186161471701</v>
      </c>
      <c r="K3747">
        <v>30.0112839794451</v>
      </c>
      <c r="L3747">
        <v>24.595656312924699</v>
      </c>
      <c r="M3747">
        <v>55.255649116306202</v>
      </c>
      <c r="N3747">
        <v>0.56372269705602995</v>
      </c>
      <c r="O3747">
        <v>2.7231467473525202</v>
      </c>
      <c r="P3747">
        <v>116.721311475409</v>
      </c>
    </row>
    <row r="3748" spans="1:17" hidden="1" x14ac:dyDescent="0.3">
      <c r="A3748" t="s">
        <v>7660</v>
      </c>
      <c r="B3748" t="s">
        <v>7661</v>
      </c>
      <c r="C3748" t="str">
        <f>IFERROR(VLOOKUP(Table1[[#This Row],[Ticker]],[1]!Table1[[Symbol]:[Industry]],2,FALSE),"-")</f>
        <v>-</v>
      </c>
      <c r="D3748" t="s">
        <v>403</v>
      </c>
      <c r="E3748">
        <v>28.5098524</v>
      </c>
      <c r="F3748">
        <v>48.15</v>
      </c>
      <c r="G3748">
        <v>146.807872136849</v>
      </c>
      <c r="H3748">
        <v>18.329446278652199</v>
      </c>
      <c r="I3748">
        <v>55.437527653504802</v>
      </c>
      <c r="J3748">
        <v>6.1649544388520301</v>
      </c>
      <c r="K3748">
        <v>41.121955317337601</v>
      </c>
      <c r="L3748">
        <v>32.885110171256002</v>
      </c>
      <c r="M3748">
        <v>63.739722342429197</v>
      </c>
      <c r="N3748">
        <v>2.2921101871516099</v>
      </c>
      <c r="O3748">
        <v>16.095534787123501</v>
      </c>
      <c r="P3748">
        <v>241.48936170212701</v>
      </c>
      <c r="Q3748">
        <v>7.8041819198751E-2</v>
      </c>
    </row>
    <row r="3749" spans="1:17" hidden="1" x14ac:dyDescent="0.3">
      <c r="A3749" t="s">
        <v>7662</v>
      </c>
      <c r="B3749" t="s">
        <v>7663</v>
      </c>
      <c r="C3749" t="str">
        <f>IFERROR(VLOOKUP(Table1[[#This Row],[Ticker]],[1]!Table1[[Symbol]:[Industry]],2,FALSE),"-")</f>
        <v>-</v>
      </c>
      <c r="E3749">
        <v>28.473120000000002</v>
      </c>
      <c r="F3749">
        <v>209</v>
      </c>
      <c r="G3749">
        <v>28.6234393917691</v>
      </c>
      <c r="H3749">
        <v>68.067019050707799</v>
      </c>
      <c r="I3749">
        <v>41.597389029965498</v>
      </c>
      <c r="J3749">
        <v>2.09499043666036</v>
      </c>
      <c r="M3749">
        <v>67.242439008594005</v>
      </c>
      <c r="O3749">
        <v>12.1531100478468</v>
      </c>
      <c r="P3749">
        <v>71.592775041050899</v>
      </c>
    </row>
    <row r="3750" spans="1:17" hidden="1" x14ac:dyDescent="0.3">
      <c r="A3750" t="s">
        <v>7664</v>
      </c>
      <c r="B3750" t="s">
        <v>7665</v>
      </c>
      <c r="C3750" t="str">
        <f>IFERROR(VLOOKUP(Table1[[#This Row],[Ticker]],[1]!Table1[[Symbol]:[Industry]],2,FALSE),"-")</f>
        <v>-</v>
      </c>
      <c r="D3750" t="s">
        <v>1151</v>
      </c>
      <c r="E3750">
        <v>28.42784</v>
      </c>
      <c r="F3750">
        <v>25.9</v>
      </c>
      <c r="G3750">
        <v>-57.239471406352898</v>
      </c>
      <c r="H3750">
        <v>-8.7354887862827795</v>
      </c>
      <c r="I3750">
        <v>-49.695824798459498</v>
      </c>
      <c r="J3750">
        <v>-1.39581608219533</v>
      </c>
      <c r="K3750">
        <v>27.120031928914901</v>
      </c>
      <c r="L3750">
        <v>33.047074128616302</v>
      </c>
      <c r="M3750">
        <v>52.199596174858598</v>
      </c>
      <c r="N3750">
        <v>1.5422820952718801</v>
      </c>
      <c r="O3750">
        <v>176.33204633204599</v>
      </c>
      <c r="P3750">
        <v>17.620345140781101</v>
      </c>
      <c r="Q3750">
        <v>7.0552499953276004E-2</v>
      </c>
    </row>
    <row r="3751" spans="1:17" hidden="1" x14ac:dyDescent="0.3">
      <c r="A3751" t="s">
        <v>7666</v>
      </c>
      <c r="B3751" t="s">
        <v>7667</v>
      </c>
      <c r="C3751" t="str">
        <f>IFERROR(VLOOKUP(Table1[[#This Row],[Ticker]],[1]!Table1[[Symbol]:[Industry]],2,FALSE),"-")</f>
        <v>-</v>
      </c>
      <c r="D3751" t="s">
        <v>1308</v>
      </c>
      <c r="E3751">
        <v>28.388294607999999</v>
      </c>
      <c r="F3751">
        <v>232.24</v>
      </c>
      <c r="G3751">
        <v>-18.802550608315599</v>
      </c>
      <c r="H3751">
        <v>-3.9841302575496198</v>
      </c>
      <c r="I3751">
        <v>-9.0343485821263503</v>
      </c>
      <c r="J3751">
        <v>-1.4040975085351799</v>
      </c>
      <c r="K3751">
        <v>231.06713665257701</v>
      </c>
      <c r="L3751">
        <v>225.55658544946101</v>
      </c>
      <c r="M3751">
        <v>54.0220772595234</v>
      </c>
      <c r="N3751">
        <v>1.9750040930742101</v>
      </c>
      <c r="O3751">
        <v>14.967275232518</v>
      </c>
      <c r="P3751">
        <v>8.8693043315207305</v>
      </c>
      <c r="Q3751">
        <v>-6.2435120747125997E-2</v>
      </c>
    </row>
    <row r="3752" spans="1:17" hidden="1" x14ac:dyDescent="0.3">
      <c r="A3752" t="s">
        <v>7668</v>
      </c>
      <c r="B3752" t="s">
        <v>7669</v>
      </c>
      <c r="C3752" t="str">
        <f>IFERROR(VLOOKUP(Table1[[#This Row],[Ticker]],[1]!Table1[[Symbol]:[Industry]],2,FALSE),"-")</f>
        <v>-</v>
      </c>
      <c r="E3752">
        <v>28.269682319999902</v>
      </c>
      <c r="F3752">
        <v>39.159999999999997</v>
      </c>
      <c r="G3752">
        <v>-11.129667484784299</v>
      </c>
      <c r="H3752">
        <v>-4.8393848901788798</v>
      </c>
      <c r="I3752">
        <v>7.9062016580560801</v>
      </c>
      <c r="J3752">
        <v>-1.2416140775692599</v>
      </c>
      <c r="K3752">
        <v>38.8863938272195</v>
      </c>
      <c r="L3752">
        <v>36.183682951669297</v>
      </c>
      <c r="M3752">
        <v>99.990699005494903</v>
      </c>
      <c r="N3752">
        <v>0</v>
      </c>
      <c r="O3752">
        <v>0</v>
      </c>
      <c r="P3752">
        <v>21.2383900928792</v>
      </c>
    </row>
    <row r="3753" spans="1:17" hidden="1" x14ac:dyDescent="0.3">
      <c r="A3753" t="s">
        <v>7670</v>
      </c>
      <c r="B3753" t="s">
        <v>7671</v>
      </c>
      <c r="C3753" t="str">
        <f>IFERROR(VLOOKUP(Table1[[#This Row],[Ticker]],[1]!Table1[[Symbol]:[Industry]],2,FALSE),"-")</f>
        <v>-</v>
      </c>
      <c r="E3753">
        <v>28.176179999999999</v>
      </c>
      <c r="F3753">
        <v>34.479999999999997</v>
      </c>
      <c r="G3753">
        <v>46.180105048541101</v>
      </c>
      <c r="H3753">
        <v>3.82728177648778</v>
      </c>
      <c r="I3753">
        <v>-10.652021668891001</v>
      </c>
      <c r="J3753">
        <v>-3.9281812417483599</v>
      </c>
      <c r="K3753">
        <v>33.423159865046401</v>
      </c>
      <c r="L3753">
        <v>31.6957266679619</v>
      </c>
      <c r="M3753">
        <v>49.397244293188599</v>
      </c>
      <c r="N3753">
        <v>1.18923635903827</v>
      </c>
      <c r="O3753">
        <v>24.506960556844501</v>
      </c>
      <c r="P3753">
        <v>115.365396627108</v>
      </c>
      <c r="Q3753">
        <v>6.8534509879735001E-2</v>
      </c>
    </row>
    <row r="3754" spans="1:17" hidden="1" x14ac:dyDescent="0.3">
      <c r="A3754" t="s">
        <v>7672</v>
      </c>
      <c r="B3754" t="s">
        <v>7673</v>
      </c>
      <c r="C3754" t="str">
        <f>IFERROR(VLOOKUP(Table1[[#This Row],[Ticker]],[1]!Table1[[Symbol]:[Industry]],2,FALSE),"-")</f>
        <v>-</v>
      </c>
      <c r="E3754">
        <v>28.138427199999999</v>
      </c>
      <c r="F3754">
        <v>98.3</v>
      </c>
      <c r="G3754">
        <v>356.02948508694101</v>
      </c>
      <c r="H3754">
        <v>56.574408213269301</v>
      </c>
      <c r="I3754">
        <v>14.9465535722236</v>
      </c>
      <c r="J3754">
        <v>20.279673565213699</v>
      </c>
      <c r="K3754">
        <v>67.153043277165807</v>
      </c>
      <c r="L3754">
        <v>61.595326318124499</v>
      </c>
      <c r="M3754">
        <v>91.547846354429495</v>
      </c>
      <c r="N3754">
        <v>3.2949004418538999</v>
      </c>
      <c r="O3754">
        <v>0</v>
      </c>
      <c r="P3754">
        <v>408.01033591731198</v>
      </c>
      <c r="Q3754">
        <v>0.15839202142997599</v>
      </c>
    </row>
    <row r="3755" spans="1:17" hidden="1" x14ac:dyDescent="0.3">
      <c r="A3755" t="s">
        <v>7674</v>
      </c>
      <c r="B3755" t="s">
        <v>7675</v>
      </c>
      <c r="C3755" t="str">
        <f>IFERROR(VLOOKUP(Table1[[#This Row],[Ticker]],[1]!Table1[[Symbol]:[Industry]],2,FALSE),"-")</f>
        <v>-</v>
      </c>
      <c r="D3755" t="s">
        <v>542</v>
      </c>
      <c r="E3755">
        <v>28.116499999999998</v>
      </c>
      <c r="F3755">
        <v>21.64</v>
      </c>
      <c r="G3755">
        <v>281.99574871943298</v>
      </c>
      <c r="H3755">
        <v>64.109659695808304</v>
      </c>
      <c r="I3755">
        <v>150.570250589567</v>
      </c>
      <c r="J3755">
        <v>13.337219615735201</v>
      </c>
      <c r="K3755">
        <v>13.002362418432901</v>
      </c>
      <c r="L3755">
        <v>9.0491194498209708</v>
      </c>
      <c r="M3755">
        <v>99.709845994929097</v>
      </c>
      <c r="N3755">
        <v>1.54940932260951</v>
      </c>
      <c r="O3755">
        <v>0</v>
      </c>
      <c r="P3755">
        <v>369.41431670281997</v>
      </c>
      <c r="Q3755">
        <v>0.115773133128296</v>
      </c>
    </row>
    <row r="3756" spans="1:17" hidden="1" x14ac:dyDescent="0.3">
      <c r="A3756" t="s">
        <v>7676</v>
      </c>
      <c r="B3756" t="s">
        <v>7677</v>
      </c>
      <c r="C3756" t="str">
        <f>IFERROR(VLOOKUP(Table1[[#This Row],[Ticker]],[1]!Table1[[Symbol]:[Industry]],2,FALSE),"-")</f>
        <v>-</v>
      </c>
      <c r="E3756">
        <v>28</v>
      </c>
      <c r="F3756">
        <v>140.05000000000001</v>
      </c>
      <c r="G3756">
        <v>-50.0884509981896</v>
      </c>
      <c r="H3756">
        <v>4.4502325961599096</v>
      </c>
      <c r="I3756">
        <v>-37.114501359993199</v>
      </c>
      <c r="J3756">
        <v>6.4506936147384204</v>
      </c>
      <c r="K3756">
        <v>137.70035466739699</v>
      </c>
      <c r="M3756">
        <v>59.163451049891897</v>
      </c>
      <c r="N3756">
        <v>0.57687614399023701</v>
      </c>
      <c r="O3756">
        <v>36.951088896822498</v>
      </c>
      <c r="P3756">
        <v>17.887205387205402</v>
      </c>
    </row>
    <row r="3757" spans="1:17" hidden="1" x14ac:dyDescent="0.3">
      <c r="A3757" t="s">
        <v>7678</v>
      </c>
      <c r="B3757" t="s">
        <v>7679</v>
      </c>
      <c r="C3757" t="str">
        <f>IFERROR(VLOOKUP(Table1[[#This Row],[Ticker]],[1]!Table1[[Symbol]:[Industry]],2,FALSE),"-")</f>
        <v>-</v>
      </c>
      <c r="E3757">
        <v>27.902632449999999</v>
      </c>
      <c r="F3757">
        <v>19.63</v>
      </c>
      <c r="G3757">
        <v>271.06228297961098</v>
      </c>
      <c r="H3757">
        <v>42.896608970143397</v>
      </c>
      <c r="I3757">
        <v>126.937089410954</v>
      </c>
      <c r="J3757">
        <v>6.9044533381610602</v>
      </c>
      <c r="K3757">
        <v>13.873602155051699</v>
      </c>
      <c r="L3757">
        <v>8.9263037233873597</v>
      </c>
      <c r="M3757">
        <v>99.714496977378005</v>
      </c>
      <c r="N3757">
        <v>0.685573823812481</v>
      </c>
      <c r="O3757">
        <v>0</v>
      </c>
      <c r="P3757">
        <v>339.14988814317599</v>
      </c>
      <c r="Q3757">
        <v>0.15400082820892499</v>
      </c>
    </row>
    <row r="3758" spans="1:17" hidden="1" x14ac:dyDescent="0.3">
      <c r="A3758" t="s">
        <v>7680</v>
      </c>
      <c r="B3758" t="s">
        <v>7681</v>
      </c>
      <c r="C3758" t="str">
        <f>IFERROR(VLOOKUP(Table1[[#This Row],[Ticker]],[1]!Table1[[Symbol]:[Industry]],2,FALSE),"-")</f>
        <v>-</v>
      </c>
      <c r="D3758" t="s">
        <v>713</v>
      </c>
      <c r="E3758">
        <v>27.800666394</v>
      </c>
      <c r="F3758">
        <v>39.93</v>
      </c>
      <c r="G3758">
        <v>4.4580469056619396</v>
      </c>
      <c r="H3758">
        <v>2.39922100794444</v>
      </c>
      <c r="I3758">
        <v>-3.6343862370209701</v>
      </c>
      <c r="J3758">
        <v>0.79920224896133696</v>
      </c>
      <c r="K3758">
        <v>37.329293612600701</v>
      </c>
      <c r="L3758">
        <v>36.046702758985496</v>
      </c>
      <c r="M3758">
        <v>53.1716620480071</v>
      </c>
      <c r="N3758">
        <v>1.29674376951215</v>
      </c>
      <c r="O3758">
        <v>2.8049085900325501</v>
      </c>
      <c r="P3758">
        <v>31.782178217821698</v>
      </c>
    </row>
    <row r="3759" spans="1:17" hidden="1" x14ac:dyDescent="0.3">
      <c r="A3759" t="s">
        <v>7682</v>
      </c>
      <c r="B3759" t="s">
        <v>7683</v>
      </c>
      <c r="C3759" t="str">
        <f>IFERROR(VLOOKUP(Table1[[#This Row],[Ticker]],[1]!Table1[[Symbol]:[Industry]],2,FALSE),"-")</f>
        <v>-</v>
      </c>
      <c r="D3759" t="s">
        <v>986</v>
      </c>
      <c r="E3759">
        <v>27.75</v>
      </c>
      <c r="F3759">
        <v>14.7</v>
      </c>
      <c r="G3759">
        <v>155.84357401911001</v>
      </c>
      <c r="H3759">
        <v>135.931080599387</v>
      </c>
      <c r="I3759">
        <v>96.368239525233804</v>
      </c>
      <c r="J3759">
        <v>-8.8770820578648202</v>
      </c>
      <c r="K3759">
        <v>10.584624619964901</v>
      </c>
      <c r="L3759">
        <v>7.7729634320823999</v>
      </c>
      <c r="M3759">
        <v>60.963246711487599</v>
      </c>
      <c r="N3759">
        <v>0.67818411042501103</v>
      </c>
      <c r="O3759">
        <v>14.965986394557801</v>
      </c>
      <c r="P3759">
        <v>196.969696969696</v>
      </c>
      <c r="Q3759">
        <v>0.151377323670393</v>
      </c>
    </row>
    <row r="3760" spans="1:17" hidden="1" x14ac:dyDescent="0.3">
      <c r="A3760" t="s">
        <v>7684</v>
      </c>
      <c r="B3760" t="s">
        <v>7685</v>
      </c>
      <c r="C3760" t="str">
        <f>IFERROR(VLOOKUP(Table1[[#This Row],[Ticker]],[1]!Table1[[Symbol]:[Industry]],2,FALSE),"-")</f>
        <v>-</v>
      </c>
      <c r="D3760" t="s">
        <v>65</v>
      </c>
      <c r="E3760">
        <v>27.690750000000001</v>
      </c>
      <c r="F3760">
        <v>19</v>
      </c>
      <c r="G3760">
        <v>-45.455074243232303</v>
      </c>
      <c r="H3760">
        <v>-7.4640568061893804</v>
      </c>
      <c r="I3760">
        <v>-38.675999829715103</v>
      </c>
      <c r="J3760">
        <v>-6.1134089493641302</v>
      </c>
      <c r="K3760">
        <v>19.8279490945371</v>
      </c>
      <c r="L3760">
        <v>22.011052594033199</v>
      </c>
      <c r="M3760">
        <v>58.050104345149101</v>
      </c>
      <c r="N3760">
        <v>1.42573099415204</v>
      </c>
      <c r="O3760">
        <v>60.2631578947368</v>
      </c>
      <c r="P3760">
        <v>20.634920634920601</v>
      </c>
    </row>
    <row r="3761" spans="1:17" hidden="1" x14ac:dyDescent="0.3">
      <c r="A3761" t="s">
        <v>7686</v>
      </c>
      <c r="B3761" t="s">
        <v>7687</v>
      </c>
      <c r="C3761" t="str">
        <f>IFERROR(VLOOKUP(Table1[[#This Row],[Ticker]],[1]!Table1[[Symbol]:[Industry]],2,FALSE),"-")</f>
        <v>-</v>
      </c>
      <c r="D3761" t="s">
        <v>393</v>
      </c>
      <c r="E3761">
        <v>27.662445000000002</v>
      </c>
      <c r="F3761">
        <v>83.04</v>
      </c>
      <c r="G3761">
        <v>299.54001577313397</v>
      </c>
      <c r="H3761">
        <v>99.220765485760893</v>
      </c>
      <c r="I3761">
        <v>282.09638299374802</v>
      </c>
      <c r="J3761">
        <v>6.9721020308836898</v>
      </c>
      <c r="K3761">
        <v>52.8581140421078</v>
      </c>
      <c r="L3761">
        <v>34.270618135101202</v>
      </c>
      <c r="M3761">
        <v>98.189686893506504</v>
      </c>
      <c r="N3761">
        <v>1.7826731441702699</v>
      </c>
      <c r="O3761">
        <v>0</v>
      </c>
      <c r="P3761">
        <v>444.16775884665799</v>
      </c>
      <c r="Q3761">
        <v>0.13852828293337599</v>
      </c>
    </row>
    <row r="3762" spans="1:17" hidden="1" x14ac:dyDescent="0.3">
      <c r="A3762" t="s">
        <v>7688</v>
      </c>
      <c r="B3762" t="s">
        <v>7689</v>
      </c>
      <c r="C3762" t="str">
        <f>IFERROR(VLOOKUP(Table1[[#This Row],[Ticker]],[1]!Table1[[Symbol]:[Industry]],2,FALSE),"-")</f>
        <v>-</v>
      </c>
      <c r="D3762" t="s">
        <v>140</v>
      </c>
      <c r="E3762">
        <v>27.610397899999999</v>
      </c>
      <c r="F3762">
        <v>86.71</v>
      </c>
      <c r="G3762">
        <v>37.6069054052412</v>
      </c>
      <c r="H3762">
        <v>14.055720004926</v>
      </c>
      <c r="I3762">
        <v>26.8618293501404</v>
      </c>
      <c r="J3762">
        <v>6.9824470300055301</v>
      </c>
      <c r="K3762">
        <v>71.796139286604998</v>
      </c>
      <c r="L3762">
        <v>63.934539319860903</v>
      </c>
      <c r="M3762">
        <v>87.844023783043795</v>
      </c>
      <c r="N3762">
        <v>1.02879351132139</v>
      </c>
      <c r="O3762">
        <v>27.9437204474685</v>
      </c>
      <c r="P3762">
        <v>110.002421893921</v>
      </c>
      <c r="Q3762">
        <v>2.3308542300021998E-2</v>
      </c>
    </row>
    <row r="3763" spans="1:17" hidden="1" x14ac:dyDescent="0.3">
      <c r="A3763" t="s">
        <v>7690</v>
      </c>
      <c r="B3763" t="s">
        <v>7691</v>
      </c>
      <c r="C3763" t="str">
        <f>IFERROR(VLOOKUP(Table1[[#This Row],[Ticker]],[1]!Table1[[Symbol]:[Industry]],2,FALSE),"-")</f>
        <v>-</v>
      </c>
      <c r="E3763">
        <v>27.570447883999901</v>
      </c>
      <c r="F3763">
        <v>80.98</v>
      </c>
      <c r="G3763">
        <v>74.2883627939608</v>
      </c>
      <c r="H3763">
        <v>-12.387330095658299</v>
      </c>
      <c r="I3763">
        <v>70.713266110631295</v>
      </c>
      <c r="J3763">
        <v>2.9096204903319598</v>
      </c>
      <c r="K3763">
        <v>69.295244128211706</v>
      </c>
      <c r="L3763">
        <v>58.906729117412397</v>
      </c>
      <c r="M3763">
        <v>49.526137802338503</v>
      </c>
      <c r="N3763">
        <v>5.1136363636363598</v>
      </c>
      <c r="O3763">
        <v>0</v>
      </c>
      <c r="P3763">
        <v>127.471910112359</v>
      </c>
    </row>
    <row r="3764" spans="1:17" hidden="1" x14ac:dyDescent="0.3">
      <c r="A3764" t="s">
        <v>7692</v>
      </c>
      <c r="B3764" t="s">
        <v>7693</v>
      </c>
      <c r="C3764" t="str">
        <f>IFERROR(VLOOKUP(Table1[[#This Row],[Ticker]],[1]!Table1[[Symbol]:[Industry]],2,FALSE),"-")</f>
        <v>-</v>
      </c>
      <c r="D3764" t="s">
        <v>189</v>
      </c>
      <c r="E3764">
        <v>27.530816600000001</v>
      </c>
      <c r="F3764">
        <v>17.440000000000001</v>
      </c>
      <c r="G3764">
        <v>57.660106652718802</v>
      </c>
      <c r="H3764">
        <v>61.760615109821103</v>
      </c>
      <c r="I3764">
        <v>45.0692647895183</v>
      </c>
      <c r="J3764">
        <v>17.758385922430701</v>
      </c>
      <c r="K3764">
        <v>11.9713643502953</v>
      </c>
      <c r="L3764">
        <v>10.5631078157479</v>
      </c>
      <c r="M3764">
        <v>96.206454599045699</v>
      </c>
      <c r="N3764">
        <v>2.93957589302105</v>
      </c>
      <c r="O3764">
        <v>0.28669724770640198</v>
      </c>
      <c r="P3764">
        <v>140.55172413793099</v>
      </c>
      <c r="Q3764">
        <v>6.4726347786150995E-2</v>
      </c>
    </row>
    <row r="3765" spans="1:17" hidden="1" x14ac:dyDescent="0.3">
      <c r="A3765" t="s">
        <v>7694</v>
      </c>
      <c r="B3765" t="s">
        <v>7695</v>
      </c>
      <c r="C3765" t="str">
        <f>IFERROR(VLOOKUP(Table1[[#This Row],[Ticker]],[1]!Table1[[Symbol]:[Industry]],2,FALSE),"-")</f>
        <v>-</v>
      </c>
      <c r="E3765">
        <v>27.5246478</v>
      </c>
      <c r="F3765">
        <v>77</v>
      </c>
      <c r="G3765">
        <v>48.297036530154998</v>
      </c>
      <c r="H3765">
        <v>97.900341137218305</v>
      </c>
      <c r="I3765">
        <v>61.270986168351399</v>
      </c>
      <c r="J3765">
        <v>-5.1377179736731602</v>
      </c>
      <c r="K3765">
        <v>51.256580171693898</v>
      </c>
      <c r="M3765">
        <v>76.938949005271496</v>
      </c>
      <c r="N3765">
        <v>0.76191886289606103</v>
      </c>
      <c r="O3765">
        <v>3.71428571428571</v>
      </c>
      <c r="P3765">
        <v>139.13043478260801</v>
      </c>
    </row>
    <row r="3766" spans="1:17" hidden="1" x14ac:dyDescent="0.3">
      <c r="A3766" t="s">
        <v>7696</v>
      </c>
      <c r="B3766" t="s">
        <v>7697</v>
      </c>
      <c r="C3766" t="str">
        <f>IFERROR(VLOOKUP(Table1[[#This Row],[Ticker]],[1]!Table1[[Symbol]:[Industry]],2,FALSE),"-")</f>
        <v>-</v>
      </c>
      <c r="D3766" t="s">
        <v>242</v>
      </c>
      <c r="E3766">
        <v>27.4788902089999</v>
      </c>
      <c r="F3766">
        <v>9.4700000000000006</v>
      </c>
      <c r="G3766">
        <v>14.6164809745994</v>
      </c>
      <c r="H3766">
        <v>-6.6213555400740596</v>
      </c>
      <c r="I3766">
        <v>-41.7524454265087</v>
      </c>
      <c r="J3766">
        <v>-0.48892590552627202</v>
      </c>
      <c r="K3766">
        <v>9.5316026605063993</v>
      </c>
      <c r="L3766">
        <v>9.4916751557425396</v>
      </c>
      <c r="M3766">
        <v>48.671573708049202</v>
      </c>
      <c r="N3766">
        <v>0.52696516003062899</v>
      </c>
      <c r="O3766">
        <v>45.195353748679999</v>
      </c>
      <c r="P3766">
        <v>70.323741007194201</v>
      </c>
      <c r="Q3766">
        <v>5.6137476901340001E-2</v>
      </c>
    </row>
    <row r="3767" spans="1:17" hidden="1" x14ac:dyDescent="0.3">
      <c r="A3767" t="s">
        <v>7698</v>
      </c>
      <c r="B3767" t="s">
        <v>7699</v>
      </c>
      <c r="C3767" t="str">
        <f>IFERROR(VLOOKUP(Table1[[#This Row],[Ticker]],[1]!Table1[[Symbol]:[Industry]],2,FALSE),"-")</f>
        <v>-</v>
      </c>
      <c r="D3767" t="s">
        <v>130</v>
      </c>
      <c r="E3767">
        <v>27.478290000000001</v>
      </c>
      <c r="F3767">
        <v>9.0299999999999994</v>
      </c>
      <c r="G3767">
        <v>10.512043745162201</v>
      </c>
      <c r="H3767">
        <v>-9.7867533112315197</v>
      </c>
      <c r="I3767">
        <v>0.97160903353123995</v>
      </c>
      <c r="J3767">
        <v>9.2847017119044093</v>
      </c>
      <c r="K3767">
        <v>7.8989840469442001</v>
      </c>
      <c r="L3767">
        <v>5.6921062384995302</v>
      </c>
      <c r="M3767">
        <v>58.283255962507198</v>
      </c>
      <c r="N3767">
        <v>1.59301044322013</v>
      </c>
      <c r="O3767">
        <v>5.2048726467331203</v>
      </c>
      <c r="P3767">
        <v>36.818181818181799</v>
      </c>
      <c r="Q3767">
        <v>8.9096457442883997E-2</v>
      </c>
    </row>
    <row r="3768" spans="1:17" hidden="1" x14ac:dyDescent="0.3">
      <c r="A3768" t="s">
        <v>7700</v>
      </c>
      <c r="B3768" t="s">
        <v>7701</v>
      </c>
      <c r="C3768" t="str">
        <f>IFERROR(VLOOKUP(Table1[[#This Row],[Ticker]],[1]!Table1[[Symbol]:[Industry]],2,FALSE),"-")</f>
        <v>-</v>
      </c>
      <c r="D3768" t="s">
        <v>65</v>
      </c>
      <c r="E3768">
        <v>27.46368</v>
      </c>
      <c r="F3768">
        <v>64</v>
      </c>
      <c r="G3768">
        <v>-46.105636819886698</v>
      </c>
      <c r="H3768">
        <v>-11.8161290762253</v>
      </c>
      <c r="I3768">
        <v>-19.214541375999602</v>
      </c>
      <c r="J3768">
        <v>-1.2416140775692599</v>
      </c>
      <c r="K3768">
        <v>67.472529123851004</v>
      </c>
      <c r="M3768">
        <v>49.929890835488301</v>
      </c>
      <c r="N3768">
        <v>0.52631578947368396</v>
      </c>
      <c r="O3768">
        <v>31.25</v>
      </c>
      <c r="P3768">
        <v>11.4982578397212</v>
      </c>
    </row>
    <row r="3769" spans="1:17" hidden="1" x14ac:dyDescent="0.3">
      <c r="A3769" t="s">
        <v>7702</v>
      </c>
      <c r="B3769" t="s">
        <v>7703</v>
      </c>
      <c r="C3769" t="str">
        <f>IFERROR(VLOOKUP(Table1[[#This Row],[Ticker]],[1]!Table1[[Symbol]:[Industry]],2,FALSE),"-")</f>
        <v>-</v>
      </c>
      <c r="D3769" t="s">
        <v>403</v>
      </c>
      <c r="E3769">
        <v>27.4176</v>
      </c>
      <c r="F3769">
        <v>33.29</v>
      </c>
      <c r="G3769">
        <v>361.85229589305902</v>
      </c>
      <c r="H3769">
        <v>26.7735183356275</v>
      </c>
      <c r="I3769">
        <v>330.06563677417802</v>
      </c>
      <c r="J3769">
        <v>6.9453265919699998</v>
      </c>
      <c r="K3769">
        <v>28.565981973307601</v>
      </c>
      <c r="L3769">
        <v>18.4915298952629</v>
      </c>
      <c r="M3769">
        <v>100</v>
      </c>
      <c r="N3769">
        <v>2.39669421487603</v>
      </c>
      <c r="O3769">
        <v>9.4623009912886609</v>
      </c>
      <c r="P3769">
        <v>388.15843396607897</v>
      </c>
    </row>
    <row r="3770" spans="1:17" hidden="1" x14ac:dyDescent="0.3">
      <c r="A3770" t="s">
        <v>7704</v>
      </c>
      <c r="B3770" t="s">
        <v>3107</v>
      </c>
      <c r="C3770" t="str">
        <f>IFERROR(VLOOKUP(Table1[[#This Row],[Ticker]],[1]!Table1[[Symbol]:[Industry]],2,FALSE),"-")</f>
        <v>-</v>
      </c>
      <c r="E3770">
        <v>27.399817200000001</v>
      </c>
      <c r="F3770">
        <v>59.57</v>
      </c>
      <c r="G3770">
        <v>-1.62474272418238</v>
      </c>
      <c r="H3770">
        <v>-14.568131669994001</v>
      </c>
      <c r="I3770">
        <v>-18.776632879267598</v>
      </c>
      <c r="J3770">
        <v>-10.9703608573843</v>
      </c>
      <c r="K3770">
        <v>64.857224224640106</v>
      </c>
      <c r="L3770">
        <v>62.272525392296501</v>
      </c>
      <c r="M3770">
        <v>7.3638829942129997E-3</v>
      </c>
      <c r="N3770">
        <v>5.3636363636363598</v>
      </c>
      <c r="O3770">
        <v>55.7831123048514</v>
      </c>
      <c r="P3770">
        <v>82.0784513499745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D3771" t="s">
        <v>1093</v>
      </c>
      <c r="E3771">
        <v>27.362919999999999</v>
      </c>
      <c r="F3771">
        <v>68.930000000000007</v>
      </c>
      <c r="G3771">
        <v>15.788275449965299</v>
      </c>
      <c r="H3771">
        <v>0.98874010982111704</v>
      </c>
      <c r="I3771">
        <v>1.0744505693262101</v>
      </c>
      <c r="J3771">
        <v>-4.4844712204263999</v>
      </c>
      <c r="K3771">
        <v>64.169287275219801</v>
      </c>
      <c r="L3771">
        <v>59.7191479053999</v>
      </c>
      <c r="M3771">
        <v>56.475850408424101</v>
      </c>
      <c r="N3771">
        <v>2.0204102537836999</v>
      </c>
      <c r="O3771">
        <v>9.8070506310749792</v>
      </c>
      <c r="P3771">
        <v>47.728246892413203</v>
      </c>
      <c r="Q3771">
        <v>6.1818692491705997E-2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297</v>
      </c>
      <c r="E3772">
        <v>27.302349685999999</v>
      </c>
      <c r="F3772">
        <v>12.7</v>
      </c>
      <c r="G3772">
        <v>27.2609719632561</v>
      </c>
      <c r="H3772">
        <v>33.113045306304997</v>
      </c>
      <c r="I3772">
        <v>1.3922921433159201</v>
      </c>
      <c r="J3772">
        <v>31.494704330390899</v>
      </c>
      <c r="K3772">
        <v>10.5781539251845</v>
      </c>
      <c r="L3772">
        <v>9.9886096706084704</v>
      </c>
      <c r="M3772">
        <v>70.373313451498902</v>
      </c>
      <c r="N3772">
        <v>2.3901125047835601</v>
      </c>
      <c r="O3772">
        <v>21.181102362204701</v>
      </c>
      <c r="P3772">
        <v>85.672514619883003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E3773">
        <v>27.278088319999998</v>
      </c>
      <c r="F3773">
        <v>36.950000000000003</v>
      </c>
      <c r="G3773">
        <v>43.033916922397403</v>
      </c>
      <c r="H3773">
        <v>-12.608808449076101</v>
      </c>
      <c r="I3773">
        <v>-33.353833456468102</v>
      </c>
      <c r="J3773">
        <v>-8.1477613075212094</v>
      </c>
      <c r="K3773">
        <v>42.204554589513499</v>
      </c>
      <c r="L3773">
        <v>41.694200406727802</v>
      </c>
      <c r="M3773">
        <v>25.7802501411403</v>
      </c>
      <c r="N3773">
        <v>0.534522001823864</v>
      </c>
      <c r="O3773">
        <v>82.110960757780703</v>
      </c>
      <c r="P3773">
        <v>91.748832381940801</v>
      </c>
      <c r="Q3773">
        <v>0.103399315778597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D3774" t="s">
        <v>539</v>
      </c>
      <c r="E3774">
        <v>27.2332863</v>
      </c>
      <c r="F3774">
        <v>15.45</v>
      </c>
      <c r="G3774">
        <v>20.6967163513381</v>
      </c>
      <c r="H3774">
        <v>-4.8393848901788798</v>
      </c>
      <c r="I3774">
        <v>-3.05381584381675</v>
      </c>
      <c r="J3774">
        <v>-1.2416140775692599</v>
      </c>
      <c r="K3774">
        <v>15.4020705325258</v>
      </c>
      <c r="L3774">
        <v>14.036755940742999</v>
      </c>
      <c r="M3774">
        <v>99.999999954906997</v>
      </c>
      <c r="N3774">
        <v>0</v>
      </c>
      <c r="O3774">
        <v>4.9190938511326898</v>
      </c>
      <c r="P3774">
        <v>54.6546546546546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D3775" t="s">
        <v>287</v>
      </c>
      <c r="E3775">
        <v>27.10471068</v>
      </c>
      <c r="F3775">
        <v>35.21</v>
      </c>
      <c r="G3775">
        <v>18.8897382156402</v>
      </c>
      <c r="H3775">
        <v>-1.71349685380491</v>
      </c>
      <c r="I3775">
        <v>-26.264928296346401</v>
      </c>
      <c r="J3775">
        <v>-2.14276099182376</v>
      </c>
      <c r="K3775">
        <v>35.782385862563601</v>
      </c>
      <c r="L3775">
        <v>34.391010760633698</v>
      </c>
      <c r="M3775">
        <v>49.656584844783502</v>
      </c>
      <c r="N3775">
        <v>1.72997983051812</v>
      </c>
      <c r="O3775">
        <v>55.211587617154201</v>
      </c>
      <c r="P3775">
        <v>67.6666666666666</v>
      </c>
      <c r="Q3775">
        <v>7.1399003950761999E-2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D3776" t="s">
        <v>100</v>
      </c>
      <c r="E3776">
        <v>27.100200000000001</v>
      </c>
      <c r="F3776">
        <v>5.88</v>
      </c>
      <c r="G3776">
        <v>-43.480653308476597</v>
      </c>
      <c r="H3776">
        <v>-9.2461645511958501</v>
      </c>
      <c r="I3776">
        <v>-48.215909365055701</v>
      </c>
      <c r="J3776">
        <v>-8.3256338469267703</v>
      </c>
      <c r="K3776">
        <v>6.0535575021508503</v>
      </c>
      <c r="L3776">
        <v>6.6408239177179604</v>
      </c>
      <c r="M3776">
        <v>16.339659531715</v>
      </c>
      <c r="N3776">
        <v>0.81631554276210605</v>
      </c>
      <c r="O3776">
        <v>57.993197278911502</v>
      </c>
      <c r="P3776">
        <v>13.076923076923</v>
      </c>
      <c r="Q3776">
        <v>0.13296980102214101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49</v>
      </c>
      <c r="E3777">
        <v>26.995099679999999</v>
      </c>
      <c r="F3777">
        <v>45.6</v>
      </c>
      <c r="G3777">
        <v>-26.3061380730195</v>
      </c>
      <c r="H3777">
        <v>-4.8393848901788798</v>
      </c>
      <c r="I3777">
        <v>-13.332188434823101</v>
      </c>
      <c r="J3777">
        <v>-1.2416140775692599</v>
      </c>
      <c r="K3777">
        <v>45.6000001271032</v>
      </c>
      <c r="L3777">
        <v>45.602170358583002</v>
      </c>
      <c r="M3777">
        <v>0</v>
      </c>
      <c r="O3777">
        <v>5.26315789473683</v>
      </c>
      <c r="P3777">
        <v>0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D3778" t="s">
        <v>629</v>
      </c>
      <c r="E3778">
        <v>26.994852000000002</v>
      </c>
      <c r="F3778">
        <v>43.16</v>
      </c>
      <c r="G3778">
        <v>30.354478986871499</v>
      </c>
      <c r="H3778">
        <v>-11.1892768988181</v>
      </c>
      <c r="I3778">
        <v>-14.113797630225401</v>
      </c>
      <c r="J3778">
        <v>0.85398281435444501</v>
      </c>
      <c r="K3778">
        <v>44.354337387942401</v>
      </c>
      <c r="L3778">
        <v>43.3303999296268</v>
      </c>
      <c r="M3778">
        <v>44.246925612680002</v>
      </c>
      <c r="N3778">
        <v>1.3726832793041599</v>
      </c>
      <c r="O3778">
        <v>50.139017608897099</v>
      </c>
      <c r="P3778">
        <v>65.300651091535798</v>
      </c>
      <c r="Q3778">
        <v>6.2012284028713997E-2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E3779">
        <v>26.99334</v>
      </c>
      <c r="F3779">
        <v>2.48</v>
      </c>
      <c r="G3779">
        <v>-1.1805099323160499</v>
      </c>
      <c r="H3779">
        <v>-4.4377784644760796</v>
      </c>
      <c r="I3779">
        <v>-20.7948750019873</v>
      </c>
      <c r="J3779">
        <v>5.5959927600375696</v>
      </c>
      <c r="K3779">
        <v>2.4372798657515</v>
      </c>
      <c r="L3779">
        <v>2.39591860459845</v>
      </c>
      <c r="M3779">
        <v>71.042529966500695</v>
      </c>
      <c r="N3779">
        <v>1.07026609921463</v>
      </c>
      <c r="O3779">
        <v>24.596774193548299</v>
      </c>
      <c r="P3779">
        <v>28.497409326424801</v>
      </c>
      <c r="Q3779">
        <v>2.7440882089146999E-2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D3780" t="s">
        <v>713</v>
      </c>
      <c r="E3780">
        <v>26.973934176</v>
      </c>
      <c r="F3780">
        <v>131.84</v>
      </c>
      <c r="G3780">
        <v>19.776964420055201</v>
      </c>
      <c r="H3780">
        <v>2.6927052042749602</v>
      </c>
      <c r="I3780">
        <v>5.9584376961938403</v>
      </c>
      <c r="J3780">
        <v>3.9052125722570499</v>
      </c>
      <c r="K3780">
        <v>124.669938990262</v>
      </c>
      <c r="L3780">
        <v>114.16993673008299</v>
      </c>
      <c r="M3780">
        <v>49.068310851650402</v>
      </c>
      <c r="N3780">
        <v>1.67225470808036</v>
      </c>
      <c r="O3780">
        <v>1.0315533980582401</v>
      </c>
      <c r="P3780">
        <v>53.838973162193703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D3781" t="s">
        <v>713</v>
      </c>
      <c r="E3781">
        <v>26.947385721</v>
      </c>
      <c r="F3781">
        <v>38.619999999999997</v>
      </c>
      <c r="G3781">
        <v>4.6135541199360999</v>
      </c>
      <c r="H3781">
        <v>2.9322028535536901</v>
      </c>
      <c r="I3781">
        <v>-3.8091891721608202</v>
      </c>
      <c r="J3781">
        <v>0.54738881640600101</v>
      </c>
      <c r="K3781">
        <v>36.060134811979701</v>
      </c>
      <c r="L3781">
        <v>34.805319445880599</v>
      </c>
      <c r="N3781">
        <v>0.52798031418814495</v>
      </c>
      <c r="O3781">
        <v>15.018125323666499</v>
      </c>
      <c r="P3781">
        <v>31.777391066980499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D3782" t="s">
        <v>629</v>
      </c>
      <c r="E3782">
        <v>26.947021139999901</v>
      </c>
      <c r="F3782">
        <v>2.6</v>
      </c>
      <c r="G3782">
        <v>-17.9728047396862</v>
      </c>
      <c r="H3782">
        <v>14.4266701556926</v>
      </c>
      <c r="I3782">
        <v>-51.427426530061197</v>
      </c>
      <c r="J3782">
        <v>16.940204104248899</v>
      </c>
      <c r="K3782">
        <v>2.4925746680272698</v>
      </c>
      <c r="L3782">
        <v>3.3252601495273701</v>
      </c>
      <c r="M3782">
        <v>89.485600752153005</v>
      </c>
      <c r="N3782">
        <v>0.84035905458034399</v>
      </c>
      <c r="O3782">
        <v>103.846153846153</v>
      </c>
      <c r="P3782">
        <v>36.842105263157897</v>
      </c>
      <c r="Q3782">
        <v>-8.2200865196561002E-2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E3783">
        <v>26.91</v>
      </c>
      <c r="F3783">
        <v>67.05</v>
      </c>
      <c r="G3783">
        <v>18.729553036649399</v>
      </c>
      <c r="H3783">
        <v>-12.839384890178801</v>
      </c>
      <c r="I3783">
        <v>-3.2155847232120802</v>
      </c>
      <c r="J3783">
        <v>-0.71713855309374297</v>
      </c>
      <c r="K3783">
        <v>68.011275281938396</v>
      </c>
      <c r="L3783">
        <v>62.712744980039602</v>
      </c>
      <c r="M3783">
        <v>53.225281287664401</v>
      </c>
      <c r="N3783">
        <v>0.46807607688098102</v>
      </c>
      <c r="O3783">
        <v>37.211036539895602</v>
      </c>
      <c r="P3783">
        <v>52.386363636363598</v>
      </c>
      <c r="Q3783">
        <v>7.2460285812665004E-2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D3784" t="s">
        <v>539</v>
      </c>
      <c r="E3784">
        <v>26.846316000000002</v>
      </c>
      <c r="F3784">
        <v>0.8</v>
      </c>
      <c r="G3784">
        <v>-75.024086790968298</v>
      </c>
      <c r="H3784">
        <v>6.1195192194101597</v>
      </c>
      <c r="I3784">
        <v>-79.144154246788901</v>
      </c>
      <c r="J3784">
        <v>-5.9474964305104301</v>
      </c>
      <c r="K3784">
        <v>0.82659510354266996</v>
      </c>
      <c r="L3784">
        <v>1.2223981961291299</v>
      </c>
      <c r="M3784">
        <v>49.145963469000499</v>
      </c>
      <c r="N3784">
        <v>1.2314980958619</v>
      </c>
      <c r="O3784">
        <v>270</v>
      </c>
      <c r="P3784">
        <v>23.076923076922998</v>
      </c>
      <c r="Q3784">
        <v>6.5276604279012995E-2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E3785">
        <v>26.811517500000001</v>
      </c>
      <c r="F3785">
        <v>167</v>
      </c>
      <c r="G3785">
        <v>-40.665112431993897</v>
      </c>
      <c r="H3785">
        <v>-8.2030212538152494</v>
      </c>
      <c r="I3785">
        <v>-21.346509558480498</v>
      </c>
      <c r="J3785">
        <v>6.2769294153504704</v>
      </c>
      <c r="K3785">
        <v>157.58048807641501</v>
      </c>
      <c r="L3785">
        <v>173.35051264862801</v>
      </c>
      <c r="M3785">
        <v>51.419640619378299</v>
      </c>
      <c r="N3785">
        <v>0.66256684491978601</v>
      </c>
      <c r="O3785">
        <v>52.095808383233503</v>
      </c>
      <c r="P3785">
        <v>36.885245901639301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E3786">
        <v>26.763100000000001</v>
      </c>
      <c r="F3786">
        <v>0.53</v>
      </c>
      <c r="G3786">
        <v>-43.493638073019497</v>
      </c>
      <c r="H3786">
        <v>-6.7261773430090699</v>
      </c>
      <c r="I3786">
        <v>-33.029158131792798</v>
      </c>
      <c r="J3786">
        <v>-1.2416140775692599</v>
      </c>
      <c r="K3786">
        <v>0.53414912123246405</v>
      </c>
      <c r="L3786">
        <v>0.60895059635119098</v>
      </c>
      <c r="M3786">
        <v>43.863946024409898</v>
      </c>
      <c r="N3786">
        <v>1.6945258132412999</v>
      </c>
      <c r="O3786">
        <v>47.169811320754697</v>
      </c>
      <c r="P3786">
        <v>23.2558139534883</v>
      </c>
      <c r="Q3786">
        <v>-0.111071044479884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E3787">
        <v>26.756869391999999</v>
      </c>
      <c r="F3787">
        <v>65.760000000000005</v>
      </c>
      <c r="G3787">
        <v>-14.848510954375501</v>
      </c>
      <c r="H3787">
        <v>-2.1695956630125899</v>
      </c>
      <c r="I3787">
        <v>-34.103272772172502</v>
      </c>
      <c r="J3787">
        <v>2.7596511446353902</v>
      </c>
      <c r="K3787">
        <v>69.205042231450804</v>
      </c>
      <c r="L3787">
        <v>72.661747185886199</v>
      </c>
      <c r="M3787">
        <v>48.863059812557502</v>
      </c>
      <c r="N3787">
        <v>0.89393939393939403</v>
      </c>
      <c r="O3787">
        <v>80.215936739659298</v>
      </c>
      <c r="P3787">
        <v>15.368421052631501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D3788" t="s">
        <v>21</v>
      </c>
      <c r="E3788">
        <v>26.740046795000001</v>
      </c>
      <c r="F3788">
        <v>366.9</v>
      </c>
      <c r="G3788">
        <v>57.742018435633497</v>
      </c>
      <c r="H3788">
        <v>0.16061510982111701</v>
      </c>
      <c r="I3788">
        <v>-2.9531270629820199</v>
      </c>
      <c r="J3788">
        <v>5.4096627944549702</v>
      </c>
      <c r="K3788">
        <v>343.35487419504699</v>
      </c>
      <c r="L3788">
        <v>314.44415615022001</v>
      </c>
      <c r="M3788">
        <v>74.284915173060398</v>
      </c>
      <c r="N3788">
        <v>1.7420299561639001</v>
      </c>
      <c r="O3788">
        <v>8.7489779231398206</v>
      </c>
      <c r="P3788">
        <v>86.907794192562307</v>
      </c>
      <c r="Q3788">
        <v>2.0518194718030999E-2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D3789" t="s">
        <v>539</v>
      </c>
      <c r="E3789">
        <v>26.6</v>
      </c>
      <c r="F3789">
        <v>63.18</v>
      </c>
      <c r="G3789">
        <v>49.193861926980397</v>
      </c>
      <c r="H3789">
        <v>2.8529228021287998</v>
      </c>
      <c r="I3789">
        <v>-2.72294473734418</v>
      </c>
      <c r="J3789">
        <v>6.4506936147384204</v>
      </c>
      <c r="K3789">
        <v>62.445736526748902</v>
      </c>
      <c r="L3789">
        <v>54.709966396358702</v>
      </c>
      <c r="M3789">
        <v>63.064779658889698</v>
      </c>
      <c r="N3789">
        <v>2.8278145695364201E-2</v>
      </c>
      <c r="O3789">
        <v>11.016144349477599</v>
      </c>
      <c r="P3789">
        <v>134.95723317218199</v>
      </c>
      <c r="Q3789">
        <v>0.166405986538297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D3790" t="s">
        <v>65</v>
      </c>
      <c r="E3790">
        <v>26.599921290000001</v>
      </c>
      <c r="F3790">
        <v>41.22</v>
      </c>
      <c r="G3790">
        <v>-23.692247109614001</v>
      </c>
      <c r="H3790">
        <v>-9.8161290762253994</v>
      </c>
      <c r="I3790">
        <v>-19.136576003378899</v>
      </c>
      <c r="J3790">
        <v>0.90838592243073102</v>
      </c>
      <c r="K3790">
        <v>42.4234264478211</v>
      </c>
      <c r="L3790">
        <v>43.736768144379802</v>
      </c>
      <c r="M3790">
        <v>43.7426078424092</v>
      </c>
      <c r="N3790">
        <v>1.2365570762279701</v>
      </c>
      <c r="O3790">
        <v>69.820475497331302</v>
      </c>
      <c r="P3790">
        <v>31.693290734824199</v>
      </c>
      <c r="Q3790">
        <v>5.5936551715959999E-3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E3791">
        <v>26.591999999999999</v>
      </c>
      <c r="F3791">
        <v>43.13</v>
      </c>
      <c r="G3791">
        <v>-19.6806745377909</v>
      </c>
      <c r="H3791">
        <v>5.4093713287265697</v>
      </c>
      <c r="I3791">
        <v>-24.8603935630283</v>
      </c>
      <c r="J3791">
        <v>-4.6417884454855702</v>
      </c>
      <c r="K3791">
        <v>43.323482040568997</v>
      </c>
      <c r="L3791">
        <v>44.4219000286624</v>
      </c>
      <c r="M3791">
        <v>63.033388552700401</v>
      </c>
      <c r="N3791">
        <v>0.747298456925377</v>
      </c>
      <c r="O3791">
        <v>49.292835613262199</v>
      </c>
      <c r="P3791">
        <v>28.134284016636901</v>
      </c>
      <c r="Q3791">
        <v>4.5603985489921998E-2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E3792">
        <v>26.58</v>
      </c>
      <c r="F3792">
        <v>75</v>
      </c>
      <c r="G3792">
        <v>44.1484073815258</v>
      </c>
      <c r="H3792">
        <v>-0.67271822351222099</v>
      </c>
      <c r="I3792">
        <v>24.2824904642593</v>
      </c>
      <c r="J3792">
        <v>7.45403809634377</v>
      </c>
      <c r="K3792">
        <v>69.721414508825006</v>
      </c>
      <c r="L3792">
        <v>60.958139391228798</v>
      </c>
      <c r="M3792">
        <v>82.860255210779698</v>
      </c>
      <c r="N3792">
        <v>0.83487940630797697</v>
      </c>
      <c r="O3792">
        <v>2.6666666666666599</v>
      </c>
      <c r="P3792">
        <v>127.272727272727</v>
      </c>
      <c r="Q3792">
        <v>5.1791406823868E-2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D3793" t="s">
        <v>2961</v>
      </c>
      <c r="E3793">
        <v>26.551289136000001</v>
      </c>
      <c r="F3793">
        <v>21.2</v>
      </c>
      <c r="G3793">
        <v>-15.500943267824701</v>
      </c>
      <c r="H3793">
        <v>-8.94148151734389</v>
      </c>
      <c r="I3793">
        <v>-17.187063718269801</v>
      </c>
      <c r="J3793">
        <v>-5.4746591390166897</v>
      </c>
      <c r="K3793">
        <v>22.418092431637501</v>
      </c>
      <c r="L3793">
        <v>22.617080537664201</v>
      </c>
      <c r="M3793">
        <v>35.874831815379601</v>
      </c>
      <c r="N3793">
        <v>1.4170550739788801</v>
      </c>
      <c r="O3793">
        <v>81.603773584905596</v>
      </c>
      <c r="P3793">
        <v>34.945894334818497</v>
      </c>
      <c r="Q3793">
        <v>9.4758922065242002E-2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130</v>
      </c>
      <c r="E3794">
        <v>26.547590510999999</v>
      </c>
      <c r="F3794">
        <v>20.52</v>
      </c>
      <c r="G3794">
        <v>6.63959836108892</v>
      </c>
      <c r="H3794">
        <v>-12.982242033036</v>
      </c>
      <c r="I3794">
        <v>-35.249996654001201</v>
      </c>
      <c r="J3794">
        <v>-6.6827905481574996</v>
      </c>
      <c r="K3794">
        <v>20.761338081737399</v>
      </c>
      <c r="L3794">
        <v>21.281276546147001</v>
      </c>
      <c r="M3794">
        <v>31.111715890472102</v>
      </c>
      <c r="N3794">
        <v>0.63103712048976901</v>
      </c>
      <c r="O3794">
        <v>82.115009746588697</v>
      </c>
      <c r="P3794">
        <v>63.505976095617498</v>
      </c>
      <c r="Q3794">
        <v>0.112208770754192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E3795">
        <v>26.546489999999999</v>
      </c>
      <c r="F3795">
        <v>63.3</v>
      </c>
      <c r="G3795">
        <v>-18.835849448231802</v>
      </c>
      <c r="H3795">
        <v>5.6464173677752703</v>
      </c>
      <c r="I3795">
        <v>-16.897087886377101</v>
      </c>
      <c r="J3795">
        <v>9.7187020193213005</v>
      </c>
      <c r="K3795">
        <v>59.947758295375699</v>
      </c>
      <c r="L3795">
        <v>60.823088854783997</v>
      </c>
      <c r="M3795">
        <v>73.186809102575594</v>
      </c>
      <c r="N3795">
        <v>1.8517659792560099</v>
      </c>
      <c r="O3795">
        <v>15.165876777251199</v>
      </c>
      <c r="P3795">
        <v>30.1130524152106</v>
      </c>
      <c r="Q3795">
        <v>3.2777542859663E-2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49</v>
      </c>
      <c r="E3796">
        <v>26.501874358999999</v>
      </c>
      <c r="F3796">
        <v>10.130000000000001</v>
      </c>
      <c r="G3796">
        <v>190.25636192697999</v>
      </c>
      <c r="H3796">
        <v>28.996231548177199</v>
      </c>
      <c r="I3796">
        <v>58.3627268194141</v>
      </c>
      <c r="J3796">
        <v>19.824061263198999</v>
      </c>
      <c r="K3796">
        <v>8.2068775533196607</v>
      </c>
      <c r="L3796">
        <v>7.1990145293925298</v>
      </c>
      <c r="M3796">
        <v>93.724081619158795</v>
      </c>
      <c r="N3796">
        <v>2.75104529009529</v>
      </c>
      <c r="O3796">
        <v>15.4985192497531</v>
      </c>
      <c r="Q3796">
        <v>0.124726201268941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D3797" t="s">
        <v>143</v>
      </c>
      <c r="E3797">
        <v>26.468001600000001</v>
      </c>
      <c r="F3797">
        <v>20.9</v>
      </c>
      <c r="G3797">
        <v>-57.442876129032697</v>
      </c>
      <c r="H3797">
        <v>1.4106151098211099</v>
      </c>
      <c r="I3797">
        <v>-33.713140815775503</v>
      </c>
      <c r="J3797">
        <v>3.4381888780957501</v>
      </c>
      <c r="K3797">
        <v>21.550713609090799</v>
      </c>
      <c r="M3797">
        <v>38.703120008416299</v>
      </c>
      <c r="N3797">
        <v>3.2137142857142802</v>
      </c>
      <c r="O3797">
        <v>69.377990430622006</v>
      </c>
      <c r="P3797">
        <v>14.8351648351648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D3798" t="s">
        <v>1151</v>
      </c>
      <c r="E3798">
        <v>26.449712730000002</v>
      </c>
      <c r="F3798">
        <v>71.8</v>
      </c>
      <c r="G3798">
        <v>45.834835314657198</v>
      </c>
      <c r="H3798">
        <v>8.3637401098211104</v>
      </c>
      <c r="I3798">
        <v>-24.777674374635701</v>
      </c>
      <c r="J3798">
        <v>-8.3689054504701801</v>
      </c>
      <c r="K3798">
        <v>72.563494622005507</v>
      </c>
      <c r="L3798">
        <v>74.477615756526305</v>
      </c>
      <c r="M3798">
        <v>44.801918346793997</v>
      </c>
      <c r="N3798">
        <v>0.95126883710808696</v>
      </c>
      <c r="O3798">
        <v>65.571030640668496</v>
      </c>
      <c r="P3798">
        <v>87.418428608718301</v>
      </c>
      <c r="Q3798">
        <v>0.119360754924488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E3799">
        <v>26.405308999999999</v>
      </c>
      <c r="F3799">
        <v>68.8</v>
      </c>
      <c r="G3799">
        <v>50.0136979085283</v>
      </c>
      <c r="H3799">
        <v>-8.7679563187503096</v>
      </c>
      <c r="I3799">
        <v>19.000952553828402</v>
      </c>
      <c r="J3799">
        <v>-3.3522399873218101</v>
      </c>
      <c r="K3799">
        <v>65.048256141703604</v>
      </c>
      <c r="L3799">
        <v>54.729787152739902</v>
      </c>
      <c r="M3799">
        <v>45.0863802670371</v>
      </c>
      <c r="N3799">
        <v>1.2733565675379901</v>
      </c>
      <c r="O3799">
        <v>15.9883720930232</v>
      </c>
      <c r="P3799">
        <v>108.484848484848</v>
      </c>
      <c r="Q3799">
        <v>0.11375369159498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D3800" t="s">
        <v>297</v>
      </c>
      <c r="E3800">
        <v>26.36505</v>
      </c>
      <c r="F3800">
        <v>30.75</v>
      </c>
      <c r="G3800">
        <v>-68.5596591997801</v>
      </c>
      <c r="H3800">
        <v>1.1950978684418001</v>
      </c>
      <c r="I3800">
        <v>-43.046474149108803</v>
      </c>
      <c r="J3800">
        <v>-4.0852159733038604</v>
      </c>
      <c r="K3800">
        <v>31.5623761517136</v>
      </c>
      <c r="M3800">
        <v>40.868405334726901</v>
      </c>
      <c r="N3800">
        <v>1.1985018726591701</v>
      </c>
      <c r="O3800">
        <v>90.406504065040593</v>
      </c>
      <c r="P3800">
        <v>25.510204081632601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E3801">
        <v>26.364999999999998</v>
      </c>
      <c r="F3801">
        <v>51.05</v>
      </c>
      <c r="G3801">
        <v>72.796826045545103</v>
      </c>
      <c r="H3801">
        <v>-1.38637331474236</v>
      </c>
      <c r="I3801">
        <v>-4.3674072181743</v>
      </c>
      <c r="J3801">
        <v>-1.7134902572597099</v>
      </c>
      <c r="K3801">
        <v>51.113650930901002</v>
      </c>
      <c r="L3801">
        <v>45.499966617697901</v>
      </c>
      <c r="M3801">
        <v>64.272005178331398</v>
      </c>
      <c r="N3801">
        <v>0.53371926695967797</v>
      </c>
      <c r="O3801">
        <v>24.191968658178201</v>
      </c>
      <c r="P3801">
        <v>115.856236786469</v>
      </c>
      <c r="Q3801">
        <v>7.0768893708320998E-2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21</v>
      </c>
      <c r="E3802">
        <v>26.35</v>
      </c>
      <c r="F3802">
        <v>27.98</v>
      </c>
      <c r="G3802">
        <v>7.3775695237314904</v>
      </c>
      <c r="H3802">
        <v>-12.3832445393016</v>
      </c>
      <c r="I3802">
        <v>1.8118444869875201</v>
      </c>
      <c r="J3802">
        <v>-8.7530215889767593</v>
      </c>
      <c r="K3802">
        <v>26.233990372778599</v>
      </c>
      <c r="L3802">
        <v>25.807468997077201</v>
      </c>
      <c r="M3802">
        <v>51.996304205908899</v>
      </c>
      <c r="N3802">
        <v>1.8305710194563301</v>
      </c>
      <c r="O3802">
        <v>59.328091493924198</v>
      </c>
      <c r="P3802">
        <v>52.230685527747497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E3803">
        <v>26.275600000000001</v>
      </c>
      <c r="F3803">
        <v>22.24</v>
      </c>
      <c r="G3803">
        <v>18.863574720713999</v>
      </c>
      <c r="H3803">
        <v>-9.9871019895521993</v>
      </c>
      <c r="I3803">
        <v>-35.651433981452499</v>
      </c>
      <c r="J3803">
        <v>0.87886785014158197</v>
      </c>
      <c r="K3803">
        <v>21.327188966924201</v>
      </c>
      <c r="L3803">
        <v>21.282104658834299</v>
      </c>
      <c r="M3803">
        <v>60.915188483012898</v>
      </c>
      <c r="N3803">
        <v>1.4140789915543499</v>
      </c>
      <c r="O3803">
        <v>45.0539568345323</v>
      </c>
      <c r="P3803">
        <v>83.649876135425203</v>
      </c>
      <c r="Q3803">
        <v>0.10986073273952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D3804" t="s">
        <v>150</v>
      </c>
      <c r="E3804">
        <v>26.266514816999901</v>
      </c>
      <c r="F3804">
        <v>12.93</v>
      </c>
      <c r="G3804">
        <v>173.69386192697999</v>
      </c>
      <c r="H3804">
        <v>19.594577373972001</v>
      </c>
      <c r="I3804">
        <v>121.758720656085</v>
      </c>
      <c r="J3804">
        <v>1.0064479379346001</v>
      </c>
      <c r="K3804">
        <v>12.257584000053299</v>
      </c>
      <c r="L3804">
        <v>8.8455642989411203</v>
      </c>
      <c r="M3804">
        <v>55.890392202772297</v>
      </c>
      <c r="N3804">
        <v>0.55034693787690503</v>
      </c>
      <c r="O3804">
        <v>15.0812064965197</v>
      </c>
      <c r="P3804">
        <v>204.23529411764699</v>
      </c>
      <c r="Q3804">
        <v>8.0583518942643997E-2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E3805">
        <v>26.261399999999998</v>
      </c>
      <c r="F3805">
        <v>55.36</v>
      </c>
      <c r="G3805">
        <v>-35.328323775566801</v>
      </c>
      <c r="H3805">
        <v>-13.62673111162</v>
      </c>
      <c r="I3805">
        <v>-17.3377372470305</v>
      </c>
      <c r="J3805">
        <v>2.5583859224307299</v>
      </c>
      <c r="K3805">
        <v>55.880430489378199</v>
      </c>
      <c r="L3805">
        <v>56.738239018618401</v>
      </c>
      <c r="M3805">
        <v>46.896267434299901</v>
      </c>
      <c r="N3805">
        <v>0.42149737225082601</v>
      </c>
      <c r="O3805">
        <v>32.315751445086697</v>
      </c>
      <c r="P3805">
        <v>25.305568130375701</v>
      </c>
      <c r="Q3805">
        <v>-1.1654311460334001E-2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D3806" t="s">
        <v>140</v>
      </c>
      <c r="E3806">
        <v>26.240681519999999</v>
      </c>
      <c r="F3806">
        <v>18.63</v>
      </c>
      <c r="G3806">
        <v>-0.342649229206198</v>
      </c>
      <c r="H3806">
        <v>0.241308475033291</v>
      </c>
      <c r="I3806">
        <v>14.1832119758544</v>
      </c>
      <c r="J3806">
        <v>-1.2416140775692599</v>
      </c>
      <c r="K3806">
        <v>18.073604723320901</v>
      </c>
      <c r="L3806">
        <v>17.037003221329499</v>
      </c>
      <c r="M3806">
        <v>42.7253444168946</v>
      </c>
      <c r="N3806">
        <v>0.98648073164724204</v>
      </c>
      <c r="O3806">
        <v>42.028985507246297</v>
      </c>
      <c r="P3806">
        <v>50.850202429149697</v>
      </c>
      <c r="Q3806">
        <v>9.0340827989038003E-2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D3807" t="s">
        <v>75</v>
      </c>
      <c r="E3807">
        <v>26.2033846</v>
      </c>
      <c r="F3807">
        <v>12.79</v>
      </c>
      <c r="G3807">
        <v>-81.114169069849396</v>
      </c>
      <c r="H3807">
        <v>-1.69422359985631</v>
      </c>
      <c r="I3807">
        <v>-8.2376937758256403</v>
      </c>
      <c r="J3807">
        <v>0.26632243036723602</v>
      </c>
      <c r="K3807">
        <v>12.8711336290523</v>
      </c>
      <c r="L3807">
        <v>16.266860360319399</v>
      </c>
      <c r="M3807">
        <v>51.8965899547253</v>
      </c>
      <c r="N3807">
        <v>0.87278514239740301</v>
      </c>
      <c r="O3807">
        <v>121.970289288506</v>
      </c>
      <c r="P3807">
        <v>19.3097014925373</v>
      </c>
      <c r="Q3807">
        <v>7.9073439689147998E-2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D3808" t="s">
        <v>629</v>
      </c>
      <c r="E3808">
        <v>26.101643838000001</v>
      </c>
      <c r="F3808">
        <v>11.69</v>
      </c>
      <c r="G3808">
        <v>-32.330234458561698</v>
      </c>
      <c r="H3808">
        <v>-3.22921539865346</v>
      </c>
      <c r="I3808">
        <v>-44.160590801687</v>
      </c>
      <c r="J3808">
        <v>1.2370184010632099</v>
      </c>
      <c r="K3808">
        <v>12.489316413790601</v>
      </c>
      <c r="L3808">
        <v>13.6669170348655</v>
      </c>
      <c r="M3808">
        <v>50.771911919516498</v>
      </c>
      <c r="N3808">
        <v>0.45377323943800901</v>
      </c>
      <c r="O3808">
        <v>92.472198460222401</v>
      </c>
      <c r="P3808">
        <v>16.899999999999999</v>
      </c>
      <c r="Q3808">
        <v>-3.9898650009412999E-2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D3809" t="s">
        <v>629</v>
      </c>
      <c r="E3809">
        <v>26.090967500999898</v>
      </c>
      <c r="F3809">
        <v>3.64</v>
      </c>
      <c r="G3809">
        <v>-83.733038657814902</v>
      </c>
      <c r="H3809">
        <v>0.58918653839253698</v>
      </c>
      <c r="I3809">
        <v>-14.9538100564448</v>
      </c>
      <c r="J3809">
        <v>-0.421941946421731</v>
      </c>
      <c r="K3809">
        <v>3.5771164108792699</v>
      </c>
      <c r="M3809">
        <v>64.379895525357298</v>
      </c>
      <c r="N3809">
        <v>1.77721317566228</v>
      </c>
      <c r="O3809">
        <v>147.25274725274701</v>
      </c>
      <c r="P3809">
        <v>23.3898305084745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E3810">
        <v>26.07</v>
      </c>
      <c r="F3810">
        <v>18.21</v>
      </c>
      <c r="G3810">
        <v>43.089210764189701</v>
      </c>
      <c r="H3810">
        <v>2.1144612636672502</v>
      </c>
      <c r="I3810">
        <v>-21.686491404123601</v>
      </c>
      <c r="J3810">
        <v>2.5815639391571401</v>
      </c>
      <c r="K3810">
        <v>16.413503537812399</v>
      </c>
      <c r="L3810">
        <v>16.301405585776699</v>
      </c>
      <c r="M3810">
        <v>68.545542608013093</v>
      </c>
      <c r="N3810">
        <v>1.46025762196756</v>
      </c>
      <c r="O3810">
        <v>57.276221856123001</v>
      </c>
      <c r="P3810">
        <v>87.925696594427194</v>
      </c>
      <c r="Q3810">
        <v>8.0606004619296998E-2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D3811" t="s">
        <v>629</v>
      </c>
      <c r="E3811">
        <v>25.995569</v>
      </c>
      <c r="F3811">
        <v>1.92</v>
      </c>
      <c r="G3811">
        <v>-21.388105286134302</v>
      </c>
      <c r="H3811">
        <v>6.3337994673629998</v>
      </c>
      <c r="I3811">
        <v>-32.319530206975003</v>
      </c>
      <c r="J3811">
        <v>-0.73656357251876103</v>
      </c>
      <c r="K3811">
        <v>1.86690056920786</v>
      </c>
      <c r="L3811">
        <v>1.8385588516018101</v>
      </c>
      <c r="M3811">
        <v>59.691667842020401</v>
      </c>
      <c r="N3811">
        <v>2.2996068334965201</v>
      </c>
      <c r="O3811">
        <v>40.625</v>
      </c>
      <c r="P3811">
        <v>43.283582089552198</v>
      </c>
      <c r="Q3811">
        <v>1.7987028400947E-2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D3812" t="s">
        <v>247</v>
      </c>
      <c r="E3812">
        <v>25.993039799999998</v>
      </c>
      <c r="F3812">
        <v>4.79</v>
      </c>
      <c r="G3812">
        <v>377.90438824276902</v>
      </c>
      <c r="H3812">
        <v>40.3121302613362</v>
      </c>
      <c r="I3812">
        <v>57.739240136605403</v>
      </c>
      <c r="J3812">
        <v>8.6207712435316406</v>
      </c>
      <c r="K3812">
        <v>3.7472861652071101</v>
      </c>
      <c r="L3812">
        <v>2.7596858751982398</v>
      </c>
      <c r="M3812">
        <v>97.517609653328904</v>
      </c>
      <c r="N3812">
        <v>0.87387904705677599</v>
      </c>
      <c r="O3812">
        <v>0</v>
      </c>
      <c r="P3812">
        <v>463.529411764705</v>
      </c>
      <c r="Q3812">
        <v>0.199656339498408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E3813">
        <v>25.951360000000001</v>
      </c>
      <c r="F3813">
        <v>159.65</v>
      </c>
      <c r="G3813">
        <v>-56.299560568086399</v>
      </c>
      <c r="H3813">
        <v>4.4939484431544399</v>
      </c>
      <c r="I3813">
        <v>-13.550938434823101</v>
      </c>
      <c r="J3813">
        <v>-7.5273283632835497</v>
      </c>
      <c r="K3813">
        <v>167.34121895094299</v>
      </c>
      <c r="L3813">
        <v>183.449351314231</v>
      </c>
      <c r="M3813">
        <v>49.670864077142603</v>
      </c>
      <c r="N3813">
        <v>1.08722358722358</v>
      </c>
      <c r="O3813">
        <v>45.317882868775399</v>
      </c>
      <c r="P3813">
        <v>8.3474720054292604</v>
      </c>
      <c r="Q3813">
        <v>7.8047471793310993E-2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D3814" t="s">
        <v>100</v>
      </c>
      <c r="E3814">
        <v>25.943168549999999</v>
      </c>
      <c r="F3814">
        <v>17.170000000000002</v>
      </c>
      <c r="G3814">
        <v>17.5680341124108</v>
      </c>
      <c r="H3814">
        <v>-3.4880335388275299</v>
      </c>
      <c r="I3814">
        <v>-14.312580591685901</v>
      </c>
      <c r="J3814">
        <v>-0.95091640315065795</v>
      </c>
      <c r="K3814">
        <v>17.317531470587699</v>
      </c>
      <c r="L3814">
        <v>16.639971826953499</v>
      </c>
      <c r="M3814">
        <v>48.897812769050702</v>
      </c>
      <c r="N3814">
        <v>0.76309912063680396</v>
      </c>
      <c r="O3814">
        <v>47.058823529411697</v>
      </c>
      <c r="P3814">
        <v>56.090909090909101</v>
      </c>
      <c r="Q3814">
        <v>7.3210060142459999E-3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E3815">
        <v>25.915235500000001</v>
      </c>
      <c r="F3815">
        <v>16.899999999999999</v>
      </c>
      <c r="G3815">
        <v>-32.9875295694304</v>
      </c>
      <c r="H3815">
        <v>-4.7822093613052301</v>
      </c>
      <c r="I3815">
        <v>-18.0672504415875</v>
      </c>
      <c r="J3815">
        <v>3.6744530687136998</v>
      </c>
      <c r="K3815">
        <v>16.446957877394802</v>
      </c>
      <c r="L3815">
        <v>16.982370655103701</v>
      </c>
      <c r="M3815">
        <v>65.446573505565595</v>
      </c>
      <c r="N3815">
        <v>1.4254193189770901</v>
      </c>
      <c r="O3815">
        <v>28.3431952662722</v>
      </c>
      <c r="P3815">
        <v>29.999999999999901</v>
      </c>
      <c r="Q3815">
        <v>-6.3188935913325001E-2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E3816">
        <v>25.896000000000001</v>
      </c>
      <c r="F3816">
        <v>10.35</v>
      </c>
      <c r="G3816">
        <v>-55.025146337482397</v>
      </c>
      <c r="H3816">
        <v>9.3208785565829206</v>
      </c>
      <c r="I3816">
        <v>-36.665521768156502</v>
      </c>
      <c r="J3816">
        <v>-10.8068314688736</v>
      </c>
      <c r="K3816">
        <v>10.419224559837399</v>
      </c>
      <c r="L3816">
        <v>11.792614344936601</v>
      </c>
      <c r="M3816">
        <v>42.011266401571</v>
      </c>
      <c r="N3816">
        <v>2.1565656565656499</v>
      </c>
      <c r="O3816">
        <v>87.826086956521706</v>
      </c>
      <c r="P3816">
        <v>21.764705882352899</v>
      </c>
      <c r="Q3816">
        <v>-3.6896601385699002E-2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D3817" t="s">
        <v>21</v>
      </c>
      <c r="E3817">
        <v>25.890652549999999</v>
      </c>
      <c r="F3817">
        <v>17.190000000000001</v>
      </c>
      <c r="G3817">
        <v>-7.7544139350885404</v>
      </c>
      <c r="H3817">
        <v>-14.785621449318599</v>
      </c>
      <c r="I3817">
        <v>-21.652188434823099</v>
      </c>
      <c r="J3817">
        <v>-4.7554389623618896</v>
      </c>
      <c r="K3817">
        <v>16.788448142855302</v>
      </c>
      <c r="L3817">
        <v>16.639461856334201</v>
      </c>
      <c r="M3817">
        <v>41.707313120434399</v>
      </c>
      <c r="N3817">
        <v>0.96054051876306301</v>
      </c>
      <c r="O3817">
        <v>35.253054101221601</v>
      </c>
      <c r="P3817">
        <v>43.25</v>
      </c>
      <c r="Q3817">
        <v>5.8851506126475002E-2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D3818" t="s">
        <v>403</v>
      </c>
      <c r="E3818">
        <v>25.8111</v>
      </c>
      <c r="F3818">
        <v>51</v>
      </c>
      <c r="G3818">
        <v>186.00249634216701</v>
      </c>
      <c r="H3818">
        <v>-6.7624618132558103</v>
      </c>
      <c r="I3818">
        <v>-31.100650221343599</v>
      </c>
      <c r="J3818">
        <v>-7.73226314247575</v>
      </c>
      <c r="K3818">
        <v>52.505226720787697</v>
      </c>
      <c r="L3818">
        <v>51.177554450479001</v>
      </c>
      <c r="M3818">
        <v>45.125851429585097</v>
      </c>
      <c r="N3818">
        <v>0.559738021509539</v>
      </c>
      <c r="O3818">
        <v>115.03921568627401</v>
      </c>
      <c r="P3818">
        <v>212.30863441518599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E3819">
        <v>25.727900000000002</v>
      </c>
      <c r="F3819">
        <v>20.9</v>
      </c>
      <c r="G3819">
        <v>135.598623831742</v>
      </c>
      <c r="H3819">
        <v>29.306956573235698</v>
      </c>
      <c r="I3819">
        <v>66.995680417635796</v>
      </c>
      <c r="J3819">
        <v>1.51158159598038</v>
      </c>
      <c r="K3819">
        <v>16.392000388051201</v>
      </c>
      <c r="L3819">
        <v>13.1378694237148</v>
      </c>
      <c r="M3819">
        <v>76.862422945757402</v>
      </c>
      <c r="N3819">
        <v>1.04102395799146</v>
      </c>
      <c r="O3819">
        <v>2.1052631578947398</v>
      </c>
      <c r="P3819">
        <v>231.74603174603101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D3820" t="s">
        <v>629</v>
      </c>
      <c r="E3820">
        <v>25.721964</v>
      </c>
      <c r="F3820">
        <v>50.69</v>
      </c>
      <c r="G3820">
        <v>192.49889337352101</v>
      </c>
      <c r="H3820">
        <v>31.451153839384201</v>
      </c>
      <c r="I3820">
        <v>61.762802929598202</v>
      </c>
      <c r="J3820">
        <v>0.56018772423253105</v>
      </c>
      <c r="K3820">
        <v>39.879709247555397</v>
      </c>
      <c r="L3820">
        <v>30.055791092513399</v>
      </c>
      <c r="M3820">
        <v>66.608248989308294</v>
      </c>
      <c r="N3820">
        <v>0.57704503631823501</v>
      </c>
      <c r="O3820">
        <v>4.3598342868415898</v>
      </c>
      <c r="P3820">
        <v>318.92561983471001</v>
      </c>
      <c r="Q3820">
        <v>0.10637706182035001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D3821" t="s">
        <v>629</v>
      </c>
      <c r="E3821">
        <v>25.6844304</v>
      </c>
      <c r="F3821">
        <v>9.98</v>
      </c>
      <c r="G3821">
        <v>-36.7994116156204</v>
      </c>
      <c r="H3821">
        <v>-10.3295809686102</v>
      </c>
      <c r="I3821">
        <v>-5.9048472076972196</v>
      </c>
      <c r="J3821">
        <v>-5.2256778225891702</v>
      </c>
      <c r="K3821">
        <v>9.9368280135420903</v>
      </c>
      <c r="L3821">
        <v>9.3704128761384293</v>
      </c>
      <c r="M3821">
        <v>41.509765425828199</v>
      </c>
      <c r="N3821">
        <v>1.6309872614749199</v>
      </c>
      <c r="O3821">
        <v>40.2805611222444</v>
      </c>
      <c r="P3821">
        <v>42.571428571428498</v>
      </c>
      <c r="Q3821">
        <v>2.1053557503758001E-2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D3822" t="s">
        <v>49</v>
      </c>
      <c r="E3822">
        <v>25.671524999999999</v>
      </c>
      <c r="F3822">
        <v>2.19</v>
      </c>
      <c r="G3822">
        <v>9.7187066474772905</v>
      </c>
      <c r="H3822">
        <v>3.98414452158582</v>
      </c>
      <c r="I3822">
        <v>-29.424142457811602</v>
      </c>
      <c r="J3822">
        <v>8.6593760214406394</v>
      </c>
      <c r="K3822">
        <v>2.07421729231918</v>
      </c>
      <c r="L3822">
        <v>2.1151346973691498</v>
      </c>
      <c r="M3822">
        <v>83.698516792755001</v>
      </c>
      <c r="N3822">
        <v>1.99849835384121</v>
      </c>
      <c r="O3822">
        <v>46.118721461187199</v>
      </c>
      <c r="P3822">
        <v>64.661654135338296</v>
      </c>
      <c r="Q3822">
        <v>7.7247246819119E-2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E3823">
        <v>25.659893910000001</v>
      </c>
      <c r="F3823">
        <v>339.45</v>
      </c>
      <c r="G3823">
        <v>988.47218705013302</v>
      </c>
      <c r="H3823">
        <v>41.423284028739999</v>
      </c>
      <c r="I3823">
        <v>198.37580054589299</v>
      </c>
      <c r="J3823">
        <v>-8.99231323857604</v>
      </c>
      <c r="K3823">
        <v>325.68214960197201</v>
      </c>
      <c r="L3823">
        <v>198.481530788539</v>
      </c>
      <c r="M3823">
        <v>50.146135901526002</v>
      </c>
      <c r="N3823">
        <v>0.75118666599235595</v>
      </c>
      <c r="O3823">
        <v>23.258211813227199</v>
      </c>
      <c r="P3823">
        <v>1070.51724137931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E3824">
        <v>25.612196807</v>
      </c>
      <c r="F3824">
        <v>13.34</v>
      </c>
      <c r="G3824">
        <v>33.454340968896503</v>
      </c>
      <c r="H3824">
        <v>-10.6912367420307</v>
      </c>
      <c r="I3824">
        <v>23.488324385689602</v>
      </c>
      <c r="J3824">
        <v>4.6750525890974002</v>
      </c>
      <c r="K3824">
        <v>11.836256748142601</v>
      </c>
      <c r="L3824">
        <v>10.229167247276401</v>
      </c>
      <c r="M3824">
        <v>61.782612949632302</v>
      </c>
      <c r="N3824">
        <v>0.80191959668914603</v>
      </c>
      <c r="O3824">
        <v>5.2473763118440599</v>
      </c>
      <c r="P3824">
        <v>73.472041612483693</v>
      </c>
      <c r="Q3824">
        <v>4.0376003644204003E-2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D3825" t="s">
        <v>214</v>
      </c>
      <c r="E3825">
        <v>25.571999999999999</v>
      </c>
      <c r="F3825">
        <v>62.66</v>
      </c>
      <c r="G3825">
        <v>77.466219650557605</v>
      </c>
      <c r="H3825">
        <v>18.008424487223099</v>
      </c>
      <c r="I3825">
        <v>74.272601984338493</v>
      </c>
      <c r="J3825">
        <v>0.63886401008013405</v>
      </c>
      <c r="K3825">
        <v>61.255268941856599</v>
      </c>
      <c r="L3825">
        <v>47.619899043701203</v>
      </c>
      <c r="M3825">
        <v>51.268724086720397</v>
      </c>
      <c r="N3825">
        <v>0.46257587441409598</v>
      </c>
      <c r="O3825">
        <v>37.408234918608301</v>
      </c>
      <c r="P3825">
        <v>140.99999999999901</v>
      </c>
      <c r="Q3825">
        <v>6.4319775648930003E-2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D3826" t="s">
        <v>400</v>
      </c>
      <c r="E3826">
        <v>25.549029000000001</v>
      </c>
      <c r="F3826">
        <v>36.5</v>
      </c>
      <c r="G3826">
        <v>-53.2330649999465</v>
      </c>
      <c r="H3826">
        <v>-3.2335454741205001</v>
      </c>
      <c r="I3826">
        <v>-15.9988551014898</v>
      </c>
      <c r="J3826">
        <v>0.51277188734299595</v>
      </c>
      <c r="K3826">
        <v>33.5628753161049</v>
      </c>
      <c r="L3826">
        <v>38.2771407926083</v>
      </c>
      <c r="M3826">
        <v>57.883209169842502</v>
      </c>
      <c r="N3826">
        <v>2.3186528497409302</v>
      </c>
      <c r="O3826">
        <v>61.643835616438302</v>
      </c>
      <c r="P3826">
        <v>27.399650959860299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D3827" t="s">
        <v>403</v>
      </c>
      <c r="E3827">
        <v>25.5269768</v>
      </c>
      <c r="F3827">
        <v>42.99</v>
      </c>
      <c r="G3827">
        <v>8.0376119269804107</v>
      </c>
      <c r="H3827">
        <v>-2.64339905782942</v>
      </c>
      <c r="I3827">
        <v>25.345230920015499</v>
      </c>
      <c r="J3827">
        <v>2.0519420083495898</v>
      </c>
      <c r="K3827">
        <v>41.048646867642702</v>
      </c>
      <c r="L3827">
        <v>37.334051255787102</v>
      </c>
      <c r="M3827">
        <v>61.616201921061403</v>
      </c>
      <c r="N3827">
        <v>0.95320175094832205</v>
      </c>
      <c r="O3827">
        <v>11.630611770179099</v>
      </c>
      <c r="P3827">
        <v>49.012131715771197</v>
      </c>
      <c r="Q3827">
        <v>7.3047694512164002E-2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D3828" t="s">
        <v>629</v>
      </c>
      <c r="E3828">
        <v>25.513950000000001</v>
      </c>
      <c r="F3828">
        <v>51.7</v>
      </c>
      <c r="G3828">
        <v>-44.5023406046651</v>
      </c>
      <c r="H3828">
        <v>-4.8393848901788798</v>
      </c>
      <c r="I3828">
        <v>-3.3321884348231698</v>
      </c>
      <c r="K3828">
        <v>62.326431611066397</v>
      </c>
      <c r="M3828">
        <v>98.920027569831404</v>
      </c>
      <c r="N3828">
        <v>1.125</v>
      </c>
      <c r="O3828">
        <v>22.243713733075399</v>
      </c>
      <c r="P3828">
        <v>10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D3829" t="s">
        <v>1654</v>
      </c>
      <c r="E3829">
        <v>25.457146359999999</v>
      </c>
      <c r="F3829">
        <v>26.7</v>
      </c>
      <c r="G3829">
        <v>3.6208692262504698</v>
      </c>
      <c r="H3829">
        <v>-2.14707719787119</v>
      </c>
      <c r="I3829">
        <v>-10.8369868993145</v>
      </c>
      <c r="J3829">
        <v>4.7107668748116804</v>
      </c>
      <c r="K3829">
        <v>25.443015203720201</v>
      </c>
      <c r="L3829">
        <v>23.274079439734201</v>
      </c>
      <c r="M3829">
        <v>50.328345915218399</v>
      </c>
      <c r="N3829">
        <v>0.50955414012738798</v>
      </c>
      <c r="O3829">
        <v>28.8389513108614</v>
      </c>
      <c r="P3829">
        <v>48.746518105849503</v>
      </c>
      <c r="Q3829">
        <v>0.15260988359369501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Row],[Ticker]],[1]!Table1[[Symbol]:[Industry]],2,FALSE),"-")</f>
        <v>-</v>
      </c>
      <c r="D3830" t="s">
        <v>403</v>
      </c>
      <c r="E3830">
        <v>25.451801100000001</v>
      </c>
      <c r="F3830">
        <v>34.299999999999997</v>
      </c>
      <c r="G3830">
        <v>26.545911837853801</v>
      </c>
      <c r="H3830">
        <v>-5.8763804058739399</v>
      </c>
      <c r="I3830">
        <v>-30.220969631818502</v>
      </c>
      <c r="J3830">
        <v>-4.63422693666638</v>
      </c>
      <c r="K3830">
        <v>35.422492761696802</v>
      </c>
      <c r="L3830">
        <v>34.430353033987302</v>
      </c>
      <c r="M3830">
        <v>57.5136587123243</v>
      </c>
      <c r="N3830">
        <v>0.98993951864322205</v>
      </c>
      <c r="O3830">
        <v>39.883381924198197</v>
      </c>
      <c r="P3830">
        <v>90.5555555555555</v>
      </c>
      <c r="Q3830">
        <v>7.7169563957866005E-2</v>
      </c>
    </row>
    <row r="3831" spans="1:17" hidden="1" x14ac:dyDescent="0.3">
      <c r="A3831" t="s">
        <v>7825</v>
      </c>
      <c r="B3831" t="s">
        <v>6113</v>
      </c>
      <c r="C3831" t="str">
        <f>IFERROR(VLOOKUP(Table1[[#This Row],[Ticker]],[1]!Table1[[Symbol]:[Industry]],2,FALSE),"-")</f>
        <v>-</v>
      </c>
      <c r="D3831" t="s">
        <v>140</v>
      </c>
      <c r="E3831">
        <v>25.442550000000001</v>
      </c>
      <c r="F3831">
        <v>79.16</v>
      </c>
      <c r="G3831">
        <v>355.49544439806903</v>
      </c>
      <c r="H3831">
        <v>3.4168810259181401</v>
      </c>
      <c r="I3831">
        <v>217.60426641467501</v>
      </c>
      <c r="J3831">
        <v>-8.9857602797394502</v>
      </c>
      <c r="K3831">
        <v>65.945089019848794</v>
      </c>
      <c r="L3831">
        <v>40.681875452122803</v>
      </c>
      <c r="M3831">
        <v>59.022557868081599</v>
      </c>
      <c r="N3831">
        <v>1.07526464402947</v>
      </c>
      <c r="O3831">
        <v>10.5987872662961</v>
      </c>
      <c r="P3831">
        <v>394.75</v>
      </c>
      <c r="Q3831">
        <v>0.11602285227719</v>
      </c>
    </row>
    <row r="3832" spans="1:17" hidden="1" x14ac:dyDescent="0.3">
      <c r="A3832" t="s">
        <v>7826</v>
      </c>
      <c r="B3832" t="s">
        <v>7827</v>
      </c>
      <c r="C3832" t="str">
        <f>IFERROR(VLOOKUP(Table1[[#This Row],[Ticker]],[1]!Table1[[Symbol]:[Industry]],2,FALSE),"-")</f>
        <v>-</v>
      </c>
      <c r="D3832" t="s">
        <v>539</v>
      </c>
      <c r="E3832">
        <v>25.436399999999999</v>
      </c>
      <c r="F3832">
        <v>81</v>
      </c>
      <c r="G3832">
        <v>73.595145243860898</v>
      </c>
      <c r="H3832">
        <v>11.3737670372587</v>
      </c>
      <c r="I3832">
        <v>116.45504560773</v>
      </c>
      <c r="J3832">
        <v>-4.6573973520097898</v>
      </c>
      <c r="K3832">
        <v>73.075858912522705</v>
      </c>
      <c r="L3832">
        <v>55.760283595637901</v>
      </c>
      <c r="M3832">
        <v>56.685850283329401</v>
      </c>
      <c r="N3832">
        <v>0.71942915893410198</v>
      </c>
      <c r="O3832">
        <v>11.1111111111111</v>
      </c>
      <c r="P3832">
        <v>166.710569641093</v>
      </c>
    </row>
    <row r="3833" spans="1:17" hidden="1" x14ac:dyDescent="0.3">
      <c r="A3833" t="s">
        <v>7828</v>
      </c>
      <c r="B3833" t="s">
        <v>7829</v>
      </c>
      <c r="C3833" t="str">
        <f>IFERROR(VLOOKUP(Table1[[#This Row],[Ticker]],[1]!Table1[[Symbol]:[Industry]],2,FALSE),"-")</f>
        <v>-</v>
      </c>
      <c r="E3833">
        <v>25.367277000000001</v>
      </c>
      <c r="F3833">
        <v>24.74</v>
      </c>
      <c r="G3833">
        <v>-40.616482900605703</v>
      </c>
      <c r="H3833">
        <v>-7.1391795513698604</v>
      </c>
      <c r="I3833">
        <v>0.41493800195842301</v>
      </c>
      <c r="J3833">
        <v>-1.1995619329098901</v>
      </c>
      <c r="K3833">
        <v>22.486776951098399</v>
      </c>
      <c r="L3833">
        <v>21.989122676144699</v>
      </c>
      <c r="M3833">
        <v>65.953346145074704</v>
      </c>
      <c r="N3833">
        <v>1.29246211399547</v>
      </c>
      <c r="O3833">
        <v>22.473726758286102</v>
      </c>
      <c r="P3833">
        <v>57.579617834394803</v>
      </c>
      <c r="Q3833">
        <v>8.0880234751687999E-2</v>
      </c>
    </row>
    <row r="3834" spans="1:17" hidden="1" x14ac:dyDescent="0.3">
      <c r="A3834" t="s">
        <v>7830</v>
      </c>
      <c r="B3834" t="s">
        <v>7831</v>
      </c>
      <c r="C3834" t="str">
        <f>IFERROR(VLOOKUP(Table1[[#This Row],[Ticker]],[1]!Table1[[Symbol]:[Industry]],2,FALSE),"-")</f>
        <v>-</v>
      </c>
      <c r="D3834" t="s">
        <v>280</v>
      </c>
      <c r="E3834">
        <v>25.348857599999999</v>
      </c>
      <c r="F3834">
        <v>67.55</v>
      </c>
      <c r="G3834">
        <v>42.568861926980397</v>
      </c>
      <c r="H3834">
        <v>-18.542610696630501</v>
      </c>
      <c r="I3834">
        <v>-3.2979809091675301</v>
      </c>
      <c r="J3834">
        <v>-6.2416140775692801</v>
      </c>
      <c r="K3834">
        <v>66.911627680774501</v>
      </c>
      <c r="L3834">
        <v>58.4441951180223</v>
      </c>
      <c r="M3834">
        <v>5.0194059284290402</v>
      </c>
      <c r="N3834">
        <v>1.01754845468831</v>
      </c>
      <c r="O3834">
        <v>26.883789785344099</v>
      </c>
      <c r="P3834">
        <v>74.999999999999901</v>
      </c>
      <c r="Q3834">
        <v>8.4942752638117E-2</v>
      </c>
    </row>
    <row r="3835" spans="1:17" hidden="1" x14ac:dyDescent="0.3">
      <c r="A3835" t="s">
        <v>7832</v>
      </c>
      <c r="B3835" t="s">
        <v>7833</v>
      </c>
      <c r="C3835" t="str">
        <f>IFERROR(VLOOKUP(Table1[[#This Row],[Ticker]],[1]!Table1[[Symbol]:[Industry]],2,FALSE),"-")</f>
        <v>-</v>
      </c>
      <c r="E3835">
        <v>25.31709</v>
      </c>
      <c r="F3835">
        <v>27</v>
      </c>
      <c r="G3835">
        <v>-20.006925474594301</v>
      </c>
      <c r="H3835">
        <v>1.45982770824631</v>
      </c>
      <c r="I3835">
        <v>-13.332188434823101</v>
      </c>
      <c r="J3835">
        <v>-3.7686898898436301</v>
      </c>
      <c r="K3835">
        <v>26.183127763160499</v>
      </c>
      <c r="L3835">
        <v>26.012913212329</v>
      </c>
      <c r="M3835">
        <v>65.352471103912606</v>
      </c>
      <c r="N3835">
        <v>3.73122529644268</v>
      </c>
      <c r="O3835">
        <v>12.2222222222222</v>
      </c>
      <c r="P3835">
        <v>6.2992125984251999</v>
      </c>
    </row>
    <row r="3836" spans="1:17" hidden="1" x14ac:dyDescent="0.3">
      <c r="A3836" t="s">
        <v>7834</v>
      </c>
      <c r="B3836" t="s">
        <v>7835</v>
      </c>
      <c r="C3836" t="str">
        <f>IFERROR(VLOOKUP(Table1[[#This Row],[Ticker]],[1]!Table1[[Symbol]:[Industry]],2,FALSE),"-")</f>
        <v>-</v>
      </c>
      <c r="E3836">
        <v>25.316237183999998</v>
      </c>
      <c r="F3836">
        <v>43.41</v>
      </c>
      <c r="G3836">
        <v>228.06120886575499</v>
      </c>
      <c r="H3836">
        <v>-23.103260442320199</v>
      </c>
      <c r="I3836">
        <v>22.324061565176802</v>
      </c>
      <c r="J3836">
        <v>0.21249796057137499</v>
      </c>
      <c r="K3836">
        <v>48.702079308392399</v>
      </c>
      <c r="L3836">
        <v>43.564905177719403</v>
      </c>
      <c r="M3836">
        <v>40.808953419259602</v>
      </c>
      <c r="N3836">
        <v>0.26573367211299298</v>
      </c>
      <c r="O3836">
        <v>105.689933195116</v>
      </c>
      <c r="P3836">
        <v>258.76033057851203</v>
      </c>
      <c r="Q3836">
        <v>0.142168469486395</v>
      </c>
    </row>
    <row r="3837" spans="1:17" hidden="1" x14ac:dyDescent="0.3">
      <c r="A3837" t="s">
        <v>7836</v>
      </c>
      <c r="B3837" t="s">
        <v>7837</v>
      </c>
      <c r="C3837" t="str">
        <f>IFERROR(VLOOKUP(Table1[[#This Row],[Ticker]],[1]!Table1[[Symbol]:[Industry]],2,FALSE),"-")</f>
        <v>-</v>
      </c>
      <c r="E3837">
        <v>25.3150744</v>
      </c>
      <c r="F3837">
        <v>88.47</v>
      </c>
      <c r="G3837">
        <v>112.801970035088</v>
      </c>
      <c r="H3837">
        <v>83.324974198700005</v>
      </c>
      <c r="I3837">
        <v>104.46692530225199</v>
      </c>
      <c r="J3837">
        <v>20.152997649847499</v>
      </c>
      <c r="K3837">
        <v>54.063389885439598</v>
      </c>
      <c r="L3837">
        <v>45.0347923347733</v>
      </c>
      <c r="M3837">
        <v>99.999999999768306</v>
      </c>
      <c r="N3837">
        <v>5.0310564928654697</v>
      </c>
      <c r="O3837">
        <v>0</v>
      </c>
      <c r="P3837">
        <v>140.08141112618699</v>
      </c>
    </row>
    <row r="3838" spans="1:17" hidden="1" x14ac:dyDescent="0.3">
      <c r="A3838" t="s">
        <v>7838</v>
      </c>
      <c r="B3838" t="s">
        <v>7839</v>
      </c>
      <c r="C3838" t="str">
        <f>IFERROR(VLOOKUP(Table1[[#This Row],[Ticker]],[1]!Table1[[Symbol]:[Industry]],2,FALSE),"-")</f>
        <v>-</v>
      </c>
      <c r="E3838">
        <v>25.295999999999999</v>
      </c>
      <c r="F3838">
        <v>62</v>
      </c>
      <c r="G3838">
        <v>-49.762928196476302</v>
      </c>
      <c r="H3838">
        <v>-1.5060515568455499</v>
      </c>
      <c r="I3838">
        <v>-27.826740910343801</v>
      </c>
      <c r="J3838">
        <v>2.09171925576406</v>
      </c>
      <c r="K3838">
        <v>62.216775381333001</v>
      </c>
      <c r="L3838">
        <v>70.6333347609974</v>
      </c>
      <c r="M3838">
        <v>58.512267860483902</v>
      </c>
      <c r="N3838">
        <v>1.0012626262626201</v>
      </c>
      <c r="O3838">
        <v>56.387096774193502</v>
      </c>
      <c r="P3838">
        <v>22.167487684729</v>
      </c>
    </row>
    <row r="3839" spans="1:17" hidden="1" x14ac:dyDescent="0.3">
      <c r="A3839" t="s">
        <v>7840</v>
      </c>
      <c r="B3839" t="s">
        <v>7841</v>
      </c>
      <c r="C3839" t="str">
        <f>IFERROR(VLOOKUP(Table1[[#This Row],[Ticker]],[1]!Table1[[Symbol]:[Industry]],2,FALSE),"-")</f>
        <v>-</v>
      </c>
      <c r="D3839" t="s">
        <v>46</v>
      </c>
      <c r="E3839">
        <v>25.25985</v>
      </c>
      <c r="F3839">
        <v>34.9</v>
      </c>
      <c r="G3839">
        <v>-75.282746260154099</v>
      </c>
      <c r="H3839">
        <v>-2.9415746712007902</v>
      </c>
      <c r="I3839">
        <v>-53.623035312496398</v>
      </c>
      <c r="J3839">
        <v>-3.6192364551916398</v>
      </c>
      <c r="K3839">
        <v>36.709441113988497</v>
      </c>
      <c r="M3839">
        <v>45.482696312403696</v>
      </c>
      <c r="N3839">
        <v>0.88611111111111096</v>
      </c>
      <c r="O3839">
        <v>114.613180515759</v>
      </c>
      <c r="P3839">
        <v>6.56488549618319</v>
      </c>
    </row>
    <row r="3840" spans="1:17" hidden="1" x14ac:dyDescent="0.3">
      <c r="A3840" t="s">
        <v>7842</v>
      </c>
      <c r="B3840" t="s">
        <v>7843</v>
      </c>
      <c r="C3840" t="str">
        <f>IFERROR(VLOOKUP(Table1[[#This Row],[Ticker]],[1]!Table1[[Symbol]:[Industry]],2,FALSE),"-")</f>
        <v>-</v>
      </c>
      <c r="D3840" t="s">
        <v>46</v>
      </c>
      <c r="E3840">
        <v>25.211264</v>
      </c>
      <c r="F3840">
        <v>28.34</v>
      </c>
      <c r="G3840">
        <v>105.419127666964</v>
      </c>
      <c r="H3840">
        <v>15.3982052668003</v>
      </c>
      <c r="I3840">
        <v>235.25329742003501</v>
      </c>
      <c r="J3840">
        <v>-0.207745984877648</v>
      </c>
      <c r="K3840">
        <v>23.7690596745813</v>
      </c>
      <c r="L3840">
        <v>17.345058945469599</v>
      </c>
      <c r="M3840">
        <v>99.997548755455</v>
      </c>
      <c r="N3840">
        <v>4.8839615668883898</v>
      </c>
      <c r="O3840">
        <v>0</v>
      </c>
      <c r="P3840">
        <v>248.58548585485801</v>
      </c>
    </row>
    <row r="3841" spans="1:17" hidden="1" x14ac:dyDescent="0.3">
      <c r="A3841" t="s">
        <v>7844</v>
      </c>
      <c r="B3841" t="s">
        <v>7845</v>
      </c>
      <c r="C3841" t="str">
        <f>IFERROR(VLOOKUP(Table1[[#This Row],[Ticker]],[1]!Table1[[Symbol]:[Industry]],2,FALSE),"-")</f>
        <v>-</v>
      </c>
      <c r="D3841" t="s">
        <v>140</v>
      </c>
      <c r="E3841">
        <v>25.083155999999999</v>
      </c>
      <c r="F3841">
        <v>96.6</v>
      </c>
      <c r="G3841">
        <v>-51.247863014744503</v>
      </c>
      <c r="H3841">
        <v>-20.839384890178799</v>
      </c>
      <c r="I3841">
        <v>-41.457188434823102</v>
      </c>
      <c r="J3841">
        <v>-1.2416140775692599</v>
      </c>
      <c r="K3841">
        <v>107.18412861239599</v>
      </c>
      <c r="L3841">
        <v>119.274447210958</v>
      </c>
      <c r="M3841">
        <v>9.1795833229903803</v>
      </c>
      <c r="N3841">
        <v>0</v>
      </c>
      <c r="O3841">
        <v>39.130434782608702</v>
      </c>
      <c r="P3841">
        <v>0</v>
      </c>
    </row>
    <row r="3842" spans="1:17" hidden="1" x14ac:dyDescent="0.3">
      <c r="A3842" t="s">
        <v>7846</v>
      </c>
      <c r="B3842" t="s">
        <v>7847</v>
      </c>
      <c r="C3842" t="str">
        <f>IFERROR(VLOOKUP(Table1[[#This Row],[Ticker]],[1]!Table1[[Symbol]:[Industry]],2,FALSE),"-")</f>
        <v>-</v>
      </c>
      <c r="D3842" t="s">
        <v>120</v>
      </c>
      <c r="E3842">
        <v>24.954999999999998</v>
      </c>
      <c r="F3842">
        <v>7.25</v>
      </c>
      <c r="G3842">
        <v>-23.9016119061171</v>
      </c>
      <c r="H3842">
        <v>-7.8325821690904496</v>
      </c>
      <c r="I3842">
        <v>-42.60048111775</v>
      </c>
      <c r="J3842">
        <v>-5.1499698727175103</v>
      </c>
      <c r="K3842">
        <v>7.7938835815013103</v>
      </c>
      <c r="L3842">
        <v>8.7153561476766797</v>
      </c>
      <c r="M3842">
        <v>33.763526202566403</v>
      </c>
      <c r="N3842">
        <v>0.67477046449536704</v>
      </c>
      <c r="O3842">
        <v>71.586206896551701</v>
      </c>
      <c r="P3842">
        <v>11.538461538461499</v>
      </c>
      <c r="Q3842">
        <v>8.1397761169829993E-3</v>
      </c>
    </row>
    <row r="3843" spans="1:17" hidden="1" x14ac:dyDescent="0.3">
      <c r="A3843" t="s">
        <v>7848</v>
      </c>
      <c r="B3843" t="s">
        <v>7849</v>
      </c>
      <c r="C3843" t="str">
        <f>IFERROR(VLOOKUP(Table1[[#This Row],[Ticker]],[1]!Table1[[Symbol]:[Industry]],2,FALSE),"-")</f>
        <v>-</v>
      </c>
      <c r="E3843">
        <v>24.933272011</v>
      </c>
      <c r="F3843">
        <v>12.07</v>
      </c>
      <c r="G3843">
        <v>7.8049730380915197</v>
      </c>
      <c r="H3843">
        <v>20.2121615015737</v>
      </c>
      <c r="I3843">
        <v>23.206273103638299</v>
      </c>
      <c r="J3843">
        <v>-13.2154892589916</v>
      </c>
      <c r="K3843">
        <v>10.4291438464136</v>
      </c>
      <c r="L3843">
        <v>8.6707468863361896</v>
      </c>
      <c r="M3843">
        <v>52.030575864536203</v>
      </c>
      <c r="N3843">
        <v>1.8460717246515901</v>
      </c>
      <c r="O3843">
        <v>17.564208782104298</v>
      </c>
      <c r="P3843">
        <v>103.885135135135</v>
      </c>
      <c r="Q3843">
        <v>0.11160553211064</v>
      </c>
    </row>
    <row r="3844" spans="1:17" hidden="1" x14ac:dyDescent="0.3">
      <c r="A3844" t="s">
        <v>7850</v>
      </c>
      <c r="B3844" t="s">
        <v>7851</v>
      </c>
      <c r="C3844" t="str">
        <f>IFERROR(VLOOKUP(Table1[[#This Row],[Ticker]],[1]!Table1[[Symbol]:[Industry]],2,FALSE),"-")</f>
        <v>-</v>
      </c>
      <c r="D3844" t="s">
        <v>75</v>
      </c>
      <c r="E3844">
        <v>24.89</v>
      </c>
      <c r="F3844">
        <v>24.24</v>
      </c>
      <c r="G3844">
        <v>-32.895733448742099</v>
      </c>
      <c r="H3844">
        <v>-23.975187359314599</v>
      </c>
      <c r="I3844">
        <v>-8.2151025718570008</v>
      </c>
      <c r="J3844">
        <v>-11.8378784453853</v>
      </c>
      <c r="K3844">
        <v>28.2778603530354</v>
      </c>
      <c r="L3844">
        <v>26.330696155183698</v>
      </c>
      <c r="M3844">
        <v>31.797458797034501</v>
      </c>
      <c r="N3844">
        <v>1.98331326065018</v>
      </c>
      <c r="O3844">
        <v>88.902640264026402</v>
      </c>
      <c r="P3844">
        <v>15.4285714285714</v>
      </c>
    </row>
    <row r="3845" spans="1:17" hidden="1" x14ac:dyDescent="0.3">
      <c r="A3845" t="s">
        <v>7852</v>
      </c>
      <c r="B3845" t="s">
        <v>7853</v>
      </c>
      <c r="C3845" t="str">
        <f>IFERROR(VLOOKUP(Table1[[#This Row],[Ticker]],[1]!Table1[[Symbol]:[Industry]],2,FALSE),"-")</f>
        <v>-</v>
      </c>
      <c r="E3845">
        <v>24.8626</v>
      </c>
      <c r="F3845">
        <v>656.9</v>
      </c>
      <c r="G3845">
        <v>14.1021124346217</v>
      </c>
      <c r="H3845">
        <v>-2.0352678628671201</v>
      </c>
      <c r="I3845">
        <v>9.6252285048118207</v>
      </c>
      <c r="J3845">
        <v>-13.6380229173482</v>
      </c>
      <c r="K3845">
        <v>636.14885469332</v>
      </c>
      <c r="L3845">
        <v>586.57172233339998</v>
      </c>
      <c r="M3845">
        <v>41.418888569393403</v>
      </c>
      <c r="N3845">
        <v>2.1737062166695802</v>
      </c>
      <c r="O3845">
        <v>44.930735271730804</v>
      </c>
      <c r="P3845">
        <v>64.224999999999994</v>
      </c>
      <c r="Q3845">
        <v>-1.2912378991050001E-3</v>
      </c>
    </row>
    <row r="3846" spans="1:17" hidden="1" x14ac:dyDescent="0.3">
      <c r="A3846" t="s">
        <v>7854</v>
      </c>
      <c r="B3846" t="s">
        <v>7855</v>
      </c>
      <c r="C3846" t="str">
        <f>IFERROR(VLOOKUP(Table1[[#This Row],[Ticker]],[1]!Table1[[Symbol]:[Industry]],2,FALSE),"-")</f>
        <v>-</v>
      </c>
      <c r="D3846" t="s">
        <v>713</v>
      </c>
      <c r="E3846">
        <v>24.859794348000001</v>
      </c>
      <c r="F3846">
        <v>778.7</v>
      </c>
      <c r="G3846">
        <v>42.966391785829401</v>
      </c>
      <c r="H3846">
        <v>-0.118904749913193</v>
      </c>
      <c r="I3846">
        <v>24.111330345182399</v>
      </c>
      <c r="J3846">
        <v>0.92285960664126498</v>
      </c>
      <c r="K3846">
        <v>726.92773142074202</v>
      </c>
      <c r="L3846">
        <v>623.48136720770697</v>
      </c>
      <c r="M3846">
        <v>42.579740679890797</v>
      </c>
      <c r="N3846">
        <v>0.65122816920467197</v>
      </c>
      <c r="O3846">
        <v>0.50211891614229098</v>
      </c>
      <c r="P3846">
        <v>74.733535285537897</v>
      </c>
      <c r="Q3846">
        <v>-2.2826330923839998E-3</v>
      </c>
    </row>
    <row r="3847" spans="1:17" hidden="1" x14ac:dyDescent="0.3">
      <c r="A3847" t="s">
        <v>7856</v>
      </c>
      <c r="B3847" t="s">
        <v>7857</v>
      </c>
      <c r="C3847" t="str">
        <f>IFERROR(VLOOKUP(Table1[[#This Row],[Ticker]],[1]!Table1[[Symbol]:[Industry]],2,FALSE),"-")</f>
        <v>-</v>
      </c>
      <c r="E3847">
        <v>24.769221680000001</v>
      </c>
      <c r="F3847">
        <v>4.6900000000000004</v>
      </c>
      <c r="G3847">
        <v>-61.705587108832198</v>
      </c>
      <c r="H3847">
        <v>30.422323098801801</v>
      </c>
      <c r="I3847">
        <v>-27.904137433001601</v>
      </c>
      <c r="J3847">
        <v>-0.21280749320713099</v>
      </c>
      <c r="K3847">
        <v>4.44869845303666</v>
      </c>
      <c r="L3847">
        <v>4.4634561530215704</v>
      </c>
      <c r="M3847">
        <v>50.833568532529597</v>
      </c>
      <c r="N3847">
        <v>1.68676014188303</v>
      </c>
      <c r="O3847">
        <v>59.275053304903999</v>
      </c>
      <c r="P3847">
        <v>50.803858520900299</v>
      </c>
      <c r="Q3847">
        <v>6.6989368768492E-2</v>
      </c>
    </row>
    <row r="3848" spans="1:17" hidden="1" x14ac:dyDescent="0.3">
      <c r="A3848" t="s">
        <v>7858</v>
      </c>
      <c r="B3848" t="s">
        <v>7859</v>
      </c>
      <c r="C3848" t="str">
        <f>IFERROR(VLOOKUP(Table1[[#This Row],[Ticker]],[1]!Table1[[Symbol]:[Industry]],2,FALSE),"-")</f>
        <v>-</v>
      </c>
      <c r="D3848" t="s">
        <v>494</v>
      </c>
      <c r="E3848">
        <v>24.751999999999999</v>
      </c>
      <c r="F3848">
        <v>36.049999999999997</v>
      </c>
      <c r="G3848">
        <v>-52.493689260570697</v>
      </c>
      <c r="H3848">
        <v>-8.7263106852318906</v>
      </c>
      <c r="I3848">
        <v>-56.7742970008727</v>
      </c>
      <c r="J3848">
        <v>-0.29956440585930899</v>
      </c>
      <c r="K3848">
        <v>36.945785355944999</v>
      </c>
      <c r="L3848">
        <v>46.374783623825898</v>
      </c>
      <c r="M3848">
        <v>33.711363126192701</v>
      </c>
      <c r="N3848">
        <v>1.1593096097900999</v>
      </c>
      <c r="O3848">
        <v>249.65325936199699</v>
      </c>
      <c r="P3848">
        <v>6.6252587991718102</v>
      </c>
      <c r="Q3848">
        <v>-2.3585535672559998E-2</v>
      </c>
    </row>
    <row r="3849" spans="1:17" hidden="1" x14ac:dyDescent="0.3">
      <c r="A3849" t="s">
        <v>7860</v>
      </c>
      <c r="B3849" t="s">
        <v>7861</v>
      </c>
      <c r="C3849" t="str">
        <f>IFERROR(VLOOKUP(Table1[[#This Row],[Ticker]],[1]!Table1[[Symbol]:[Industry]],2,FALSE),"-")</f>
        <v>-</v>
      </c>
      <c r="D3849" t="s">
        <v>156</v>
      </c>
      <c r="E3849">
        <v>24.682008575999902</v>
      </c>
      <c r="F3849">
        <v>73.72</v>
      </c>
      <c r="G3849">
        <v>97.087801320919795</v>
      </c>
      <c r="H3849">
        <v>0.98217900923550205</v>
      </c>
      <c r="I3849">
        <v>25.762151187818301</v>
      </c>
      <c r="J3849">
        <v>-6.2802539539216697</v>
      </c>
      <c r="K3849">
        <v>62.432324877838703</v>
      </c>
      <c r="L3849">
        <v>56.054293944102199</v>
      </c>
      <c r="M3849">
        <v>49.396888937559197</v>
      </c>
      <c r="N3849">
        <v>1.9892477444852701</v>
      </c>
      <c r="O3849">
        <v>9.4682582745523707</v>
      </c>
      <c r="P3849">
        <v>156.506610995128</v>
      </c>
      <c r="Q3849">
        <v>8.4619595572322001E-2</v>
      </c>
    </row>
    <row r="3850" spans="1:17" hidden="1" x14ac:dyDescent="0.3">
      <c r="A3850" t="s">
        <v>7862</v>
      </c>
      <c r="B3850" t="s">
        <v>7863</v>
      </c>
      <c r="C3850" t="str">
        <f>IFERROR(VLOOKUP(Table1[[#This Row],[Ticker]],[1]!Table1[[Symbol]:[Industry]],2,FALSE),"-")</f>
        <v>-</v>
      </c>
      <c r="E3850">
        <v>24.6641166</v>
      </c>
      <c r="F3850">
        <v>52.41</v>
      </c>
      <c r="G3850">
        <v>205.40272268647399</v>
      </c>
      <c r="H3850">
        <v>-0.49420722520426702</v>
      </c>
      <c r="I3850">
        <v>106.87789559879</v>
      </c>
      <c r="J3850">
        <v>7.8435058545045999</v>
      </c>
      <c r="K3850">
        <v>48.9707400998917</v>
      </c>
      <c r="L3850">
        <v>37.498167748179497</v>
      </c>
      <c r="M3850">
        <v>68.954337353670198</v>
      </c>
      <c r="N3850">
        <v>0.54572800225439599</v>
      </c>
      <c r="O3850">
        <v>20.396870826178201</v>
      </c>
      <c r="P3850">
        <v>294.06015037593897</v>
      </c>
      <c r="Q3850">
        <v>0.10744137720456499</v>
      </c>
    </row>
    <row r="3851" spans="1:17" hidden="1" x14ac:dyDescent="0.3">
      <c r="A3851" t="s">
        <v>7864</v>
      </c>
      <c r="B3851" t="s">
        <v>7865</v>
      </c>
      <c r="C3851" t="str">
        <f>IFERROR(VLOOKUP(Table1[[#This Row],[Ticker]],[1]!Table1[[Symbol]:[Industry]],2,FALSE),"-")</f>
        <v>-</v>
      </c>
      <c r="D3851" t="s">
        <v>140</v>
      </c>
      <c r="E3851">
        <v>24.65607975</v>
      </c>
      <c r="F3851">
        <v>20.02</v>
      </c>
      <c r="G3851">
        <v>-3.4086549545419902</v>
      </c>
      <c r="H3851">
        <v>1.28192840976547</v>
      </c>
      <c r="I3851">
        <v>-27.959054106464901</v>
      </c>
      <c r="J3851">
        <v>-3.39656533462415</v>
      </c>
      <c r="K3851">
        <v>18.9841724280964</v>
      </c>
      <c r="L3851">
        <v>18.660613620565499</v>
      </c>
      <c r="M3851">
        <v>54.856827045446799</v>
      </c>
      <c r="N3851">
        <v>0.38273144877253101</v>
      </c>
      <c r="O3851">
        <v>57.092907092906998</v>
      </c>
      <c r="P3851">
        <v>54</v>
      </c>
      <c r="Q3851">
        <v>3.6838517394830003E-2</v>
      </c>
    </row>
    <row r="3852" spans="1:17" hidden="1" x14ac:dyDescent="0.3">
      <c r="A3852" t="s">
        <v>7866</v>
      </c>
      <c r="B3852" t="s">
        <v>7867</v>
      </c>
      <c r="C3852" t="str">
        <f>IFERROR(VLOOKUP(Table1[[#This Row],[Ticker]],[1]!Table1[[Symbol]:[Industry]],2,FALSE),"-")</f>
        <v>-</v>
      </c>
      <c r="D3852" t="s">
        <v>713</v>
      </c>
      <c r="E3852">
        <v>24.652576575000001</v>
      </c>
      <c r="F3852">
        <v>13.33</v>
      </c>
      <c r="G3852">
        <v>22.030890751814098</v>
      </c>
      <c r="H3852">
        <v>9.2993789216491096E-2</v>
      </c>
      <c r="I3852">
        <v>7.1922238617410104</v>
      </c>
      <c r="J3852">
        <v>1.64450136704851</v>
      </c>
      <c r="K3852">
        <v>12.562088953835</v>
      </c>
      <c r="L3852">
        <v>11.486955408355</v>
      </c>
      <c r="M3852">
        <v>43.246163025678499</v>
      </c>
      <c r="N3852">
        <v>0.78438670389682197</v>
      </c>
      <c r="O3852">
        <v>8.5521380345086193</v>
      </c>
      <c r="P3852">
        <v>61.185006045949201</v>
      </c>
    </row>
    <row r="3853" spans="1:17" hidden="1" x14ac:dyDescent="0.3">
      <c r="A3853" t="s">
        <v>7868</v>
      </c>
      <c r="B3853" t="s">
        <v>7869</v>
      </c>
      <c r="C3853" t="str">
        <f>IFERROR(VLOOKUP(Table1[[#This Row],[Ticker]],[1]!Table1[[Symbol]:[Industry]],2,FALSE),"-")</f>
        <v>-</v>
      </c>
      <c r="D3853" t="s">
        <v>117</v>
      </c>
      <c r="E3853">
        <v>24.647819999999999</v>
      </c>
      <c r="F3853">
        <v>22.53</v>
      </c>
      <c r="G3853">
        <v>-31.282941109712901</v>
      </c>
      <c r="H3853">
        <v>-13.8090818598758</v>
      </c>
      <c r="I3853">
        <v>-8.7846246297187598</v>
      </c>
      <c r="J3853">
        <v>-7.1313383883462098</v>
      </c>
      <c r="K3853">
        <v>24.042281117678499</v>
      </c>
      <c r="L3853">
        <v>20.704339049318499</v>
      </c>
      <c r="M3853">
        <v>26.588123126122799</v>
      </c>
      <c r="N3853">
        <v>0.85381322425547801</v>
      </c>
      <c r="O3853">
        <v>31.380381713271198</v>
      </c>
      <c r="P3853">
        <v>61.853448275862</v>
      </c>
      <c r="Q3853">
        <v>6.7240201035298999E-2</v>
      </c>
    </row>
    <row r="3854" spans="1:17" hidden="1" x14ac:dyDescent="0.3">
      <c r="A3854" t="s">
        <v>7870</v>
      </c>
      <c r="B3854" t="s">
        <v>7871</v>
      </c>
      <c r="C3854" t="str">
        <f>IFERROR(VLOOKUP(Table1[[#This Row],[Ticker]],[1]!Table1[[Symbol]:[Industry]],2,FALSE),"-")</f>
        <v>-</v>
      </c>
      <c r="E3854">
        <v>24.603428344999902</v>
      </c>
      <c r="F3854">
        <v>45</v>
      </c>
      <c r="G3854">
        <v>-32.556138073019497</v>
      </c>
      <c r="H3854">
        <v>-17.499492556783601</v>
      </c>
      <c r="I3854">
        <v>-13.332188434823101</v>
      </c>
      <c r="J3854">
        <v>-1.2416140775692599</v>
      </c>
      <c r="K3854">
        <v>48.466775472597902</v>
      </c>
      <c r="L3854">
        <v>47.815803373621698</v>
      </c>
      <c r="M3854">
        <v>44.362888008378398</v>
      </c>
      <c r="N3854">
        <v>2.1995638153112E-4</v>
      </c>
      <c r="O3854">
        <v>26</v>
      </c>
      <c r="P3854">
        <v>6.18216139688532</v>
      </c>
    </row>
    <row r="3855" spans="1:17" hidden="1" x14ac:dyDescent="0.3">
      <c r="A3855" t="s">
        <v>7872</v>
      </c>
      <c r="B3855" t="s">
        <v>7873</v>
      </c>
      <c r="C3855" t="str">
        <f>IFERROR(VLOOKUP(Table1[[#This Row],[Ticker]],[1]!Table1[[Symbol]:[Industry]],2,FALSE),"-")</f>
        <v>-</v>
      </c>
      <c r="D3855" t="s">
        <v>1407</v>
      </c>
      <c r="E3855">
        <v>24.590401919999898</v>
      </c>
      <c r="F3855">
        <v>45.15</v>
      </c>
      <c r="G3855">
        <v>32.114914558559299</v>
      </c>
      <c r="H3855">
        <v>1.2071267377280901</v>
      </c>
      <c r="I3855">
        <v>-30.791054979612898</v>
      </c>
      <c r="J3855">
        <v>-0.668168995963625</v>
      </c>
      <c r="K3855">
        <v>43.816207291794797</v>
      </c>
      <c r="L3855">
        <v>42.072661864187801</v>
      </c>
      <c r="M3855">
        <v>56.648515605145697</v>
      </c>
      <c r="N3855">
        <v>1.30596207156171</v>
      </c>
      <c r="O3855">
        <v>40.420819490586901</v>
      </c>
      <c r="P3855">
        <v>71.022727272727195</v>
      </c>
      <c r="Q3855">
        <v>-2.5094858711937E-2</v>
      </c>
    </row>
    <row r="3856" spans="1:17" hidden="1" x14ac:dyDescent="0.3">
      <c r="A3856" t="s">
        <v>7874</v>
      </c>
      <c r="B3856" t="s">
        <v>7875</v>
      </c>
      <c r="C3856" t="str">
        <f>IFERROR(VLOOKUP(Table1[[#This Row],[Ticker]],[1]!Table1[[Symbol]:[Industry]],2,FALSE),"-")</f>
        <v>-</v>
      </c>
      <c r="E3856">
        <v>24.58568</v>
      </c>
      <c r="F3856">
        <v>40.29</v>
      </c>
      <c r="G3856">
        <v>-37.090017612434998</v>
      </c>
      <c r="H3856">
        <v>-26.300923351717302</v>
      </c>
      <c r="I3856">
        <v>-24.116067974238501</v>
      </c>
      <c r="J3856">
        <v>-11.2658484904355</v>
      </c>
      <c r="M3856">
        <v>23.0184940669958</v>
      </c>
      <c r="O3856">
        <v>29.7096053611317</v>
      </c>
      <c r="P3856">
        <v>0.47381546134663799</v>
      </c>
    </row>
    <row r="3857" spans="1:17" hidden="1" x14ac:dyDescent="0.3">
      <c r="A3857" t="s">
        <v>7876</v>
      </c>
      <c r="B3857" t="s">
        <v>7877</v>
      </c>
      <c r="C3857" t="str">
        <f>IFERROR(VLOOKUP(Table1[[#This Row],[Ticker]],[1]!Table1[[Symbol]:[Industry]],2,FALSE),"-")</f>
        <v>-</v>
      </c>
      <c r="E3857">
        <v>24.552499999999998</v>
      </c>
      <c r="F3857">
        <v>6.4</v>
      </c>
      <c r="G3857">
        <v>-32.188491014196003</v>
      </c>
      <c r="H3857">
        <v>-23.722363613583099</v>
      </c>
      <c r="I3857">
        <v>-35.944038495282598</v>
      </c>
      <c r="J3857">
        <v>-3.1708745277300401</v>
      </c>
      <c r="K3857">
        <v>6.9265607777373797</v>
      </c>
      <c r="L3857">
        <v>6.2985734188056499</v>
      </c>
      <c r="M3857">
        <v>0.27282414476380301</v>
      </c>
      <c r="N3857">
        <v>0.82230374655727601</v>
      </c>
      <c r="O3857">
        <v>50.625</v>
      </c>
      <c r="P3857">
        <v>27.236580516898599</v>
      </c>
      <c r="Q3857">
        <v>5.7966792697465998E-2</v>
      </c>
    </row>
    <row r="3858" spans="1:17" hidden="1" x14ac:dyDescent="0.3">
      <c r="A3858" t="s">
        <v>7878</v>
      </c>
      <c r="B3858" t="s">
        <v>7879</v>
      </c>
      <c r="C3858" t="str">
        <f>IFERROR(VLOOKUP(Table1[[#This Row],[Ticker]],[1]!Table1[[Symbol]:[Industry]],2,FALSE),"-")</f>
        <v>-</v>
      </c>
      <c r="E3858">
        <v>24.503885159999999</v>
      </c>
      <c r="F3858">
        <v>45.95</v>
      </c>
      <c r="G3858">
        <v>-81.102006248130195</v>
      </c>
      <c r="H3858">
        <v>-2.72827377906777</v>
      </c>
      <c r="I3858">
        <v>-32.220096643119703</v>
      </c>
      <c r="J3858">
        <v>7.9032790340696897</v>
      </c>
      <c r="K3858">
        <v>45.152670354501403</v>
      </c>
      <c r="M3858">
        <v>71.981599976345606</v>
      </c>
      <c r="N3858">
        <v>1.36363636363636</v>
      </c>
      <c r="O3858">
        <v>132.861806311207</v>
      </c>
      <c r="P3858">
        <v>43.59375</v>
      </c>
    </row>
    <row r="3859" spans="1:17" hidden="1" x14ac:dyDescent="0.3">
      <c r="A3859" t="s">
        <v>7880</v>
      </c>
      <c r="B3859" t="s">
        <v>7881</v>
      </c>
      <c r="C3859" t="str">
        <f>IFERROR(VLOOKUP(Table1[[#This Row],[Ticker]],[1]!Table1[[Symbol]:[Industry]],2,FALSE),"-")</f>
        <v>-</v>
      </c>
      <c r="D3859" t="s">
        <v>49</v>
      </c>
      <c r="E3859">
        <v>24.48</v>
      </c>
      <c r="F3859">
        <v>55.65</v>
      </c>
      <c r="G3859">
        <v>16.386169619288001</v>
      </c>
      <c r="H3859">
        <v>12.1149298306332</v>
      </c>
      <c r="I3859">
        <v>-13.296236610268</v>
      </c>
      <c r="J3859">
        <v>-0.89318202182013295</v>
      </c>
      <c r="K3859">
        <v>53.484581192288999</v>
      </c>
      <c r="L3859">
        <v>49.051080209314797</v>
      </c>
      <c r="M3859">
        <v>51.833560142201598</v>
      </c>
      <c r="N3859">
        <v>1.0925820679276601</v>
      </c>
      <c r="O3859">
        <v>45.121293800539</v>
      </c>
      <c r="P3859">
        <v>91.896551724137893</v>
      </c>
      <c r="Q3859">
        <v>0.119880622019745</v>
      </c>
    </row>
    <row r="3860" spans="1:17" hidden="1" x14ac:dyDescent="0.3">
      <c r="A3860" t="s">
        <v>7882</v>
      </c>
      <c r="B3860" t="s">
        <v>7883</v>
      </c>
      <c r="C3860" t="str">
        <f>IFERROR(VLOOKUP(Table1[[#This Row],[Ticker]],[1]!Table1[[Symbol]:[Industry]],2,FALSE),"-")</f>
        <v>-</v>
      </c>
      <c r="D3860" t="s">
        <v>168</v>
      </c>
      <c r="E3860">
        <v>24.463830000000002</v>
      </c>
      <c r="F3860">
        <v>17.48</v>
      </c>
      <c r="G3860">
        <v>108.64009848612</v>
      </c>
      <c r="H3860">
        <v>-1.11267681564474</v>
      </c>
      <c r="I3860">
        <v>43.8620561694933</v>
      </c>
      <c r="J3860">
        <v>3.6578834098679098</v>
      </c>
      <c r="K3860">
        <v>13.418394440095</v>
      </c>
      <c r="L3860">
        <v>10.8627140190308</v>
      </c>
      <c r="M3860">
        <v>67.126595449900094</v>
      </c>
      <c r="N3860">
        <v>1.07199700464083</v>
      </c>
      <c r="O3860">
        <v>0.40045766590388598</v>
      </c>
      <c r="P3860">
        <v>160.119047619047</v>
      </c>
    </row>
    <row r="3861" spans="1:17" hidden="1" x14ac:dyDescent="0.3">
      <c r="A3861" t="s">
        <v>7884</v>
      </c>
      <c r="B3861" t="s">
        <v>7885</v>
      </c>
      <c r="C3861" t="str">
        <f>IFERROR(VLOOKUP(Table1[[#This Row],[Ticker]],[1]!Table1[[Symbol]:[Industry]],2,FALSE),"-")</f>
        <v>-</v>
      </c>
      <c r="E3861">
        <v>24.452819999999999</v>
      </c>
      <c r="F3861">
        <v>90</v>
      </c>
      <c r="G3861">
        <v>-63.148243336177401</v>
      </c>
      <c r="H3861">
        <v>-2.8976373173633498</v>
      </c>
      <c r="I3861">
        <v>-50.174293697981</v>
      </c>
      <c r="J3861">
        <v>4.9381612033296101</v>
      </c>
      <c r="M3861">
        <v>49.423703018919298</v>
      </c>
      <c r="O3861">
        <v>74.2222222222222</v>
      </c>
      <c r="P3861">
        <v>15.9793814432989</v>
      </c>
    </row>
    <row r="3862" spans="1:17" hidden="1" x14ac:dyDescent="0.3">
      <c r="A3862" t="s">
        <v>7886</v>
      </c>
      <c r="B3862" t="s">
        <v>7887</v>
      </c>
      <c r="C3862" t="str">
        <f>IFERROR(VLOOKUP(Table1[[#This Row],[Ticker]],[1]!Table1[[Symbol]:[Industry]],2,FALSE),"-")</f>
        <v>-</v>
      </c>
      <c r="D3862" t="s">
        <v>130</v>
      </c>
      <c r="E3862">
        <v>24.423317879999999</v>
      </c>
      <c r="F3862">
        <v>16.399999999999999</v>
      </c>
      <c r="G3862">
        <v>-5.5931859894901201</v>
      </c>
      <c r="H3862">
        <v>-1.87035303188851</v>
      </c>
      <c r="I3862">
        <v>-12.2495918825592</v>
      </c>
      <c r="J3862">
        <v>1.0670674632677399</v>
      </c>
      <c r="K3862">
        <v>20.078539679257499</v>
      </c>
      <c r="L3862">
        <v>20.567302919445201</v>
      </c>
      <c r="M3862">
        <v>33.686981725690302</v>
      </c>
      <c r="N3862">
        <v>1</v>
      </c>
      <c r="Q3862">
        <v>-3.2586267451102997E-2</v>
      </c>
    </row>
    <row r="3863" spans="1:17" hidden="1" x14ac:dyDescent="0.3">
      <c r="A3863" t="s">
        <v>7888</v>
      </c>
      <c r="B3863" t="s">
        <v>7889</v>
      </c>
      <c r="C3863" t="str">
        <f>IFERROR(VLOOKUP(Table1[[#This Row],[Ticker]],[1]!Table1[[Symbol]:[Industry]],2,FALSE),"-")</f>
        <v>-</v>
      </c>
      <c r="D3863" t="s">
        <v>821</v>
      </c>
      <c r="E3863">
        <v>24.31</v>
      </c>
      <c r="F3863">
        <v>22.1</v>
      </c>
      <c r="G3863">
        <v>-49.302653752462</v>
      </c>
      <c r="H3863">
        <v>2.9654931586015998</v>
      </c>
      <c r="I3863">
        <v>9.4455893429545998</v>
      </c>
      <c r="J3863">
        <v>-1.2416140775692599</v>
      </c>
      <c r="K3863">
        <v>20.988881408063499</v>
      </c>
      <c r="L3863">
        <v>21.089834278288698</v>
      </c>
      <c r="M3863">
        <v>99.991342128637498</v>
      </c>
      <c r="N3863">
        <v>0</v>
      </c>
      <c r="O3863">
        <v>43.891402714932099</v>
      </c>
      <c r="P3863">
        <v>35.582822085889497</v>
      </c>
    </row>
    <row r="3864" spans="1:17" hidden="1" x14ac:dyDescent="0.3">
      <c r="A3864" t="s">
        <v>7890</v>
      </c>
      <c r="B3864" t="s">
        <v>7891</v>
      </c>
      <c r="C3864" t="str">
        <f>IFERROR(VLOOKUP(Table1[[#This Row],[Ticker]],[1]!Table1[[Symbol]:[Industry]],2,FALSE),"-")</f>
        <v>-</v>
      </c>
      <c r="E3864">
        <v>24.244718604999999</v>
      </c>
      <c r="F3864">
        <v>1.77</v>
      </c>
      <c r="G3864">
        <v>-55.221800723622003</v>
      </c>
      <c r="H3864">
        <v>33.220316602358402</v>
      </c>
      <c r="I3864">
        <v>-21.144688434823099</v>
      </c>
      <c r="J3864">
        <v>10.879598043642799</v>
      </c>
      <c r="K3864">
        <v>1.5861730140297801</v>
      </c>
      <c r="L3864">
        <v>1.9355442768212801</v>
      </c>
      <c r="M3864">
        <v>64.8132132794005</v>
      </c>
      <c r="N3864">
        <v>1.1272916696028701</v>
      </c>
      <c r="O3864">
        <v>64.406779661016898</v>
      </c>
      <c r="P3864">
        <v>47.5</v>
      </c>
    </row>
    <row r="3865" spans="1:17" hidden="1" x14ac:dyDescent="0.3">
      <c r="A3865" t="s">
        <v>7892</v>
      </c>
      <c r="B3865" t="s">
        <v>7893</v>
      </c>
      <c r="C3865" t="str">
        <f>IFERROR(VLOOKUP(Table1[[#This Row],[Ticker]],[1]!Table1[[Symbol]:[Industry]],2,FALSE),"-")</f>
        <v>-</v>
      </c>
      <c r="D3865" t="s">
        <v>242</v>
      </c>
      <c r="E3865">
        <v>24.203520000000001</v>
      </c>
      <c r="F3865">
        <v>24</v>
      </c>
      <c r="G3865">
        <v>-29.531944524632401</v>
      </c>
      <c r="H3865">
        <v>4.5000228546958203</v>
      </c>
      <c r="I3865">
        <v>-3.13935096925844</v>
      </c>
      <c r="J3865">
        <v>-1.2416140775692599</v>
      </c>
      <c r="K3865">
        <v>22.913036681904</v>
      </c>
      <c r="L3865">
        <v>22.3588227058789</v>
      </c>
      <c r="M3865">
        <v>98.473488821407003</v>
      </c>
      <c r="N3865">
        <v>0.61934366082348102</v>
      </c>
      <c r="O3865">
        <v>3.3333333333333401</v>
      </c>
      <c r="P3865">
        <v>30.222463374932101</v>
      </c>
    </row>
    <row r="3866" spans="1:17" hidden="1" x14ac:dyDescent="0.3">
      <c r="A3866" t="s">
        <v>7894</v>
      </c>
      <c r="B3866" t="s">
        <v>7895</v>
      </c>
      <c r="C3866" t="str">
        <f>IFERROR(VLOOKUP(Table1[[#This Row],[Ticker]],[1]!Table1[[Symbol]:[Industry]],2,FALSE),"-")</f>
        <v>-</v>
      </c>
      <c r="E3866">
        <v>24.159312</v>
      </c>
      <c r="F3866">
        <v>32.700000000000003</v>
      </c>
      <c r="G3866">
        <v>129.16261192697999</v>
      </c>
      <c r="H3866">
        <v>30.4953007081984</v>
      </c>
      <c r="I3866">
        <v>50.167811565176798</v>
      </c>
      <c r="J3866">
        <v>3.0083859224307301</v>
      </c>
      <c r="K3866">
        <v>27.164084889905801</v>
      </c>
      <c r="L3866">
        <v>22.368722017876699</v>
      </c>
      <c r="M3866">
        <v>54.699162957959899</v>
      </c>
      <c r="N3866">
        <v>1.32556406842617</v>
      </c>
      <c r="O3866">
        <v>22.3241590214067</v>
      </c>
      <c r="P3866">
        <v>179.01023890784899</v>
      </c>
      <c r="Q3866">
        <v>0.112659424048036</v>
      </c>
    </row>
    <row r="3867" spans="1:17" hidden="1" x14ac:dyDescent="0.3">
      <c r="A3867" t="s">
        <v>7896</v>
      </c>
      <c r="B3867" t="s">
        <v>7897</v>
      </c>
      <c r="C3867" t="str">
        <f>IFERROR(VLOOKUP(Table1[[#This Row],[Ticker]],[1]!Table1[[Symbol]:[Industry]],2,FALSE),"-")</f>
        <v>-</v>
      </c>
      <c r="D3867" t="s">
        <v>539</v>
      </c>
      <c r="E3867">
        <v>24.128768149999999</v>
      </c>
      <c r="F3867">
        <v>0.79</v>
      </c>
      <c r="G3867">
        <v>146.10765503042799</v>
      </c>
      <c r="H3867">
        <v>8.8592452468074097</v>
      </c>
      <c r="I3867">
        <v>-13.332188434823101</v>
      </c>
      <c r="J3867">
        <v>-18.241614077569199</v>
      </c>
      <c r="K3867">
        <v>0.82622752796019805</v>
      </c>
      <c r="M3867">
        <v>42.341986033496397</v>
      </c>
      <c r="N3867">
        <v>3.98752849556988</v>
      </c>
      <c r="O3867">
        <v>44.303797468354396</v>
      </c>
      <c r="P3867">
        <v>182.142857142857</v>
      </c>
    </row>
    <row r="3868" spans="1:17" hidden="1" x14ac:dyDescent="0.3">
      <c r="A3868" t="s">
        <v>7898</v>
      </c>
      <c r="B3868" t="s">
        <v>7899</v>
      </c>
      <c r="C3868" t="str">
        <f>IFERROR(VLOOKUP(Table1[[#This Row],[Ticker]],[1]!Table1[[Symbol]:[Industry]],2,FALSE),"-")</f>
        <v>-</v>
      </c>
      <c r="D3868" t="s">
        <v>539</v>
      </c>
      <c r="E3868">
        <v>23.995000000000001</v>
      </c>
      <c r="F3868">
        <v>46.18</v>
      </c>
      <c r="G3868">
        <v>93.180553942189505</v>
      </c>
      <c r="H3868">
        <v>10.6600134251039</v>
      </c>
      <c r="I3868">
        <v>43.742641497149599</v>
      </c>
      <c r="J3868">
        <v>5.7595007496325099</v>
      </c>
      <c r="K3868">
        <v>42.764515155347397</v>
      </c>
      <c r="L3868">
        <v>34.453298100977598</v>
      </c>
      <c r="M3868">
        <v>80.116020739042298</v>
      </c>
      <c r="N3868">
        <v>0.31662876283220098</v>
      </c>
      <c r="O3868">
        <v>42.962321351234301</v>
      </c>
      <c r="P3868">
        <v>148.27956989247301</v>
      </c>
      <c r="Q3868">
        <v>0.11366676041358199</v>
      </c>
    </row>
    <row r="3869" spans="1:17" hidden="1" x14ac:dyDescent="0.3">
      <c r="A3869" t="s">
        <v>7900</v>
      </c>
      <c r="B3869" t="s">
        <v>7901</v>
      </c>
      <c r="C3869" t="str">
        <f>IFERROR(VLOOKUP(Table1[[#This Row],[Ticker]],[1]!Table1[[Symbol]:[Industry]],2,FALSE),"-")</f>
        <v>-</v>
      </c>
      <c r="E3869">
        <v>23.945900000000002</v>
      </c>
      <c r="F3869">
        <v>62.46</v>
      </c>
      <c r="G3869">
        <v>1.2673913387451099</v>
      </c>
      <c r="H3869">
        <v>90.321905432401707</v>
      </c>
      <c r="I3869">
        <v>66.667811565176805</v>
      </c>
      <c r="J3869">
        <v>4.8987367996237099</v>
      </c>
      <c r="K3869">
        <v>41.237470125755998</v>
      </c>
      <c r="L3869">
        <v>37.553886416638498</v>
      </c>
      <c r="M3869">
        <v>78.664757383119493</v>
      </c>
      <c r="N3869">
        <v>4.9154334038054897</v>
      </c>
      <c r="O3869">
        <v>10.230547550432201</v>
      </c>
      <c r="P3869">
        <v>135.69811320754701</v>
      </c>
    </row>
    <row r="3870" spans="1:17" hidden="1" x14ac:dyDescent="0.3">
      <c r="A3870" t="s">
        <v>7902</v>
      </c>
      <c r="B3870" t="s">
        <v>7903</v>
      </c>
      <c r="C3870" t="str">
        <f>IFERROR(VLOOKUP(Table1[[#This Row],[Ticker]],[1]!Table1[[Symbol]:[Industry]],2,FALSE),"-")</f>
        <v>-</v>
      </c>
      <c r="D3870" t="s">
        <v>86</v>
      </c>
      <c r="E3870">
        <v>23.943432600000001</v>
      </c>
      <c r="F3870">
        <v>37.39</v>
      </c>
      <c r="G3870">
        <v>-28.477775958943099</v>
      </c>
      <c r="H3870">
        <v>-3.7130112638052499</v>
      </c>
      <c r="I3870">
        <v>-15.5038263207467</v>
      </c>
      <c r="J3870">
        <v>-12.5641869515755</v>
      </c>
      <c r="O3870">
        <v>19.015779620219298</v>
      </c>
      <c r="P3870">
        <v>6.8285714285714203</v>
      </c>
    </row>
    <row r="3871" spans="1:17" hidden="1" x14ac:dyDescent="0.3">
      <c r="A3871" t="s">
        <v>7904</v>
      </c>
      <c r="B3871" t="s">
        <v>7905</v>
      </c>
      <c r="C3871" t="str">
        <f>IFERROR(VLOOKUP(Table1[[#This Row],[Ticker]],[1]!Table1[[Symbol]:[Industry]],2,FALSE),"-")</f>
        <v>-</v>
      </c>
      <c r="E3871">
        <v>23.926444619999899</v>
      </c>
      <c r="F3871">
        <v>160</v>
      </c>
      <c r="G3871">
        <v>-38.466445511943498</v>
      </c>
      <c r="H3871">
        <v>-2.0758887462200102</v>
      </c>
      <c r="I3871">
        <v>-17.609783409396901</v>
      </c>
      <c r="J3871">
        <v>0.34669596055017299</v>
      </c>
      <c r="K3871">
        <v>153.33672349743199</v>
      </c>
      <c r="L3871">
        <v>152.61099234083301</v>
      </c>
      <c r="M3871">
        <v>63.958346194006403</v>
      </c>
      <c r="N3871">
        <v>1.38308144814779</v>
      </c>
      <c r="O3871">
        <v>18.75</v>
      </c>
      <c r="P3871">
        <v>22.699386503067402</v>
      </c>
      <c r="Q3871">
        <v>0.10458885733587001</v>
      </c>
    </row>
    <row r="3872" spans="1:17" hidden="1" x14ac:dyDescent="0.3">
      <c r="A3872" t="s">
        <v>7906</v>
      </c>
      <c r="B3872" t="s">
        <v>7907</v>
      </c>
      <c r="C3872" t="str">
        <f>IFERROR(VLOOKUP(Table1[[#This Row],[Ticker]],[1]!Table1[[Symbol]:[Industry]],2,FALSE),"-")</f>
        <v>-</v>
      </c>
      <c r="D3872" t="s">
        <v>239</v>
      </c>
      <c r="E3872">
        <v>23.891489499999999</v>
      </c>
      <c r="F3872">
        <v>84.81</v>
      </c>
      <c r="G3872">
        <v>1056.5390502114899</v>
      </c>
      <c r="H3872">
        <v>37.784971885121301</v>
      </c>
      <c r="I3872">
        <v>154.12287305997299</v>
      </c>
      <c r="J3872">
        <v>6.9702547407545197</v>
      </c>
      <c r="K3872">
        <v>61.021326501798697</v>
      </c>
      <c r="L3872">
        <v>40.114345034780399</v>
      </c>
      <c r="M3872">
        <v>99.341540549079497</v>
      </c>
      <c r="N3872">
        <v>1.6410305690357101</v>
      </c>
      <c r="O3872">
        <v>0</v>
      </c>
      <c r="P3872">
        <v>1082.84518828451</v>
      </c>
    </row>
    <row r="3873" spans="1:17" hidden="1" x14ac:dyDescent="0.3">
      <c r="A3873" t="s">
        <v>7908</v>
      </c>
      <c r="B3873" t="s">
        <v>7909</v>
      </c>
      <c r="C3873" t="str">
        <f>IFERROR(VLOOKUP(Table1[[#This Row],[Ticker]],[1]!Table1[[Symbol]:[Industry]],2,FALSE),"-")</f>
        <v>-</v>
      </c>
      <c r="D3873" t="s">
        <v>49</v>
      </c>
      <c r="E3873">
        <v>23.8185</v>
      </c>
      <c r="F3873">
        <v>2.4300000000000002</v>
      </c>
      <c r="G3873">
        <v>-81.6134006428519</v>
      </c>
      <c r="H3873">
        <v>3.8762114400963301</v>
      </c>
      <c r="I3873">
        <v>-8.59080912447833</v>
      </c>
      <c r="J3873">
        <v>2.2518357040901198</v>
      </c>
      <c r="K3873">
        <v>2.3157785020291</v>
      </c>
      <c r="L3873">
        <v>2.9305475485768402</v>
      </c>
      <c r="M3873">
        <v>45.683157257114701</v>
      </c>
      <c r="N3873">
        <v>0.872822016138046</v>
      </c>
      <c r="O3873">
        <v>131.687242798353</v>
      </c>
      <c r="P3873">
        <v>27.8947368421052</v>
      </c>
      <c r="Q3873">
        <v>5.5948277362619002E-2</v>
      </c>
    </row>
    <row r="3874" spans="1:17" hidden="1" x14ac:dyDescent="0.3">
      <c r="A3874" t="s">
        <v>7910</v>
      </c>
      <c r="B3874" t="s">
        <v>7911</v>
      </c>
      <c r="C3874" t="str">
        <f>IFERROR(VLOOKUP(Table1[[#This Row],[Ticker]],[1]!Table1[[Symbol]:[Industry]],2,FALSE),"-")</f>
        <v>-</v>
      </c>
      <c r="D3874" t="s">
        <v>403</v>
      </c>
      <c r="E3874">
        <v>23.802510000000002</v>
      </c>
      <c r="F3874">
        <v>47.51</v>
      </c>
      <c r="G3874">
        <v>235.81276436600399</v>
      </c>
      <c r="H3874">
        <v>-4.8393848901788798</v>
      </c>
      <c r="I3874">
        <v>-13.332188434823101</v>
      </c>
      <c r="J3874">
        <v>-1.2416140775692599</v>
      </c>
      <c r="K3874">
        <v>47.458308556544601</v>
      </c>
      <c r="M3874">
        <v>100</v>
      </c>
      <c r="O3874">
        <v>0</v>
      </c>
      <c r="P3874">
        <v>262.118902439024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E3875">
        <v>23.8</v>
      </c>
      <c r="F3875">
        <v>13.85</v>
      </c>
      <c r="G3875">
        <v>-32.306138073019497</v>
      </c>
      <c r="H3875">
        <v>-13.036106201654199</v>
      </c>
      <c r="I3875">
        <v>-17.151632879267598</v>
      </c>
      <c r="J3875">
        <v>-3.33951617547137</v>
      </c>
      <c r="K3875">
        <v>14.0968744562414</v>
      </c>
      <c r="L3875">
        <v>13.8057761288406</v>
      </c>
      <c r="M3875">
        <v>42.441381271006797</v>
      </c>
      <c r="N3875">
        <v>0.32379225116351701</v>
      </c>
      <c r="O3875">
        <v>29.963898916967501</v>
      </c>
      <c r="P3875">
        <v>27.8855032317636</v>
      </c>
      <c r="Q3875">
        <v>2.6260311664399998E-2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E3876">
        <v>23.796139499999999</v>
      </c>
      <c r="F3876">
        <v>23.72</v>
      </c>
      <c r="G3876">
        <v>31.827195260313701</v>
      </c>
      <c r="H3876">
        <v>-2.3289246391328602</v>
      </c>
      <c r="I3876">
        <v>-5.2684071136386699</v>
      </c>
      <c r="J3876">
        <v>-1.51298449819341</v>
      </c>
      <c r="K3876">
        <v>22.649152214837599</v>
      </c>
      <c r="L3876">
        <v>21.570552046197101</v>
      </c>
      <c r="M3876">
        <v>48.958907172482597</v>
      </c>
      <c r="N3876">
        <v>1.29875227945352</v>
      </c>
      <c r="O3876">
        <v>30.607082630691401</v>
      </c>
      <c r="P3876">
        <v>74.411764705882305</v>
      </c>
      <c r="Q3876">
        <v>-1.5617579425807E-2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D3877" t="s">
        <v>1535</v>
      </c>
      <c r="E3877">
        <v>23.763029765999999</v>
      </c>
      <c r="F3877">
        <v>3.27</v>
      </c>
      <c r="G3877">
        <v>-46.0592244927726</v>
      </c>
      <c r="H3877">
        <v>4.8272817764877702</v>
      </c>
      <c r="I3877">
        <v>-31.582188434823099</v>
      </c>
      <c r="J3877">
        <v>-5.0427836682125298</v>
      </c>
      <c r="K3877">
        <v>3.2828927158876202</v>
      </c>
      <c r="L3877">
        <v>3.77111562456466</v>
      </c>
      <c r="M3877">
        <v>54.437818215792902</v>
      </c>
      <c r="N3877">
        <v>1.7628711522079501</v>
      </c>
      <c r="O3877">
        <v>80.428134556574904</v>
      </c>
      <c r="P3877">
        <v>16.785714285714199</v>
      </c>
      <c r="Q3877">
        <v>-9.3653252331861003E-2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D3878" t="s">
        <v>75</v>
      </c>
      <c r="E3878">
        <v>23.727360000000001</v>
      </c>
      <c r="F3878">
        <v>23.37</v>
      </c>
      <c r="G3878">
        <v>2.9104016440642</v>
      </c>
      <c r="H3878">
        <v>4.5876021708192498</v>
      </c>
      <c r="I3878">
        <v>-10.3806465846029</v>
      </c>
      <c r="J3878">
        <v>-13.3751947825785</v>
      </c>
      <c r="K3878">
        <v>23.878610914798799</v>
      </c>
      <c r="L3878">
        <v>22.381492036706302</v>
      </c>
      <c r="M3878">
        <v>35.3718325068726</v>
      </c>
      <c r="N3878">
        <v>2.30067781975684</v>
      </c>
      <c r="O3878">
        <v>22.807017543859601</v>
      </c>
      <c r="P3878">
        <v>46.153846153846096</v>
      </c>
      <c r="Q3878">
        <v>7.6872987509698995E-2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D3879" t="s">
        <v>140</v>
      </c>
      <c r="E3879">
        <v>23.696793199999998</v>
      </c>
      <c r="F3879">
        <v>47.48</v>
      </c>
      <c r="G3879">
        <v>168.05220042667</v>
      </c>
      <c r="H3879">
        <v>4.5363349900330396</v>
      </c>
      <c r="I3879">
        <v>165.79773513954399</v>
      </c>
      <c r="J3879">
        <v>0.66866709864879104</v>
      </c>
      <c r="K3879">
        <v>47.064723086233599</v>
      </c>
      <c r="L3879">
        <v>35.6954626249059</v>
      </c>
      <c r="M3879">
        <v>51.369335893020597</v>
      </c>
      <c r="N3879">
        <v>0.231240482341803</v>
      </c>
      <c r="O3879">
        <v>41.575400168491903</v>
      </c>
      <c r="P3879">
        <v>224.98288843258001</v>
      </c>
      <c r="Q3879">
        <v>7.0605925676009998E-2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D3880" t="s">
        <v>239</v>
      </c>
      <c r="E3880">
        <v>23.696408959999999</v>
      </c>
      <c r="F3880">
        <v>33.29</v>
      </c>
      <c r="G3880">
        <v>30.4264419646452</v>
      </c>
      <c r="H3880">
        <v>-14.45049600129</v>
      </c>
      <c r="I3880">
        <v>17.216831173019902</v>
      </c>
      <c r="J3880">
        <v>-5.2534134875987597</v>
      </c>
      <c r="K3880">
        <v>32.417425531343802</v>
      </c>
      <c r="L3880">
        <v>28.971443651237699</v>
      </c>
      <c r="M3880">
        <v>43.099040634915703</v>
      </c>
      <c r="N3880">
        <v>0.92159403410996399</v>
      </c>
      <c r="O3880">
        <v>16.251126464403701</v>
      </c>
      <c r="P3880">
        <v>73.114924596983798</v>
      </c>
      <c r="Q3880">
        <v>8.5846390021800001E-2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E3881">
        <v>23.537308624000001</v>
      </c>
      <c r="F3881">
        <v>22.4</v>
      </c>
      <c r="G3881">
        <v>-30.859329562381198</v>
      </c>
      <c r="H3881">
        <v>7.8896889087314603</v>
      </c>
      <c r="I3881">
        <v>2.0128167145073901</v>
      </c>
      <c r="J3881">
        <v>-1.8529677893596399</v>
      </c>
      <c r="K3881">
        <v>21.335546314417499</v>
      </c>
      <c r="L3881">
        <v>21.6836021014743</v>
      </c>
      <c r="M3881">
        <v>67.984039028704203</v>
      </c>
      <c r="N3881">
        <v>0.85358172173370195</v>
      </c>
      <c r="O3881">
        <v>29.464285714285701</v>
      </c>
      <c r="P3881">
        <v>22.7397260273972</v>
      </c>
      <c r="Q3881">
        <v>3.8030548881998999E-2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D3882" t="s">
        <v>403</v>
      </c>
      <c r="E3882">
        <v>23.515775999999999</v>
      </c>
      <c r="F3882">
        <v>14.9</v>
      </c>
      <c r="G3882">
        <v>39.249417482535897</v>
      </c>
      <c r="H3882">
        <v>18.301110977589701</v>
      </c>
      <c r="I3882">
        <v>25.6603488786096</v>
      </c>
      <c r="J3882">
        <v>0.81318044297868297</v>
      </c>
      <c r="K3882">
        <v>13.9158164321396</v>
      </c>
      <c r="L3882">
        <v>12.7822393064569</v>
      </c>
      <c r="M3882">
        <v>56.133598266172697</v>
      </c>
      <c r="N3882">
        <v>1.4060606060606</v>
      </c>
      <c r="O3882">
        <v>15.1006711409395</v>
      </c>
      <c r="P3882">
        <v>105.234159779614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E3883">
        <v>23.396699999999999</v>
      </c>
      <c r="F3883">
        <v>50.15</v>
      </c>
      <c r="G3883">
        <v>-14.8616936285751</v>
      </c>
      <c r="H3883">
        <v>-3.6272636780576701</v>
      </c>
      <c r="I3883">
        <v>-29.609316982402401</v>
      </c>
      <c r="J3883">
        <v>-0.33526966669312802</v>
      </c>
      <c r="K3883">
        <v>49.8670139342195</v>
      </c>
      <c r="L3883">
        <v>49.848450109490301</v>
      </c>
      <c r="M3883">
        <v>65.294652738019707</v>
      </c>
      <c r="N3883">
        <v>0.69318181818181801</v>
      </c>
      <c r="O3883">
        <v>26.919242273180402</v>
      </c>
      <c r="P3883">
        <v>42.269503546099202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E3884">
        <v>23.358690899999999</v>
      </c>
      <c r="F3884">
        <v>26.49</v>
      </c>
      <c r="G3884">
        <v>26.286027825597898</v>
      </c>
      <c r="H3884">
        <v>14.3950196466831</v>
      </c>
      <c r="I3884">
        <v>21.545611972508699</v>
      </c>
      <c r="J3884">
        <v>1.02834944087418</v>
      </c>
      <c r="K3884">
        <v>21.9297716997336</v>
      </c>
      <c r="L3884">
        <v>19.685312096236899</v>
      </c>
      <c r="M3884">
        <v>69.161958074861204</v>
      </c>
      <c r="N3884">
        <v>0.94678615064881999</v>
      </c>
      <c r="O3884">
        <v>13.929784824462001</v>
      </c>
      <c r="P3884">
        <v>89.214285714285694</v>
      </c>
      <c r="Q3884">
        <v>0.12812216174705601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D3885" t="s">
        <v>713</v>
      </c>
      <c r="E3885">
        <v>23.31605892</v>
      </c>
      <c r="F3885">
        <v>89.84</v>
      </c>
      <c r="G3885">
        <v>2.6450113522677698</v>
      </c>
      <c r="H3885">
        <v>-2.6905678825208499</v>
      </c>
      <c r="I3885">
        <v>13.274350460329</v>
      </c>
      <c r="J3885">
        <v>2.1958859224307301</v>
      </c>
      <c r="K3885">
        <v>85.6114795854416</v>
      </c>
      <c r="L3885">
        <v>77.484941904931006</v>
      </c>
      <c r="M3885">
        <v>58.062255720738897</v>
      </c>
      <c r="N3885">
        <v>1.2715923504424</v>
      </c>
      <c r="O3885">
        <v>3.5730186999109299</v>
      </c>
      <c r="P3885">
        <v>35.997577959430799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E3886">
        <v>23.294495999999999</v>
      </c>
      <c r="F3886">
        <v>70.14</v>
      </c>
      <c r="G3886">
        <v>510.17299078360401</v>
      </c>
      <c r="H3886">
        <v>-20.8353607453096</v>
      </c>
      <c r="I3886">
        <v>85.590103113673706</v>
      </c>
      <c r="J3886">
        <v>12.2673069079872</v>
      </c>
      <c r="K3886">
        <v>62.181730243401297</v>
      </c>
      <c r="L3886">
        <v>45.097383704558602</v>
      </c>
      <c r="M3886">
        <v>60.723835807170197</v>
      </c>
      <c r="N3886">
        <v>0.75962530017090801</v>
      </c>
      <c r="O3886">
        <v>25.377815796977401</v>
      </c>
      <c r="P3886">
        <v>536.47912885662402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D3887" t="s">
        <v>1407</v>
      </c>
      <c r="E3887">
        <v>23.251439999999999</v>
      </c>
      <c r="F3887">
        <v>1.48</v>
      </c>
      <c r="G3887">
        <v>101.386169619288</v>
      </c>
      <c r="H3887">
        <v>-4.8393848901788798</v>
      </c>
      <c r="I3887">
        <v>-31.109966212600899</v>
      </c>
      <c r="J3887">
        <v>-1.2416140775692599</v>
      </c>
      <c r="K3887">
        <v>1.5146219191575501</v>
      </c>
      <c r="L3887">
        <v>1.3588349389059999</v>
      </c>
      <c r="M3887">
        <v>44.742325074187001</v>
      </c>
      <c r="N3887">
        <v>0.92798816761647496</v>
      </c>
      <c r="O3887">
        <v>31.756756756756701</v>
      </c>
      <c r="P3887">
        <v>146.666666666666</v>
      </c>
      <c r="Q3887">
        <v>6.5442422474028997E-2</v>
      </c>
    </row>
    <row r="3888" spans="1:17" hidden="1" x14ac:dyDescent="0.3">
      <c r="A3888" t="s">
        <v>7938</v>
      </c>
      <c r="B3888" t="s">
        <v>7939</v>
      </c>
      <c r="C3888" t="str">
        <f>IFERROR(VLOOKUP(Table1[[#This Row],[Ticker]],[1]!Table1[[Symbol]:[Industry]],2,FALSE),"-")</f>
        <v>-</v>
      </c>
      <c r="D3888" t="s">
        <v>304</v>
      </c>
      <c r="E3888">
        <v>23.2482319</v>
      </c>
      <c r="F3888">
        <v>22</v>
      </c>
      <c r="G3888">
        <v>84.220177716454003</v>
      </c>
      <c r="H3888">
        <v>-12.8968761793775</v>
      </c>
      <c r="I3888">
        <v>32.074288762797401</v>
      </c>
      <c r="J3888">
        <v>-5.1997578446302297</v>
      </c>
      <c r="K3888">
        <v>22.9190134806766</v>
      </c>
      <c r="L3888">
        <v>20.224314563927098</v>
      </c>
      <c r="M3888">
        <v>42.6011053113385</v>
      </c>
      <c r="N3888">
        <v>1.02074790274576</v>
      </c>
      <c r="O3888">
        <v>47.409090909090899</v>
      </c>
      <c r="P3888">
        <v>152.87356321838999</v>
      </c>
      <c r="Q3888">
        <v>5.3820223100471999E-2</v>
      </c>
    </row>
    <row r="3889" spans="1:17" hidden="1" x14ac:dyDescent="0.3">
      <c r="A3889" t="s">
        <v>7940</v>
      </c>
      <c r="B3889" t="s">
        <v>7941</v>
      </c>
      <c r="C3889" t="str">
        <f>IFERROR(VLOOKUP(Table1[[#This Row],[Ticker]],[1]!Table1[[Symbol]:[Industry]],2,FALSE),"-")</f>
        <v>-</v>
      </c>
      <c r="D3889" t="s">
        <v>629</v>
      </c>
      <c r="E3889">
        <v>23.213349149999999</v>
      </c>
      <c r="F3889">
        <v>34.5</v>
      </c>
      <c r="G3889">
        <v>-40.056138073019497</v>
      </c>
      <c r="H3889">
        <v>-2.1608134616074599</v>
      </c>
      <c r="I3889">
        <v>-33.0996302952882</v>
      </c>
      <c r="J3889">
        <v>-1.2416140775692599</v>
      </c>
      <c r="K3889">
        <v>34.649852849641803</v>
      </c>
      <c r="L3889">
        <v>37.665551454659997</v>
      </c>
      <c r="M3889">
        <v>57.482507358339902</v>
      </c>
      <c r="N3889">
        <v>0.37081339712918598</v>
      </c>
      <c r="O3889">
        <v>50.7246376811594</v>
      </c>
      <c r="P3889">
        <v>36.579572446555801</v>
      </c>
    </row>
    <row r="3890" spans="1:17" hidden="1" x14ac:dyDescent="0.3">
      <c r="A3890" t="s">
        <v>7942</v>
      </c>
      <c r="B3890" t="s">
        <v>7943</v>
      </c>
      <c r="C3890" t="str">
        <f>IFERROR(VLOOKUP(Table1[[#This Row],[Ticker]],[1]!Table1[[Symbol]:[Industry]],2,FALSE),"-")</f>
        <v>-</v>
      </c>
      <c r="D3890" t="s">
        <v>242</v>
      </c>
      <c r="E3890">
        <v>23.169594797999999</v>
      </c>
      <c r="F3890">
        <v>27.84</v>
      </c>
      <c r="G3890">
        <v>-56.461682478438497</v>
      </c>
      <c r="H3890">
        <v>-1.6393848901788799</v>
      </c>
      <c r="I3890">
        <v>-22.2028921991439</v>
      </c>
      <c r="J3890">
        <v>-0.90828074423593397</v>
      </c>
      <c r="K3890">
        <v>27.187413472059301</v>
      </c>
      <c r="L3890">
        <v>30.7404126832777</v>
      </c>
      <c r="M3890">
        <v>49.968620654289403</v>
      </c>
      <c r="N3890">
        <v>1.2704775583563399</v>
      </c>
      <c r="O3890">
        <v>49.317528735632102</v>
      </c>
      <c r="P3890">
        <v>20.1035375323554</v>
      </c>
      <c r="Q3890">
        <v>-1.8289629804030001E-2</v>
      </c>
    </row>
    <row r="3891" spans="1:17" hidden="1" x14ac:dyDescent="0.3">
      <c r="A3891" t="s">
        <v>7944</v>
      </c>
      <c r="B3891" t="s">
        <v>7945</v>
      </c>
      <c r="C3891" t="str">
        <f>IFERROR(VLOOKUP(Table1[[#This Row],[Ticker]],[1]!Table1[[Symbol]:[Industry]],2,FALSE),"-")</f>
        <v>-</v>
      </c>
      <c r="E3891">
        <v>23.158196694000001</v>
      </c>
      <c r="F3891">
        <v>22.92</v>
      </c>
      <c r="G3891">
        <v>-60.820423787305202</v>
      </c>
      <c r="H3891">
        <v>-2.6677747206873601</v>
      </c>
      <c r="I3891">
        <v>-29.804491641820199</v>
      </c>
      <c r="J3891">
        <v>5.9250525890973904</v>
      </c>
      <c r="K3891">
        <v>19.544693394245598</v>
      </c>
      <c r="L3891">
        <v>23.622673394009102</v>
      </c>
      <c r="M3891">
        <v>63.888257522548002</v>
      </c>
      <c r="N3891">
        <v>1.4210936540196299</v>
      </c>
      <c r="O3891">
        <v>63.6125654450261</v>
      </c>
      <c r="P3891">
        <v>32.869565217391298</v>
      </c>
      <c r="Q3891">
        <v>0.18714582660198001</v>
      </c>
    </row>
    <row r="3892" spans="1:17" hidden="1" x14ac:dyDescent="0.3">
      <c r="A3892" t="s">
        <v>7946</v>
      </c>
      <c r="B3892" t="s">
        <v>7947</v>
      </c>
      <c r="C3892" t="str">
        <f>IFERROR(VLOOKUP(Table1[[#This Row],[Ticker]],[1]!Table1[[Symbol]:[Industry]],2,FALSE),"-")</f>
        <v>-</v>
      </c>
      <c r="D3892" t="s">
        <v>629</v>
      </c>
      <c r="E3892">
        <v>23.1551613</v>
      </c>
      <c r="F3892">
        <v>31.88</v>
      </c>
      <c r="G3892">
        <v>4.7099047077290797</v>
      </c>
      <c r="H3892">
        <v>25.852922802128699</v>
      </c>
      <c r="I3892">
        <v>-4.6750650537734098</v>
      </c>
      <c r="J3892">
        <v>25.078088524661201</v>
      </c>
      <c r="K3892">
        <v>27.3978051857042</v>
      </c>
      <c r="L3892">
        <v>27.7574425960178</v>
      </c>
      <c r="M3892">
        <v>88.1394660786424</v>
      </c>
      <c r="N3892">
        <v>3.6652753636863</v>
      </c>
      <c r="O3892">
        <v>11.4805520702634</v>
      </c>
      <c r="P3892">
        <v>37.3545885394226</v>
      </c>
      <c r="Q3892">
        <v>9.8043022982045994E-2</v>
      </c>
    </row>
    <row r="3893" spans="1:17" hidden="1" x14ac:dyDescent="0.3">
      <c r="A3893" t="s">
        <v>7948</v>
      </c>
      <c r="B3893" t="s">
        <v>7949</v>
      </c>
      <c r="C3893" t="str">
        <f>IFERROR(VLOOKUP(Table1[[#This Row],[Ticker]],[1]!Table1[[Symbol]:[Industry]],2,FALSE),"-")</f>
        <v>-</v>
      </c>
      <c r="E3893">
        <v>23.148579999999999</v>
      </c>
      <c r="F3893">
        <v>23.92</v>
      </c>
      <c r="G3893">
        <v>-24.518904030466299</v>
      </c>
      <c r="H3893">
        <v>-13.5416749665147</v>
      </c>
      <c r="I3893">
        <v>-33.278640911396103</v>
      </c>
      <c r="J3893">
        <v>7.4856586497034598</v>
      </c>
      <c r="K3893">
        <v>25.402129889271102</v>
      </c>
      <c r="L3893">
        <v>24.871890799644</v>
      </c>
      <c r="M3893">
        <v>47.035558973009302</v>
      </c>
      <c r="N3893">
        <v>1.2939393939393899</v>
      </c>
      <c r="O3893">
        <v>35.869565217391198</v>
      </c>
      <c r="P3893">
        <v>38.026543566070401</v>
      </c>
      <c r="Q3893">
        <v>9.0121603321067001E-2</v>
      </c>
    </row>
    <row r="3894" spans="1:17" hidden="1" x14ac:dyDescent="0.3">
      <c r="A3894" t="s">
        <v>7950</v>
      </c>
      <c r="B3894" t="s">
        <v>7951</v>
      </c>
      <c r="C3894" t="str">
        <f>IFERROR(VLOOKUP(Table1[[#This Row],[Ticker]],[1]!Table1[[Symbol]:[Industry]],2,FALSE),"-")</f>
        <v>-</v>
      </c>
      <c r="E3894">
        <v>23.112302199999998</v>
      </c>
      <c r="F3894">
        <v>65.099999999999994</v>
      </c>
      <c r="G3894">
        <v>59.8002084106853</v>
      </c>
      <c r="H3894">
        <v>25.160615109821101</v>
      </c>
      <c r="I3894">
        <v>60.731982688171399</v>
      </c>
      <c r="J3894">
        <v>14.7334896568705</v>
      </c>
      <c r="K3894">
        <v>46.088982188660097</v>
      </c>
      <c r="L3894">
        <v>40.328889642669502</v>
      </c>
      <c r="M3894">
        <v>70.671034715513798</v>
      </c>
      <c r="N3894">
        <v>2.0706657989855901</v>
      </c>
      <c r="O3894">
        <v>2.9953917050691201</v>
      </c>
      <c r="P3894">
        <v>129.95407983044799</v>
      </c>
      <c r="Q3894">
        <v>0.16844687226984401</v>
      </c>
    </row>
    <row r="3895" spans="1:17" hidden="1" x14ac:dyDescent="0.3">
      <c r="A3895" t="s">
        <v>7952</v>
      </c>
      <c r="B3895" t="s">
        <v>7953</v>
      </c>
      <c r="C3895" t="str">
        <f>IFERROR(VLOOKUP(Table1[[#This Row],[Ticker]],[1]!Table1[[Symbol]:[Industry]],2,FALSE),"-")</f>
        <v>-</v>
      </c>
      <c r="D3895" t="s">
        <v>629</v>
      </c>
      <c r="E3895">
        <v>23.110000992</v>
      </c>
      <c r="F3895">
        <v>26.94</v>
      </c>
      <c r="G3895">
        <v>-5.4989631851271996</v>
      </c>
      <c r="H3895">
        <v>-11.178144848613201</v>
      </c>
      <c r="I3895">
        <v>-18.473033505245699</v>
      </c>
      <c r="J3895">
        <v>-10.5033590440122</v>
      </c>
      <c r="K3895">
        <v>30.629608090615299</v>
      </c>
      <c r="L3895">
        <v>29.6841770292449</v>
      </c>
      <c r="M3895">
        <v>31.152554264023902</v>
      </c>
      <c r="N3895">
        <v>0.55345838304265704</v>
      </c>
      <c r="O3895">
        <v>54.231625835189298</v>
      </c>
      <c r="P3895">
        <v>87.735191637630606</v>
      </c>
      <c r="Q3895">
        <v>8.3839937222103006E-2</v>
      </c>
    </row>
    <row r="3896" spans="1:17" hidden="1" x14ac:dyDescent="0.3">
      <c r="A3896" t="s">
        <v>7954</v>
      </c>
      <c r="B3896" t="s">
        <v>7955</v>
      </c>
      <c r="C3896" t="str">
        <f>IFERROR(VLOOKUP(Table1[[#This Row],[Ticker]],[1]!Table1[[Symbol]:[Industry]],2,FALSE),"-")</f>
        <v>-</v>
      </c>
      <c r="E3896">
        <v>23.1</v>
      </c>
      <c r="F3896">
        <v>80</v>
      </c>
      <c r="G3896">
        <v>48.825210438363897</v>
      </c>
      <c r="H3896">
        <v>-9.38878367535305</v>
      </c>
      <c r="I3896">
        <v>54.911765298089499</v>
      </c>
      <c r="J3896">
        <v>-6.0623804558140204</v>
      </c>
      <c r="K3896">
        <v>78.248428141600499</v>
      </c>
      <c r="L3896">
        <v>65.306979109076494</v>
      </c>
      <c r="M3896">
        <v>45.704045804215198</v>
      </c>
      <c r="N3896">
        <v>2.2648332743621902</v>
      </c>
      <c r="O3896">
        <v>23.675000000000001</v>
      </c>
      <c r="P3896">
        <v>122.222222222222</v>
      </c>
      <c r="Q3896">
        <v>6.6045577265582994E-2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E3897">
        <v>23.091247410000001</v>
      </c>
      <c r="F3897">
        <v>2.6</v>
      </c>
      <c r="K3897">
        <v>2.9214051989229399</v>
      </c>
      <c r="L3897">
        <v>4.2861502767889696</v>
      </c>
      <c r="M3897">
        <v>64.437260219561196</v>
      </c>
      <c r="N3897">
        <v>1</v>
      </c>
      <c r="Q3897">
        <v>-8.2544193203107005E-2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E3898">
        <v>23.03125</v>
      </c>
      <c r="F3898">
        <v>13.07</v>
      </c>
      <c r="G3898">
        <v>-24.9883086156552</v>
      </c>
      <c r="H3898">
        <v>32.660615109821101</v>
      </c>
      <c r="I3898">
        <v>11.2626638054056</v>
      </c>
      <c r="J3898">
        <v>-1.2416140775692599</v>
      </c>
      <c r="K3898">
        <v>12.132866580049599</v>
      </c>
      <c r="L3898">
        <v>11.251162742094699</v>
      </c>
      <c r="M3898">
        <v>58.3996823204264</v>
      </c>
      <c r="N3898">
        <v>1.26482213438735</v>
      </c>
      <c r="O3898">
        <v>20.887528691660201</v>
      </c>
      <c r="P3898">
        <v>53.764705882352899</v>
      </c>
      <c r="Q3898">
        <v>7.9028638801359005E-2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D3899" t="s">
        <v>49</v>
      </c>
      <c r="E3899">
        <v>23.003050000000002</v>
      </c>
      <c r="F3899">
        <v>938.9</v>
      </c>
      <c r="G3899">
        <v>-5.3684166844706098</v>
      </c>
      <c r="H3899">
        <v>-4.8393848901788798</v>
      </c>
      <c r="I3899">
        <v>-13.332188434823101</v>
      </c>
      <c r="J3899">
        <v>-1.2416140775692599</v>
      </c>
      <c r="K3899">
        <v>938.86010773494002</v>
      </c>
      <c r="L3899">
        <v>895.62910039679696</v>
      </c>
      <c r="M3899">
        <v>100</v>
      </c>
      <c r="O3899">
        <v>0</v>
      </c>
      <c r="P3899">
        <v>20.937721388548901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D3900" t="s">
        <v>629</v>
      </c>
      <c r="E3900">
        <v>22.98433464</v>
      </c>
      <c r="F3900">
        <v>3.19</v>
      </c>
      <c r="G3900">
        <v>33.193861926980397</v>
      </c>
      <c r="H3900">
        <v>-12.0465920973861</v>
      </c>
      <c r="I3900">
        <v>-28.2655217681565</v>
      </c>
      <c r="J3900">
        <v>-4.6791140775692703</v>
      </c>
      <c r="K3900">
        <v>3.1476089215003098</v>
      </c>
      <c r="L3900">
        <v>3.1268688341613098</v>
      </c>
      <c r="M3900">
        <v>45.074550996724298</v>
      </c>
      <c r="N3900">
        <v>1.3840550744707101</v>
      </c>
      <c r="O3900">
        <v>42.006269592476499</v>
      </c>
      <c r="P3900">
        <v>67.894736842105203</v>
      </c>
      <c r="Q3900">
        <v>1.1007093914498001E-2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D3901" t="s">
        <v>333</v>
      </c>
      <c r="E3901">
        <v>22.86830016</v>
      </c>
      <c r="F3901">
        <v>37.65</v>
      </c>
      <c r="G3901">
        <v>-47.209499417557403</v>
      </c>
      <c r="H3901">
        <v>-4.8393848901788798</v>
      </c>
      <c r="I3901">
        <v>-17.943285470546499</v>
      </c>
      <c r="J3901">
        <v>-6.3061873872679204</v>
      </c>
      <c r="K3901">
        <v>38.200185518147201</v>
      </c>
      <c r="L3901">
        <v>38.403692230200598</v>
      </c>
      <c r="M3901">
        <v>50.3691842211813</v>
      </c>
      <c r="N3901">
        <v>0.49864574602074901</v>
      </c>
      <c r="O3901">
        <v>52.881806108897699</v>
      </c>
      <c r="P3901">
        <v>16.132017273288</v>
      </c>
      <c r="Q3901">
        <v>8.3947634979611996E-2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E3902">
        <v>22.865441949000001</v>
      </c>
      <c r="F3902">
        <v>10.85</v>
      </c>
      <c r="G3902">
        <v>-1.5921792629509299</v>
      </c>
      <c r="H3902">
        <v>24.664847274270901</v>
      </c>
      <c r="I3902">
        <v>7.8968618445064296</v>
      </c>
      <c r="J3902">
        <v>-3.8779777139328901</v>
      </c>
      <c r="K3902">
        <v>9.2333237867805007</v>
      </c>
      <c r="L3902">
        <v>8.7948075371594392</v>
      </c>
      <c r="M3902">
        <v>62.096685549279002</v>
      </c>
      <c r="N3902">
        <v>3.2675701110483701</v>
      </c>
      <c r="O3902">
        <v>26.082949308755701</v>
      </c>
      <c r="P3902">
        <v>58.394160583941598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D3903" t="s">
        <v>100</v>
      </c>
      <c r="E3903">
        <v>22.863406094999998</v>
      </c>
      <c r="F3903">
        <v>4.57</v>
      </c>
      <c r="G3903">
        <v>23.040267155738501</v>
      </c>
      <c r="H3903">
        <v>2.4376104149854401</v>
      </c>
      <c r="I3903">
        <v>3.54760696159626</v>
      </c>
      <c r="J3903">
        <v>10.221800556577</v>
      </c>
      <c r="K3903">
        <v>4.25062296125245</v>
      </c>
      <c r="L3903">
        <v>3.9814639063891</v>
      </c>
      <c r="M3903">
        <v>58.118007422795401</v>
      </c>
      <c r="N3903">
        <v>1.3980632177163901</v>
      </c>
      <c r="O3903">
        <v>41.794310722100597</v>
      </c>
      <c r="P3903">
        <v>78.515625</v>
      </c>
      <c r="Q3903">
        <v>-1.1757620637397E-2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E3904">
        <v>22.85910552</v>
      </c>
      <c r="F3904">
        <v>16.25</v>
      </c>
      <c r="G3904">
        <v>54.249417482535897</v>
      </c>
      <c r="H3904">
        <v>-3.4643848901788901</v>
      </c>
      <c r="I3904">
        <v>-1.26322291758179</v>
      </c>
      <c r="J3904">
        <v>-5.8298493716869197</v>
      </c>
      <c r="K3904">
        <v>16.658719091935399</v>
      </c>
      <c r="L3904">
        <v>15.5182676324012</v>
      </c>
      <c r="M3904">
        <v>42.114104804536602</v>
      </c>
      <c r="N3904">
        <v>0.62810527113824199</v>
      </c>
      <c r="O3904">
        <v>45.476923076923001</v>
      </c>
      <c r="P3904">
        <v>106.74300254452901</v>
      </c>
      <c r="Q3904">
        <v>7.4504790167399998E-2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D3905" t="s">
        <v>46</v>
      </c>
      <c r="E3905">
        <v>22.7923674</v>
      </c>
      <c r="F3905">
        <v>13.8</v>
      </c>
      <c r="G3905">
        <v>279.576214868156</v>
      </c>
      <c r="H3905">
        <v>73.656657326179896</v>
      </c>
      <c r="I3905">
        <v>183.442005113563</v>
      </c>
      <c r="J3905">
        <v>6.9118631406561502</v>
      </c>
      <c r="K3905">
        <v>8.9969607456806298</v>
      </c>
      <c r="L3905">
        <v>6.0514377264418302</v>
      </c>
      <c r="M3905">
        <v>96.576353036956505</v>
      </c>
      <c r="N3905">
        <v>1.10687421640866</v>
      </c>
      <c r="O3905">
        <v>0</v>
      </c>
      <c r="P3905">
        <v>339.49044585987201</v>
      </c>
      <c r="Q3905">
        <v>0.10461366642740801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D3906" t="s">
        <v>539</v>
      </c>
      <c r="E3906">
        <v>22.712</v>
      </c>
      <c r="F3906">
        <v>17</v>
      </c>
      <c r="G3906">
        <v>11.905244040801501</v>
      </c>
      <c r="H3906">
        <v>-18.571961038862401</v>
      </c>
      <c r="I3906">
        <v>-14.2068240033362</v>
      </c>
      <c r="J3906">
        <v>-6.2984322593874502</v>
      </c>
      <c r="K3906">
        <v>17.970262036139498</v>
      </c>
      <c r="L3906">
        <v>17.624795013230699</v>
      </c>
      <c r="M3906">
        <v>36.006476491176301</v>
      </c>
      <c r="N3906">
        <v>0.26983007023817601</v>
      </c>
      <c r="O3906">
        <v>95.588235294117595</v>
      </c>
      <c r="P3906">
        <v>55.963302752293501</v>
      </c>
      <c r="Q3906">
        <v>4.2865272942654999E-2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D3907" t="s">
        <v>140</v>
      </c>
      <c r="E3907">
        <v>22.652323599999999</v>
      </c>
      <c r="F3907">
        <v>16.98</v>
      </c>
      <c r="G3907">
        <v>37.2776769558821</v>
      </c>
      <c r="H3907">
        <v>-29.231908254664798</v>
      </c>
      <c r="I3907">
        <v>-27.139295033807901</v>
      </c>
      <c r="J3907">
        <v>-10.3937757844754</v>
      </c>
      <c r="K3907">
        <v>19.957545849786499</v>
      </c>
      <c r="L3907">
        <v>20.106447716229201</v>
      </c>
      <c r="M3907">
        <v>26.283515440216899</v>
      </c>
      <c r="N3907">
        <v>0.80592607462268595</v>
      </c>
      <c r="O3907">
        <v>69.787985865724295</v>
      </c>
      <c r="P3907">
        <v>63.583815028901697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D3908" t="s">
        <v>403</v>
      </c>
      <c r="E3908">
        <v>22.629842694000001</v>
      </c>
      <c r="F3908">
        <v>16.87</v>
      </c>
      <c r="G3908">
        <v>447.69386192697999</v>
      </c>
      <c r="H3908">
        <v>71.809829769506905</v>
      </c>
      <c r="I3908">
        <v>261.55670045406498</v>
      </c>
      <c r="J3908">
        <v>0.50748121796753998</v>
      </c>
      <c r="K3908">
        <v>10.7896185904895</v>
      </c>
      <c r="L3908">
        <v>6.7854312080058001</v>
      </c>
      <c r="M3908">
        <v>99.9984628697202</v>
      </c>
      <c r="N3908">
        <v>1.2287889225009501</v>
      </c>
      <c r="O3908">
        <v>4.20865441612328</v>
      </c>
      <c r="P3908">
        <v>502.5</v>
      </c>
      <c r="Q3908">
        <v>9.7848165634034007E-2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D3909" t="s">
        <v>403</v>
      </c>
      <c r="E3909">
        <v>22.623699999999999</v>
      </c>
      <c r="F3909">
        <v>14.99</v>
      </c>
      <c r="G3909">
        <v>114.303813772887</v>
      </c>
      <c r="H3909">
        <v>4.32728177648778</v>
      </c>
      <c r="I3909">
        <v>52.670026404600897</v>
      </c>
      <c r="J3909">
        <v>-14.643056385261501</v>
      </c>
      <c r="K3909">
        <v>13.3372076548729</v>
      </c>
      <c r="L3909">
        <v>10.4123029863143</v>
      </c>
      <c r="M3909">
        <v>48.687503608837503</v>
      </c>
      <c r="N3909">
        <v>1.3971961276031599</v>
      </c>
      <c r="O3909">
        <v>11.007338225483601</v>
      </c>
      <c r="P3909">
        <v>227.29257641921299</v>
      </c>
      <c r="Q3909">
        <v>6.2967122031035994E-2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D3910" t="s">
        <v>330</v>
      </c>
      <c r="E3910">
        <v>22.587738431999998</v>
      </c>
      <c r="F3910">
        <v>17.02</v>
      </c>
      <c r="G3910">
        <v>31.812248170366601</v>
      </c>
      <c r="H3910">
        <v>-2.6983269556700802</v>
      </c>
      <c r="I3910">
        <v>-42.415521768156502</v>
      </c>
      <c r="J3910">
        <v>1.4816284810121101</v>
      </c>
      <c r="K3910">
        <v>15.9256756402817</v>
      </c>
      <c r="L3910">
        <v>16.342091844205701</v>
      </c>
      <c r="M3910">
        <v>69.218196519885197</v>
      </c>
      <c r="N3910">
        <v>1.03412417561234</v>
      </c>
      <c r="O3910">
        <v>46.117380036379402</v>
      </c>
      <c r="P3910">
        <v>66.342672921620306</v>
      </c>
      <c r="Q3910">
        <v>4.9202966744845998E-2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D3911" t="s">
        <v>713</v>
      </c>
      <c r="E3911">
        <v>22.46870916</v>
      </c>
      <c r="F3911">
        <v>115.89</v>
      </c>
      <c r="G3911">
        <v>10.534102805478399</v>
      </c>
      <c r="H3911">
        <v>-1.25194094399054</v>
      </c>
      <c r="I3911">
        <v>6.1174095862034203</v>
      </c>
      <c r="J3911">
        <v>-0.35944096201331899</v>
      </c>
      <c r="K3911">
        <v>110.447823542077</v>
      </c>
      <c r="L3911">
        <v>100.246605042628</v>
      </c>
      <c r="M3911">
        <v>31.967359018905899</v>
      </c>
      <c r="N3911">
        <v>2.39017543859649</v>
      </c>
      <c r="O3911">
        <v>3.2876003106393901</v>
      </c>
      <c r="P3911">
        <v>40.438681531749801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D3912" t="s">
        <v>140</v>
      </c>
      <c r="E3912">
        <v>22.427411580000001</v>
      </c>
      <c r="F3912">
        <v>21.65</v>
      </c>
      <c r="G3912">
        <v>-54.579947596829101</v>
      </c>
      <c r="H3912">
        <v>-25.112145671601599</v>
      </c>
      <c r="I3912">
        <v>-5.2982562990946303</v>
      </c>
      <c r="J3912">
        <v>-2.9681020375874501</v>
      </c>
      <c r="K3912">
        <v>24.542817242627301</v>
      </c>
      <c r="L3912">
        <v>23.735618675717301</v>
      </c>
      <c r="M3912">
        <v>23.591397025746801</v>
      </c>
      <c r="N3912">
        <v>0.21436288898579001</v>
      </c>
      <c r="O3912">
        <v>79.307159353348695</v>
      </c>
      <c r="P3912">
        <v>27.352941176470502</v>
      </c>
      <c r="Q3912">
        <v>-1.0300091592065E-2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403</v>
      </c>
      <c r="E3913">
        <v>22.3917</v>
      </c>
      <c r="F3913">
        <v>21.51</v>
      </c>
      <c r="G3913">
        <v>53.393110047281098</v>
      </c>
      <c r="H3913">
        <v>-9.4845461805014608</v>
      </c>
      <c r="I3913">
        <v>21.1893875501674</v>
      </c>
      <c r="J3913">
        <v>-3.4040147836592798</v>
      </c>
      <c r="K3913">
        <v>21.233720294120499</v>
      </c>
      <c r="L3913">
        <v>17.6393414564522</v>
      </c>
      <c r="M3913">
        <v>38.854449044794102</v>
      </c>
      <c r="N3913">
        <v>2.32194116589171</v>
      </c>
      <c r="O3913">
        <v>29.1492329149232</v>
      </c>
      <c r="P3913">
        <v>89.015817223198596</v>
      </c>
      <c r="Q3913">
        <v>0.121153131735286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D3914" t="s">
        <v>75</v>
      </c>
      <c r="E3914">
        <v>22.374654400000001</v>
      </c>
      <c r="F3914">
        <v>23.94</v>
      </c>
      <c r="G3914">
        <v>-43.611837554884801</v>
      </c>
      <c r="H3914">
        <v>-2.1965886412445399</v>
      </c>
      <c r="I3914">
        <v>-27.679236735359801</v>
      </c>
      <c r="J3914">
        <v>-4.0664728346314201</v>
      </c>
      <c r="K3914">
        <v>24.8921853146907</v>
      </c>
      <c r="L3914">
        <v>27.762477554377199</v>
      </c>
      <c r="M3914">
        <v>43.246087156266697</v>
      </c>
      <c r="N3914">
        <v>0.96011121686218703</v>
      </c>
      <c r="O3914">
        <v>27.4018379281537</v>
      </c>
      <c r="P3914">
        <v>8.6206896551724199</v>
      </c>
      <c r="Q3914">
        <v>-1.8140789262046E-2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D3915" t="s">
        <v>539</v>
      </c>
      <c r="E3915">
        <v>22.260735</v>
      </c>
      <c r="F3915">
        <v>1.07</v>
      </c>
      <c r="G3915">
        <v>-23.421522688404199</v>
      </c>
      <c r="H3915">
        <v>-2.8976373173633498</v>
      </c>
      <c r="I3915">
        <v>-57.016398961138897</v>
      </c>
      <c r="J3915">
        <v>-13.0063199599222</v>
      </c>
      <c r="K3915">
        <v>1.10952478688057</v>
      </c>
      <c r="L3915">
        <v>1.2602540574541601</v>
      </c>
      <c r="M3915">
        <v>43.695900965194902</v>
      </c>
      <c r="N3915">
        <v>3.0178439707659499</v>
      </c>
      <c r="O3915">
        <v>138.317757009345</v>
      </c>
      <c r="P3915">
        <v>25.8823529411764</v>
      </c>
      <c r="Q3915">
        <v>2.2976855605772999E-2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D3916" t="s">
        <v>21</v>
      </c>
      <c r="E3916">
        <v>22.26</v>
      </c>
      <c r="F3916">
        <v>72.819999999999993</v>
      </c>
      <c r="G3916">
        <v>55.244597404417398</v>
      </c>
      <c r="H3916">
        <v>-0.33234263665775798</v>
      </c>
      <c r="I3916">
        <v>-27.621265647629201</v>
      </c>
      <c r="J3916">
        <v>3.9320216417787202</v>
      </c>
      <c r="K3916">
        <v>69.620608237752094</v>
      </c>
      <c r="L3916">
        <v>62.994777827438497</v>
      </c>
      <c r="M3916">
        <v>54.410138210783501</v>
      </c>
      <c r="N3916">
        <v>0.82716439082179805</v>
      </c>
      <c r="O3916">
        <v>40.703103542982703</v>
      </c>
      <c r="P3916">
        <v>107.346241457858</v>
      </c>
      <c r="Q3916">
        <v>0.12063755862502699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D3917" t="s">
        <v>182</v>
      </c>
      <c r="E3917">
        <v>22.188840299999999</v>
      </c>
      <c r="F3917">
        <v>46</v>
      </c>
      <c r="G3917">
        <v>54.0860187897255</v>
      </c>
      <c r="H3917">
        <v>-9.9262335254146201</v>
      </c>
      <c r="I3917">
        <v>-13.266928482680401</v>
      </c>
      <c r="J3917">
        <v>-1.2416140775692599</v>
      </c>
      <c r="K3917">
        <v>45.490831560354401</v>
      </c>
      <c r="L3917">
        <v>39.325228470053197</v>
      </c>
      <c r="M3917">
        <v>61.181552145531903</v>
      </c>
      <c r="N3917">
        <v>0.15584415584415501</v>
      </c>
      <c r="O3917">
        <v>10.6521739130434</v>
      </c>
      <c r="P3917">
        <v>97.424892703862596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E3918">
        <v>22.1723325</v>
      </c>
      <c r="F3918">
        <v>41.99</v>
      </c>
      <c r="G3918">
        <v>182.44386192697999</v>
      </c>
      <c r="H3918">
        <v>47.539925454648603</v>
      </c>
      <c r="I3918">
        <v>73.789023686388902</v>
      </c>
      <c r="J3918">
        <v>25.558959810522499</v>
      </c>
      <c r="K3918">
        <v>30.345030803489301</v>
      </c>
      <c r="L3918">
        <v>25.2764303968303</v>
      </c>
      <c r="M3918">
        <v>91.173566195141603</v>
      </c>
      <c r="N3918">
        <v>2.85966944701884</v>
      </c>
      <c r="O3918">
        <v>9.9785663253155494</v>
      </c>
      <c r="P3918">
        <v>241.10479285133999</v>
      </c>
      <c r="Q3918">
        <v>0.11245806277156301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E3919">
        <v>22.171139499999999</v>
      </c>
      <c r="F3919">
        <v>49.22</v>
      </c>
      <c r="G3919">
        <v>-40.557009153158901</v>
      </c>
      <c r="H3919">
        <v>-1.9760783594865901</v>
      </c>
      <c r="I3919">
        <v>-17.442844970961801</v>
      </c>
      <c r="J3919">
        <v>3.65838592243073</v>
      </c>
      <c r="K3919">
        <v>51.646395093860797</v>
      </c>
      <c r="L3919">
        <v>53.475985404575098</v>
      </c>
      <c r="M3919">
        <v>58.8398714022901</v>
      </c>
      <c r="N3919">
        <v>0.70454545454545403</v>
      </c>
      <c r="O3919">
        <v>35.615603413246603</v>
      </c>
      <c r="P3919">
        <v>33.387533875338697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D3920" t="s">
        <v>539</v>
      </c>
      <c r="E3920">
        <v>22.105025999999999</v>
      </c>
      <c r="F3920">
        <v>8.44</v>
      </c>
      <c r="G3920">
        <v>-20.674098022957001</v>
      </c>
      <c r="H3920">
        <v>-4.4818163562098796</v>
      </c>
      <c r="I3920">
        <v>25.712292619542499</v>
      </c>
      <c r="J3920">
        <v>0.69543192727334902</v>
      </c>
      <c r="K3920">
        <v>8.6381723527998506</v>
      </c>
      <c r="L3920">
        <v>8.0286256630813195</v>
      </c>
      <c r="M3920">
        <v>39.6506580875784</v>
      </c>
      <c r="N3920">
        <v>1.4561954522595499</v>
      </c>
      <c r="O3920">
        <v>58.649289099526001</v>
      </c>
      <c r="P3920">
        <v>75.103734439834</v>
      </c>
      <c r="Q3920">
        <v>6.0652725607827002E-2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629</v>
      </c>
      <c r="E3921">
        <v>22.093747199999999</v>
      </c>
      <c r="F3921">
        <v>29.6</v>
      </c>
      <c r="G3921">
        <v>9.4114226789290694</v>
      </c>
      <c r="H3921">
        <v>-10.898016812002901</v>
      </c>
      <c r="I3921">
        <v>-21.889494582490698</v>
      </c>
      <c r="J3921">
        <v>-6.6842370283889299</v>
      </c>
      <c r="K3921">
        <v>28.926781781752901</v>
      </c>
      <c r="L3921">
        <v>28.410751379972002</v>
      </c>
      <c r="M3921">
        <v>47.242929502947398</v>
      </c>
      <c r="N3921">
        <v>1.2580796099242899</v>
      </c>
      <c r="O3921">
        <v>54.898648648648603</v>
      </c>
      <c r="P3921">
        <v>44.319843978546999</v>
      </c>
      <c r="Q3921">
        <v>4.2161979942324998E-2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D3922" t="s">
        <v>140</v>
      </c>
      <c r="E3922">
        <v>22.05815046</v>
      </c>
      <c r="F3922">
        <v>18.399999999999999</v>
      </c>
      <c r="G3922">
        <v>-19.267161924095799</v>
      </c>
      <c r="H3922">
        <v>0.18918653839253399</v>
      </c>
      <c r="I3922">
        <v>-4.7776161634367398</v>
      </c>
      <c r="J3922">
        <v>-4.4538310338620501</v>
      </c>
      <c r="K3922">
        <v>18.2451401682031</v>
      </c>
      <c r="L3922">
        <v>18.507779677779101</v>
      </c>
      <c r="M3922">
        <v>54.175328226405902</v>
      </c>
      <c r="N3922">
        <v>0.98891164210754501</v>
      </c>
      <c r="O3922">
        <v>60.326086956521699</v>
      </c>
      <c r="P3922">
        <v>18.709677419354801</v>
      </c>
      <c r="Q3922">
        <v>6.8054346995194998E-2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D3923" t="s">
        <v>934</v>
      </c>
      <c r="E3923">
        <v>22.043970000000002</v>
      </c>
      <c r="F3923">
        <v>10.62</v>
      </c>
      <c r="G3923">
        <v>-37.584333561741403</v>
      </c>
      <c r="H3923">
        <v>-3.9039311951367899</v>
      </c>
      <c r="I3923">
        <v>-49.2017536522144</v>
      </c>
      <c r="J3923">
        <v>-1.2416140775692599</v>
      </c>
      <c r="K3923">
        <v>10.814874371111101</v>
      </c>
      <c r="L3923">
        <v>12.4727061993015</v>
      </c>
      <c r="M3923">
        <v>59.20113461071</v>
      </c>
      <c r="N3923">
        <v>1.5059235394623001</v>
      </c>
      <c r="O3923">
        <v>65.725047080979294</v>
      </c>
      <c r="P3923">
        <v>29.3544457978075</v>
      </c>
      <c r="Q3923">
        <v>-8.8773420173221998E-2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D3924" t="s">
        <v>403</v>
      </c>
      <c r="E3924">
        <v>22.036668599999999</v>
      </c>
      <c r="F3924">
        <v>35.5</v>
      </c>
      <c r="G3924">
        <v>-11.3449981766465</v>
      </c>
      <c r="H3924">
        <v>3.3588133080193199</v>
      </c>
      <c r="I3924">
        <v>-35.855104192134299</v>
      </c>
      <c r="J3924">
        <v>3.2234482593399698</v>
      </c>
      <c r="K3924">
        <v>34.325572323307298</v>
      </c>
      <c r="L3924">
        <v>34.6405146126095</v>
      </c>
      <c r="M3924">
        <v>74.233885959622498</v>
      </c>
      <c r="N3924">
        <v>1.3781335699306301</v>
      </c>
      <c r="O3924">
        <v>44.7887323943662</v>
      </c>
      <c r="P3924">
        <v>40.594059405940499</v>
      </c>
      <c r="Q3924">
        <v>-1.3947072060807E-2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D3925" t="s">
        <v>1451</v>
      </c>
      <c r="E3925">
        <v>22</v>
      </c>
      <c r="F3925">
        <v>2.09</v>
      </c>
      <c r="G3925">
        <v>1.13288631722431</v>
      </c>
      <c r="H3925">
        <v>18.756120727798599</v>
      </c>
      <c r="I3925">
        <v>-29.732188434823101</v>
      </c>
      <c r="J3925">
        <v>19.637506801551599</v>
      </c>
      <c r="K3925">
        <v>1.82827705276651</v>
      </c>
      <c r="L3925">
        <v>1.7691013646701901</v>
      </c>
      <c r="M3925">
        <v>75.960912683489497</v>
      </c>
      <c r="N3925">
        <v>2.1748307246865601</v>
      </c>
      <c r="O3925">
        <v>25.358851674641102</v>
      </c>
      <c r="P3925">
        <v>54.814814814814802</v>
      </c>
      <c r="Q3925">
        <v>0.169729200989752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D3926" t="s">
        <v>1308</v>
      </c>
      <c r="E3926">
        <v>21.997200029999998</v>
      </c>
      <c r="F3926">
        <v>56.21</v>
      </c>
      <c r="G3926">
        <v>-20.389424298759099</v>
      </c>
      <c r="H3926">
        <v>-4.9453732314613497</v>
      </c>
      <c r="I3926">
        <v>-10.927378815584699</v>
      </c>
      <c r="J3926">
        <v>-2.0310877617797898</v>
      </c>
      <c r="K3926">
        <v>56.283549671141003</v>
      </c>
      <c r="L3926">
        <v>55.059213047847301</v>
      </c>
      <c r="M3926">
        <v>48.752273491280398</v>
      </c>
      <c r="N3926">
        <v>2.60878724213587</v>
      </c>
      <c r="O3926">
        <v>4.2519124710905496</v>
      </c>
      <c r="P3926">
        <v>7.5995405819295501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E3927">
        <v>21.9263592</v>
      </c>
      <c r="F3927">
        <v>22.57</v>
      </c>
      <c r="G3927">
        <v>39.041847274965697</v>
      </c>
      <c r="H3927">
        <v>-1.62188167267567</v>
      </c>
      <c r="I3927">
        <v>-3.7690816387066701</v>
      </c>
      <c r="J3927">
        <v>-2.9573003520790699</v>
      </c>
      <c r="K3927">
        <v>24.133570997445101</v>
      </c>
      <c r="L3927">
        <v>21.324132442243901</v>
      </c>
      <c r="M3927">
        <v>43.738264136410201</v>
      </c>
      <c r="N3927">
        <v>0.97661584486240605</v>
      </c>
      <c r="O3927">
        <v>41.736818785999098</v>
      </c>
      <c r="P3927">
        <v>69.699248120300695</v>
      </c>
      <c r="Q3927">
        <v>0.103877875353046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D3928" t="s">
        <v>692</v>
      </c>
      <c r="E3928">
        <v>21.911999999999999</v>
      </c>
      <c r="F3928">
        <v>19.79</v>
      </c>
      <c r="G3928">
        <v>-0.255182659006848</v>
      </c>
      <c r="H3928">
        <v>-6.7596212269587799</v>
      </c>
      <c r="I3928">
        <v>-11.374434699635099</v>
      </c>
      <c r="J3928">
        <v>-1.59178916511302</v>
      </c>
      <c r="K3928">
        <v>19.535098221023699</v>
      </c>
      <c r="L3928">
        <v>18.3915484097827</v>
      </c>
      <c r="M3928">
        <v>54.1100946902909</v>
      </c>
      <c r="N3928">
        <v>0.571707750590016</v>
      </c>
      <c r="O3928">
        <v>16.169782718544699</v>
      </c>
      <c r="P3928">
        <v>51.880276285495</v>
      </c>
      <c r="Q3928">
        <v>2.9264957130041999E-2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D3929" t="s">
        <v>403</v>
      </c>
      <c r="E3929">
        <v>21.879259325</v>
      </c>
      <c r="F3929">
        <v>74.7</v>
      </c>
      <c r="G3929">
        <v>-26.3061380730195</v>
      </c>
      <c r="H3929">
        <v>25.032877883543701</v>
      </c>
      <c r="I3929">
        <v>22.9816801783155</v>
      </c>
      <c r="J3929">
        <v>19.919434611569301</v>
      </c>
      <c r="M3929">
        <v>100</v>
      </c>
      <c r="N3929">
        <v>1</v>
      </c>
      <c r="O3929">
        <v>0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E3930">
        <v>21.845742000000001</v>
      </c>
      <c r="F3930">
        <v>21.4</v>
      </c>
      <c r="G3930">
        <v>-77.335886356772406</v>
      </c>
      <c r="H3930">
        <v>-2.30349972271476</v>
      </c>
      <c r="I3930">
        <v>-63.703245948737802</v>
      </c>
      <c r="J3930">
        <v>8.3747542088757392</v>
      </c>
      <c r="K3930">
        <v>23.380126024504001</v>
      </c>
      <c r="L3930">
        <v>34.234255901722698</v>
      </c>
      <c r="M3930">
        <v>64.623100611454504</v>
      </c>
      <c r="N3930">
        <v>1.1978169913512999</v>
      </c>
      <c r="O3930">
        <v>237.990654205607</v>
      </c>
      <c r="P3930">
        <v>14.5610278372591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D3931" t="s">
        <v>624</v>
      </c>
      <c r="E3931">
        <v>21.779934000000001</v>
      </c>
      <c r="F3931">
        <v>34.65</v>
      </c>
      <c r="G3931">
        <v>-11.189859003252099</v>
      </c>
      <c r="H3931">
        <v>-38.997405640378403</v>
      </c>
      <c r="I3931">
        <v>-34.778572474723397</v>
      </c>
      <c r="J3931">
        <v>-7.0904015240742497</v>
      </c>
      <c r="K3931">
        <v>45.896418700546498</v>
      </c>
      <c r="L3931">
        <v>44.6864527659624</v>
      </c>
      <c r="M3931">
        <v>15.8187562850209</v>
      </c>
      <c r="N3931">
        <v>3.5668449197860901</v>
      </c>
      <c r="O3931">
        <v>114.574314574314</v>
      </c>
      <c r="P3931">
        <v>56.787330316742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484</v>
      </c>
      <c r="E3932">
        <v>21.754000000000001</v>
      </c>
      <c r="F3932">
        <v>2.63</v>
      </c>
      <c r="G3932">
        <v>3.2505121732858302</v>
      </c>
      <c r="H3932">
        <v>21.022684075338301</v>
      </c>
      <c r="I3932">
        <v>-12.565904909918901</v>
      </c>
      <c r="J3932">
        <v>9.7850018920124793</v>
      </c>
      <c r="K3932">
        <v>2.4919062765976698</v>
      </c>
      <c r="L3932">
        <v>2.4065609755511499</v>
      </c>
      <c r="M3932">
        <v>71.629297275685502</v>
      </c>
      <c r="N3932">
        <v>1.7536622776047599</v>
      </c>
      <c r="O3932">
        <v>20.152091254752801</v>
      </c>
      <c r="P3932">
        <v>42.934782608695599</v>
      </c>
      <c r="Q3932">
        <v>5.7786540173834999E-2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E3933">
        <v>21.7348</v>
      </c>
      <c r="F3933">
        <v>67</v>
      </c>
      <c r="G3933">
        <v>-38.724438726614302</v>
      </c>
      <c r="H3933">
        <v>-1.7624618132558101</v>
      </c>
      <c r="I3933">
        <v>-13.332188434823101</v>
      </c>
      <c r="J3933">
        <v>1.8353089993538001</v>
      </c>
      <c r="K3933">
        <v>67.023685262262305</v>
      </c>
      <c r="L3933">
        <v>68.986566563528399</v>
      </c>
      <c r="M3933">
        <v>70.999419669693793</v>
      </c>
      <c r="N3933">
        <v>1.4141414141414099</v>
      </c>
      <c r="O3933">
        <v>43.283582089552198</v>
      </c>
      <c r="P3933">
        <v>19.6428571428571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E3934">
        <v>21.72863744</v>
      </c>
      <c r="F3934">
        <v>21.53</v>
      </c>
      <c r="G3934">
        <v>32.586850856869702</v>
      </c>
      <c r="H3934">
        <v>0.72159071957721199</v>
      </c>
      <c r="I3934">
        <v>3.67868113039422</v>
      </c>
      <c r="J3934">
        <v>4.3193615321868304</v>
      </c>
      <c r="K3934">
        <v>20.521363379162199</v>
      </c>
      <c r="L3934">
        <v>18.306723215650599</v>
      </c>
      <c r="M3934">
        <v>52.754634457031003</v>
      </c>
      <c r="N3934">
        <v>0.90280572295858097</v>
      </c>
      <c r="O3934">
        <v>14.7236414305619</v>
      </c>
      <c r="P3934">
        <v>84.806866952789605</v>
      </c>
      <c r="Q3934">
        <v>-2.1083697769095001E-2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D3935" t="s">
        <v>542</v>
      </c>
      <c r="E3935">
        <v>21.699202499999998</v>
      </c>
      <c r="F3935">
        <v>72.5</v>
      </c>
      <c r="G3935">
        <v>-4.35491856082447</v>
      </c>
      <c r="H3935">
        <v>-4.5594688649864397</v>
      </c>
      <c r="I3935">
        <v>-16.342221879639201</v>
      </c>
      <c r="J3935">
        <v>2.5087479264851802</v>
      </c>
      <c r="K3935">
        <v>71.167522677502205</v>
      </c>
      <c r="L3935">
        <v>69.721985594695795</v>
      </c>
      <c r="M3935">
        <v>52.789856731150003</v>
      </c>
      <c r="N3935">
        <v>1.2304766882890299</v>
      </c>
      <c r="O3935">
        <v>15.862068965517199</v>
      </c>
      <c r="P3935">
        <v>39.423076923076898</v>
      </c>
      <c r="Q3935">
        <v>-7.5741149659837997E-2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539</v>
      </c>
      <c r="E3936">
        <v>21.604326100000002</v>
      </c>
      <c r="F3936">
        <v>54.73</v>
      </c>
      <c r="G3936">
        <v>417.72964721525</v>
      </c>
      <c r="H3936">
        <v>-27.820668312638698</v>
      </c>
      <c r="I3936">
        <v>238.17712434616499</v>
      </c>
      <c r="J3936">
        <v>-6.6439129281439699</v>
      </c>
      <c r="K3936">
        <v>60.687278536684197</v>
      </c>
      <c r="L3936">
        <v>39.567202405187203</v>
      </c>
      <c r="M3936">
        <v>41.994590459364701</v>
      </c>
      <c r="N3936">
        <v>0.56708669450351701</v>
      </c>
      <c r="O3936">
        <v>42.298556550337999</v>
      </c>
      <c r="P3936">
        <v>444.03578528827001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D3937" t="s">
        <v>629</v>
      </c>
      <c r="E3937">
        <v>21.602940480000001</v>
      </c>
      <c r="F3937">
        <v>3.4</v>
      </c>
      <c r="G3937">
        <v>-70.841211482481199</v>
      </c>
      <c r="H3937">
        <v>-4.2679563187503096</v>
      </c>
      <c r="I3937">
        <v>-56.759809067102701</v>
      </c>
      <c r="J3937">
        <v>-1.2416140775692599</v>
      </c>
      <c r="K3937">
        <v>3.5097005938241201</v>
      </c>
      <c r="L3937">
        <v>4.2842061725679503</v>
      </c>
      <c r="M3937">
        <v>98.357265219866306</v>
      </c>
      <c r="N3937">
        <v>0.43062200956937702</v>
      </c>
      <c r="O3937">
        <v>116.17647058823501</v>
      </c>
      <c r="P3937">
        <v>4.2944785276073496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403</v>
      </c>
      <c r="E3938">
        <v>21.593250000000001</v>
      </c>
      <c r="F3938">
        <v>45</v>
      </c>
      <c r="G3938">
        <v>4.6982287392074698</v>
      </c>
      <c r="H3938">
        <v>6.3370856980564003</v>
      </c>
      <c r="I3938">
        <v>5.08886419675577</v>
      </c>
      <c r="J3938">
        <v>-15.316900493281199</v>
      </c>
      <c r="K3938">
        <v>48.2243739403078</v>
      </c>
      <c r="L3938">
        <v>42.656806212015198</v>
      </c>
      <c r="M3938">
        <v>29.002924974527399</v>
      </c>
      <c r="N3938">
        <v>0.23539081455695601</v>
      </c>
      <c r="O3938">
        <v>38.488888888888802</v>
      </c>
      <c r="P3938">
        <v>75.507020280811204</v>
      </c>
      <c r="Q3938">
        <v>8.5757071018653E-2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D3939" t="s">
        <v>403</v>
      </c>
      <c r="E3939">
        <v>21.567542400000001</v>
      </c>
      <c r="F3939">
        <v>31.35</v>
      </c>
      <c r="G3939">
        <v>19.169499978024401</v>
      </c>
      <c r="H3939">
        <v>50.847259753520902</v>
      </c>
      <c r="I3939">
        <v>35.953525850891097</v>
      </c>
      <c r="J3939">
        <v>8.7250525890974</v>
      </c>
      <c r="K3939">
        <v>24.1733570228476</v>
      </c>
      <c r="L3939">
        <v>16.806395072305101</v>
      </c>
      <c r="M3939">
        <v>88.393252057173299</v>
      </c>
      <c r="N3939">
        <v>0.91129592790547098</v>
      </c>
      <c r="O3939">
        <v>5.26315789473683</v>
      </c>
      <c r="P3939">
        <v>148.02215189873399</v>
      </c>
      <c r="Q3939">
        <v>0.151081085552665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D3940" t="s">
        <v>346</v>
      </c>
      <c r="E3940">
        <v>21.517213760000001</v>
      </c>
      <c r="F3940">
        <v>15.05</v>
      </c>
      <c r="G3940">
        <v>-101.368275604088</v>
      </c>
      <c r="H3940">
        <v>-15.838793524123201</v>
      </c>
      <c r="I3940">
        <v>-62.658787761422502</v>
      </c>
      <c r="J3940">
        <v>-1.2416140775692599</v>
      </c>
      <c r="K3940">
        <v>19.395224725756499</v>
      </c>
      <c r="L3940">
        <v>37.599002680976099</v>
      </c>
      <c r="M3940">
        <v>6.9133081973037598</v>
      </c>
      <c r="N3940">
        <v>1.0453112695911599</v>
      </c>
      <c r="O3940">
        <v>336.87707641195999</v>
      </c>
      <c r="P3940">
        <v>0</v>
      </c>
      <c r="Q3940">
        <v>-6.6758328695492003E-2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E3941">
        <v>21.475714</v>
      </c>
      <c r="F3941">
        <v>50.14</v>
      </c>
      <c r="G3941">
        <v>96.538306371424795</v>
      </c>
      <c r="H3941">
        <v>40.976096400880799</v>
      </c>
      <c r="I3941">
        <v>31.874877884319599</v>
      </c>
      <c r="J3941">
        <v>9.1129038644973104</v>
      </c>
      <c r="K3941">
        <v>38.278316608257597</v>
      </c>
      <c r="L3941">
        <v>32.444602710076801</v>
      </c>
      <c r="M3941">
        <v>76.1308206752513</v>
      </c>
      <c r="N3941">
        <v>2.45787111027545</v>
      </c>
      <c r="O3941">
        <v>12.0662145991224</v>
      </c>
      <c r="P3941">
        <v>134.51824134705299</v>
      </c>
      <c r="Q3941">
        <v>0.10678238662563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D3942" t="s">
        <v>713</v>
      </c>
      <c r="E3942">
        <v>21.450464595</v>
      </c>
      <c r="F3942">
        <v>40.17</v>
      </c>
      <c r="G3942">
        <v>4.66875596023766</v>
      </c>
      <c r="H3942">
        <v>2.2407322245402899</v>
      </c>
      <c r="I3942">
        <v>-3.6979089588406402</v>
      </c>
      <c r="J3942">
        <v>0.349295013339812</v>
      </c>
      <c r="K3942">
        <v>37.543999535910302</v>
      </c>
      <c r="L3942">
        <v>36.237000532181597</v>
      </c>
      <c r="M3942">
        <v>53.954400247966703</v>
      </c>
      <c r="N3942">
        <v>1.20032234403099</v>
      </c>
      <c r="O3942">
        <v>3.46029375155589</v>
      </c>
      <c r="P3942">
        <v>32.793388429752</v>
      </c>
      <c r="Q3942">
        <v>5.7901449305412002E-2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D3943" t="s">
        <v>1535</v>
      </c>
      <c r="E3943">
        <v>21.449638531999899</v>
      </c>
      <c r="F3943">
        <v>8.52</v>
      </c>
      <c r="G3943">
        <v>113.69386192698001</v>
      </c>
      <c r="H3943">
        <v>44.151440797894402</v>
      </c>
      <c r="I3943">
        <v>27.494257846168502</v>
      </c>
      <c r="J3943">
        <v>43.758385922430698</v>
      </c>
      <c r="K3943">
        <v>5.7558449538232104</v>
      </c>
      <c r="L3943">
        <v>5.4466334210376699</v>
      </c>
      <c r="M3943">
        <v>93.498991873790104</v>
      </c>
      <c r="N3943">
        <v>2.5362512029614801</v>
      </c>
      <c r="O3943">
        <v>0</v>
      </c>
      <c r="Q3943">
        <v>6.5005420698922997E-2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D3944" t="s">
        <v>1840</v>
      </c>
      <c r="E3944">
        <v>21.390124</v>
      </c>
      <c r="F3944">
        <v>22.13</v>
      </c>
      <c r="G3944">
        <v>235.88698794989301</v>
      </c>
      <c r="H3944">
        <v>31.2961232654045</v>
      </c>
      <c r="I3944">
        <v>99.456273103638296</v>
      </c>
      <c r="J3944">
        <v>6.87996041171822</v>
      </c>
      <c r="K3944">
        <v>16.7471099875569</v>
      </c>
      <c r="L3944">
        <v>13.3765348034942</v>
      </c>
      <c r="M3944">
        <v>96.542543312346297</v>
      </c>
      <c r="N3944">
        <v>1.6891565439281699</v>
      </c>
      <c r="O3944">
        <v>0</v>
      </c>
      <c r="P3944">
        <v>262.19312602291302</v>
      </c>
      <c r="Q3944">
        <v>4.1353551648508999E-2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D3945" t="s">
        <v>629</v>
      </c>
      <c r="E3945">
        <v>21.346499999999999</v>
      </c>
      <c r="F3945">
        <v>21.45</v>
      </c>
      <c r="G3945">
        <v>-3.7347095015910199</v>
      </c>
      <c r="H3945">
        <v>2.2115917653713701</v>
      </c>
      <c r="I3945">
        <v>-35.895365330129998</v>
      </c>
      <c r="J3945">
        <v>8.3681420199916996</v>
      </c>
      <c r="K3945">
        <v>21.9261493009232</v>
      </c>
      <c r="L3945">
        <v>21.386876482588999</v>
      </c>
      <c r="M3945">
        <v>64.0828278744915</v>
      </c>
      <c r="N3945">
        <v>0.17936244788228101</v>
      </c>
      <c r="O3945">
        <v>54.965034965034903</v>
      </c>
      <c r="P3945">
        <v>34.062499999999901</v>
      </c>
      <c r="Q3945">
        <v>6.5647922814106002E-2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E3946">
        <v>21.34168</v>
      </c>
      <c r="F3946">
        <v>30.2</v>
      </c>
      <c r="G3946">
        <v>32.641230348032998</v>
      </c>
      <c r="H3946">
        <v>20.974064133682202</v>
      </c>
      <c r="I3946">
        <v>51.066287340898</v>
      </c>
      <c r="J3946">
        <v>-10.616614077569199</v>
      </c>
      <c r="K3946">
        <v>27.9839772639111</v>
      </c>
      <c r="L3946">
        <v>24.015198763604101</v>
      </c>
      <c r="M3946">
        <v>50.363453545452103</v>
      </c>
      <c r="N3946">
        <v>0.64879793521284401</v>
      </c>
      <c r="O3946">
        <v>11.4238410596026</v>
      </c>
      <c r="P3946">
        <v>104.745762711864</v>
      </c>
      <c r="Q3946">
        <v>9.3904977426883002E-2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E3947">
        <v>21.325600000000001</v>
      </c>
      <c r="F3947">
        <v>9.25</v>
      </c>
      <c r="G3947">
        <v>-39.288264131345002</v>
      </c>
      <c r="H3947">
        <v>-0.17499353636773701</v>
      </c>
      <c r="I3947">
        <v>-31.834391077994901</v>
      </c>
      <c r="J3947">
        <v>6.9936800400777797</v>
      </c>
      <c r="K3947">
        <v>8.6649462300871303</v>
      </c>
      <c r="L3947">
        <v>9.2533171437939306</v>
      </c>
      <c r="M3947">
        <v>71.203962068461493</v>
      </c>
      <c r="N3947">
        <v>0.84412838746876795</v>
      </c>
      <c r="O3947">
        <v>50.8108108108108</v>
      </c>
      <c r="P3947">
        <v>24.327956989247301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E3948">
        <v>21.29665</v>
      </c>
      <c r="F3948">
        <v>32.64</v>
      </c>
      <c r="G3948">
        <v>24.4559866382968</v>
      </c>
      <c r="H3948">
        <v>-4.8393848901788798</v>
      </c>
      <c r="I3948">
        <v>-8.3466625422532097</v>
      </c>
      <c r="J3948">
        <v>-1.2416140775692599</v>
      </c>
      <c r="K3948">
        <v>32.391058848902802</v>
      </c>
      <c r="L3948">
        <v>29.586579514466798</v>
      </c>
      <c r="M3948">
        <v>1.5738798927461899</v>
      </c>
      <c r="N3948">
        <v>0</v>
      </c>
      <c r="O3948">
        <v>0.24509803921568499</v>
      </c>
      <c r="P3948">
        <v>94.285714285714207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E3949">
        <v>21.288540000000001</v>
      </c>
      <c r="F3949">
        <v>10.97</v>
      </c>
      <c r="G3949">
        <v>13.439084856916701</v>
      </c>
      <c r="H3949">
        <v>1.6615711327656499</v>
      </c>
      <c r="I3949">
        <v>-29.591730419555901</v>
      </c>
      <c r="J3949">
        <v>2.48278070827803</v>
      </c>
      <c r="K3949">
        <v>10.926951297704401</v>
      </c>
      <c r="L3949">
        <v>10.569884117931901</v>
      </c>
      <c r="M3949">
        <v>54.902282708674598</v>
      </c>
      <c r="N3949">
        <v>1.1563308919883599</v>
      </c>
      <c r="O3949">
        <v>45.670009115770199</v>
      </c>
      <c r="P3949">
        <v>72.484276729559696</v>
      </c>
      <c r="Q3949">
        <v>5.2596348524635003E-2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D3950" t="s">
        <v>692</v>
      </c>
      <c r="E3950">
        <v>21.175712999999998</v>
      </c>
      <c r="F3950">
        <v>68.73</v>
      </c>
      <c r="G3950">
        <v>-28.120423787305299</v>
      </c>
      <c r="H3950">
        <v>0.15603215840041201</v>
      </c>
      <c r="I3950">
        <v>-19.6945862549866</v>
      </c>
      <c r="J3950">
        <v>-1.2416140775692599</v>
      </c>
      <c r="K3950">
        <v>66.486387694697001</v>
      </c>
      <c r="L3950">
        <v>67.6381679785069</v>
      </c>
      <c r="M3950">
        <v>99.964255264645004</v>
      </c>
      <c r="N3950">
        <v>1.36363636363636</v>
      </c>
      <c r="O3950">
        <v>12.032591299287001</v>
      </c>
      <c r="P3950">
        <v>8.1340465701699092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D3951" t="s">
        <v>1407</v>
      </c>
      <c r="E3951">
        <v>21.140877551999999</v>
      </c>
      <c r="F3951">
        <v>9.65</v>
      </c>
      <c r="G3951">
        <v>-45.0087496989673</v>
      </c>
      <c r="H3951">
        <v>-6.8781208738690101</v>
      </c>
      <c r="I3951">
        <v>-45.374441955949898</v>
      </c>
      <c r="J3951">
        <v>-4.5615335946718796</v>
      </c>
      <c r="K3951">
        <v>10.036909720767399</v>
      </c>
      <c r="L3951">
        <v>12.304491349500999</v>
      </c>
      <c r="M3951">
        <v>30.292547813089602</v>
      </c>
      <c r="N3951">
        <v>0.98636146833801397</v>
      </c>
      <c r="O3951">
        <v>72.020725388600994</v>
      </c>
      <c r="P3951">
        <v>7.2222222222222099</v>
      </c>
      <c r="Q3951">
        <v>-1.6814270539053999E-2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D3952" t="s">
        <v>46</v>
      </c>
      <c r="E3952">
        <v>21.108750000000001</v>
      </c>
      <c r="F3952">
        <v>63.66</v>
      </c>
      <c r="G3952">
        <v>410.456087896626</v>
      </c>
      <c r="H3952">
        <v>65.186793120292293</v>
      </c>
      <c r="I3952">
        <v>228.37473588079601</v>
      </c>
      <c r="J3952">
        <v>-5.1901500136828398</v>
      </c>
      <c r="K3952">
        <v>47.2621015038522</v>
      </c>
      <c r="L3952">
        <v>30.338720060690498</v>
      </c>
      <c r="M3952">
        <v>67.559196082673395</v>
      </c>
      <c r="N3952">
        <v>1.7051615318228599</v>
      </c>
      <c r="O3952">
        <v>9.1737354696826898</v>
      </c>
      <c r="P3952">
        <v>436.76222596964499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D3953" t="s">
        <v>75</v>
      </c>
      <c r="E3953">
        <v>21.09384056</v>
      </c>
      <c r="F3953">
        <v>6.24</v>
      </c>
      <c r="G3953">
        <v>-81.3007287690167</v>
      </c>
      <c r="H3953">
        <v>-14.0347871890294</v>
      </c>
      <c r="I3953">
        <v>-58.881926654718399</v>
      </c>
      <c r="J3953">
        <v>-1.0831354721809801</v>
      </c>
      <c r="K3953">
        <v>6.9170147853852502</v>
      </c>
      <c r="L3953">
        <v>8.9221945785212</v>
      </c>
      <c r="M3953">
        <v>33.668295497328302</v>
      </c>
      <c r="N3953">
        <v>0.58433619053159003</v>
      </c>
      <c r="O3953">
        <v>197.916666666666</v>
      </c>
      <c r="P3953">
        <v>319.07320349227598</v>
      </c>
      <c r="Q3953">
        <v>8.5846689758285993E-2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E3954">
        <v>21.090250000000001</v>
      </c>
      <c r="F3954">
        <v>57.51</v>
      </c>
      <c r="G3954">
        <v>-83.179028961658503</v>
      </c>
      <c r="H3954">
        <v>-12.7758928266868</v>
      </c>
      <c r="I3954">
        <v>-70.205079323462101</v>
      </c>
      <c r="J3954">
        <v>-2.1809821390551698</v>
      </c>
      <c r="M3954">
        <v>41.510228146419699</v>
      </c>
      <c r="O3954">
        <v>181.77708224656499</v>
      </c>
      <c r="P3954">
        <v>9.6054888507718594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D3955" t="s">
        <v>403</v>
      </c>
      <c r="E3955">
        <v>21.067483500000002</v>
      </c>
      <c r="F3955">
        <v>36.39</v>
      </c>
      <c r="G3955">
        <v>90.301004784123194</v>
      </c>
      <c r="H3955">
        <v>-10.162089955748399</v>
      </c>
      <c r="I3955">
        <v>0.92212867663678799</v>
      </c>
      <c r="J3955">
        <v>-2.2631194539133599</v>
      </c>
      <c r="K3955">
        <v>35.322664509241797</v>
      </c>
      <c r="L3955">
        <v>31.256841705944801</v>
      </c>
      <c r="M3955">
        <v>58.892577141787299</v>
      </c>
      <c r="N3955">
        <v>1.64286666562494</v>
      </c>
      <c r="O3955">
        <v>18.7688925528991</v>
      </c>
      <c r="P3955">
        <v>134.77419354838699</v>
      </c>
      <c r="Q3955">
        <v>8.1264608826074003E-2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E3956">
        <v>21.000426182999998</v>
      </c>
      <c r="F3956">
        <v>6.43</v>
      </c>
      <c r="G3956">
        <v>-17.323087225561899</v>
      </c>
      <c r="H3956">
        <v>-6.4860914770052203</v>
      </c>
      <c r="I3956">
        <v>-29.9340042584288</v>
      </c>
      <c r="J3956">
        <v>0.147274811319619</v>
      </c>
      <c r="K3956">
        <v>6.6164036686951198</v>
      </c>
      <c r="L3956">
        <v>6.4535892046502896</v>
      </c>
      <c r="M3956">
        <v>41.476918885099401</v>
      </c>
      <c r="N3956">
        <v>0.44371468892728</v>
      </c>
      <c r="O3956">
        <v>32.037325038880198</v>
      </c>
      <c r="P3956">
        <v>33.6798336798336</v>
      </c>
      <c r="Q3956">
        <v>4.4165528715816998E-2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D3957" t="s">
        <v>713</v>
      </c>
      <c r="E3957">
        <v>20.996392725</v>
      </c>
      <c r="F3957">
        <v>125.32</v>
      </c>
      <c r="G3957">
        <v>10.572209287347601</v>
      </c>
      <c r="H3957">
        <v>-2.9887408334366601</v>
      </c>
      <c r="I3957">
        <v>6.3164653746096997</v>
      </c>
      <c r="J3957">
        <v>-0.32885155737539801</v>
      </c>
      <c r="K3957">
        <v>119.435263180164</v>
      </c>
      <c r="L3957">
        <v>108.374283293416</v>
      </c>
      <c r="M3957">
        <v>31.0272649847048</v>
      </c>
      <c r="N3957">
        <v>0.93636449267859401</v>
      </c>
      <c r="O3957">
        <v>1.3405681455473899</v>
      </c>
      <c r="P3957">
        <v>40.131946774013102</v>
      </c>
      <c r="Q3957">
        <v>7.1200898966220002E-3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D3958" t="s">
        <v>214</v>
      </c>
      <c r="E3958">
        <v>20.947500000000002</v>
      </c>
      <c r="F3958">
        <v>82</v>
      </c>
      <c r="G3958">
        <v>81.288798635841104</v>
      </c>
      <c r="H3958">
        <v>7.1302327106592402</v>
      </c>
      <c r="I3958">
        <v>10.4040421370796</v>
      </c>
      <c r="J3958">
        <v>-1.9269433841089301</v>
      </c>
      <c r="K3958">
        <v>81.1976861468397</v>
      </c>
      <c r="L3958">
        <v>72.128895496812305</v>
      </c>
      <c r="M3958">
        <v>66.258995899443704</v>
      </c>
      <c r="N3958">
        <v>1.5308266247791</v>
      </c>
      <c r="O3958">
        <v>19.512195121951201</v>
      </c>
      <c r="P3958">
        <v>114.09921671018201</v>
      </c>
      <c r="Q3958">
        <v>7.2737622618021996E-2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D3959" t="s">
        <v>539</v>
      </c>
      <c r="E3959">
        <v>20.88</v>
      </c>
      <c r="F3959">
        <v>26.95</v>
      </c>
      <c r="G3959">
        <v>-40.696227018381698</v>
      </c>
      <c r="H3959">
        <v>-10.943938009908999</v>
      </c>
      <c r="I3959">
        <v>-53.429987945825602</v>
      </c>
      <c r="J3959">
        <v>-4.7759176118728002</v>
      </c>
      <c r="K3959">
        <v>30.535210267430699</v>
      </c>
      <c r="L3959">
        <v>35.320666363484797</v>
      </c>
      <c r="M3959">
        <v>40.842165286584802</v>
      </c>
      <c r="N3959">
        <v>1.6015133596128199</v>
      </c>
      <c r="O3959">
        <v>118.923933209647</v>
      </c>
      <c r="P3959">
        <v>12.808706571787299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D3960" t="s">
        <v>448</v>
      </c>
      <c r="E3960">
        <v>20.831759999999999</v>
      </c>
      <c r="F3960">
        <v>19.25</v>
      </c>
      <c r="G3960">
        <v>-6.7409206817152398</v>
      </c>
      <c r="H3960">
        <v>-27.886710784753699</v>
      </c>
      <c r="I3960">
        <v>-33.622043507286897</v>
      </c>
      <c r="J3960">
        <v>-1.2416140775692599</v>
      </c>
      <c r="K3960">
        <v>21.833168410251101</v>
      </c>
      <c r="L3960">
        <v>21.878193598095901</v>
      </c>
      <c r="M3960">
        <v>10.409434135807601</v>
      </c>
      <c r="N3960">
        <v>0.34682080924855402</v>
      </c>
      <c r="O3960">
        <v>44.831168831168803</v>
      </c>
      <c r="P3960">
        <v>23.0031948881789</v>
      </c>
      <c r="Q3960">
        <v>0.133288651768036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E3961">
        <v>20.814225</v>
      </c>
      <c r="F3961">
        <v>47.75</v>
      </c>
      <c r="G3961">
        <v>23.9928861636817</v>
      </c>
      <c r="H3961">
        <v>34.576673503981603</v>
      </c>
      <c r="I3961">
        <v>36.0265854156616</v>
      </c>
      <c r="J3961">
        <v>9.3676052877307008</v>
      </c>
      <c r="K3961">
        <v>37.4470334589451</v>
      </c>
      <c r="L3961">
        <v>37.219319884646502</v>
      </c>
      <c r="M3961">
        <v>85.820290035826901</v>
      </c>
      <c r="N3961">
        <v>2.4573534116085902</v>
      </c>
      <c r="O3961">
        <v>19.6858638743455</v>
      </c>
      <c r="P3961">
        <v>69.0864022662889</v>
      </c>
      <c r="Q3961">
        <v>0.23958795945554601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713</v>
      </c>
      <c r="E3962">
        <v>20.802747875000001</v>
      </c>
      <c r="F3962">
        <v>89.78</v>
      </c>
      <c r="G3962">
        <v>1.7863144879734101</v>
      </c>
      <c r="H3962">
        <v>-4.0736191244131099</v>
      </c>
      <c r="I3962">
        <v>12.922909301078899</v>
      </c>
      <c r="J3962">
        <v>1.9886581882359899</v>
      </c>
      <c r="K3962">
        <v>85.757456868852202</v>
      </c>
      <c r="L3962">
        <v>77.707219160193802</v>
      </c>
      <c r="M3962">
        <v>59.256974662123497</v>
      </c>
      <c r="N3962">
        <v>0.63750558792422896</v>
      </c>
      <c r="O3962">
        <v>5.1459122298953099</v>
      </c>
      <c r="P3962">
        <v>35.619335347431999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E3963">
        <v>20.7056304</v>
      </c>
      <c r="F3963">
        <v>19.09</v>
      </c>
      <c r="G3963">
        <v>75.277811240602304</v>
      </c>
      <c r="H3963">
        <v>-20.477059518389801</v>
      </c>
      <c r="I3963">
        <v>1.7371304319640399</v>
      </c>
      <c r="J3963">
        <v>0.71917023615622</v>
      </c>
      <c r="K3963">
        <v>19.546560117378199</v>
      </c>
      <c r="L3963">
        <v>16.762506293674001</v>
      </c>
      <c r="M3963">
        <v>39.650103239919403</v>
      </c>
      <c r="N3963">
        <v>0.31983772717881898</v>
      </c>
      <c r="O3963">
        <v>62.388685175484497</v>
      </c>
      <c r="P3963">
        <v>138.625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D3964" t="s">
        <v>539</v>
      </c>
      <c r="E3964">
        <v>20.68264692</v>
      </c>
      <c r="F3964">
        <v>3.06</v>
      </c>
      <c r="G3964">
        <v>-106.306138073019</v>
      </c>
      <c r="H3964">
        <v>-5.4845461805014697</v>
      </c>
      <c r="I3964">
        <v>-75.082188434823095</v>
      </c>
      <c r="J3964">
        <v>3.1651655834476702</v>
      </c>
      <c r="K3964">
        <v>3.2085945928128901</v>
      </c>
      <c r="L3964">
        <v>6.0033582629602202</v>
      </c>
      <c r="M3964">
        <v>64.754587480939804</v>
      </c>
      <c r="N3964">
        <v>1.36404403574565</v>
      </c>
      <c r="O3964">
        <v>422.87581699346401</v>
      </c>
      <c r="P3964">
        <v>6.6202090592334297</v>
      </c>
      <c r="Q3964">
        <v>0.20595045173530299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D3965" t="s">
        <v>140</v>
      </c>
      <c r="E3965">
        <v>20.627206600000001</v>
      </c>
      <c r="F3965">
        <v>26.65</v>
      </c>
      <c r="G3965">
        <v>208.913987713143</v>
      </c>
      <c r="I3965">
        <v>85.548408580102105</v>
      </c>
      <c r="K3965">
        <v>20.138901269265599</v>
      </c>
      <c r="L3965">
        <v>14.926506281189599</v>
      </c>
      <c r="M3965">
        <v>97.886429792970802</v>
      </c>
      <c r="N3965">
        <v>0.42857142857142799</v>
      </c>
      <c r="O3965">
        <v>8.6303939962476495</v>
      </c>
      <c r="P3965">
        <v>237.341772151898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E3966">
        <v>20.623900800000001</v>
      </c>
      <c r="F3966">
        <v>40.32</v>
      </c>
      <c r="G3966">
        <v>41.623891081499302</v>
      </c>
      <c r="H3966">
        <v>5.3287496174272002</v>
      </c>
      <c r="I3966">
        <v>40.3263481505426</v>
      </c>
      <c r="J3966">
        <v>4.6045397685845799</v>
      </c>
      <c r="K3966">
        <v>39.541032214419999</v>
      </c>
      <c r="L3966">
        <v>33.831047868053602</v>
      </c>
      <c r="M3966">
        <v>57.498262432022997</v>
      </c>
      <c r="N3966">
        <v>1.3729573615355299</v>
      </c>
      <c r="O3966">
        <v>18.278769841269799</v>
      </c>
      <c r="P3966">
        <v>91.090047393364898</v>
      </c>
      <c r="Q3966">
        <v>-7.9382395682269999E-3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D3967" t="s">
        <v>49</v>
      </c>
      <c r="E3967">
        <v>20.587343400000002</v>
      </c>
      <c r="F3967">
        <v>17.97</v>
      </c>
      <c r="G3967">
        <v>-58.186350355051403</v>
      </c>
      <c r="H3967">
        <v>0.69278588552767495</v>
      </c>
      <c r="I3967">
        <v>-56.284569387204101</v>
      </c>
      <c r="J3967">
        <v>-5.6533787834516103</v>
      </c>
      <c r="K3967">
        <v>18.6463414868449</v>
      </c>
      <c r="L3967">
        <v>24.128638761293502</v>
      </c>
      <c r="M3967">
        <v>45.147141188741998</v>
      </c>
      <c r="N3967">
        <v>0.28503678886144601</v>
      </c>
      <c r="O3967">
        <v>105.84307178631001</v>
      </c>
      <c r="P3967">
        <v>17.450980392156801</v>
      </c>
      <c r="Q3967">
        <v>-4.0903327083699002E-2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E3968">
        <v>20.582032680000001</v>
      </c>
      <c r="F3968">
        <v>45.08</v>
      </c>
      <c r="G3968">
        <v>-16.569039728326299</v>
      </c>
      <c r="H3968">
        <v>2.9763862193814701</v>
      </c>
      <c r="I3968">
        <v>-17.233275623055899</v>
      </c>
      <c r="J3968">
        <v>2.91568929321725</v>
      </c>
      <c r="K3968">
        <v>44.150597126490702</v>
      </c>
      <c r="L3968">
        <v>44.662322201334703</v>
      </c>
      <c r="M3968">
        <v>60.935482157485403</v>
      </c>
      <c r="N3968">
        <v>1.4752090695965501</v>
      </c>
      <c r="O3968">
        <v>52.551020408163197</v>
      </c>
      <c r="P3968">
        <v>15.294117647058799</v>
      </c>
      <c r="Q3968">
        <v>1.8004368901326999E-2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D3969" t="s">
        <v>629</v>
      </c>
      <c r="E3969">
        <v>20.545200000000001</v>
      </c>
      <c r="F3969">
        <v>13.5</v>
      </c>
      <c r="G3969">
        <v>85.624788143620904</v>
      </c>
      <c r="H3969">
        <v>14.8878878370938</v>
      </c>
      <c r="I3969">
        <v>-6.6971173447757799</v>
      </c>
      <c r="J3969">
        <v>7.7815647303777498</v>
      </c>
      <c r="K3969">
        <v>12.152225499811101</v>
      </c>
      <c r="L3969">
        <v>11.5433474688333</v>
      </c>
      <c r="M3969">
        <v>71.122227925995801</v>
      </c>
      <c r="N3969">
        <v>1.2144986337666599</v>
      </c>
      <c r="O3969">
        <v>61.185185185185098</v>
      </c>
      <c r="P3969">
        <v>111.93092621664</v>
      </c>
      <c r="Q3969">
        <v>0.19777175386505999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D3970" t="s">
        <v>297</v>
      </c>
      <c r="E3970">
        <v>20.484201850000002</v>
      </c>
      <c r="F3970">
        <v>57.05</v>
      </c>
      <c r="G3970">
        <v>15.6799246447504</v>
      </c>
      <c r="H3970">
        <v>7.0233602078603203</v>
      </c>
      <c r="I3970">
        <v>11.8049030326038</v>
      </c>
      <c r="J3970">
        <v>5.7739552340045304</v>
      </c>
      <c r="K3970">
        <v>50.451884733239602</v>
      </c>
      <c r="L3970">
        <v>46.493826942791301</v>
      </c>
      <c r="M3970">
        <v>69.5380503022065</v>
      </c>
      <c r="N3970">
        <v>4.2344497607655498</v>
      </c>
      <c r="O3970">
        <v>6.6958808063102504</v>
      </c>
      <c r="P3970">
        <v>129.57746478873199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D3971" t="s">
        <v>75</v>
      </c>
      <c r="E3971">
        <v>20.479199999999999</v>
      </c>
      <c r="F3971">
        <v>93.49</v>
      </c>
      <c r="G3971">
        <v>106.256050981706</v>
      </c>
      <c r="H3971">
        <v>22.743363354555299</v>
      </c>
      <c r="I3971">
        <v>119.230000619903</v>
      </c>
      <c r="J3971">
        <v>8.9973360276678402</v>
      </c>
      <c r="M3971">
        <v>100</v>
      </c>
      <c r="O3971">
        <v>0</v>
      </c>
      <c r="P3971">
        <v>132.56218905472599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D3972" t="s">
        <v>140</v>
      </c>
      <c r="E3972">
        <v>20.419577239999999</v>
      </c>
      <c r="F3972">
        <v>65.2</v>
      </c>
      <c r="G3972">
        <v>-5.5653973322788399</v>
      </c>
      <c r="H3972">
        <v>40.049503998710001</v>
      </c>
      <c r="I3972">
        <v>75.052671432267203</v>
      </c>
      <c r="J3972">
        <v>5.2943336348490302</v>
      </c>
      <c r="K3972">
        <v>55.6793310201463</v>
      </c>
      <c r="L3972">
        <v>51.083272358342803</v>
      </c>
      <c r="M3972">
        <v>96.591976896430694</v>
      </c>
      <c r="N3972">
        <v>1.8026593796658801</v>
      </c>
      <c r="O3972">
        <v>30.368098159509199</v>
      </c>
      <c r="P3972">
        <v>114.473684210526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E3973">
        <v>20.305355899999999</v>
      </c>
      <c r="F3973">
        <v>89.23</v>
      </c>
      <c r="G3973">
        <v>43.591043952875303</v>
      </c>
      <c r="H3973">
        <v>-13.9201929709869</v>
      </c>
      <c r="I3973">
        <v>-15.277243379878101</v>
      </c>
      <c r="J3973">
        <v>-7.4811974109025901</v>
      </c>
      <c r="K3973">
        <v>93.887717877388695</v>
      </c>
      <c r="L3973">
        <v>84.870414375357797</v>
      </c>
      <c r="M3973">
        <v>40.1168388534008</v>
      </c>
      <c r="N3973">
        <v>1.46956386035452</v>
      </c>
      <c r="O3973">
        <v>22.257088423176</v>
      </c>
      <c r="P3973">
        <v>75.961348846381398</v>
      </c>
      <c r="Q3973">
        <v>4.4500310902626003E-2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D3974" t="s">
        <v>629</v>
      </c>
      <c r="E3974">
        <v>20.2608</v>
      </c>
      <c r="F3974">
        <v>38.25</v>
      </c>
      <c r="G3974">
        <v>-54.623229527292402</v>
      </c>
      <c r="H3974">
        <v>-15.506051556845501</v>
      </c>
      <c r="I3974">
        <v>17.437042334407501</v>
      </c>
      <c r="J3974">
        <v>-8.5996387689272797</v>
      </c>
      <c r="K3974">
        <v>39.626581754364203</v>
      </c>
      <c r="L3974">
        <v>38.330387699233299</v>
      </c>
      <c r="M3974">
        <v>27.9501097777536</v>
      </c>
      <c r="N3974">
        <v>0.81060804905513195</v>
      </c>
      <c r="O3974">
        <v>51.633986928104498</v>
      </c>
      <c r="P3974">
        <v>56.955272876487399</v>
      </c>
      <c r="Q3974">
        <v>-9.5742170469079995E-3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E3975">
        <v>20.258364</v>
      </c>
      <c r="F3975">
        <v>24.05</v>
      </c>
      <c r="G3975">
        <v>52.106324834992201</v>
      </c>
      <c r="H3975">
        <v>16.990550465365601</v>
      </c>
      <c r="I3975">
        <v>12.518151701231201</v>
      </c>
      <c r="J3975">
        <v>-7.3718822768029799</v>
      </c>
      <c r="K3975">
        <v>23.824056660409799</v>
      </c>
      <c r="L3975">
        <v>21.315958949496601</v>
      </c>
      <c r="M3975">
        <v>37.770054467932297</v>
      </c>
      <c r="N3975">
        <v>0.66146203354885502</v>
      </c>
      <c r="O3975">
        <v>53.014553014553002</v>
      </c>
      <c r="P3975">
        <v>118.636363636363</v>
      </c>
      <c r="Q3975">
        <v>5.6476154184326E-2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E3976">
        <v>20.253528549999999</v>
      </c>
      <c r="F3976">
        <v>34.78</v>
      </c>
      <c r="G3976">
        <v>10.4076984049678</v>
      </c>
      <c r="H3976">
        <v>-22.220931024842201</v>
      </c>
      <c r="I3976">
        <v>-16.988698130113999</v>
      </c>
      <c r="J3976">
        <v>-6.5303504983811402</v>
      </c>
      <c r="K3976">
        <v>36.909065721880097</v>
      </c>
      <c r="L3976">
        <v>35.787273414309198</v>
      </c>
      <c r="M3976">
        <v>31.4796683708255</v>
      </c>
      <c r="N3976">
        <v>1.1750116615653901</v>
      </c>
      <c r="O3976">
        <v>73.030477285796394</v>
      </c>
      <c r="P3976">
        <v>43.8378825475599</v>
      </c>
      <c r="Q3976">
        <v>0.199146620409134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D3977" t="s">
        <v>388</v>
      </c>
      <c r="E3977">
        <v>20.243776499999999</v>
      </c>
      <c r="F3977">
        <v>39.94</v>
      </c>
      <c r="G3977">
        <v>21.346357305908299</v>
      </c>
      <c r="H3977">
        <v>2.2940365100852902</v>
      </c>
      <c r="I3977">
        <v>-24.220184864988202</v>
      </c>
      <c r="J3977">
        <v>3.5658297063542199</v>
      </c>
      <c r="K3977">
        <v>39.7359583738019</v>
      </c>
      <c r="L3977">
        <v>39.189484889933098</v>
      </c>
      <c r="M3977">
        <v>57.6626627787969</v>
      </c>
      <c r="N3977">
        <v>0.930193701095547</v>
      </c>
      <c r="O3977">
        <v>46.219328993490201</v>
      </c>
      <c r="P3977">
        <v>66.347355268637997</v>
      </c>
      <c r="Q3977">
        <v>7.5676336597901003E-2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D3978" t="s">
        <v>713</v>
      </c>
      <c r="E3978">
        <v>20.204048429</v>
      </c>
      <c r="F3978">
        <v>202.26</v>
      </c>
      <c r="G3978">
        <v>-21.670856127856599</v>
      </c>
      <c r="K3978">
        <v>199.64482088527899</v>
      </c>
      <c r="L3978">
        <v>192.56798235863999</v>
      </c>
      <c r="M3978">
        <v>61.144137814655998</v>
      </c>
      <c r="N3978">
        <v>1</v>
      </c>
      <c r="O3978">
        <v>3.8267576386828899</v>
      </c>
      <c r="P3978">
        <v>6.6434672571970799</v>
      </c>
      <c r="Q3978">
        <v>-1.293132028575E-3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E3979">
        <v>20.20165424</v>
      </c>
      <c r="F3979">
        <v>10.91</v>
      </c>
      <c r="G3979">
        <v>139.79142290259</v>
      </c>
      <c r="H3979">
        <v>-5.56731937607515</v>
      </c>
      <c r="I3979">
        <v>-18.2144900913183</v>
      </c>
      <c r="J3979">
        <v>-11.2251124274042</v>
      </c>
      <c r="K3979">
        <v>11.506338951357201</v>
      </c>
      <c r="L3979">
        <v>10.2086722776687</v>
      </c>
      <c r="M3979">
        <v>22.550941075584099</v>
      </c>
      <c r="N3979">
        <v>1.0381231671554201</v>
      </c>
      <c r="O3979">
        <v>63.1530705774518</v>
      </c>
      <c r="P3979">
        <v>217.15116279069699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D3980" t="s">
        <v>182</v>
      </c>
      <c r="E3980">
        <v>20.153105</v>
      </c>
      <c r="F3980">
        <v>42.89</v>
      </c>
      <c r="G3980">
        <v>-5.4892366645688799</v>
      </c>
      <c r="H3980">
        <v>6.1499199226553296</v>
      </c>
      <c r="I3980">
        <v>-12.7458844948607</v>
      </c>
      <c r="J3980">
        <v>-0.48918689310325902</v>
      </c>
      <c r="K3980">
        <v>40.284615406050598</v>
      </c>
      <c r="L3980">
        <v>40.688144531896398</v>
      </c>
      <c r="M3980">
        <v>53.7229659637295</v>
      </c>
      <c r="N3980">
        <v>1.95131704419592</v>
      </c>
      <c r="O3980">
        <v>25.8801585451154</v>
      </c>
      <c r="P3980">
        <v>26.519174041297902</v>
      </c>
      <c r="Q3980">
        <v>5.7427044384480999E-2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D3981" t="s">
        <v>65</v>
      </c>
      <c r="E3981">
        <v>20.102418</v>
      </c>
      <c r="F3981">
        <v>80.14</v>
      </c>
      <c r="G3981">
        <v>96.304973038091504</v>
      </c>
      <c r="H3981">
        <v>80.742010458658299</v>
      </c>
      <c r="I3981">
        <v>85.181559397725707</v>
      </c>
      <c r="J3981">
        <v>52.249441894733003</v>
      </c>
      <c r="K3981">
        <v>48.4473069766915</v>
      </c>
      <c r="L3981">
        <v>42.688383526785699</v>
      </c>
      <c r="M3981">
        <v>92.707774040924704</v>
      </c>
      <c r="N3981">
        <v>3.2815037801271298</v>
      </c>
      <c r="O3981">
        <v>5.3156975293236801</v>
      </c>
      <c r="P3981">
        <v>140.299850074962</v>
      </c>
      <c r="Q3981">
        <v>9.9927280215762998E-2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D3982" t="s">
        <v>414</v>
      </c>
      <c r="E3982">
        <v>20.098607783999999</v>
      </c>
      <c r="F3982">
        <v>12.64</v>
      </c>
      <c r="G3982">
        <v>15.7163338370927</v>
      </c>
      <c r="H3982">
        <v>-11.376741212017899</v>
      </c>
      <c r="I3982">
        <v>5.46480404637982</v>
      </c>
      <c r="J3982">
        <v>-6.2781104279342204</v>
      </c>
      <c r="K3982">
        <v>13.742270294625399</v>
      </c>
      <c r="L3982">
        <v>12.4590621368695</v>
      </c>
      <c r="M3982">
        <v>32.987938446359003</v>
      </c>
      <c r="N3982">
        <v>1.03814122839551</v>
      </c>
      <c r="O3982">
        <v>32.5949367088607</v>
      </c>
      <c r="P3982">
        <v>60.202788339670398</v>
      </c>
      <c r="Q3982">
        <v>3.8923615909647998E-2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D3983" t="s">
        <v>713</v>
      </c>
      <c r="E3983">
        <v>20.010432867999999</v>
      </c>
      <c r="F3983">
        <v>87.17</v>
      </c>
      <c r="G3983">
        <v>31.381995067356598</v>
      </c>
      <c r="H3983">
        <v>0.397101596307602</v>
      </c>
      <c r="I3983">
        <v>14.389423286788499</v>
      </c>
      <c r="J3983">
        <v>1.5273266553163101</v>
      </c>
      <c r="K3983">
        <v>82.019505457690499</v>
      </c>
      <c r="L3983">
        <v>72.124756677762704</v>
      </c>
      <c r="M3983">
        <v>57.664030131014698</v>
      </c>
      <c r="N3983">
        <v>1.06171375211945</v>
      </c>
      <c r="O3983">
        <v>3.24652976941608</v>
      </c>
      <c r="P3983">
        <v>66.673040152963694</v>
      </c>
      <c r="Q3983">
        <v>6.2739406014718002E-2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D3984" t="s">
        <v>242</v>
      </c>
      <c r="E3984">
        <v>20.007857099999999</v>
      </c>
      <c r="F3984">
        <v>15.84</v>
      </c>
      <c r="G3984">
        <v>-8.6241172706421807</v>
      </c>
      <c r="H3984">
        <v>-8.39360175764876</v>
      </c>
      <c r="I3984">
        <v>-42.932188434823097</v>
      </c>
      <c r="J3984">
        <v>-16.532619368574501</v>
      </c>
      <c r="K3984">
        <v>16.174060535319001</v>
      </c>
      <c r="L3984">
        <v>16.571488875483499</v>
      </c>
      <c r="M3984">
        <v>45.307654044167997</v>
      </c>
      <c r="N3984">
        <v>1.3340439013818499</v>
      </c>
      <c r="O3984">
        <v>53.724747474747403</v>
      </c>
      <c r="P3984">
        <v>25.2173913043478</v>
      </c>
      <c r="Q3984">
        <v>6.9743014165046996E-2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D3985" t="s">
        <v>125</v>
      </c>
      <c r="E3985">
        <v>20.004000000000001</v>
      </c>
      <c r="F3985">
        <v>52.5</v>
      </c>
      <c r="G3985">
        <v>0.99745067576798896</v>
      </c>
      <c r="H3985">
        <v>-10.480894324141101</v>
      </c>
      <c r="I3985">
        <v>28.5597034570687</v>
      </c>
      <c r="J3985">
        <v>-5.0130206582889096</v>
      </c>
      <c r="K3985">
        <v>45.048312610943199</v>
      </c>
      <c r="L3985">
        <v>38.382427511134203</v>
      </c>
      <c r="M3985">
        <v>33.904613734937101</v>
      </c>
      <c r="N3985">
        <v>1.49475917144996</v>
      </c>
      <c r="O3985">
        <v>2</v>
      </c>
      <c r="P3985">
        <v>57.894736842105203</v>
      </c>
      <c r="Q3985">
        <v>0.111355474054465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D3986" t="s">
        <v>65</v>
      </c>
      <c r="E3986">
        <v>19.96</v>
      </c>
      <c r="F3986">
        <v>5.03</v>
      </c>
      <c r="G3986">
        <v>-81.153534841421703</v>
      </c>
      <c r="H3986">
        <v>-23.036106201654199</v>
      </c>
      <c r="I3986">
        <v>-63.921579397495002</v>
      </c>
      <c r="J3986">
        <v>-3.3984768226672899</v>
      </c>
      <c r="K3986">
        <v>6.1590482731972402</v>
      </c>
      <c r="L3986">
        <v>8.3372995823048299</v>
      </c>
      <c r="M3986">
        <v>10.407352517336101</v>
      </c>
      <c r="N3986">
        <v>0.65663075888471201</v>
      </c>
      <c r="O3986">
        <v>202.186878727634</v>
      </c>
      <c r="P3986">
        <v>3.07377049180328</v>
      </c>
      <c r="Q3986">
        <v>-2.3961332987244999E-2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E3987">
        <v>19.940977056000001</v>
      </c>
      <c r="F3987">
        <v>8.4</v>
      </c>
      <c r="G3987">
        <v>-89.383061149942606</v>
      </c>
      <c r="H3987">
        <v>-23.280449528962102</v>
      </c>
      <c r="I3987">
        <v>-92.017801223455507</v>
      </c>
      <c r="J3987">
        <v>-8.9835495614402401</v>
      </c>
      <c r="K3987">
        <v>9.91233400285941</v>
      </c>
      <c r="L3987">
        <v>17.946024969440401</v>
      </c>
      <c r="M3987">
        <v>35.153462333516899</v>
      </c>
      <c r="N3987">
        <v>0.48365353058493799</v>
      </c>
      <c r="O3987">
        <v>440.47619047619003</v>
      </c>
      <c r="P3987">
        <v>12.449799196787099</v>
      </c>
      <c r="Q3987">
        <v>-6.5613211242863997E-2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D3988" t="s">
        <v>336</v>
      </c>
      <c r="E3988">
        <v>19.911695661</v>
      </c>
      <c r="F3988">
        <v>37.83</v>
      </c>
      <c r="G3988">
        <v>-6.8932592851408003</v>
      </c>
      <c r="H3988">
        <v>3.93002281539902</v>
      </c>
      <c r="I3988">
        <v>-11.088945191579899</v>
      </c>
      <c r="J3988">
        <v>-5.10438409027575</v>
      </c>
      <c r="K3988">
        <v>38.512120734856197</v>
      </c>
      <c r="L3988">
        <v>38.437821184879098</v>
      </c>
      <c r="M3988">
        <v>52.126151628333197</v>
      </c>
      <c r="N3988">
        <v>0.969175025785454</v>
      </c>
      <c r="O3988">
        <v>39.492466296590003</v>
      </c>
      <c r="P3988">
        <v>51.319999999999901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E3989">
        <v>19.909661459999999</v>
      </c>
      <c r="F3989">
        <v>68.5</v>
      </c>
      <c r="G3989">
        <v>-88.567170523022298</v>
      </c>
      <c r="H3989">
        <v>-3.16481464714392</v>
      </c>
      <c r="I3989">
        <v>-75.593220884825897</v>
      </c>
      <c r="J3989">
        <v>7.2326942228259901</v>
      </c>
      <c r="K3989">
        <v>69.352339355163707</v>
      </c>
      <c r="M3989">
        <v>61.332848711175998</v>
      </c>
      <c r="N3989">
        <v>0.624086524408067</v>
      </c>
      <c r="O3989">
        <v>191.240875912408</v>
      </c>
      <c r="P3989">
        <v>24.545454545454501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E3990">
        <v>19.904215128000001</v>
      </c>
      <c r="F3990">
        <v>17.489999999999998</v>
      </c>
      <c r="G3990">
        <v>-39.2479001437015</v>
      </c>
      <c r="H3990">
        <v>2.9923303201770999</v>
      </c>
      <c r="I3990">
        <v>-17.653851454516801</v>
      </c>
      <c r="J3990">
        <v>23.927431752633499</v>
      </c>
      <c r="K3990">
        <v>15.543276731789801</v>
      </c>
      <c r="L3990">
        <v>16.372365061335</v>
      </c>
      <c r="M3990">
        <v>82.948222533148098</v>
      </c>
      <c r="N3990">
        <v>1.8301107014808999</v>
      </c>
      <c r="O3990">
        <v>25.786163522012501</v>
      </c>
      <c r="P3990">
        <v>31.5037593984962</v>
      </c>
      <c r="Q3990">
        <v>9.5701076666107998E-2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E3991">
        <v>19.899999999999999</v>
      </c>
      <c r="F3991">
        <v>39</v>
      </c>
      <c r="G3991">
        <v>0.52313021966333595</v>
      </c>
      <c r="H3991">
        <v>2.7281826773886699</v>
      </c>
      <c r="I3991">
        <v>-18.187031079370598</v>
      </c>
      <c r="J3991">
        <v>-1.7416140775692699</v>
      </c>
      <c r="K3991">
        <v>38.565456929432798</v>
      </c>
      <c r="L3991">
        <v>37.394011185960998</v>
      </c>
      <c r="M3991">
        <v>58.377582789039003</v>
      </c>
      <c r="N3991">
        <v>0.21672761949671701</v>
      </c>
      <c r="O3991">
        <v>40.794871794871703</v>
      </c>
      <c r="P3991">
        <v>44.4444444444444</v>
      </c>
      <c r="Q3991">
        <v>0.10620820424668501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D3992" t="s">
        <v>140</v>
      </c>
      <c r="E3992">
        <v>19.89</v>
      </c>
      <c r="F3992">
        <v>6.73</v>
      </c>
      <c r="G3992">
        <v>45.816624075318003</v>
      </c>
      <c r="H3992">
        <v>-2.8393848901788901</v>
      </c>
      <c r="I3992">
        <v>9.0314479288131899</v>
      </c>
      <c r="J3992">
        <v>-5.7084728671946303</v>
      </c>
      <c r="K3992">
        <v>6.6096506882689798</v>
      </c>
      <c r="L3992">
        <v>6.3656433445752096</v>
      </c>
      <c r="M3992">
        <v>38.364547603716701</v>
      </c>
      <c r="N3992">
        <v>1.33115005457931</v>
      </c>
      <c r="O3992">
        <v>68.796433878157401</v>
      </c>
      <c r="P3992">
        <v>96.783625730994103</v>
      </c>
      <c r="Q3992">
        <v>1.5960011956191001E-2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D3993" t="s">
        <v>629</v>
      </c>
      <c r="E3993">
        <v>19.845239759999998</v>
      </c>
      <c r="F3993">
        <v>1.08</v>
      </c>
      <c r="G3993">
        <v>-73.449491075449203</v>
      </c>
      <c r="H3993">
        <v>25.2810970375319</v>
      </c>
      <c r="I3993">
        <v>-43.654769079984398</v>
      </c>
      <c r="J3993">
        <v>-1.2416140775692599</v>
      </c>
      <c r="K3993">
        <v>1.0520166089308101</v>
      </c>
      <c r="L3993">
        <v>1.6460835833723599</v>
      </c>
      <c r="M3993">
        <v>53.6751946635843</v>
      </c>
      <c r="N3993">
        <v>0.789978349691145</v>
      </c>
      <c r="O3993">
        <v>122.222222222222</v>
      </c>
      <c r="P3993">
        <v>66.153846153846104</v>
      </c>
      <c r="Q3993">
        <v>-2.8282826535225999E-2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D3994" t="s">
        <v>336</v>
      </c>
      <c r="E3994">
        <v>19.795824</v>
      </c>
      <c r="F3994">
        <v>41.09</v>
      </c>
      <c r="G3994">
        <v>6.24224902375461</v>
      </c>
      <c r="H3994">
        <v>-7.7702172465680999</v>
      </c>
      <c r="I3994">
        <v>-10.349732294472201</v>
      </c>
      <c r="J3994">
        <v>-3.3229764238322801</v>
      </c>
      <c r="K3994">
        <v>41.798247515216403</v>
      </c>
      <c r="L3994">
        <v>39.347572687386503</v>
      </c>
      <c r="M3994">
        <v>45.398448198120597</v>
      </c>
      <c r="N3994">
        <v>0.73962408899117704</v>
      </c>
      <c r="O3994">
        <v>11.949379411048801</v>
      </c>
      <c r="P3994">
        <v>36.149768058316702</v>
      </c>
      <c r="Q3994">
        <v>0.12702421726028301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E3995">
        <v>19.74115025</v>
      </c>
      <c r="F3995">
        <v>8</v>
      </c>
      <c r="G3995">
        <v>-88.168895316489696</v>
      </c>
      <c r="H3995">
        <v>-4.9610393913954303</v>
      </c>
      <c r="I3995">
        <v>-38.551558052779598</v>
      </c>
      <c r="J3995">
        <v>1.25526482380402</v>
      </c>
      <c r="K3995">
        <v>8.5800036775868005</v>
      </c>
      <c r="L3995">
        <v>10.724266299135101</v>
      </c>
      <c r="M3995">
        <v>54.022954895286802</v>
      </c>
      <c r="N3995">
        <v>0.226794695930498</v>
      </c>
      <c r="O3995">
        <v>201.444940867279</v>
      </c>
      <c r="P3995">
        <v>6.5246338215712401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E3996">
        <v>19.728657599999998</v>
      </c>
      <c r="F3996">
        <v>31.05</v>
      </c>
      <c r="G3996">
        <v>37.114914558559299</v>
      </c>
      <c r="H3996">
        <v>1.13376947223721</v>
      </c>
      <c r="I3996">
        <v>38.873693918118001</v>
      </c>
      <c r="J3996">
        <v>-6.4352496224506899</v>
      </c>
      <c r="K3996">
        <v>30.200840807324401</v>
      </c>
      <c r="L3996">
        <v>25.413423277329699</v>
      </c>
      <c r="M3996">
        <v>49.493201274394401</v>
      </c>
      <c r="N3996">
        <v>0.51327087390974602</v>
      </c>
      <c r="O3996">
        <v>12.721417069243101</v>
      </c>
      <c r="P3996">
        <v>93.457943925233593</v>
      </c>
      <c r="Q3996">
        <v>2.7591598575063998E-2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D3997" t="s">
        <v>624</v>
      </c>
      <c r="E3997">
        <v>19.706297963000001</v>
      </c>
      <c r="F3997">
        <v>3.55</v>
      </c>
      <c r="G3997">
        <v>-84.244526698612006</v>
      </c>
      <c r="H3997">
        <v>-9.0834167204176204</v>
      </c>
      <c r="I3997">
        <v>-28.403958769751402</v>
      </c>
      <c r="J3997">
        <v>-0.40362525075362998</v>
      </c>
      <c r="K3997">
        <v>3.6928427079964901</v>
      </c>
      <c r="L3997">
        <v>5.11055132900991</v>
      </c>
      <c r="M3997">
        <v>46.153570778256203</v>
      </c>
      <c r="N3997">
        <v>0.626339223973296</v>
      </c>
      <c r="O3997">
        <v>137.746478873239</v>
      </c>
      <c r="P3997">
        <v>26.785714285714199</v>
      </c>
      <c r="Q3997">
        <v>-0.14439968407644599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D3998" t="s">
        <v>713</v>
      </c>
      <c r="E3998">
        <v>19.692535094</v>
      </c>
      <c r="F3998">
        <v>62.04</v>
      </c>
      <c r="G3998">
        <v>-11.792893100947399</v>
      </c>
      <c r="H3998">
        <v>-3.80642866784736</v>
      </c>
      <c r="I3998">
        <v>-7.2827191949811301</v>
      </c>
      <c r="J3998">
        <v>1.1682247125254499</v>
      </c>
      <c r="K3998">
        <v>58.748227600385199</v>
      </c>
      <c r="L3998">
        <v>56.237926249296002</v>
      </c>
      <c r="M3998">
        <v>43.249617568739502</v>
      </c>
      <c r="N3998">
        <v>1.1115450821598101</v>
      </c>
      <c r="O3998">
        <v>9.5261121856866602</v>
      </c>
      <c r="P3998">
        <v>19.390347163420799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E3999">
        <v>19.6622892</v>
      </c>
      <c r="F3999">
        <v>36</v>
      </c>
      <c r="G3999">
        <v>99.824515193311996</v>
      </c>
      <c r="H3999">
        <v>30.958427256180901</v>
      </c>
      <c r="I3999">
        <v>126.507918160779</v>
      </c>
      <c r="J3999">
        <v>13.371566438189999</v>
      </c>
      <c r="K3999">
        <v>25.9089552097523</v>
      </c>
      <c r="L3999">
        <v>18.8590102335864</v>
      </c>
      <c r="M3999">
        <v>85.104304339982605</v>
      </c>
      <c r="N3999">
        <v>0.62847725937097998</v>
      </c>
      <c r="O3999">
        <v>0.91666666666665397</v>
      </c>
      <c r="P3999">
        <v>309.09090909090901</v>
      </c>
      <c r="Q3999">
        <v>8.3819889859204993E-2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D4000" t="s">
        <v>1654</v>
      </c>
      <c r="E4000">
        <v>19.492885999999999</v>
      </c>
      <c r="F4000">
        <v>44.75</v>
      </c>
      <c r="G4000">
        <v>57.2459538055694</v>
      </c>
      <c r="H4000">
        <v>-14.3943052658424</v>
      </c>
      <c r="I4000">
        <v>-11.279736895484501</v>
      </c>
      <c r="J4000">
        <v>-0.55979589575109101</v>
      </c>
      <c r="K4000">
        <v>46.334337665932402</v>
      </c>
      <c r="L4000">
        <v>46.103449999999903</v>
      </c>
      <c r="M4000">
        <v>41.2102345516724</v>
      </c>
      <c r="N4000">
        <v>1.3269645577454601</v>
      </c>
      <c r="O4000">
        <v>41.541899441340703</v>
      </c>
      <c r="P4000">
        <v>92.721791559000806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D4001" t="s">
        <v>1344</v>
      </c>
      <c r="E4001">
        <v>19.49219875</v>
      </c>
      <c r="F4001">
        <v>14.75</v>
      </c>
      <c r="G4001">
        <v>37.219360818332902</v>
      </c>
      <c r="H4001">
        <v>-5.8460962995748602</v>
      </c>
      <c r="I4001">
        <v>27.144002041367202</v>
      </c>
      <c r="J4001">
        <v>-1.2416140775692599</v>
      </c>
      <c r="K4001">
        <v>14.1222911108985</v>
      </c>
      <c r="L4001">
        <v>11.6047525038431</v>
      </c>
      <c r="M4001">
        <v>53.344893258886202</v>
      </c>
      <c r="N4001">
        <v>0</v>
      </c>
      <c r="O4001">
        <v>8.4745762711864394</v>
      </c>
      <c r="P4001">
        <v>197.379032258064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D4002" t="s">
        <v>629</v>
      </c>
      <c r="E4002">
        <v>19.441765</v>
      </c>
      <c r="F4002">
        <v>35.33</v>
      </c>
      <c r="G4002">
        <v>107.977681555627</v>
      </c>
      <c r="H4002">
        <v>-42.5014979802705</v>
      </c>
      <c r="I4002">
        <v>68.406494692748794</v>
      </c>
      <c r="J4002">
        <v>19.772148930151399</v>
      </c>
      <c r="K4002">
        <v>43.954579366684698</v>
      </c>
      <c r="L4002">
        <v>32.163435547464601</v>
      </c>
      <c r="M4002">
        <v>37.5286105136936</v>
      </c>
      <c r="N4002">
        <v>1.4025677351311701</v>
      </c>
      <c r="O4002">
        <v>88.366827059156506</v>
      </c>
      <c r="P4002">
        <v>184.23169750603299</v>
      </c>
      <c r="Q4002">
        <v>0.17158905010056999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D4003" t="s">
        <v>1215</v>
      </c>
      <c r="E4003">
        <v>19.424843750000001</v>
      </c>
      <c r="F4003">
        <v>85.15</v>
      </c>
      <c r="G4003">
        <v>-5.5931859894901201</v>
      </c>
      <c r="H4003">
        <v>-1.87035303188851</v>
      </c>
      <c r="I4003">
        <v>-12.2495918825592</v>
      </c>
      <c r="J4003">
        <v>1.0670674632677399</v>
      </c>
      <c r="K4003">
        <v>87.130260937810405</v>
      </c>
      <c r="M4003">
        <v>46.234414810174101</v>
      </c>
      <c r="N4003">
        <v>1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393</v>
      </c>
      <c r="E4004">
        <v>19.37754</v>
      </c>
      <c r="F4004">
        <v>17.52</v>
      </c>
      <c r="G4004">
        <v>131.34092075050901</v>
      </c>
      <c r="H4004">
        <v>24.646781117726199</v>
      </c>
      <c r="I4004">
        <v>-15.3456112536151</v>
      </c>
      <c r="J4004">
        <v>1.1333859224307199</v>
      </c>
      <c r="K4004">
        <v>14.0013774935541</v>
      </c>
      <c r="L4004">
        <v>12.641402621440101</v>
      </c>
      <c r="M4004">
        <v>83.369060615949806</v>
      </c>
      <c r="N4004">
        <v>2.5208968603313902</v>
      </c>
      <c r="O4004">
        <v>9.24657534246575</v>
      </c>
      <c r="P4004">
        <v>193.959731543624</v>
      </c>
      <c r="Q4004">
        <v>0.131582975118548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D4005" t="s">
        <v>539</v>
      </c>
      <c r="E4005">
        <v>19.375021700000001</v>
      </c>
      <c r="F4005">
        <v>30.68</v>
      </c>
      <c r="G4005">
        <v>95.370162505015003</v>
      </c>
      <c r="H4005">
        <v>-8.4163677828693899</v>
      </c>
      <c r="I4005">
        <v>-16.6108769594133</v>
      </c>
      <c r="J4005">
        <v>0.39773018472581401</v>
      </c>
      <c r="K4005">
        <v>29.117191397414999</v>
      </c>
      <c r="L4005">
        <v>26.322691173522699</v>
      </c>
      <c r="M4005">
        <v>60.268092166769499</v>
      </c>
      <c r="N4005">
        <v>1.10591069956624</v>
      </c>
      <c r="O4005">
        <v>20.078226857887799</v>
      </c>
      <c r="P4005">
        <v>137.277648878576</v>
      </c>
      <c r="Q4005">
        <v>9.5978396714660005E-2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D4006" t="s">
        <v>65</v>
      </c>
      <c r="E4006">
        <v>19.365182799999999</v>
      </c>
      <c r="F4006">
        <v>66.739999999999995</v>
      </c>
      <c r="G4006">
        <v>-40.742035508916999</v>
      </c>
      <c r="H4006">
        <v>0.12009647124737099</v>
      </c>
      <c r="I4006">
        <v>-29.865455068139799</v>
      </c>
      <c r="J4006">
        <v>-3.1204019563571301</v>
      </c>
      <c r="K4006">
        <v>66.454391872227305</v>
      </c>
      <c r="L4006">
        <v>68.258017279902305</v>
      </c>
      <c r="M4006">
        <v>43.8150260510793</v>
      </c>
      <c r="N4006">
        <v>1.1883370730393601</v>
      </c>
      <c r="O4006">
        <v>47.392867845370098</v>
      </c>
      <c r="P4006">
        <v>19.178571428571399</v>
      </c>
      <c r="Q4006">
        <v>4.7260673310582001E-2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D4007" t="s">
        <v>414</v>
      </c>
      <c r="E4007">
        <v>19.359107040000001</v>
      </c>
      <c r="F4007">
        <v>10.85</v>
      </c>
      <c r="G4007">
        <v>64.044739119962799</v>
      </c>
      <c r="H4007">
        <v>13.3424332916392</v>
      </c>
      <c r="I4007">
        <v>-35.049360151994897</v>
      </c>
      <c r="J4007">
        <v>3.55685041379349</v>
      </c>
      <c r="K4007">
        <v>9.9513423634141205</v>
      </c>
      <c r="L4007">
        <v>9.5831244382491896</v>
      </c>
      <c r="M4007">
        <v>68.001656531816806</v>
      </c>
      <c r="N4007">
        <v>1.03117317893123</v>
      </c>
      <c r="O4007">
        <v>71.152073732718904</v>
      </c>
      <c r="P4007">
        <v>148.283752860411</v>
      </c>
      <c r="Q4007">
        <v>6.5914921835783999E-2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D4008" t="s">
        <v>393</v>
      </c>
      <c r="E4008">
        <v>19.340229999999998</v>
      </c>
      <c r="F4008">
        <v>27.35</v>
      </c>
      <c r="G4008">
        <v>-11.6791472934722</v>
      </c>
      <c r="H4008">
        <v>-7.8456046552099901</v>
      </c>
      <c r="I4008">
        <v>-3.9321884348231699</v>
      </c>
      <c r="J4008">
        <v>-7.5187426251485601</v>
      </c>
      <c r="K4008">
        <v>28.426330729066098</v>
      </c>
      <c r="L4008">
        <v>28.218585888588699</v>
      </c>
      <c r="M4008">
        <v>49.4392372224764</v>
      </c>
      <c r="N4008">
        <v>0.72878201214478999</v>
      </c>
      <c r="O4008">
        <v>51.5539305301645</v>
      </c>
      <c r="P4008">
        <v>30.238095238095202</v>
      </c>
      <c r="Q4008">
        <v>-6.6310383796300005E-4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D4009" t="s">
        <v>821</v>
      </c>
      <c r="E4009">
        <v>19.329990899999999</v>
      </c>
      <c r="F4009">
        <v>19.88</v>
      </c>
      <c r="G4009">
        <v>13.6938619269804</v>
      </c>
      <c r="H4009">
        <v>4.3301652828314898</v>
      </c>
      <c r="I4009">
        <v>-0.697627528307592</v>
      </c>
      <c r="J4009">
        <v>1.08271024675505</v>
      </c>
      <c r="K4009">
        <v>18.0893227921818</v>
      </c>
      <c r="L4009">
        <v>17.903115891181599</v>
      </c>
      <c r="M4009">
        <v>59.2887811437989</v>
      </c>
      <c r="N4009">
        <v>1.76102381575467</v>
      </c>
      <c r="O4009">
        <v>15.694164989939599</v>
      </c>
      <c r="P4009">
        <v>50.037735849056503</v>
      </c>
      <c r="Q4009">
        <v>-5.1567300272670003E-3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E4010">
        <v>19.2690652</v>
      </c>
      <c r="F4010">
        <v>32.200000000000003</v>
      </c>
      <c r="G4010">
        <v>83.465848897664401</v>
      </c>
      <c r="H4010">
        <v>69.100009049215004</v>
      </c>
      <c r="I4010">
        <v>186.48159182588401</v>
      </c>
      <c r="J4010">
        <v>2.4025093630085301</v>
      </c>
      <c r="K4010">
        <v>21.3353930475329</v>
      </c>
      <c r="L4010">
        <v>14.6407479816802</v>
      </c>
      <c r="M4010">
        <v>88.125302405593004</v>
      </c>
      <c r="N4010">
        <v>3.2886764209205102</v>
      </c>
      <c r="O4010">
        <v>0</v>
      </c>
      <c r="P4010">
        <v>276.168224299065</v>
      </c>
      <c r="Q4010">
        <v>0.113513312569203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D4011" t="s">
        <v>629</v>
      </c>
      <c r="E4011">
        <v>19.2666</v>
      </c>
      <c r="F4011">
        <v>12.02</v>
      </c>
      <c r="G4011">
        <v>11.2224660459735</v>
      </c>
      <c r="H4011">
        <v>0.50820869270880797</v>
      </c>
      <c r="I4011">
        <v>27.5822312603702</v>
      </c>
      <c r="J4011">
        <v>20.113622062061101</v>
      </c>
      <c r="K4011">
        <v>10.488344500284301</v>
      </c>
      <c r="L4011">
        <v>9.5583098988572992</v>
      </c>
      <c r="M4011">
        <v>81.768101308003097</v>
      </c>
      <c r="N4011">
        <v>0.15605594601332701</v>
      </c>
      <c r="O4011">
        <v>19.550748752079802</v>
      </c>
      <c r="P4011">
        <v>94.498381877022595</v>
      </c>
      <c r="Q4011">
        <v>8.2558286157809996E-2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Row],[Ticker]],[1]!Table1[[Symbol]:[Industry]],2,FALSE),"-")</f>
        <v>-</v>
      </c>
      <c r="D4012" t="s">
        <v>400</v>
      </c>
      <c r="E4012">
        <v>19.25376</v>
      </c>
      <c r="F4012">
        <v>38.700000000000003</v>
      </c>
      <c r="G4012">
        <v>-14.3658395655569</v>
      </c>
      <c r="H4012">
        <v>-12.839384890178801</v>
      </c>
      <c r="I4012">
        <v>-23.0803227631813</v>
      </c>
      <c r="J4012">
        <v>-8.7793025197803196</v>
      </c>
      <c r="K4012">
        <v>38.782002940922602</v>
      </c>
      <c r="L4012">
        <v>38.469534448879699</v>
      </c>
      <c r="M4012">
        <v>36.837465678353396</v>
      </c>
      <c r="N4012">
        <v>1.77900624632729</v>
      </c>
      <c r="O4012">
        <v>24.031007751937899</v>
      </c>
      <c r="P4012">
        <v>26.4292714799085</v>
      </c>
      <c r="Q4012">
        <v>-5.7608609606157997E-2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Row],[Ticker]],[1]!Table1[[Symbol]:[Industry]],2,FALSE),"-")</f>
        <v>-</v>
      </c>
      <c r="D4013" t="s">
        <v>713</v>
      </c>
      <c r="E4013">
        <v>19.229981756999901</v>
      </c>
      <c r="F4013">
        <v>28.07</v>
      </c>
      <c r="G4013">
        <v>7.2774764306158</v>
      </c>
      <c r="H4013">
        <v>-0.700682429328779</v>
      </c>
      <c r="I4013">
        <v>3.7969582374071398</v>
      </c>
      <c r="J4013">
        <v>-0.55668257071994698</v>
      </c>
      <c r="K4013">
        <v>26.7175966866997</v>
      </c>
      <c r="L4013">
        <v>24.574235541888498</v>
      </c>
      <c r="M4013">
        <v>53.416699079583402</v>
      </c>
      <c r="N4013">
        <v>0.90262977165303504</v>
      </c>
      <c r="O4013">
        <v>8.5500534378339701</v>
      </c>
      <c r="P4013">
        <v>38.480513073507602</v>
      </c>
      <c r="Q4013">
        <v>2.8878510423630001E-3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Row],[Ticker]],[1]!Table1[[Symbol]:[Industry]],2,FALSE),"-")</f>
        <v>-</v>
      </c>
      <c r="E4014">
        <v>19.197109074</v>
      </c>
      <c r="F4014">
        <v>8.5</v>
      </c>
      <c r="G4014">
        <v>-43.054424067143003</v>
      </c>
      <c r="H4014">
        <v>7.3174778549191402</v>
      </c>
      <c r="I4014">
        <v>-33.067788057108302</v>
      </c>
      <c r="J4014">
        <v>0.65862345212194495</v>
      </c>
      <c r="K4014">
        <v>8.92843369190037</v>
      </c>
      <c r="L4014">
        <v>9.9812109895913004</v>
      </c>
      <c r="M4014">
        <v>50.404773651222001</v>
      </c>
      <c r="N4014">
        <v>0.14839336303137199</v>
      </c>
      <c r="O4014">
        <v>67.058823529411697</v>
      </c>
      <c r="P4014">
        <v>16.758241758241699</v>
      </c>
      <c r="Q4014">
        <v>4.0323526707262997E-2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Row],[Ticker]],[1]!Table1[[Symbol]:[Industry]],2,FALSE),"-")</f>
        <v>-</v>
      </c>
      <c r="D4015" t="s">
        <v>5336</v>
      </c>
      <c r="E4015">
        <v>19.190751299999999</v>
      </c>
      <c r="F4015">
        <v>36.01</v>
      </c>
      <c r="G4015">
        <v>-6.3927181595996796</v>
      </c>
      <c r="H4015">
        <v>2.8279698724280098</v>
      </c>
      <c r="I4015">
        <v>-13.3044106570454</v>
      </c>
      <c r="J4015">
        <v>-4.65431249026767</v>
      </c>
      <c r="K4015">
        <v>36.234767746450302</v>
      </c>
      <c r="L4015">
        <v>34.378880077529097</v>
      </c>
      <c r="M4015">
        <v>45.185347172983803</v>
      </c>
      <c r="N4015">
        <v>0.71252056597564895</v>
      </c>
      <c r="O4015">
        <v>28.464315467925498</v>
      </c>
      <c r="P4015">
        <v>35.784313725490101</v>
      </c>
      <c r="Q4015">
        <v>3.1737929457675999E-2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Row],[Ticker]],[1]!Table1[[Symbol]:[Industry]],2,FALSE),"-")</f>
        <v>-</v>
      </c>
      <c r="D4016" t="s">
        <v>117</v>
      </c>
      <c r="E4016">
        <v>19.190000000000001</v>
      </c>
      <c r="F4016">
        <v>2.0299999999999998</v>
      </c>
      <c r="G4016">
        <v>-13.5283602952418</v>
      </c>
      <c r="H4016">
        <v>-3.3318472017366698</v>
      </c>
      <c r="I4016">
        <v>-30.135467123347699</v>
      </c>
      <c r="J4016">
        <v>-3.6570730147673198</v>
      </c>
      <c r="K4016">
        <v>2.01305991370391</v>
      </c>
      <c r="L4016">
        <v>2.1392216755223101</v>
      </c>
      <c r="M4016">
        <v>52.845323002050399</v>
      </c>
      <c r="N4016">
        <v>1.40428098811336</v>
      </c>
      <c r="O4016">
        <v>47.783251231527103</v>
      </c>
      <c r="P4016">
        <v>28.481012658227801</v>
      </c>
      <c r="Q4016">
        <v>1.8820270681793001E-2</v>
      </c>
    </row>
    <row r="4017" spans="1:17" hidden="1" x14ac:dyDescent="0.3">
      <c r="A4017" t="s">
        <v>8196</v>
      </c>
      <c r="B4017" t="s">
        <v>8197</v>
      </c>
      <c r="C4017" t="str">
        <f>IFERROR(VLOOKUP(Table1[[#This Row],[Ticker]],[1]!Table1[[Symbol]:[Industry]],2,FALSE),"-")</f>
        <v>-</v>
      </c>
      <c r="E4017">
        <v>19.180753436</v>
      </c>
      <c r="F4017">
        <v>44.7</v>
      </c>
      <c r="G4017">
        <v>-10.4366671624972</v>
      </c>
      <c r="H4017">
        <v>-9.23521822351222</v>
      </c>
      <c r="I4017">
        <v>-32.696639513545499</v>
      </c>
      <c r="J4017">
        <v>-7.5885528530794701</v>
      </c>
      <c r="K4017">
        <v>46.698579143530303</v>
      </c>
      <c r="L4017">
        <v>44.414280374961699</v>
      </c>
      <c r="M4017">
        <v>43.653472329774303</v>
      </c>
      <c r="N4017">
        <v>2.5785123966942098</v>
      </c>
      <c r="O4017">
        <v>56.890380313199003</v>
      </c>
      <c r="P4017">
        <v>47.025484199796097</v>
      </c>
    </row>
    <row r="4018" spans="1:17" hidden="1" x14ac:dyDescent="0.3">
      <c r="A4018" t="s">
        <v>8198</v>
      </c>
      <c r="B4018" t="s">
        <v>8199</v>
      </c>
      <c r="C4018" t="str">
        <f>IFERROR(VLOOKUP(Table1[[#This Row],[Ticker]],[1]!Table1[[Symbol]:[Industry]],2,FALSE),"-")</f>
        <v>-</v>
      </c>
      <c r="E4018">
        <v>19.125</v>
      </c>
      <c r="F4018">
        <v>450</v>
      </c>
      <c r="G4018">
        <v>59.644275150120897</v>
      </c>
      <c r="H4018">
        <v>-23.191920497545301</v>
      </c>
      <c r="I4018">
        <v>-4.50510258234433</v>
      </c>
      <c r="J4018">
        <v>3.7268953695965799</v>
      </c>
      <c r="K4018">
        <v>502.725331559729</v>
      </c>
      <c r="L4018">
        <v>447.74423165484302</v>
      </c>
      <c r="M4018">
        <v>34.380057833470097</v>
      </c>
      <c r="N4018">
        <v>2.0858585858585799</v>
      </c>
      <c r="O4018">
        <v>28.922222222222199</v>
      </c>
      <c r="P4018">
        <v>85.950413223140501</v>
      </c>
    </row>
    <row r="4019" spans="1:17" hidden="1" x14ac:dyDescent="0.3">
      <c r="A4019" t="s">
        <v>8200</v>
      </c>
      <c r="B4019" t="s">
        <v>8201</v>
      </c>
      <c r="C4019" t="str">
        <f>IFERROR(VLOOKUP(Table1[[#This Row],[Ticker]],[1]!Table1[[Symbol]:[Industry]],2,FALSE),"-")</f>
        <v>-</v>
      </c>
      <c r="D4019" t="s">
        <v>130</v>
      </c>
      <c r="E4019">
        <v>19.092672</v>
      </c>
      <c r="F4019">
        <v>34.11</v>
      </c>
      <c r="G4019">
        <v>65.538631330804904</v>
      </c>
      <c r="H4019">
        <v>9.8228885859331196</v>
      </c>
      <c r="I4019">
        <v>41.995680417635803</v>
      </c>
      <c r="J4019">
        <v>2.63898293735609</v>
      </c>
      <c r="K4019">
        <v>31.295910491935601</v>
      </c>
      <c r="L4019">
        <v>28.8223253094386</v>
      </c>
      <c r="M4019">
        <v>75.431494008295203</v>
      </c>
      <c r="N4019">
        <v>0.92779629483222703</v>
      </c>
      <c r="O4019">
        <v>56.3764291996482</v>
      </c>
      <c r="P4019">
        <v>123.525557011795</v>
      </c>
      <c r="Q4019">
        <v>4.0501121876060003E-2</v>
      </c>
    </row>
    <row r="4020" spans="1:17" hidden="1" x14ac:dyDescent="0.3">
      <c r="A4020" t="s">
        <v>8202</v>
      </c>
      <c r="B4020" t="s">
        <v>8203</v>
      </c>
      <c r="C4020" t="str">
        <f>IFERROR(VLOOKUP(Table1[[#This Row],[Ticker]],[1]!Table1[[Symbol]:[Industry]],2,FALSE),"-")</f>
        <v>-</v>
      </c>
      <c r="D4020" t="s">
        <v>539</v>
      </c>
      <c r="E4020">
        <v>19.009650000000001</v>
      </c>
      <c r="F4020">
        <v>63.66</v>
      </c>
      <c r="G4020">
        <v>-23.213020664112701</v>
      </c>
      <c r="H4020">
        <v>-5.1297074708240498</v>
      </c>
      <c r="I4020">
        <v>-18.571843093947901</v>
      </c>
      <c r="J4020">
        <v>1.8088943405004001</v>
      </c>
      <c r="K4020">
        <v>61.956731582207098</v>
      </c>
      <c r="L4020">
        <v>63.659910966136103</v>
      </c>
      <c r="M4020">
        <v>58.734299479433503</v>
      </c>
      <c r="N4020">
        <v>2.4283810019754202</v>
      </c>
      <c r="O4020">
        <v>48.444863336475002</v>
      </c>
      <c r="P4020">
        <v>23.3720930232558</v>
      </c>
    </row>
    <row r="4021" spans="1:17" hidden="1" x14ac:dyDescent="0.3">
      <c r="A4021" t="s">
        <v>8204</v>
      </c>
      <c r="B4021" t="s">
        <v>8205</v>
      </c>
      <c r="C4021" t="str">
        <f>IFERROR(VLOOKUP(Table1[[#This Row],[Ticker]],[1]!Table1[[Symbol]:[Industry]],2,FALSE),"-")</f>
        <v>-</v>
      </c>
      <c r="D4021" t="s">
        <v>539</v>
      </c>
      <c r="E4021">
        <v>18.995999999999999</v>
      </c>
      <c r="F4021">
        <v>0.99</v>
      </c>
      <c r="G4021">
        <v>-71.610005476334507</v>
      </c>
      <c r="H4021">
        <v>2.6874968302512099</v>
      </c>
      <c r="I4021">
        <v>-5.7234927826492701</v>
      </c>
      <c r="J4021">
        <v>-1.2416140775692599</v>
      </c>
      <c r="K4021">
        <v>0.97886424058917498</v>
      </c>
      <c r="L4021">
        <v>1.1567336677834299</v>
      </c>
      <c r="M4021">
        <v>60.071257748868298</v>
      </c>
      <c r="N4021">
        <v>1.34997300528924</v>
      </c>
      <c r="O4021">
        <v>203.030303030303</v>
      </c>
      <c r="P4021">
        <v>32</v>
      </c>
      <c r="Q4021">
        <v>-1.1949575433411999E-2</v>
      </c>
    </row>
    <row r="4022" spans="1:17" hidden="1" x14ac:dyDescent="0.3">
      <c r="A4022" t="s">
        <v>8206</v>
      </c>
      <c r="B4022" t="s">
        <v>8207</v>
      </c>
      <c r="C4022" t="str">
        <f>IFERROR(VLOOKUP(Table1[[#This Row],[Ticker]],[1]!Table1[[Symbol]:[Industry]],2,FALSE),"-")</f>
        <v>-</v>
      </c>
      <c r="E4022">
        <v>18.954670799999999</v>
      </c>
      <c r="F4022">
        <v>148</v>
      </c>
      <c r="G4022">
        <v>-9.6329019673830008</v>
      </c>
      <c r="H4022">
        <v>1.4824541902808901</v>
      </c>
      <c r="I4022">
        <v>-1.5497110934334499</v>
      </c>
      <c r="J4022">
        <v>1.18053125115045</v>
      </c>
      <c r="K4022">
        <v>138.94659886622401</v>
      </c>
      <c r="L4022">
        <v>124.333870075313</v>
      </c>
      <c r="M4022">
        <v>50.220158413688203</v>
      </c>
      <c r="N4022">
        <v>0.66620837793776999</v>
      </c>
      <c r="O4022">
        <v>13.445945945945899</v>
      </c>
      <c r="P4022">
        <v>71.098265895953702</v>
      </c>
      <c r="Q4022">
        <v>0.223068279041301</v>
      </c>
    </row>
    <row r="4023" spans="1:17" hidden="1" x14ac:dyDescent="0.3">
      <c r="A4023" t="s">
        <v>8208</v>
      </c>
      <c r="B4023" t="s">
        <v>8209</v>
      </c>
      <c r="C4023" t="str">
        <f>IFERROR(VLOOKUP(Table1[[#This Row],[Ticker]],[1]!Table1[[Symbol]:[Industry]],2,FALSE),"-")</f>
        <v>-</v>
      </c>
      <c r="D4023" t="s">
        <v>403</v>
      </c>
      <c r="E4023">
        <v>18.920145000000002</v>
      </c>
      <c r="F4023">
        <v>19</v>
      </c>
      <c r="G4023">
        <v>31.370210474698201</v>
      </c>
      <c r="H4023">
        <v>-2.36093661431681</v>
      </c>
      <c r="I4023">
        <v>-18.284664672942199</v>
      </c>
      <c r="J4023">
        <v>-6.14161407756926</v>
      </c>
      <c r="K4023">
        <v>19.238797892604399</v>
      </c>
      <c r="L4023">
        <v>17.844587814749499</v>
      </c>
      <c r="M4023">
        <v>32.231273173176497</v>
      </c>
      <c r="N4023">
        <v>0.58277819815888499</v>
      </c>
      <c r="O4023">
        <v>18.842105263157801</v>
      </c>
      <c r="P4023">
        <v>65.5052264808362</v>
      </c>
      <c r="Q4023">
        <v>4.7751327620883001E-2</v>
      </c>
    </row>
    <row r="4024" spans="1:17" hidden="1" x14ac:dyDescent="0.3">
      <c r="A4024" t="s">
        <v>8210</v>
      </c>
      <c r="B4024" t="s">
        <v>8211</v>
      </c>
      <c r="C4024" t="str">
        <f>IFERROR(VLOOKUP(Table1[[#This Row],[Ticker]],[1]!Table1[[Symbol]:[Industry]],2,FALSE),"-")</f>
        <v>-</v>
      </c>
      <c r="D4024" t="s">
        <v>629</v>
      </c>
      <c r="E4024">
        <v>18.914999999999999</v>
      </c>
      <c r="F4024">
        <v>29.96</v>
      </c>
      <c r="G4024">
        <v>-10.764294648414801</v>
      </c>
      <c r="H4024">
        <v>0.97879692800293405</v>
      </c>
      <c r="I4024">
        <v>5.6038973134896404</v>
      </c>
      <c r="J4024">
        <v>-3.26181609777128</v>
      </c>
      <c r="K4024">
        <v>29.262708850076599</v>
      </c>
      <c r="L4024">
        <v>27.6184813733731</v>
      </c>
      <c r="M4024">
        <v>41.8184160799781</v>
      </c>
      <c r="N4024">
        <v>0.23535481196621599</v>
      </c>
      <c r="O4024">
        <v>20.160213618157499</v>
      </c>
      <c r="P4024">
        <v>34.289556252801397</v>
      </c>
      <c r="Q4024">
        <v>0.14519350611415999</v>
      </c>
    </row>
    <row r="4025" spans="1:17" hidden="1" x14ac:dyDescent="0.3">
      <c r="A4025" t="s">
        <v>8212</v>
      </c>
      <c r="B4025" t="s">
        <v>8213</v>
      </c>
      <c r="C4025" t="str">
        <f>IFERROR(VLOOKUP(Table1[[#This Row],[Ticker]],[1]!Table1[[Symbol]:[Industry]],2,FALSE),"-")</f>
        <v>-</v>
      </c>
      <c r="D4025" t="s">
        <v>624</v>
      </c>
      <c r="E4025">
        <v>18.86400828</v>
      </c>
      <c r="F4025">
        <v>4.9400000000000004</v>
      </c>
      <c r="G4025">
        <v>5.4271952603137503</v>
      </c>
      <c r="H4025">
        <v>-2.8353768741468302</v>
      </c>
      <c r="I4025">
        <v>-24.960095411567298</v>
      </c>
      <c r="J4025">
        <v>0.76239393846278902</v>
      </c>
      <c r="K4025">
        <v>4.84662971770579</v>
      </c>
      <c r="L4025">
        <v>4.7560324785859498</v>
      </c>
      <c r="M4025">
        <v>63.190190698415897</v>
      </c>
      <c r="N4025">
        <v>0.95207999012467603</v>
      </c>
      <c r="O4025">
        <v>38.663967611335998</v>
      </c>
      <c r="P4025">
        <v>60.389610389610397</v>
      </c>
      <c r="Q4025">
        <v>-4.2740591029666E-2</v>
      </c>
    </row>
    <row r="4026" spans="1:17" hidden="1" x14ac:dyDescent="0.3">
      <c r="A4026" t="s">
        <v>8214</v>
      </c>
      <c r="B4026" t="s">
        <v>8215</v>
      </c>
      <c r="C4026" t="str">
        <f>IFERROR(VLOOKUP(Table1[[#This Row],[Ticker]],[1]!Table1[[Symbol]:[Industry]],2,FALSE),"-")</f>
        <v>-</v>
      </c>
      <c r="D4026" t="s">
        <v>629</v>
      </c>
      <c r="E4026">
        <v>18.737991999999998</v>
      </c>
      <c r="F4026">
        <v>37.5</v>
      </c>
      <c r="G4026">
        <v>40.360528593646997</v>
      </c>
      <c r="H4026">
        <v>8.0212658157756902</v>
      </c>
      <c r="I4026">
        <v>87.202570923465501</v>
      </c>
      <c r="J4026">
        <v>6.9372620624719197</v>
      </c>
      <c r="K4026">
        <v>29.482438510144</v>
      </c>
      <c r="L4026">
        <v>21.873000074178702</v>
      </c>
      <c r="M4026">
        <v>61.230111009373303</v>
      </c>
      <c r="N4026">
        <v>1.0471887726354301</v>
      </c>
      <c r="O4026">
        <v>10.799999999999899</v>
      </c>
      <c r="P4026">
        <v>155.79809004092701</v>
      </c>
    </row>
    <row r="4027" spans="1:17" hidden="1" x14ac:dyDescent="0.3">
      <c r="A4027" t="s">
        <v>8216</v>
      </c>
      <c r="B4027" t="s">
        <v>8217</v>
      </c>
      <c r="C4027" t="str">
        <f>IFERROR(VLOOKUP(Table1[[#This Row],[Ticker]],[1]!Table1[[Symbol]:[Industry]],2,FALSE),"-")</f>
        <v>-</v>
      </c>
      <c r="E4027">
        <v>18.73</v>
      </c>
      <c r="F4027">
        <v>37.46</v>
      </c>
      <c r="G4027">
        <v>9.7141959865301608</v>
      </c>
      <c r="H4027">
        <v>-0.84160587851870605</v>
      </c>
      <c r="I4027">
        <v>-14.2840657484138</v>
      </c>
      <c r="J4027">
        <v>-1.26830209464959</v>
      </c>
      <c r="K4027">
        <v>37.307167565372502</v>
      </c>
      <c r="L4027">
        <v>35.213755717411203</v>
      </c>
      <c r="M4027">
        <v>79.114349648108899</v>
      </c>
      <c r="N4027">
        <v>0.50413797460357501</v>
      </c>
      <c r="O4027">
        <v>15.990389749065599</v>
      </c>
      <c r="P4027">
        <v>111.042253521126</v>
      </c>
    </row>
    <row r="4028" spans="1:17" hidden="1" x14ac:dyDescent="0.3">
      <c r="A4028" t="s">
        <v>8218</v>
      </c>
      <c r="B4028" t="s">
        <v>8219</v>
      </c>
      <c r="C4028" t="str">
        <f>IFERROR(VLOOKUP(Table1[[#This Row],[Ticker]],[1]!Table1[[Symbol]:[Industry]],2,FALSE),"-")</f>
        <v>-</v>
      </c>
      <c r="D4028" t="s">
        <v>403</v>
      </c>
      <c r="E4028">
        <v>18.72</v>
      </c>
      <c r="F4028">
        <v>31</v>
      </c>
      <c r="G4028">
        <v>65.1700818158006</v>
      </c>
      <c r="H4028">
        <v>25.160615109821101</v>
      </c>
      <c r="I4028">
        <v>8.2841316907162508</v>
      </c>
      <c r="J4028">
        <v>0.81922988710197497</v>
      </c>
      <c r="K4028">
        <v>28.4511207919785</v>
      </c>
      <c r="L4028">
        <v>25.602665177442798</v>
      </c>
      <c r="M4028">
        <v>56.477185580089298</v>
      </c>
      <c r="N4028">
        <v>0.31963131113048299</v>
      </c>
      <c r="O4028">
        <v>34.967741935483801</v>
      </c>
      <c r="P4028">
        <v>102.614379084967</v>
      </c>
      <c r="Q4028">
        <v>0.127838056787063</v>
      </c>
    </row>
    <row r="4029" spans="1:17" hidden="1" x14ac:dyDescent="0.3">
      <c r="A4029" t="s">
        <v>8220</v>
      </c>
      <c r="B4029" t="s">
        <v>8221</v>
      </c>
      <c r="C4029" t="str">
        <f>IFERROR(VLOOKUP(Table1[[#This Row],[Ticker]],[1]!Table1[[Symbol]:[Industry]],2,FALSE),"-")</f>
        <v>-</v>
      </c>
      <c r="D4029" t="s">
        <v>182</v>
      </c>
      <c r="E4029">
        <v>18.684374999999999</v>
      </c>
      <c r="F4029">
        <v>287.60000000000002</v>
      </c>
      <c r="G4029">
        <v>10.646242879361299</v>
      </c>
      <c r="H4029">
        <v>-7.4615347273124399</v>
      </c>
      <c r="I4029">
        <v>25.605009632809601</v>
      </c>
      <c r="J4029">
        <v>1.2965440428217301</v>
      </c>
      <c r="K4029">
        <v>276.526794403108</v>
      </c>
      <c r="L4029">
        <v>229.63330235120699</v>
      </c>
      <c r="M4029">
        <v>50.851054528726102</v>
      </c>
      <c r="N4029">
        <v>0.359017960456809</v>
      </c>
      <c r="O4029">
        <v>18.915159944367101</v>
      </c>
      <c r="P4029">
        <v>72.9924812030075</v>
      </c>
      <c r="Q4029">
        <v>4.9711887438226E-2</v>
      </c>
    </row>
    <row r="4030" spans="1:17" hidden="1" x14ac:dyDescent="0.3">
      <c r="A4030" t="s">
        <v>8222</v>
      </c>
      <c r="B4030" t="s">
        <v>8223</v>
      </c>
      <c r="C4030" t="str">
        <f>IFERROR(VLOOKUP(Table1[[#This Row],[Ticker]],[1]!Table1[[Symbol]:[Industry]],2,FALSE),"-")</f>
        <v>-</v>
      </c>
      <c r="D4030" t="s">
        <v>75</v>
      </c>
      <c r="E4030">
        <v>18.670699904999999</v>
      </c>
      <c r="F4030">
        <v>56.7</v>
      </c>
      <c r="G4030">
        <v>327.29386192698001</v>
      </c>
      <c r="H4030">
        <v>23.3742675920906</v>
      </c>
      <c r="I4030">
        <v>84.919559816925002</v>
      </c>
      <c r="J4030">
        <v>-1.3279698634069099</v>
      </c>
      <c r="K4030">
        <v>51.6405070930169</v>
      </c>
      <c r="L4030">
        <v>39.427988084836599</v>
      </c>
      <c r="M4030">
        <v>63.313451236981997</v>
      </c>
      <c r="N4030">
        <v>0.63642982350793598</v>
      </c>
      <c r="O4030">
        <v>16.913580246913501</v>
      </c>
      <c r="P4030">
        <v>455.88235294117601</v>
      </c>
      <c r="Q4030">
        <v>0.12938803135199201</v>
      </c>
    </row>
    <row r="4031" spans="1:17" hidden="1" x14ac:dyDescent="0.3">
      <c r="A4031" t="s">
        <v>8224</v>
      </c>
      <c r="B4031" t="s">
        <v>8225</v>
      </c>
      <c r="C4031" t="str">
        <f>IFERROR(VLOOKUP(Table1[[#This Row],[Ticker]],[1]!Table1[[Symbol]:[Industry]],2,FALSE),"-")</f>
        <v>-</v>
      </c>
      <c r="E4031">
        <v>18.661919999999999</v>
      </c>
      <c r="F4031">
        <v>68</v>
      </c>
      <c r="G4031">
        <v>-83.699621782292695</v>
      </c>
      <c r="H4031">
        <v>-0.48957500424733003</v>
      </c>
      <c r="I4031">
        <v>-47.312770959094998</v>
      </c>
      <c r="J4031">
        <v>-0.34455525403985598</v>
      </c>
      <c r="K4031">
        <v>70.128645811318194</v>
      </c>
      <c r="M4031">
        <v>68.348415326388405</v>
      </c>
      <c r="N4031">
        <v>1.3205741626794201</v>
      </c>
      <c r="O4031">
        <v>158.75</v>
      </c>
      <c r="P4031">
        <v>6.6666666666666599</v>
      </c>
    </row>
    <row r="4032" spans="1:17" hidden="1" x14ac:dyDescent="0.3">
      <c r="A4032" t="s">
        <v>8226</v>
      </c>
      <c r="B4032" t="s">
        <v>8227</v>
      </c>
      <c r="C4032" t="str">
        <f>IFERROR(VLOOKUP(Table1[[#This Row],[Ticker]],[1]!Table1[[Symbol]:[Industry]],2,FALSE),"-")</f>
        <v>-</v>
      </c>
      <c r="E4032">
        <v>18.630400000000002</v>
      </c>
      <c r="F4032">
        <v>0.87</v>
      </c>
      <c r="G4032">
        <v>75.966589199707599</v>
      </c>
      <c r="H4032">
        <v>25.319345268551199</v>
      </c>
      <c r="I4032">
        <v>-0.34517544781019099</v>
      </c>
      <c r="J4032">
        <v>19.3466212165483</v>
      </c>
      <c r="K4032">
        <v>0.66618799671051498</v>
      </c>
      <c r="L4032">
        <v>0.61265988452533204</v>
      </c>
      <c r="M4032">
        <v>75.208543648060399</v>
      </c>
      <c r="N4032">
        <v>3.3962733741073801</v>
      </c>
      <c r="O4032">
        <v>3.4482758620689702</v>
      </c>
      <c r="P4032">
        <v>117.49999999999901</v>
      </c>
      <c r="Q4032">
        <v>3.2069594199484998E-2</v>
      </c>
    </row>
    <row r="4033" spans="1:17" hidden="1" x14ac:dyDescent="0.3">
      <c r="A4033" t="s">
        <v>8228</v>
      </c>
      <c r="B4033" t="s">
        <v>8229</v>
      </c>
      <c r="C4033" t="str">
        <f>IFERROR(VLOOKUP(Table1[[#This Row],[Ticker]],[1]!Table1[[Symbol]:[Industry]],2,FALSE),"-")</f>
        <v>-</v>
      </c>
      <c r="D4033" t="s">
        <v>403</v>
      </c>
      <c r="E4033">
        <v>18.629859799999998</v>
      </c>
      <c r="F4033">
        <v>28.66</v>
      </c>
      <c r="G4033">
        <v>32.475025361883397</v>
      </c>
      <c r="H4033">
        <v>-31.257870127662802</v>
      </c>
      <c r="I4033">
        <v>-43.412695875662401</v>
      </c>
      <c r="J4033">
        <v>-1.2416140775692599</v>
      </c>
      <c r="K4033">
        <v>35.452283954571101</v>
      </c>
      <c r="L4033">
        <v>35.7079054735513</v>
      </c>
      <c r="M4033">
        <v>1.4773565718E-4</v>
      </c>
      <c r="N4033">
        <v>1.19191919191919</v>
      </c>
      <c r="O4033">
        <v>52.930914166085103</v>
      </c>
      <c r="P4033">
        <v>67.113702623906704</v>
      </c>
    </row>
    <row r="4034" spans="1:17" hidden="1" x14ac:dyDescent="0.3">
      <c r="A4034" t="s">
        <v>8230</v>
      </c>
      <c r="B4034" t="s">
        <v>8231</v>
      </c>
      <c r="C4034" t="str">
        <f>IFERROR(VLOOKUP(Table1[[#This Row],[Ticker]],[1]!Table1[[Symbol]:[Industry]],2,FALSE),"-")</f>
        <v>-</v>
      </c>
      <c r="E4034">
        <v>18.618842999999998</v>
      </c>
      <c r="F4034">
        <v>48.89</v>
      </c>
      <c r="G4034">
        <v>-29.398308538827301</v>
      </c>
      <c r="H4034">
        <v>1.3585206451919101</v>
      </c>
      <c r="I4034">
        <v>-2.2185520711868101</v>
      </c>
      <c r="J4034">
        <v>1.72150237497942</v>
      </c>
      <c r="K4034">
        <v>49.055679712074998</v>
      </c>
      <c r="L4034">
        <v>48.501517622633301</v>
      </c>
      <c r="M4034">
        <v>50.1278634154584</v>
      </c>
      <c r="N4034">
        <v>1.1424447098461701</v>
      </c>
      <c r="O4034">
        <v>40.744528533442399</v>
      </c>
      <c r="P4034">
        <v>26.9870129870129</v>
      </c>
      <c r="Q4034">
        <v>8.8692596143449993E-3</v>
      </c>
    </row>
    <row r="4035" spans="1:17" hidden="1" x14ac:dyDescent="0.3">
      <c r="A4035" t="s">
        <v>8232</v>
      </c>
      <c r="B4035" t="s">
        <v>8233</v>
      </c>
      <c r="C4035" t="str">
        <f>IFERROR(VLOOKUP(Table1[[#This Row],[Ticker]],[1]!Table1[[Symbol]:[Industry]],2,FALSE),"-")</f>
        <v>-</v>
      </c>
      <c r="D4035" t="s">
        <v>120</v>
      </c>
      <c r="E4035">
        <v>18.553709999999999</v>
      </c>
      <c r="F4035">
        <v>63.6</v>
      </c>
      <c r="G4035">
        <v>66.421134654253095</v>
      </c>
      <c r="H4035">
        <v>1.1606151098211099</v>
      </c>
      <c r="I4035">
        <v>53.290813923049498</v>
      </c>
      <c r="J4035">
        <v>-0.38528677024290497</v>
      </c>
      <c r="K4035">
        <v>50.501757740845299</v>
      </c>
      <c r="L4035">
        <v>42.2457001857668</v>
      </c>
      <c r="M4035">
        <v>55.5870885521974</v>
      </c>
      <c r="N4035">
        <v>0.30699951234858902</v>
      </c>
      <c r="O4035">
        <v>0</v>
      </c>
      <c r="P4035">
        <v>144.61538461538399</v>
      </c>
      <c r="Q4035">
        <v>5.9918898703004E-2</v>
      </c>
    </row>
    <row r="4036" spans="1:17" hidden="1" x14ac:dyDescent="0.3">
      <c r="A4036" t="s">
        <v>8234</v>
      </c>
      <c r="B4036" t="s">
        <v>8235</v>
      </c>
      <c r="C4036" t="str">
        <f>IFERROR(VLOOKUP(Table1[[#This Row],[Ticker]],[1]!Table1[[Symbol]:[Industry]],2,FALSE),"-")</f>
        <v>-</v>
      </c>
      <c r="D4036" t="s">
        <v>403</v>
      </c>
      <c r="E4036">
        <v>18.510000000000002</v>
      </c>
      <c r="F4036">
        <v>61</v>
      </c>
      <c r="G4036">
        <v>213.90579723094001</v>
      </c>
      <c r="H4036">
        <v>30.9141904673568</v>
      </c>
      <c r="I4036">
        <v>34.046405428428798</v>
      </c>
      <c r="J4036">
        <v>7.0039999575184497</v>
      </c>
      <c r="K4036">
        <v>46.148906411686397</v>
      </c>
      <c r="L4036">
        <v>37.9650765202068</v>
      </c>
      <c r="M4036">
        <v>80.450043972395605</v>
      </c>
      <c r="N4036">
        <v>2.6125236154177802</v>
      </c>
      <c r="O4036">
        <v>2.8688524590164</v>
      </c>
      <c r="P4036">
        <v>274.233128834355</v>
      </c>
      <c r="Q4036">
        <v>0.128416219759767</v>
      </c>
    </row>
    <row r="4037" spans="1:17" hidden="1" x14ac:dyDescent="0.3">
      <c r="A4037" t="s">
        <v>8236</v>
      </c>
      <c r="B4037" t="s">
        <v>8237</v>
      </c>
      <c r="C4037" t="str">
        <f>IFERROR(VLOOKUP(Table1[[#This Row],[Ticker]],[1]!Table1[[Symbol]:[Industry]],2,FALSE),"-")</f>
        <v>-</v>
      </c>
      <c r="E4037">
        <v>18.44079138</v>
      </c>
      <c r="F4037">
        <v>23.93</v>
      </c>
      <c r="G4037">
        <v>-39.161199981249702</v>
      </c>
      <c r="H4037">
        <v>-7.67271822351222</v>
      </c>
      <c r="I4037">
        <v>-11.4156637329492</v>
      </c>
      <c r="J4037">
        <v>-11.3764888367214</v>
      </c>
      <c r="K4037">
        <v>24.1602419916542</v>
      </c>
      <c r="L4037">
        <v>24.646671555740401</v>
      </c>
      <c r="M4037">
        <v>36.282254707223203</v>
      </c>
      <c r="N4037">
        <v>0.30190532482911298</v>
      </c>
      <c r="O4037">
        <v>48.223986627663997</v>
      </c>
      <c r="P4037">
        <v>19.054726368159098</v>
      </c>
      <c r="Q4037">
        <v>-2.8741208185263999E-2</v>
      </c>
    </row>
    <row r="4038" spans="1:17" hidden="1" x14ac:dyDescent="0.3">
      <c r="A4038" t="s">
        <v>8238</v>
      </c>
      <c r="B4038" t="s">
        <v>8239</v>
      </c>
      <c r="C4038" t="str">
        <f>IFERROR(VLOOKUP(Table1[[#This Row],[Ticker]],[1]!Table1[[Symbol]:[Industry]],2,FALSE),"-")</f>
        <v>-</v>
      </c>
      <c r="E4038">
        <v>18.41574</v>
      </c>
      <c r="F4038">
        <v>34.22</v>
      </c>
      <c r="G4038">
        <v>-2.32063082664278</v>
      </c>
      <c r="H4038">
        <v>-7.0393848901788898</v>
      </c>
      <c r="I4038">
        <v>-1.7573596118691599</v>
      </c>
      <c r="J4038">
        <v>-9.7175499064462691</v>
      </c>
      <c r="K4038">
        <v>35.068849405782899</v>
      </c>
      <c r="L4038">
        <v>33.968873095203101</v>
      </c>
      <c r="M4038">
        <v>43.833979973184</v>
      </c>
      <c r="N4038">
        <v>0.49303627002424699</v>
      </c>
      <c r="O4038">
        <v>36.995908825248399</v>
      </c>
      <c r="P4038">
        <v>41.1716171617161</v>
      </c>
      <c r="Q4038">
        <v>3.5389457527719999E-2</v>
      </c>
    </row>
    <row r="4039" spans="1:17" hidden="1" x14ac:dyDescent="0.3">
      <c r="A4039" t="s">
        <v>8240</v>
      </c>
      <c r="B4039" t="s">
        <v>8241</v>
      </c>
      <c r="C4039" t="str">
        <f>IFERROR(VLOOKUP(Table1[[#This Row],[Ticker]],[1]!Table1[[Symbol]:[Industry]],2,FALSE),"-")</f>
        <v>-</v>
      </c>
      <c r="E4039">
        <v>18.398255142</v>
      </c>
      <c r="F4039">
        <v>40.090000000000003</v>
      </c>
      <c r="G4039">
        <v>91.337727290715407</v>
      </c>
      <c r="H4039">
        <v>5.35852604989807</v>
      </c>
      <c r="I4039">
        <v>41.575075861931097</v>
      </c>
      <c r="J4039">
        <v>3.7335103005402002</v>
      </c>
      <c r="K4039">
        <v>32.943858489890502</v>
      </c>
      <c r="L4039">
        <v>25.650088450144001</v>
      </c>
      <c r="M4039">
        <v>100</v>
      </c>
      <c r="N4039">
        <v>8.5674049508891305E-4</v>
      </c>
      <c r="O4039">
        <v>0</v>
      </c>
      <c r="P4039">
        <v>117.643865363735</v>
      </c>
    </row>
    <row r="4040" spans="1:17" hidden="1" x14ac:dyDescent="0.3">
      <c r="A4040" t="s">
        <v>8242</v>
      </c>
      <c r="B4040" t="s">
        <v>8243</v>
      </c>
      <c r="C4040" t="str">
        <f>IFERROR(VLOOKUP(Table1[[#This Row],[Ticker]],[1]!Table1[[Symbol]:[Industry]],2,FALSE),"-")</f>
        <v>-</v>
      </c>
      <c r="D4040" t="s">
        <v>629</v>
      </c>
      <c r="E4040">
        <v>18.301500000000001</v>
      </c>
      <c r="F4040">
        <v>47</v>
      </c>
      <c r="G4040">
        <v>-19.244634656163001</v>
      </c>
      <c r="H4040">
        <v>-11.506051556845501</v>
      </c>
      <c r="I4040">
        <v>-6.7562247160023103</v>
      </c>
      <c r="J4040">
        <v>-8.2977597528348195</v>
      </c>
      <c r="K4040">
        <v>51.194667357887496</v>
      </c>
      <c r="L4040">
        <v>49.172017003689596</v>
      </c>
      <c r="M4040">
        <v>30.849181811767298</v>
      </c>
      <c r="N4040">
        <v>1.7224880382775101</v>
      </c>
      <c r="O4040">
        <v>29.1914893617021</v>
      </c>
      <c r="P4040">
        <v>28.415300546448002</v>
      </c>
      <c r="Q4040">
        <v>0.16431320598371199</v>
      </c>
    </row>
    <row r="4041" spans="1:17" hidden="1" x14ac:dyDescent="0.3">
      <c r="A4041" t="s">
        <v>8244</v>
      </c>
      <c r="B4041" t="s">
        <v>8245</v>
      </c>
      <c r="C4041" t="str">
        <f>IFERROR(VLOOKUP(Table1[[#This Row],[Ticker]],[1]!Table1[[Symbol]:[Industry]],2,FALSE),"-")</f>
        <v>-</v>
      </c>
      <c r="D4041" t="s">
        <v>49</v>
      </c>
      <c r="E4041">
        <v>18.27636</v>
      </c>
      <c r="F4041">
        <v>34</v>
      </c>
      <c r="G4041">
        <v>66.546953248591294</v>
      </c>
      <c r="H4041">
        <v>25.9298458790518</v>
      </c>
      <c r="I4041">
        <v>1.1448985101569699E-3</v>
      </c>
      <c r="J4041">
        <v>1.7886889527337599</v>
      </c>
      <c r="K4041">
        <v>27.2931269819024</v>
      </c>
      <c r="L4041">
        <v>25.9653606489792</v>
      </c>
      <c r="M4041">
        <v>71.854283447180407</v>
      </c>
      <c r="N4041">
        <v>5.2186732186732101</v>
      </c>
      <c r="O4041">
        <v>8.8235294117646905</v>
      </c>
      <c r="P4041">
        <v>193.10344827586201</v>
      </c>
    </row>
    <row r="4042" spans="1:17" hidden="1" x14ac:dyDescent="0.3">
      <c r="A4042" t="s">
        <v>8246</v>
      </c>
      <c r="B4042" t="s">
        <v>8247</v>
      </c>
      <c r="C4042" t="str">
        <f>IFERROR(VLOOKUP(Table1[[#This Row],[Ticker]],[1]!Table1[[Symbol]:[Industry]],2,FALSE),"-")</f>
        <v>-</v>
      </c>
      <c r="D4042" t="s">
        <v>713</v>
      </c>
      <c r="E4042">
        <v>18.095091273000001</v>
      </c>
      <c r="F4042">
        <v>958.52</v>
      </c>
      <c r="G4042">
        <v>33.409036532267599</v>
      </c>
      <c r="H4042">
        <v>0.16833699067413499</v>
      </c>
      <c r="I4042">
        <v>11.1525451331452</v>
      </c>
      <c r="J4042">
        <v>-0.27056646253382399</v>
      </c>
      <c r="K4042">
        <v>912.92588274247601</v>
      </c>
      <c r="L4042">
        <v>811.57793780466</v>
      </c>
      <c r="M4042">
        <v>55.6599041266266</v>
      </c>
      <c r="N4042">
        <v>0.71156872409580096</v>
      </c>
      <c r="O4042">
        <v>9.0065934983098792</v>
      </c>
      <c r="P4042">
        <v>62.131258457374798</v>
      </c>
      <c r="Q4042">
        <v>1.8114824755041999E-2</v>
      </c>
    </row>
    <row r="4043" spans="1:17" hidden="1" x14ac:dyDescent="0.3">
      <c r="A4043" t="s">
        <v>8248</v>
      </c>
      <c r="B4043" t="s">
        <v>8249</v>
      </c>
      <c r="C4043" t="str">
        <f>IFERROR(VLOOKUP(Table1[[#This Row],[Ticker]],[1]!Table1[[Symbol]:[Industry]],2,FALSE),"-")</f>
        <v>-</v>
      </c>
      <c r="E4043">
        <v>18.053479025000001</v>
      </c>
      <c r="F4043">
        <v>9.6300000000000008</v>
      </c>
      <c r="G4043">
        <v>-17.492578750985601</v>
      </c>
      <c r="H4043">
        <v>18.9762361085407</v>
      </c>
      <c r="I4043">
        <v>16.979042958952199</v>
      </c>
      <c r="J4043">
        <v>16.973544846636099</v>
      </c>
      <c r="K4043">
        <v>7.9057554636188403</v>
      </c>
      <c r="L4043">
        <v>7.5270073199329603</v>
      </c>
      <c r="M4043">
        <v>79.262096589332401</v>
      </c>
      <c r="N4043">
        <v>1.7103576303338099</v>
      </c>
      <c r="O4043">
        <v>8.9304257528556494</v>
      </c>
      <c r="P4043">
        <v>76.697247706422004</v>
      </c>
      <c r="Q4043">
        <v>5.5120322759382001E-2</v>
      </c>
    </row>
    <row r="4044" spans="1:17" hidden="1" x14ac:dyDescent="0.3">
      <c r="A4044" t="s">
        <v>8250</v>
      </c>
      <c r="B4044" t="s">
        <v>8251</v>
      </c>
      <c r="C4044" t="str">
        <f>IFERROR(VLOOKUP(Table1[[#This Row],[Ticker]],[1]!Table1[[Symbol]:[Industry]],2,FALSE),"-")</f>
        <v>-</v>
      </c>
      <c r="E4044">
        <v>18</v>
      </c>
      <c r="F4044">
        <v>51.4</v>
      </c>
      <c r="G4044">
        <v>-3.9251856920671999</v>
      </c>
      <c r="H4044">
        <v>-7.3354847341726499</v>
      </c>
      <c r="I4044">
        <v>-25.842826732695499</v>
      </c>
      <c r="J4044">
        <v>-3.20239839129475</v>
      </c>
      <c r="K4044">
        <v>52.368749935175501</v>
      </c>
      <c r="L4044">
        <v>54.866991445441798</v>
      </c>
      <c r="M4044">
        <v>40.009223700994902</v>
      </c>
      <c r="N4044">
        <v>1.0059487867605901</v>
      </c>
      <c r="O4044">
        <v>61.284046692606999</v>
      </c>
      <c r="P4044">
        <v>38.918918918918898</v>
      </c>
      <c r="Q4044">
        <v>0.127572782017743</v>
      </c>
    </row>
    <row r="4045" spans="1:17" hidden="1" x14ac:dyDescent="0.3">
      <c r="A4045" t="s">
        <v>8252</v>
      </c>
      <c r="B4045" t="s">
        <v>8253</v>
      </c>
      <c r="C4045" t="str">
        <f>IFERROR(VLOOKUP(Table1[[#This Row],[Ticker]],[1]!Table1[[Symbol]:[Industry]],2,FALSE),"-")</f>
        <v>-</v>
      </c>
      <c r="D4045" t="s">
        <v>876</v>
      </c>
      <c r="E4045">
        <v>17.969612000000001</v>
      </c>
      <c r="F4045">
        <v>31.31</v>
      </c>
      <c r="G4045">
        <v>133.95986358949</v>
      </c>
      <c r="H4045">
        <v>57.957057797568098</v>
      </c>
      <c r="I4045">
        <v>-21.379178155821698</v>
      </c>
      <c r="J4045">
        <v>1.79153163850328</v>
      </c>
      <c r="K4045">
        <v>24.524750311301201</v>
      </c>
      <c r="L4045">
        <v>21.0760151446311</v>
      </c>
      <c r="M4045">
        <v>68.351441510067403</v>
      </c>
      <c r="N4045">
        <v>4.41903267973015</v>
      </c>
      <c r="O4045">
        <v>31.523474928137901</v>
      </c>
      <c r="P4045">
        <v>179.05525846702301</v>
      </c>
      <c r="Q4045">
        <v>8.5670400733331001E-2</v>
      </c>
    </row>
    <row r="4046" spans="1:17" hidden="1" x14ac:dyDescent="0.3">
      <c r="A4046" t="s">
        <v>8254</v>
      </c>
      <c r="B4046" t="s">
        <v>8255</v>
      </c>
      <c r="C4046" t="str">
        <f>IFERROR(VLOOKUP(Table1[[#This Row],[Ticker]],[1]!Table1[[Symbol]:[Industry]],2,FALSE),"-")</f>
        <v>-</v>
      </c>
      <c r="D4046" t="s">
        <v>934</v>
      </c>
      <c r="E4046">
        <v>17.84432</v>
      </c>
      <c r="F4046">
        <v>1.2</v>
      </c>
      <c r="G4046">
        <v>123.69386192698001</v>
      </c>
      <c r="H4046">
        <v>54.882837332043302</v>
      </c>
      <c r="I4046">
        <v>-3.24044531555713</v>
      </c>
      <c r="J4046">
        <v>34.052503569489502</v>
      </c>
      <c r="K4046">
        <v>0.82492370181391395</v>
      </c>
      <c r="L4046">
        <v>0.75202730384557004</v>
      </c>
      <c r="M4046">
        <v>87.966054812639101</v>
      </c>
      <c r="N4046">
        <v>3.0895335750906501</v>
      </c>
      <c r="O4046">
        <v>0</v>
      </c>
      <c r="P4046">
        <v>160.869565217391</v>
      </c>
      <c r="Q4046">
        <v>8.0476977940130007E-3</v>
      </c>
    </row>
    <row r="4047" spans="1:17" hidden="1" x14ac:dyDescent="0.3">
      <c r="A4047" t="s">
        <v>8256</v>
      </c>
      <c r="B4047" t="s">
        <v>8257</v>
      </c>
      <c r="C4047" t="str">
        <f>IFERROR(VLOOKUP(Table1[[#This Row],[Ticker]],[1]!Table1[[Symbol]:[Industry]],2,FALSE),"-")</f>
        <v>-</v>
      </c>
      <c r="D4047" t="s">
        <v>100</v>
      </c>
      <c r="E4047">
        <v>17.837820000000001</v>
      </c>
      <c r="F4047">
        <v>5.94</v>
      </c>
      <c r="G4047">
        <v>2.17212279654564</v>
      </c>
      <c r="H4047">
        <v>2.2402611275202098</v>
      </c>
      <c r="I4047">
        <v>-25.979247258352501</v>
      </c>
      <c r="J4047">
        <v>3.9757772267785501</v>
      </c>
      <c r="K4047">
        <v>5.94461088041274</v>
      </c>
      <c r="L4047">
        <v>6.0273048586927898</v>
      </c>
      <c r="M4047">
        <v>55.535291695526901</v>
      </c>
      <c r="N4047">
        <v>1.2180711933455699</v>
      </c>
      <c r="O4047">
        <v>48.148148148148103</v>
      </c>
      <c r="P4047">
        <v>41.428571428571402</v>
      </c>
      <c r="Q4047">
        <v>2.0119646480002001E-2</v>
      </c>
    </row>
    <row r="4048" spans="1:17" hidden="1" x14ac:dyDescent="0.3">
      <c r="A4048" t="s">
        <v>8258</v>
      </c>
      <c r="B4048" t="s">
        <v>8259</v>
      </c>
      <c r="C4048" t="str">
        <f>IFERROR(VLOOKUP(Table1[[#This Row],[Ticker]],[1]!Table1[[Symbol]:[Industry]],2,FALSE),"-")</f>
        <v>-</v>
      </c>
      <c r="D4048" t="s">
        <v>56</v>
      </c>
      <c r="E4048">
        <v>17.795752419134399</v>
      </c>
      <c r="F4048">
        <v>64.599999999999994</v>
      </c>
      <c r="G4048">
        <v>146.497915981034</v>
      </c>
      <c r="H4048">
        <v>-4.8393848901788798</v>
      </c>
      <c r="I4048">
        <v>146.52300062390501</v>
      </c>
      <c r="J4048">
        <v>-1.2416140775692599</v>
      </c>
      <c r="K4048">
        <v>61.405338341384102</v>
      </c>
      <c r="L4048">
        <v>42.915042109543201</v>
      </c>
      <c r="M4048">
        <v>100</v>
      </c>
      <c r="N4048">
        <v>0</v>
      </c>
      <c r="O4048">
        <v>0</v>
      </c>
      <c r="P4048">
        <v>172.80405405405401</v>
      </c>
    </row>
    <row r="4049" spans="1:17" hidden="1" x14ac:dyDescent="0.3">
      <c r="A4049" t="s">
        <v>8260</v>
      </c>
      <c r="B4049" t="s">
        <v>8261</v>
      </c>
      <c r="C4049" t="str">
        <f>IFERROR(VLOOKUP(Table1[[#This Row],[Ticker]],[1]!Table1[[Symbol]:[Industry]],2,FALSE),"-")</f>
        <v>-</v>
      </c>
      <c r="D4049" t="s">
        <v>539</v>
      </c>
      <c r="E4049">
        <v>17.7872734</v>
      </c>
      <c r="F4049">
        <v>18.190000000000001</v>
      </c>
      <c r="G4049">
        <v>12.4429084563473</v>
      </c>
      <c r="H4049">
        <v>-4.8393848901788798</v>
      </c>
      <c r="I4049">
        <v>2.3067181131742802</v>
      </c>
      <c r="J4049">
        <v>-1.2416140775692599</v>
      </c>
      <c r="K4049">
        <v>18.1298975983403</v>
      </c>
      <c r="L4049">
        <v>16.786510297149299</v>
      </c>
      <c r="M4049">
        <v>100</v>
      </c>
      <c r="O4049">
        <v>0</v>
      </c>
      <c r="P4049">
        <v>38.7490465293669</v>
      </c>
    </row>
    <row r="4050" spans="1:17" hidden="1" x14ac:dyDescent="0.3">
      <c r="A4050" t="s">
        <v>8262</v>
      </c>
      <c r="B4050" t="s">
        <v>8263</v>
      </c>
      <c r="C4050" t="str">
        <f>IFERROR(VLOOKUP(Table1[[#This Row],[Ticker]],[1]!Table1[[Symbol]:[Industry]],2,FALSE),"-")</f>
        <v>-</v>
      </c>
      <c r="E4050">
        <v>17.735600000000002</v>
      </c>
      <c r="F4050">
        <v>17.53</v>
      </c>
      <c r="G4050">
        <v>-23.868529251197199</v>
      </c>
      <c r="H4050">
        <v>0.24738949641595101</v>
      </c>
      <c r="I4050">
        <v>-32.399593790317098</v>
      </c>
      <c r="J4050">
        <v>-5.80683146887361</v>
      </c>
      <c r="K4050">
        <v>17.406522170800901</v>
      </c>
      <c r="L4050">
        <v>17.957693349097799</v>
      </c>
      <c r="M4050">
        <v>39.351085214423698</v>
      </c>
      <c r="N4050">
        <v>0.42018998331385499</v>
      </c>
      <c r="O4050">
        <v>46.891043924700398</v>
      </c>
      <c r="P4050">
        <v>21.398891966758999</v>
      </c>
      <c r="Q4050">
        <v>-2.7922184417155001E-2</v>
      </c>
    </row>
    <row r="4051" spans="1:17" hidden="1" x14ac:dyDescent="0.3">
      <c r="A4051" t="s">
        <v>8264</v>
      </c>
      <c r="B4051" t="s">
        <v>8265</v>
      </c>
      <c r="C4051" t="str">
        <f>IFERROR(VLOOKUP(Table1[[#This Row],[Ticker]],[1]!Table1[[Symbol]:[Industry]],2,FALSE),"-")</f>
        <v>-</v>
      </c>
      <c r="D4051" t="s">
        <v>242</v>
      </c>
      <c r="E4051">
        <v>17.647327063999999</v>
      </c>
      <c r="F4051">
        <v>27.09</v>
      </c>
      <c r="G4051">
        <v>-0.77323723891392804</v>
      </c>
      <c r="H4051">
        <v>5.8953089873721201</v>
      </c>
      <c r="I4051">
        <v>-14.8230975257322</v>
      </c>
      <c r="J4051">
        <v>-5.0359403187040197</v>
      </c>
      <c r="K4051">
        <v>27.464858277738902</v>
      </c>
      <c r="L4051">
        <v>27.283386145692202</v>
      </c>
      <c r="M4051">
        <v>50.492424562575302</v>
      </c>
      <c r="N4051">
        <v>2.0292646389488902</v>
      </c>
      <c r="O4051">
        <v>47.655961609449903</v>
      </c>
      <c r="P4051">
        <v>34.441687344913099</v>
      </c>
      <c r="Q4051">
        <v>2.173553925629E-3</v>
      </c>
    </row>
    <row r="4052" spans="1:17" hidden="1" x14ac:dyDescent="0.3">
      <c r="A4052" t="s">
        <v>8266</v>
      </c>
      <c r="B4052" t="s">
        <v>8267</v>
      </c>
      <c r="C4052" t="str">
        <f>IFERROR(VLOOKUP(Table1[[#This Row],[Ticker]],[1]!Table1[[Symbol]:[Industry]],2,FALSE),"-")</f>
        <v>-</v>
      </c>
      <c r="D4052" t="s">
        <v>189</v>
      </c>
      <c r="E4052">
        <v>17.63775</v>
      </c>
      <c r="F4052">
        <v>4.05</v>
      </c>
      <c r="G4052">
        <v>15.799125084875101</v>
      </c>
      <c r="I4052">
        <v>-30.679127210333299</v>
      </c>
      <c r="K4052">
        <v>4.4249445457001002</v>
      </c>
      <c r="L4052">
        <v>4.0278917604158799</v>
      </c>
      <c r="M4052">
        <v>29.723467083117001</v>
      </c>
      <c r="N4052">
        <v>2.3759757767827998</v>
      </c>
      <c r="O4052">
        <v>33.3333333333333</v>
      </c>
      <c r="P4052">
        <v>65.306122448979494</v>
      </c>
      <c r="Q4052">
        <v>-2.0192540060606001E-2</v>
      </c>
    </row>
    <row r="4053" spans="1:17" hidden="1" x14ac:dyDescent="0.3">
      <c r="A4053" t="s">
        <v>8268</v>
      </c>
      <c r="B4053" t="s">
        <v>8269</v>
      </c>
      <c r="C4053" t="str">
        <f>IFERROR(VLOOKUP(Table1[[#This Row],[Ticker]],[1]!Table1[[Symbol]:[Industry]],2,FALSE),"-")</f>
        <v>-</v>
      </c>
      <c r="D4053" t="s">
        <v>629</v>
      </c>
      <c r="E4053">
        <v>17.634</v>
      </c>
      <c r="F4053">
        <v>29.97</v>
      </c>
      <c r="G4053">
        <v>192.52364916102201</v>
      </c>
      <c r="H4053">
        <v>56.201711000232002</v>
      </c>
      <c r="I4053">
        <v>180.49134097694099</v>
      </c>
      <c r="J4053">
        <v>13.383970945831599</v>
      </c>
      <c r="K4053">
        <v>17.263545721283499</v>
      </c>
      <c r="L4053">
        <v>12.078503118722701</v>
      </c>
      <c r="M4053">
        <v>99.986618204939802</v>
      </c>
      <c r="N4053">
        <v>1.5702866886923099</v>
      </c>
      <c r="O4053">
        <v>0</v>
      </c>
      <c r="P4053">
        <v>233</v>
      </c>
    </row>
    <row r="4054" spans="1:17" hidden="1" x14ac:dyDescent="0.3">
      <c r="A4054" t="s">
        <v>8270</v>
      </c>
      <c r="B4054" t="s">
        <v>3467</v>
      </c>
      <c r="C4054" t="str">
        <f>IFERROR(VLOOKUP(Table1[[#This Row],[Ticker]],[1]!Table1[[Symbol]:[Industry]],2,FALSE),"-")</f>
        <v>-</v>
      </c>
      <c r="D4054" t="s">
        <v>239</v>
      </c>
      <c r="E4054">
        <v>17.624295</v>
      </c>
      <c r="F4054">
        <v>6.9</v>
      </c>
      <c r="G4054">
        <v>10.6938619269804</v>
      </c>
      <c r="H4054">
        <v>-21.898208419590599</v>
      </c>
      <c r="I4054">
        <v>-22.5427147506126</v>
      </c>
      <c r="J4054">
        <v>-9.0847513324712299</v>
      </c>
      <c r="K4054">
        <v>8.3689371304994307</v>
      </c>
      <c r="L4054">
        <v>7.9110489630294101</v>
      </c>
      <c r="M4054">
        <v>13.0922283591383</v>
      </c>
      <c r="N4054">
        <v>1.2263822930800501</v>
      </c>
      <c r="O4054">
        <v>81.159420289855007</v>
      </c>
      <c r="P4054">
        <v>48.387096774193502</v>
      </c>
      <c r="Q4054">
        <v>2.9522753886662E-2</v>
      </c>
    </row>
    <row r="4055" spans="1:17" hidden="1" x14ac:dyDescent="0.3">
      <c r="A4055" t="s">
        <v>8271</v>
      </c>
      <c r="B4055" t="s">
        <v>8272</v>
      </c>
      <c r="C4055" t="str">
        <f>IFERROR(VLOOKUP(Table1[[#This Row],[Ticker]],[1]!Table1[[Symbol]:[Industry]],2,FALSE),"-")</f>
        <v>-</v>
      </c>
      <c r="E4055">
        <v>17.617941600000002</v>
      </c>
      <c r="F4055">
        <v>50.19</v>
      </c>
      <c r="G4055">
        <v>-19.354266415265499</v>
      </c>
      <c r="H4055">
        <v>4.3391474208835499</v>
      </c>
      <c r="I4055">
        <v>2.3129728554994</v>
      </c>
      <c r="J4055">
        <v>-1.56161407756926</v>
      </c>
      <c r="K4055">
        <v>51.704475510096501</v>
      </c>
      <c r="L4055">
        <v>48.833859248074198</v>
      </c>
      <c r="M4055">
        <v>51.582030596137102</v>
      </c>
      <c r="N4055">
        <v>0.71546789933230603</v>
      </c>
      <c r="O4055">
        <v>35.4851564056585</v>
      </c>
      <c r="P4055">
        <v>44.224137931034399</v>
      </c>
      <c r="Q4055">
        <v>3.9478423401630998E-2</v>
      </c>
    </row>
    <row r="4056" spans="1:17" hidden="1" x14ac:dyDescent="0.3">
      <c r="A4056" t="s">
        <v>8273</v>
      </c>
      <c r="B4056" t="s">
        <v>8274</v>
      </c>
      <c r="C4056" t="str">
        <f>IFERROR(VLOOKUP(Table1[[#This Row],[Ticker]],[1]!Table1[[Symbol]:[Industry]],2,FALSE),"-")</f>
        <v>-</v>
      </c>
      <c r="D4056" t="s">
        <v>539</v>
      </c>
      <c r="E4056">
        <v>17.611173999999998</v>
      </c>
      <c r="F4056">
        <v>58.99</v>
      </c>
      <c r="G4056">
        <v>74.203719166953206</v>
      </c>
      <c r="H4056">
        <v>9.3629497401713095</v>
      </c>
      <c r="I4056">
        <v>1.6580649764828701</v>
      </c>
      <c r="J4056">
        <v>-2.5695683555991802</v>
      </c>
      <c r="K4056">
        <v>56.521438128038398</v>
      </c>
      <c r="L4056">
        <v>51.598323649850499</v>
      </c>
      <c r="M4056">
        <v>61.211634577493101</v>
      </c>
      <c r="N4056">
        <v>0.24763833285341399</v>
      </c>
      <c r="O4056">
        <v>6.7977623325987402</v>
      </c>
      <c r="P4056">
        <v>117.675276752767</v>
      </c>
    </row>
    <row r="4057" spans="1:17" hidden="1" x14ac:dyDescent="0.3">
      <c r="A4057" t="s">
        <v>8275</v>
      </c>
      <c r="B4057" t="s">
        <v>8276</v>
      </c>
      <c r="C4057" t="str">
        <f>IFERROR(VLOOKUP(Table1[[#This Row],[Ticker]],[1]!Table1[[Symbol]:[Industry]],2,FALSE),"-")</f>
        <v>-</v>
      </c>
      <c r="D4057" t="s">
        <v>18</v>
      </c>
      <c r="E4057">
        <v>17.581499999999998</v>
      </c>
      <c r="F4057">
        <v>288</v>
      </c>
      <c r="G4057">
        <v>-57.241389871580701</v>
      </c>
      <c r="H4057">
        <v>-4.8393848901788798</v>
      </c>
      <c r="I4057">
        <v>38.686813940473698</v>
      </c>
      <c r="J4057">
        <v>-1.2416140775692599</v>
      </c>
      <c r="K4057">
        <v>225.75738212168099</v>
      </c>
      <c r="L4057">
        <v>205.04721541418701</v>
      </c>
      <c r="M4057">
        <v>56.3110846240535</v>
      </c>
      <c r="N4057">
        <v>0</v>
      </c>
      <c r="O4057">
        <v>44.7916666666666</v>
      </c>
      <c r="P4057">
        <v>165.927977839335</v>
      </c>
    </row>
    <row r="4058" spans="1:17" hidden="1" x14ac:dyDescent="0.3">
      <c r="A4058" t="s">
        <v>8277</v>
      </c>
      <c r="B4058" t="s">
        <v>8278</v>
      </c>
      <c r="C4058" t="str">
        <f>IFERROR(VLOOKUP(Table1[[#This Row],[Ticker]],[1]!Table1[[Symbol]:[Industry]],2,FALSE),"-")</f>
        <v>-</v>
      </c>
      <c r="D4058" t="s">
        <v>46</v>
      </c>
      <c r="E4058">
        <v>17.57677185</v>
      </c>
      <c r="F4058">
        <v>42</v>
      </c>
      <c r="G4058">
        <v>-65.215228982110403</v>
      </c>
      <c r="H4058">
        <v>-21.120791925354698</v>
      </c>
      <c r="I4058">
        <v>-44.5361196387543</v>
      </c>
      <c r="J4058">
        <v>-8.5831046226193308</v>
      </c>
      <c r="K4058">
        <v>45.160537300374997</v>
      </c>
      <c r="L4058">
        <v>56.467796697631002</v>
      </c>
      <c r="M4058">
        <v>34.1387208901278</v>
      </c>
      <c r="N4058">
        <v>1.4902059266700101</v>
      </c>
      <c r="O4058">
        <v>83.095238095238102</v>
      </c>
      <c r="P4058">
        <v>10.2362204724409</v>
      </c>
    </row>
    <row r="4059" spans="1:17" hidden="1" x14ac:dyDescent="0.3">
      <c r="A4059" t="s">
        <v>8279</v>
      </c>
      <c r="B4059" t="s">
        <v>8280</v>
      </c>
      <c r="C4059" t="str">
        <f>IFERROR(VLOOKUP(Table1[[#This Row],[Ticker]],[1]!Table1[[Symbol]:[Industry]],2,FALSE),"-")</f>
        <v>-</v>
      </c>
      <c r="D4059" t="s">
        <v>100</v>
      </c>
      <c r="E4059">
        <v>17.535533464</v>
      </c>
      <c r="F4059">
        <v>17.559999999999999</v>
      </c>
      <c r="G4059">
        <v>-9.2087225660613203</v>
      </c>
      <c r="H4059">
        <v>-8.8503739011679006</v>
      </c>
      <c r="I4059">
        <v>-32.148647057106999</v>
      </c>
      <c r="J4059">
        <v>-4.1860585220137096</v>
      </c>
      <c r="K4059">
        <v>17.826644793798501</v>
      </c>
      <c r="L4059">
        <v>19.1551124355246</v>
      </c>
      <c r="M4059">
        <v>47.574938552645897</v>
      </c>
      <c r="N4059">
        <v>0.90384311582113097</v>
      </c>
      <c r="O4059">
        <v>35.990888382687899</v>
      </c>
      <c r="P4059">
        <v>30.4606240713224</v>
      </c>
      <c r="Q4059">
        <v>-9.8555452474572994E-2</v>
      </c>
    </row>
    <row r="4060" spans="1:17" hidden="1" x14ac:dyDescent="0.3">
      <c r="A4060" t="s">
        <v>8281</v>
      </c>
      <c r="B4060" t="s">
        <v>8282</v>
      </c>
      <c r="C4060" t="str">
        <f>IFERROR(VLOOKUP(Table1[[#This Row],[Ticker]],[1]!Table1[[Symbol]:[Industry]],2,FALSE),"-")</f>
        <v>-</v>
      </c>
      <c r="D4060" t="s">
        <v>934</v>
      </c>
      <c r="E4060">
        <v>17.520216999999999</v>
      </c>
      <c r="F4060">
        <v>18.7</v>
      </c>
      <c r="G4060">
        <v>172.41590665541401</v>
      </c>
      <c r="H4060">
        <v>-0.661111909677496</v>
      </c>
      <c r="I4060">
        <v>39.320872789666602</v>
      </c>
      <c r="J4060">
        <v>-0.16053299648819</v>
      </c>
      <c r="K4060">
        <v>16.798931815080199</v>
      </c>
      <c r="L4060">
        <v>12.9688247760582</v>
      </c>
      <c r="M4060">
        <v>45.252046047838803</v>
      </c>
      <c r="N4060">
        <v>0.299674447548754</v>
      </c>
      <c r="O4060">
        <v>13.3689839572192</v>
      </c>
      <c r="P4060">
        <v>235.72710951526</v>
      </c>
      <c r="Q4060">
        <v>0.17264857726882499</v>
      </c>
    </row>
    <row r="4061" spans="1:17" hidden="1" x14ac:dyDescent="0.3">
      <c r="A4061" t="s">
        <v>8283</v>
      </c>
      <c r="B4061" t="s">
        <v>8284</v>
      </c>
      <c r="C4061" t="str">
        <f>IFERROR(VLOOKUP(Table1[[#This Row],[Ticker]],[1]!Table1[[Symbol]:[Industry]],2,FALSE),"-")</f>
        <v>-</v>
      </c>
      <c r="D4061" t="s">
        <v>629</v>
      </c>
      <c r="E4061">
        <v>17.49175</v>
      </c>
      <c r="F4061">
        <v>11.25</v>
      </c>
      <c r="G4061">
        <v>68.330540127672407</v>
      </c>
      <c r="H4061">
        <v>-37.566657617451597</v>
      </c>
      <c r="I4061">
        <v>12.3661355875232</v>
      </c>
      <c r="J4061">
        <v>-8.8161507415499205</v>
      </c>
      <c r="K4061">
        <v>11.9188859491597</v>
      </c>
      <c r="L4061">
        <v>8.8790878857787803</v>
      </c>
      <c r="M4061">
        <v>12.363811595383</v>
      </c>
      <c r="N4061">
        <v>0.15072915936984399</v>
      </c>
      <c r="O4061">
        <v>51.5555555555555</v>
      </c>
      <c r="P4061">
        <v>148.344370860927</v>
      </c>
      <c r="Q4061">
        <v>0.102550419371038</v>
      </c>
    </row>
    <row r="4062" spans="1:17" hidden="1" x14ac:dyDescent="0.3">
      <c r="A4062" t="s">
        <v>8285</v>
      </c>
      <c r="B4062" t="s">
        <v>8286</v>
      </c>
      <c r="C4062" t="str">
        <f>IFERROR(VLOOKUP(Table1[[#This Row],[Ticker]],[1]!Table1[[Symbol]:[Industry]],2,FALSE),"-")</f>
        <v>-</v>
      </c>
      <c r="D4062" t="s">
        <v>414</v>
      </c>
      <c r="E4062">
        <v>17.480844000000001</v>
      </c>
      <c r="F4062">
        <v>15.77</v>
      </c>
      <c r="G4062">
        <v>-30.147601487653699</v>
      </c>
      <c r="H4062">
        <v>-8.5777026471882394</v>
      </c>
      <c r="I4062">
        <v>-29.0006376326841</v>
      </c>
      <c r="J4062">
        <v>-4.6791140775692703</v>
      </c>
      <c r="K4062">
        <v>15.9052923410894</v>
      </c>
      <c r="L4062">
        <v>17.5146441327107</v>
      </c>
      <c r="M4062">
        <v>46.961432492239901</v>
      </c>
      <c r="N4062">
        <v>1.0594438004959701</v>
      </c>
      <c r="O4062">
        <v>118.135700697526</v>
      </c>
      <c r="P4062">
        <v>16.814814814814799</v>
      </c>
      <c r="Q4062">
        <v>1.109920363727E-3</v>
      </c>
    </row>
    <row r="4063" spans="1:17" hidden="1" x14ac:dyDescent="0.3">
      <c r="A4063" t="s">
        <v>8287</v>
      </c>
      <c r="B4063" t="s">
        <v>8288</v>
      </c>
      <c r="C4063" t="str">
        <f>IFERROR(VLOOKUP(Table1[[#This Row],[Ticker]],[1]!Table1[[Symbol]:[Industry]],2,FALSE),"-")</f>
        <v>-</v>
      </c>
      <c r="D4063" t="s">
        <v>100</v>
      </c>
      <c r="E4063">
        <v>17.435394200000001</v>
      </c>
      <c r="F4063">
        <v>4.0999999999999996</v>
      </c>
      <c r="G4063">
        <v>-55.4943936861456</v>
      </c>
      <c r="H4063">
        <v>10.1469911316194</v>
      </c>
      <c r="I4063">
        <v>-31.332188434823099</v>
      </c>
      <c r="J4063">
        <v>5.8649849072022997</v>
      </c>
      <c r="K4063">
        <v>3.9029396734387101</v>
      </c>
      <c r="L4063">
        <v>4.2125237442743098</v>
      </c>
      <c r="M4063">
        <v>76.259601030523299</v>
      </c>
      <c r="N4063">
        <v>2.1585480302517901</v>
      </c>
      <c r="O4063">
        <v>50.975609756097498</v>
      </c>
      <c r="P4063">
        <v>25.382262996941801</v>
      </c>
      <c r="Q4063">
        <v>2.453239253779E-2</v>
      </c>
    </row>
    <row r="4064" spans="1:17" hidden="1" x14ac:dyDescent="0.3">
      <c r="A4064" t="s">
        <v>8289</v>
      </c>
      <c r="B4064" t="s">
        <v>8290</v>
      </c>
      <c r="C4064" t="str">
        <f>IFERROR(VLOOKUP(Table1[[#This Row],[Ticker]],[1]!Table1[[Symbol]:[Industry]],2,FALSE),"-")</f>
        <v>-</v>
      </c>
      <c r="D4064" t="s">
        <v>109</v>
      </c>
      <c r="E4064">
        <v>17.423999999999999</v>
      </c>
      <c r="F4064">
        <v>19.62</v>
      </c>
      <c r="G4064">
        <v>7.7102553696033604</v>
      </c>
      <c r="H4064">
        <v>-3.9733634943561502</v>
      </c>
      <c r="I4064">
        <v>-48.472684302591702</v>
      </c>
      <c r="J4064">
        <v>-8.2838675986960197</v>
      </c>
      <c r="K4064">
        <v>21.803036860851201</v>
      </c>
      <c r="L4064">
        <v>22.582959105985498</v>
      </c>
      <c r="M4064">
        <v>28.225360715389701</v>
      </c>
      <c r="N4064">
        <v>0.241597967379717</v>
      </c>
      <c r="O4064">
        <v>87.971457696228299</v>
      </c>
      <c r="P4064">
        <v>44.6902654867256</v>
      </c>
      <c r="Q4064">
        <v>1.6232493804008E-2</v>
      </c>
    </row>
    <row r="4065" spans="1:17" hidden="1" x14ac:dyDescent="0.3">
      <c r="A4065" t="s">
        <v>8291</v>
      </c>
      <c r="B4065" t="s">
        <v>8292</v>
      </c>
      <c r="C4065" t="str">
        <f>IFERROR(VLOOKUP(Table1[[#This Row],[Ticker]],[1]!Table1[[Symbol]:[Industry]],2,FALSE),"-")</f>
        <v>-</v>
      </c>
      <c r="D4065" t="s">
        <v>49</v>
      </c>
      <c r="E4065">
        <v>17.422913731999898</v>
      </c>
      <c r="F4065">
        <v>12.05</v>
      </c>
      <c r="G4065">
        <v>97.671557094266603</v>
      </c>
      <c r="H4065">
        <v>10.603894423453101</v>
      </c>
      <c r="I4065">
        <v>-9.6316720837043999</v>
      </c>
      <c r="J4065">
        <v>1.9100043210678599</v>
      </c>
      <c r="K4065">
        <v>11.244400157468201</v>
      </c>
      <c r="L4065">
        <v>10.199378153851599</v>
      </c>
      <c r="M4065">
        <v>59.540345935612301</v>
      </c>
      <c r="N4065">
        <v>1.47785898234235</v>
      </c>
      <c r="O4065">
        <v>42.655601659750999</v>
      </c>
      <c r="P4065">
        <v>173.863636363636</v>
      </c>
      <c r="Q4065">
        <v>8.0607025648271005E-2</v>
      </c>
    </row>
    <row r="4066" spans="1:17" hidden="1" x14ac:dyDescent="0.3">
      <c r="A4066" t="s">
        <v>8293</v>
      </c>
      <c r="B4066" t="s">
        <v>8294</v>
      </c>
      <c r="C4066" t="str">
        <f>IFERROR(VLOOKUP(Table1[[#This Row],[Ticker]],[1]!Table1[[Symbol]:[Industry]],2,FALSE),"-")</f>
        <v>-</v>
      </c>
      <c r="D4066" t="s">
        <v>65</v>
      </c>
      <c r="E4066">
        <v>17.36849952</v>
      </c>
      <c r="F4066">
        <v>43.2</v>
      </c>
      <c r="G4066">
        <v>-63.009434776316198</v>
      </c>
      <c r="H4066">
        <v>2.6233016769852799</v>
      </c>
      <c r="I4066">
        <v>-34.355954431166801</v>
      </c>
      <c r="J4066">
        <v>-0.77649779849949296</v>
      </c>
      <c r="K4066">
        <v>43.604501754638598</v>
      </c>
      <c r="M4066">
        <v>51.244946625919702</v>
      </c>
      <c r="N4066">
        <v>0.88551165146909805</v>
      </c>
      <c r="O4066">
        <v>91.898148148148096</v>
      </c>
      <c r="P4066">
        <v>30.5135951661631</v>
      </c>
    </row>
    <row r="4067" spans="1:17" hidden="1" x14ac:dyDescent="0.3">
      <c r="A4067" t="s">
        <v>8295</v>
      </c>
      <c r="B4067" t="s">
        <v>8296</v>
      </c>
      <c r="C4067" t="str">
        <f>IFERROR(VLOOKUP(Table1[[#This Row],[Ticker]],[1]!Table1[[Symbol]:[Industry]],2,FALSE),"-")</f>
        <v>-</v>
      </c>
      <c r="D4067" t="s">
        <v>539</v>
      </c>
      <c r="E4067">
        <v>17.317499999999999</v>
      </c>
      <c r="F4067">
        <v>113.15</v>
      </c>
      <c r="G4067">
        <v>196.97957621269401</v>
      </c>
      <c r="H4067">
        <v>21.945152777293099</v>
      </c>
      <c r="I4067">
        <v>75.723784831676397</v>
      </c>
      <c r="J4067">
        <v>-12.4339217698769</v>
      </c>
      <c r="K4067">
        <v>97.758332181431101</v>
      </c>
      <c r="L4067">
        <v>67.195202654667298</v>
      </c>
      <c r="M4067">
        <v>37.4246193845185</v>
      </c>
      <c r="N4067">
        <v>0.63646844039949702</v>
      </c>
      <c r="O4067">
        <v>24.8166151126822</v>
      </c>
      <c r="P4067">
        <v>244.23486461819201</v>
      </c>
      <c r="Q4067">
        <v>9.6593258959900993E-2</v>
      </c>
    </row>
    <row r="4068" spans="1:17" hidden="1" x14ac:dyDescent="0.3">
      <c r="A4068" t="s">
        <v>8297</v>
      </c>
      <c r="B4068" t="s">
        <v>8298</v>
      </c>
      <c r="C4068" t="str">
        <f>IFERROR(VLOOKUP(Table1[[#This Row],[Ticker]],[1]!Table1[[Symbol]:[Industry]],2,FALSE),"-")</f>
        <v>-</v>
      </c>
      <c r="D4068" t="s">
        <v>934</v>
      </c>
      <c r="E4068">
        <v>17.245547999999999</v>
      </c>
      <c r="F4068">
        <v>5.26</v>
      </c>
      <c r="G4068">
        <v>-66.030592722847302</v>
      </c>
      <c r="H4068">
        <v>-19.839384890178899</v>
      </c>
      <c r="I4068">
        <v>-52.593158411728403</v>
      </c>
      <c r="J4068">
        <v>-4.1882070794108897</v>
      </c>
      <c r="K4068">
        <v>5.9721844153484502</v>
      </c>
      <c r="L4068">
        <v>11.9504714040216</v>
      </c>
      <c r="M4068">
        <v>28.7549782806752</v>
      </c>
      <c r="N4068">
        <v>3.0104720390122801</v>
      </c>
      <c r="O4068">
        <v>72.813688212927701</v>
      </c>
      <c r="P4068">
        <v>2.13592233009707</v>
      </c>
      <c r="Q4068">
        <v>-0.10019091885850399</v>
      </c>
    </row>
    <row r="4069" spans="1:17" hidden="1" x14ac:dyDescent="0.3">
      <c r="A4069" t="s">
        <v>8299</v>
      </c>
      <c r="B4069" t="s">
        <v>8300</v>
      </c>
      <c r="C4069" t="str">
        <f>IFERROR(VLOOKUP(Table1[[#This Row],[Ticker]],[1]!Table1[[Symbol]:[Industry]],2,FALSE),"-")</f>
        <v>-</v>
      </c>
      <c r="D4069" t="s">
        <v>713</v>
      </c>
      <c r="E4069">
        <v>17.228399594999999</v>
      </c>
      <c r="F4069">
        <v>93.02</v>
      </c>
      <c r="G4069">
        <v>1.8383202084250001</v>
      </c>
      <c r="H4069">
        <v>-2.9581967713670099</v>
      </c>
      <c r="I4069">
        <v>13.139599464564901</v>
      </c>
      <c r="J4069">
        <v>2.5579824254569599</v>
      </c>
      <c r="K4069">
        <v>88.668443817889496</v>
      </c>
      <c r="L4069">
        <v>80.469040511319093</v>
      </c>
      <c r="M4069">
        <v>59.689646094536798</v>
      </c>
      <c r="N4069">
        <v>0.61693363322661499</v>
      </c>
      <c r="O4069">
        <v>4.1496452375833197</v>
      </c>
      <c r="P4069">
        <v>35.400291120815098</v>
      </c>
    </row>
    <row r="4070" spans="1:17" hidden="1" x14ac:dyDescent="0.3">
      <c r="A4070" t="s">
        <v>8301</v>
      </c>
      <c r="B4070" t="s">
        <v>8302</v>
      </c>
      <c r="C4070" t="str">
        <f>IFERROR(VLOOKUP(Table1[[#This Row],[Ticker]],[1]!Table1[[Symbol]:[Industry]],2,FALSE),"-")</f>
        <v>-</v>
      </c>
      <c r="E4070">
        <v>17.188168061999999</v>
      </c>
      <c r="F4070">
        <v>12.63</v>
      </c>
      <c r="G4070">
        <v>17.871944118761199</v>
      </c>
      <c r="H4070">
        <v>12.4120770981252</v>
      </c>
      <c r="I4070">
        <v>-3.60151945133055</v>
      </c>
      <c r="J4070">
        <v>2.46528247415486</v>
      </c>
      <c r="K4070">
        <v>12.0805250521089</v>
      </c>
      <c r="L4070">
        <v>11.174904489028799</v>
      </c>
      <c r="M4070">
        <v>59.522196699956297</v>
      </c>
      <c r="N4070">
        <v>0.75113720084700497</v>
      </c>
      <c r="O4070">
        <v>37.0546318289786</v>
      </c>
      <c r="P4070">
        <v>110.149750415973</v>
      </c>
      <c r="Q4070">
        <v>9.0080726668045993E-2</v>
      </c>
    </row>
    <row r="4071" spans="1:17" hidden="1" x14ac:dyDescent="0.3">
      <c r="A4071" t="s">
        <v>8303</v>
      </c>
      <c r="B4071" t="s">
        <v>8304</v>
      </c>
      <c r="C4071" t="str">
        <f>IFERROR(VLOOKUP(Table1[[#This Row],[Ticker]],[1]!Table1[[Symbol]:[Industry]],2,FALSE),"-")</f>
        <v>-</v>
      </c>
      <c r="D4071" t="s">
        <v>713</v>
      </c>
      <c r="E4071">
        <v>17.1837348</v>
      </c>
      <c r="F4071">
        <v>132.86000000000001</v>
      </c>
      <c r="G4071">
        <v>20.6714285089231</v>
      </c>
      <c r="H4071">
        <v>0.39219658330323698</v>
      </c>
      <c r="I4071">
        <v>6.5775588575956103</v>
      </c>
      <c r="J4071">
        <v>1.6202203113587199</v>
      </c>
      <c r="K4071">
        <v>125.14111254249801</v>
      </c>
      <c r="L4071">
        <v>114.563401191468</v>
      </c>
      <c r="M4071">
        <v>42.376869448986099</v>
      </c>
      <c r="N4071">
        <v>0.88352493813900601</v>
      </c>
      <c r="O4071">
        <v>4.1020623212403899</v>
      </c>
      <c r="P4071">
        <v>50.805902383654903</v>
      </c>
    </row>
    <row r="4072" spans="1:17" hidden="1" x14ac:dyDescent="0.3">
      <c r="A4072" t="s">
        <v>8305</v>
      </c>
      <c r="B4072" t="s">
        <v>8306</v>
      </c>
      <c r="C4072" t="str">
        <f>IFERROR(VLOOKUP(Table1[[#This Row],[Ticker]],[1]!Table1[[Symbol]:[Industry]],2,FALSE),"-")</f>
        <v>-</v>
      </c>
      <c r="E4072">
        <v>17.150262237</v>
      </c>
      <c r="F4072">
        <v>31.86</v>
      </c>
      <c r="G4072">
        <v>108.64961413936901</v>
      </c>
      <c r="H4072">
        <v>41.812095747634302</v>
      </c>
      <c r="I4072">
        <v>11.608988035765</v>
      </c>
      <c r="J4072">
        <v>-6.4536282118448902</v>
      </c>
      <c r="K4072">
        <v>27.576209812093101</v>
      </c>
      <c r="L4072">
        <v>22.4167190581359</v>
      </c>
      <c r="M4072">
        <v>52.355524805562801</v>
      </c>
      <c r="N4072">
        <v>0.44509937278016998</v>
      </c>
      <c r="O4072">
        <v>23.038292529817902</v>
      </c>
      <c r="P4072">
        <v>168.86075949367</v>
      </c>
      <c r="Q4072">
        <v>6.5121244322554006E-2</v>
      </c>
    </row>
    <row r="4073" spans="1:17" hidden="1" x14ac:dyDescent="0.3">
      <c r="A4073" t="s">
        <v>8307</v>
      </c>
      <c r="B4073" t="s">
        <v>8308</v>
      </c>
      <c r="C4073" t="str">
        <f>IFERROR(VLOOKUP(Table1[[#This Row],[Ticker]],[1]!Table1[[Symbol]:[Industry]],2,FALSE),"-")</f>
        <v>-</v>
      </c>
      <c r="D4073" t="s">
        <v>336</v>
      </c>
      <c r="E4073">
        <v>17.138458499999999</v>
      </c>
      <c r="F4073">
        <v>30.5</v>
      </c>
      <c r="G4073">
        <v>79.2194683959831</v>
      </c>
      <c r="H4073">
        <v>-9.7473603503015909</v>
      </c>
      <c r="I4073">
        <v>90.001144898510105</v>
      </c>
      <c r="J4073">
        <v>-4.3666140775692597</v>
      </c>
      <c r="K4073">
        <v>29.4326227280776</v>
      </c>
      <c r="L4073">
        <v>22.947554584257599</v>
      </c>
      <c r="M4073">
        <v>33.760195778393602</v>
      </c>
      <c r="N4073">
        <v>0.983021065200407</v>
      </c>
      <c r="O4073">
        <v>7.1803278688524497</v>
      </c>
      <c r="P4073">
        <v>146.963562753036</v>
      </c>
      <c r="Q4073">
        <v>0.127888271476993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117</v>
      </c>
      <c r="E4074">
        <v>17.102783165999998</v>
      </c>
      <c r="F4074">
        <v>11.67</v>
      </c>
      <c r="G4074">
        <v>-40.560362907699897</v>
      </c>
      <c r="H4074">
        <v>-1.2834438667617101</v>
      </c>
      <c r="I4074">
        <v>-72.769101886335093</v>
      </c>
      <c r="J4074">
        <v>1.68942040518935</v>
      </c>
      <c r="K4074">
        <v>12.428244849192399</v>
      </c>
      <c r="L4074">
        <v>14.8670555447796</v>
      </c>
      <c r="M4074">
        <v>47.540343295566203</v>
      </c>
      <c r="N4074">
        <v>1.0612195919726</v>
      </c>
      <c r="O4074">
        <v>158.78320479862899</v>
      </c>
      <c r="P4074">
        <v>17.878787878787801</v>
      </c>
      <c r="Q4074">
        <v>2.2486423526915E-2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D4075" t="s">
        <v>403</v>
      </c>
      <c r="E4075">
        <v>17.095680000000002</v>
      </c>
      <c r="F4075">
        <v>12.72</v>
      </c>
      <c r="G4075">
        <v>-21.355643023514599</v>
      </c>
      <c r="H4075">
        <v>-4.8393848901788798</v>
      </c>
      <c r="I4075">
        <v>-13.332188434823101</v>
      </c>
      <c r="J4075">
        <v>-1.2416140775692599</v>
      </c>
      <c r="K4075">
        <v>12.7154459317887</v>
      </c>
      <c r="L4075">
        <v>12.5828558634357</v>
      </c>
      <c r="M4075">
        <v>100</v>
      </c>
      <c r="O4075">
        <v>0</v>
      </c>
      <c r="P4075">
        <v>4.9504950495049496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D4076" t="s">
        <v>75</v>
      </c>
      <c r="E4076">
        <v>17.05752</v>
      </c>
      <c r="F4076">
        <v>3.12</v>
      </c>
      <c r="G4076">
        <v>-7.6749593657952397</v>
      </c>
      <c r="H4076">
        <v>24.725832501125399</v>
      </c>
      <c r="I4076">
        <v>-36.104465662545898</v>
      </c>
      <c r="J4076">
        <v>19.8965973045445</v>
      </c>
      <c r="K4076">
        <v>2.3381377091445401</v>
      </c>
      <c r="L4076">
        <v>2.4227340561594799</v>
      </c>
      <c r="M4076">
        <v>93.352525393511897</v>
      </c>
      <c r="N4076">
        <v>1.46018112177557</v>
      </c>
      <c r="O4076">
        <v>50.6410256410256</v>
      </c>
      <c r="P4076">
        <v>143.75</v>
      </c>
      <c r="Q4076">
        <v>-6.4603740136215004E-2</v>
      </c>
    </row>
    <row r="4077" spans="1:17" hidden="1" x14ac:dyDescent="0.3">
      <c r="A4077" t="s">
        <v>8315</v>
      </c>
      <c r="B4077" t="s">
        <v>8316</v>
      </c>
      <c r="C4077" t="str">
        <f>IFERROR(VLOOKUP(Table1[[#This Row],[Ticker]],[1]!Table1[[Symbol]:[Industry]],2,FALSE),"-")</f>
        <v>-</v>
      </c>
      <c r="D4077" t="s">
        <v>713</v>
      </c>
      <c r="E4077">
        <v>17.035611191999902</v>
      </c>
      <c r="F4077">
        <v>26.26</v>
      </c>
      <c r="G4077">
        <v>42.3399426870754</v>
      </c>
      <c r="H4077">
        <v>-4.4495213424205904</v>
      </c>
      <c r="I4077">
        <v>26.326376687763599</v>
      </c>
      <c r="J4077">
        <v>-1.31922370116259</v>
      </c>
      <c r="K4077">
        <v>24.585327366303002</v>
      </c>
      <c r="L4077">
        <v>20.968924978610701</v>
      </c>
      <c r="M4077">
        <v>32.576819102165203</v>
      </c>
      <c r="N4077">
        <v>1.5339171349570799</v>
      </c>
      <c r="O4077">
        <v>2.43716679360241</v>
      </c>
      <c r="P4077">
        <v>72.027513920733696</v>
      </c>
    </row>
    <row r="4078" spans="1:17" hidden="1" x14ac:dyDescent="0.3">
      <c r="A4078" t="s">
        <v>8317</v>
      </c>
      <c r="B4078" t="s">
        <v>8318</v>
      </c>
      <c r="C4078" t="str">
        <f>IFERROR(VLOOKUP(Table1[[#This Row],[Ticker]],[1]!Table1[[Symbol]:[Industry]],2,FALSE),"-")</f>
        <v>-</v>
      </c>
      <c r="D4078" t="s">
        <v>629</v>
      </c>
      <c r="E4078">
        <v>17.028389399999998</v>
      </c>
      <c r="F4078">
        <v>35.11</v>
      </c>
      <c r="G4078">
        <v>453.06679922070902</v>
      </c>
      <c r="H4078">
        <v>16.735473866883201</v>
      </c>
      <c r="I4078">
        <v>194.11089387691001</v>
      </c>
      <c r="J4078">
        <v>6.9267805187235396</v>
      </c>
      <c r="K4078">
        <v>25.8217809574172</v>
      </c>
      <c r="L4078">
        <v>15.534734724886301</v>
      </c>
      <c r="M4078">
        <v>81.424373998340997</v>
      </c>
      <c r="N4078">
        <v>0.77893715553678899</v>
      </c>
      <c r="O4078">
        <v>0</v>
      </c>
      <c r="P4078">
        <v>490.084033613445</v>
      </c>
      <c r="Q4078">
        <v>0.17207914176049799</v>
      </c>
    </row>
    <row r="4079" spans="1:17" hidden="1" x14ac:dyDescent="0.3">
      <c r="A4079" t="s">
        <v>8319</v>
      </c>
      <c r="B4079" t="s">
        <v>8320</v>
      </c>
      <c r="C4079" t="str">
        <f>IFERROR(VLOOKUP(Table1[[#This Row],[Ticker]],[1]!Table1[[Symbol]:[Industry]],2,FALSE),"-")</f>
        <v>-</v>
      </c>
      <c r="E4079">
        <v>17.019404999999999</v>
      </c>
      <c r="F4079">
        <v>32.07</v>
      </c>
      <c r="G4079">
        <v>-69.944099408696204</v>
      </c>
      <c r="H4079">
        <v>8.8985153332015994</v>
      </c>
      <c r="I4079">
        <v>-49.384032901423303</v>
      </c>
      <c r="J4079">
        <v>-0.28325320513040603</v>
      </c>
      <c r="K4079">
        <v>28.869395332435499</v>
      </c>
      <c r="L4079">
        <v>39.863948738051398</v>
      </c>
      <c r="M4079">
        <v>68.534520065278102</v>
      </c>
      <c r="N4079">
        <v>2.4010210803689001</v>
      </c>
      <c r="O4079">
        <v>210.040536326785</v>
      </c>
      <c r="P4079">
        <v>38.411739318083697</v>
      </c>
    </row>
    <row r="4080" spans="1:17" hidden="1" x14ac:dyDescent="0.3">
      <c r="A4080" t="s">
        <v>8321</v>
      </c>
      <c r="B4080" t="s">
        <v>8322</v>
      </c>
      <c r="C4080" t="str">
        <f>IFERROR(VLOOKUP(Table1[[#This Row],[Ticker]],[1]!Table1[[Symbol]:[Industry]],2,FALSE),"-")</f>
        <v>-</v>
      </c>
      <c r="D4080" t="s">
        <v>239</v>
      </c>
      <c r="E4080">
        <v>16.913519999999998</v>
      </c>
      <c r="F4080">
        <v>49.88</v>
      </c>
      <c r="G4080">
        <v>-11.6131051918974</v>
      </c>
      <c r="H4080">
        <v>-9.1790075316883097</v>
      </c>
      <c r="I4080">
        <v>-15.5282668661957</v>
      </c>
      <c r="J4080">
        <v>-7.3527251886803704</v>
      </c>
      <c r="K4080">
        <v>50.681505319978697</v>
      </c>
      <c r="L4080">
        <v>50.370704067651403</v>
      </c>
      <c r="M4080">
        <v>53.042009470578499</v>
      </c>
      <c r="N4080">
        <v>0.72277965776160402</v>
      </c>
      <c r="O4080">
        <v>35.625501202886902</v>
      </c>
      <c r="P4080">
        <v>28.8888888888888</v>
      </c>
      <c r="Q4080">
        <v>4.4557750965086997E-2</v>
      </c>
    </row>
    <row r="4081" spans="1:17" hidden="1" x14ac:dyDescent="0.3">
      <c r="A4081" t="s">
        <v>8323</v>
      </c>
      <c r="B4081" t="s">
        <v>8324</v>
      </c>
      <c r="C4081" t="str">
        <f>IFERROR(VLOOKUP(Table1[[#This Row],[Ticker]],[1]!Table1[[Symbol]:[Industry]],2,FALSE),"-")</f>
        <v>-</v>
      </c>
      <c r="D4081" t="s">
        <v>130</v>
      </c>
      <c r="E4081">
        <v>16.8324</v>
      </c>
      <c r="F4081">
        <v>25.09</v>
      </c>
      <c r="G4081">
        <v>-19.175480515376499</v>
      </c>
      <c r="H4081">
        <v>-6.58357093669051</v>
      </c>
      <c r="I4081">
        <v>-29.670968028020901</v>
      </c>
      <c r="J4081">
        <v>-7.3527251886803704</v>
      </c>
      <c r="K4081">
        <v>25.353873344901199</v>
      </c>
      <c r="L4081">
        <v>26.644331275741798</v>
      </c>
      <c r="M4081">
        <v>55.948646579009399</v>
      </c>
      <c r="N4081">
        <v>2.4805961522582698</v>
      </c>
      <c r="O4081">
        <v>63.4117178158629</v>
      </c>
      <c r="P4081">
        <v>22.869735553379002</v>
      </c>
      <c r="Q4081">
        <v>7.0586183025193996E-2</v>
      </c>
    </row>
    <row r="4082" spans="1:17" hidden="1" x14ac:dyDescent="0.3">
      <c r="A4082" t="s">
        <v>8325</v>
      </c>
      <c r="B4082" t="s">
        <v>8326</v>
      </c>
      <c r="C4082" t="str">
        <f>IFERROR(VLOOKUP(Table1[[#This Row],[Ticker]],[1]!Table1[[Symbol]:[Industry]],2,FALSE),"-")</f>
        <v>-</v>
      </c>
      <c r="D4082" t="s">
        <v>539</v>
      </c>
      <c r="E4082">
        <v>16.830519750000001</v>
      </c>
      <c r="F4082">
        <v>56.47</v>
      </c>
      <c r="G4082">
        <v>183.79820020265299</v>
      </c>
      <c r="H4082">
        <v>12.344288579208801</v>
      </c>
      <c r="I4082">
        <v>82.268781430088495</v>
      </c>
      <c r="J4082">
        <v>12.574044990815199</v>
      </c>
      <c r="K4082">
        <v>47.835404304730297</v>
      </c>
      <c r="L4082">
        <v>36.697366548008297</v>
      </c>
      <c r="M4082">
        <v>64.765057538815199</v>
      </c>
      <c r="N4082">
        <v>1.77464806129054</v>
      </c>
      <c r="O4082">
        <v>22.808570922613701</v>
      </c>
      <c r="P4082">
        <v>232.17647058823499</v>
      </c>
      <c r="Q4082">
        <v>0.15549042191885601</v>
      </c>
    </row>
    <row r="4083" spans="1:17" hidden="1" x14ac:dyDescent="0.3">
      <c r="A4083" t="s">
        <v>8327</v>
      </c>
      <c r="B4083" t="s">
        <v>8328</v>
      </c>
      <c r="C4083" t="str">
        <f>IFERROR(VLOOKUP(Table1[[#This Row],[Ticker]],[1]!Table1[[Symbol]:[Industry]],2,FALSE),"-")</f>
        <v>-</v>
      </c>
      <c r="D4083" t="s">
        <v>403</v>
      </c>
      <c r="E4083">
        <v>16.809999999999999</v>
      </c>
      <c r="F4083">
        <v>33.619999999999997</v>
      </c>
      <c r="G4083">
        <v>23.116084149202599</v>
      </c>
      <c r="H4083">
        <v>2.2306788040886198</v>
      </c>
      <c r="I4083">
        <v>43.039904588432599</v>
      </c>
      <c r="J4083">
        <v>-5.1844712204264098</v>
      </c>
      <c r="K4083">
        <v>32.107515762409299</v>
      </c>
      <c r="L4083">
        <v>27.882048006383201</v>
      </c>
      <c r="M4083">
        <v>57.781435231739998</v>
      </c>
      <c r="N4083">
        <v>2.0603455014461001</v>
      </c>
      <c r="O4083">
        <v>12.7900059488399</v>
      </c>
      <c r="P4083">
        <v>86.260387811634303</v>
      </c>
      <c r="Q4083">
        <v>0.12904945234799101</v>
      </c>
    </row>
    <row r="4084" spans="1:17" hidden="1" x14ac:dyDescent="0.3">
      <c r="A4084" t="s">
        <v>8329</v>
      </c>
      <c r="B4084" t="s">
        <v>8330</v>
      </c>
      <c r="C4084" t="str">
        <f>IFERROR(VLOOKUP(Table1[[#This Row],[Ticker]],[1]!Table1[[Symbol]:[Industry]],2,FALSE),"-")</f>
        <v>-</v>
      </c>
      <c r="D4084" t="s">
        <v>65</v>
      </c>
      <c r="E4084">
        <v>16.787327000000001</v>
      </c>
      <c r="F4084">
        <v>32.51</v>
      </c>
      <c r="G4084">
        <v>56.3343113651826</v>
      </c>
      <c r="H4084">
        <v>-14.4022264202335</v>
      </c>
      <c r="I4084">
        <v>30.708573638725699</v>
      </c>
      <c r="J4084">
        <v>-6.3992072007784202</v>
      </c>
      <c r="K4084">
        <v>33.8876869800241</v>
      </c>
      <c r="L4084">
        <v>29.564221905534499</v>
      </c>
      <c r="M4084">
        <v>48.374400611907603</v>
      </c>
      <c r="N4084">
        <v>0.57437136709123304</v>
      </c>
      <c r="O4084">
        <v>38.357428483543501</v>
      </c>
      <c r="P4084">
        <v>128.14035087719199</v>
      </c>
      <c r="Q4084">
        <v>0.10215867560653299</v>
      </c>
    </row>
    <row r="4085" spans="1:17" hidden="1" x14ac:dyDescent="0.3">
      <c r="A4085" t="s">
        <v>8331</v>
      </c>
      <c r="B4085" t="s">
        <v>8332</v>
      </c>
      <c r="C4085" t="str">
        <f>IFERROR(VLOOKUP(Table1[[#This Row],[Ticker]],[1]!Table1[[Symbol]:[Industry]],2,FALSE),"-")</f>
        <v>-</v>
      </c>
      <c r="D4085" t="s">
        <v>65</v>
      </c>
      <c r="E4085">
        <v>16.653090815999999</v>
      </c>
      <c r="F4085">
        <v>19.5</v>
      </c>
      <c r="G4085">
        <v>-34.325005997547798</v>
      </c>
      <c r="H4085">
        <v>10.4110371694722</v>
      </c>
      <c r="I4085">
        <v>-26.0838662871721</v>
      </c>
      <c r="J4085">
        <v>-1.1927620990641301</v>
      </c>
      <c r="K4085">
        <v>19.362952745288901</v>
      </c>
      <c r="L4085">
        <v>19.8432561066865</v>
      </c>
      <c r="M4085">
        <v>57.665750102563599</v>
      </c>
      <c r="N4085">
        <v>0.79797768653420398</v>
      </c>
      <c r="O4085">
        <v>35.128205128205103</v>
      </c>
      <c r="P4085">
        <v>20.370370370370299</v>
      </c>
      <c r="Q4085">
        <v>-7.3653479794394003E-2</v>
      </c>
    </row>
    <row r="4086" spans="1:17" hidden="1" x14ac:dyDescent="0.3">
      <c r="A4086" t="s">
        <v>8333</v>
      </c>
      <c r="B4086" t="s">
        <v>8334</v>
      </c>
      <c r="C4086" t="str">
        <f>IFERROR(VLOOKUP(Table1[[#This Row],[Ticker]],[1]!Table1[[Symbol]:[Industry]],2,FALSE),"-")</f>
        <v>-</v>
      </c>
      <c r="D4086" t="s">
        <v>403</v>
      </c>
      <c r="E4086">
        <v>16.650400000000001</v>
      </c>
      <c r="F4086">
        <v>16.04</v>
      </c>
      <c r="G4086">
        <v>113.096847001607</v>
      </c>
      <c r="H4086">
        <v>9.5177579669639805</v>
      </c>
      <c r="I4086">
        <v>47.067811565176797</v>
      </c>
      <c r="J4086">
        <v>13.1155287795736</v>
      </c>
      <c r="K4086">
        <v>13.942171778968</v>
      </c>
      <c r="L4086">
        <v>11.7014332771037</v>
      </c>
      <c r="M4086">
        <v>83.818541959353396</v>
      </c>
      <c r="N4086">
        <v>1.1265955566747301</v>
      </c>
      <c r="O4086">
        <v>10.660847880299199</v>
      </c>
      <c r="P4086">
        <v>160.81300813008099</v>
      </c>
      <c r="Q4086">
        <v>9.8902159374250995E-2</v>
      </c>
    </row>
    <row r="4087" spans="1:17" hidden="1" x14ac:dyDescent="0.3">
      <c r="A4087" t="s">
        <v>8335</v>
      </c>
      <c r="B4087" t="s">
        <v>8336</v>
      </c>
      <c r="C4087" t="str">
        <f>IFERROR(VLOOKUP(Table1[[#This Row],[Ticker]],[1]!Table1[[Symbol]:[Industry]],2,FALSE),"-")</f>
        <v>-</v>
      </c>
      <c r="D4087" t="s">
        <v>297</v>
      </c>
      <c r="E4087">
        <v>16.642600000000002</v>
      </c>
      <c r="F4087">
        <v>74</v>
      </c>
      <c r="G4087">
        <v>-9.3100906421895502</v>
      </c>
      <c r="H4087">
        <v>-3.8568521390871799</v>
      </c>
      <c r="I4087">
        <v>-10.554410657045301</v>
      </c>
      <c r="J4087">
        <v>-2.0459036218051798</v>
      </c>
      <c r="K4087">
        <v>74.173979090332097</v>
      </c>
      <c r="L4087">
        <v>73.472057278528496</v>
      </c>
      <c r="M4087">
        <v>48.307720222231303</v>
      </c>
      <c r="N4087">
        <v>0.76556985933694499</v>
      </c>
      <c r="O4087">
        <v>17.729729729729701</v>
      </c>
      <c r="P4087">
        <v>31.672597864768601</v>
      </c>
      <c r="Q4087">
        <v>8.7068441907836996E-2</v>
      </c>
    </row>
    <row r="4088" spans="1:17" hidden="1" x14ac:dyDescent="0.3">
      <c r="A4088" t="s">
        <v>8337</v>
      </c>
      <c r="B4088" t="s">
        <v>8338</v>
      </c>
      <c r="C4088" t="str">
        <f>IFERROR(VLOOKUP(Table1[[#This Row],[Ticker]],[1]!Table1[[Symbol]:[Industry]],2,FALSE),"-")</f>
        <v>-</v>
      </c>
      <c r="D4088" t="s">
        <v>236</v>
      </c>
      <c r="E4088">
        <v>16.567553736000001</v>
      </c>
      <c r="F4088">
        <v>2.93</v>
      </c>
      <c r="G4088">
        <v>-42.591852358733803</v>
      </c>
      <c r="H4088">
        <v>17.243948443154402</v>
      </c>
      <c r="I4088">
        <v>-29.617902720537401</v>
      </c>
      <c r="J4088">
        <v>-1.5817501319910201</v>
      </c>
      <c r="K4088">
        <v>2.9131284672250901</v>
      </c>
      <c r="L4088">
        <v>2.3225574801662701</v>
      </c>
      <c r="M4088">
        <v>44.9398061071794</v>
      </c>
      <c r="N4088">
        <v>0.98144748450722996</v>
      </c>
      <c r="O4088">
        <v>53.583617747440201</v>
      </c>
      <c r="P4088">
        <v>37.558685446009399</v>
      </c>
    </row>
    <row r="4089" spans="1:17" hidden="1" x14ac:dyDescent="0.3">
      <c r="A4089" t="s">
        <v>8339</v>
      </c>
      <c r="B4089" t="s">
        <v>8340</v>
      </c>
      <c r="C4089" t="str">
        <f>IFERROR(VLOOKUP(Table1[[#This Row],[Ticker]],[1]!Table1[[Symbol]:[Industry]],2,FALSE),"-")</f>
        <v>-</v>
      </c>
      <c r="D4089" t="s">
        <v>403</v>
      </c>
      <c r="E4089">
        <v>16.565999999999999</v>
      </c>
      <c r="F4089">
        <v>30.29</v>
      </c>
      <c r="G4089">
        <v>77.666925900044305</v>
      </c>
      <c r="H4089">
        <v>18.350799158900799</v>
      </c>
      <c r="I4089">
        <v>64.009731939884006</v>
      </c>
      <c r="J4089">
        <v>-12.913168329768601</v>
      </c>
      <c r="K4089">
        <v>26.190479634550599</v>
      </c>
      <c r="L4089">
        <v>21.507497932423199</v>
      </c>
      <c r="M4089">
        <v>43.967076519306801</v>
      </c>
      <c r="N4089">
        <v>2.0430697666461399</v>
      </c>
      <c r="O4089">
        <v>29.4486629250577</v>
      </c>
      <c r="P4089">
        <v>152.206494587843</v>
      </c>
      <c r="Q4089">
        <v>0.10796178302810699</v>
      </c>
    </row>
    <row r="4090" spans="1:17" hidden="1" x14ac:dyDescent="0.3">
      <c r="A4090" t="s">
        <v>8341</v>
      </c>
      <c r="B4090" t="s">
        <v>8342</v>
      </c>
      <c r="C4090" t="str">
        <f>IFERROR(VLOOKUP(Table1[[#This Row],[Ticker]],[1]!Table1[[Symbol]:[Industry]],2,FALSE),"-")</f>
        <v>-</v>
      </c>
      <c r="E4090">
        <v>16.562000000000001</v>
      </c>
      <c r="F4090">
        <v>118.3</v>
      </c>
      <c r="G4090">
        <v>15.3705086335672</v>
      </c>
      <c r="H4090">
        <v>32.050223996652797</v>
      </c>
      <c r="I4090">
        <v>11.852996750361999</v>
      </c>
      <c r="J4090">
        <v>3.17144858792058</v>
      </c>
      <c r="K4090">
        <v>104.94061391522099</v>
      </c>
      <c r="L4090">
        <v>109.411825181304</v>
      </c>
      <c r="M4090">
        <v>88.640678344666597</v>
      </c>
      <c r="N4090">
        <v>2.2241835834068802</v>
      </c>
      <c r="O4090">
        <v>42.789518174133498</v>
      </c>
      <c r="P4090">
        <v>47.875</v>
      </c>
      <c r="Q4090">
        <v>4.9127837751169997E-3</v>
      </c>
    </row>
    <row r="4091" spans="1:17" hidden="1" x14ac:dyDescent="0.3">
      <c r="A4091" t="s">
        <v>8343</v>
      </c>
      <c r="B4091" t="s">
        <v>8344</v>
      </c>
      <c r="C4091" t="str">
        <f>IFERROR(VLOOKUP(Table1[[#This Row],[Ticker]],[1]!Table1[[Symbol]:[Industry]],2,FALSE),"-")</f>
        <v>-</v>
      </c>
      <c r="E4091">
        <v>16.559999999999999</v>
      </c>
      <c r="F4091">
        <v>16.03</v>
      </c>
      <c r="G4091">
        <v>-66.935767702649201</v>
      </c>
      <c r="H4091">
        <v>-18.813410864204801</v>
      </c>
      <c r="I4091">
        <v>-39.153567426030897</v>
      </c>
      <c r="J4091">
        <v>-9.2416140775692703</v>
      </c>
      <c r="K4091">
        <v>19.171109838353001</v>
      </c>
      <c r="L4091">
        <v>21.320308996737701</v>
      </c>
      <c r="M4091">
        <v>21.794162495895101</v>
      </c>
      <c r="N4091">
        <v>2.5083506810781202</v>
      </c>
      <c r="O4091">
        <v>77.1678103555832</v>
      </c>
      <c r="P4091">
        <v>0.18750000000000699</v>
      </c>
      <c r="Q4091">
        <v>5.8182650430577E-2</v>
      </c>
    </row>
    <row r="4092" spans="1:17" hidden="1" x14ac:dyDescent="0.3">
      <c r="A4092" t="s">
        <v>8345</v>
      </c>
      <c r="B4092" t="s">
        <v>8346</v>
      </c>
      <c r="C4092" t="str">
        <f>IFERROR(VLOOKUP(Table1[[#This Row],[Ticker]],[1]!Table1[[Symbol]:[Industry]],2,FALSE),"-")</f>
        <v>-</v>
      </c>
      <c r="D4092" t="s">
        <v>1788</v>
      </c>
      <c r="E4092">
        <v>16.5078</v>
      </c>
      <c r="F4092">
        <v>19.59</v>
      </c>
      <c r="G4092">
        <v>-7.57886534574686</v>
      </c>
      <c r="H4092">
        <v>1.03074497995097</v>
      </c>
      <c r="I4092">
        <v>-15.0874542322153</v>
      </c>
      <c r="J4092">
        <v>-2.2134313759171702</v>
      </c>
      <c r="K4092">
        <v>19.5963074121597</v>
      </c>
      <c r="L4092">
        <v>19.166435857796301</v>
      </c>
      <c r="M4092">
        <v>60.705007884566697</v>
      </c>
      <c r="N4092">
        <v>1.0489238116778401</v>
      </c>
      <c r="O4092">
        <v>17.8152118427769</v>
      </c>
      <c r="P4092">
        <v>28.459016393442599</v>
      </c>
      <c r="Q4092">
        <v>-1.3555324425151999E-2</v>
      </c>
    </row>
    <row r="4093" spans="1:17" hidden="1" x14ac:dyDescent="0.3">
      <c r="A4093" t="s">
        <v>8347</v>
      </c>
      <c r="B4093" t="s">
        <v>8348</v>
      </c>
      <c r="C4093" t="str">
        <f>IFERROR(VLOOKUP(Table1[[#This Row],[Ticker]],[1]!Table1[[Symbol]:[Industry]],2,FALSE),"-")</f>
        <v>-</v>
      </c>
      <c r="D4093" t="s">
        <v>629</v>
      </c>
      <c r="E4093">
        <v>16.506197803999999</v>
      </c>
      <c r="F4093">
        <v>13.5</v>
      </c>
      <c r="G4093">
        <v>-3.0523803365032398</v>
      </c>
      <c r="H4093">
        <v>10.258017707223701</v>
      </c>
      <c r="I4093">
        <v>-13.7746663109293</v>
      </c>
      <c r="J4093">
        <v>5.6159593964322401</v>
      </c>
      <c r="K4093">
        <v>12.9130709044938</v>
      </c>
      <c r="L4093">
        <v>12.421132529984799</v>
      </c>
      <c r="M4093">
        <v>64.525173259313306</v>
      </c>
      <c r="N4093">
        <v>2.3734499110883598</v>
      </c>
      <c r="O4093">
        <v>16.962962962962902</v>
      </c>
      <c r="P4093">
        <v>34.865134865134799</v>
      </c>
      <c r="Q4093">
        <v>3.9232631125310002E-2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D4094" t="s">
        <v>539</v>
      </c>
      <c r="E4094">
        <v>16.478652499999999</v>
      </c>
      <c r="F4094">
        <v>16.989999999999998</v>
      </c>
      <c r="G4094">
        <v>13.0704000730017</v>
      </c>
      <c r="H4094">
        <v>-11.2704393513608</v>
      </c>
      <c r="I4094">
        <v>-16.024055559680001</v>
      </c>
      <c r="J4094">
        <v>-0.24098868669998399</v>
      </c>
      <c r="K4094">
        <v>17.2092724162294</v>
      </c>
      <c r="L4094">
        <v>18.250389429376401</v>
      </c>
      <c r="M4094">
        <v>44.566300392668303</v>
      </c>
      <c r="N4094">
        <v>0.342873621870947</v>
      </c>
      <c r="O4094">
        <v>55.974102413184198</v>
      </c>
      <c r="P4094">
        <v>46.339362618432297</v>
      </c>
      <c r="Q4094">
        <v>-6.2045924077205002E-2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E4095">
        <v>16.471966680000001</v>
      </c>
      <c r="F4095">
        <v>37.17</v>
      </c>
      <c r="G4095">
        <v>1416.01751337926</v>
      </c>
      <c r="H4095">
        <v>11.3615570250487</v>
      </c>
      <c r="I4095">
        <v>39.254018461728499</v>
      </c>
      <c r="J4095">
        <v>-7.0446173862992199</v>
      </c>
      <c r="K4095">
        <v>36.865764049107803</v>
      </c>
      <c r="L4095">
        <v>29.1633952985894</v>
      </c>
      <c r="M4095">
        <v>53.613629750927302</v>
      </c>
      <c r="N4095">
        <v>2.99919667154504</v>
      </c>
      <c r="O4095">
        <v>85.875706214689203</v>
      </c>
      <c r="P4095">
        <v>1442.32365145228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E4096">
        <v>16.460523215999999</v>
      </c>
      <c r="F4096">
        <v>4.6399999999999997</v>
      </c>
      <c r="G4096">
        <v>23.855674224714999</v>
      </c>
      <c r="H4096">
        <v>-2.1253974162749198</v>
      </c>
      <c r="I4096">
        <v>-32.636536260910098</v>
      </c>
      <c r="J4096">
        <v>3.2169846485453801</v>
      </c>
      <c r="K4096">
        <v>4.2762659432351198</v>
      </c>
      <c r="L4096">
        <v>4.0329426799832602</v>
      </c>
      <c r="M4096">
        <v>81.895649035982302</v>
      </c>
      <c r="N4096">
        <v>1.6023416490892499</v>
      </c>
      <c r="O4096">
        <v>51.077586206896498</v>
      </c>
      <c r="P4096">
        <v>77.7777777777777</v>
      </c>
      <c r="Q4096">
        <v>7.8654511505873007E-2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D4097" t="s">
        <v>214</v>
      </c>
      <c r="E4097">
        <v>16.459163136000001</v>
      </c>
      <c r="F4097">
        <v>58.1</v>
      </c>
      <c r="G4097">
        <v>38.376401609520002</v>
      </c>
      <c r="H4097">
        <v>1.9329494037692301</v>
      </c>
      <c r="I4097">
        <v>22.5742443137148</v>
      </c>
      <c r="J4097">
        <v>11.522319724979701</v>
      </c>
      <c r="K4097">
        <v>60.329367106854697</v>
      </c>
      <c r="L4097">
        <v>56.007698577585103</v>
      </c>
      <c r="M4097">
        <v>68.963989748571194</v>
      </c>
      <c r="N4097">
        <v>0.902817403708987</v>
      </c>
      <c r="O4097">
        <v>91.428571428571402</v>
      </c>
      <c r="P4097">
        <v>106.61450924608801</v>
      </c>
      <c r="Q4097">
        <v>0.13128189029836601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D4098" t="s">
        <v>713</v>
      </c>
      <c r="E4098">
        <v>16.390346701999999</v>
      </c>
      <c r="F4098">
        <v>115.92</v>
      </c>
      <c r="G4098">
        <v>10.490654001517401</v>
      </c>
      <c r="H4098">
        <v>-3.2451312111319299</v>
      </c>
      <c r="I4098">
        <v>6.1483310456963096</v>
      </c>
      <c r="J4098">
        <v>1.1599398691020999</v>
      </c>
      <c r="K4098">
        <v>110.434904956507</v>
      </c>
      <c r="L4098">
        <v>100.255855784006</v>
      </c>
      <c r="M4098">
        <v>36.790095614213499</v>
      </c>
      <c r="N4098">
        <v>1.0480624413341599</v>
      </c>
      <c r="O4098">
        <v>14.7342995169082</v>
      </c>
      <c r="P4098">
        <v>41.798165137614603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100</v>
      </c>
      <c r="E4099">
        <v>16.351105650000001</v>
      </c>
      <c r="F4099">
        <v>27.85</v>
      </c>
      <c r="G4099">
        <v>-12.142872766897099</v>
      </c>
      <c r="H4099">
        <v>-3.9825480461946001</v>
      </c>
      <c r="I4099">
        <v>-1.0338013380489799</v>
      </c>
      <c r="J4099">
        <v>-1.31236045181758</v>
      </c>
      <c r="K4099">
        <v>28.452949128059899</v>
      </c>
      <c r="L4099">
        <v>27.150176465650102</v>
      </c>
      <c r="M4099">
        <v>52.899483385752497</v>
      </c>
      <c r="N4099">
        <v>1.3017262754391401</v>
      </c>
      <c r="O4099">
        <v>35.691202872531399</v>
      </c>
      <c r="P4099">
        <v>39.25</v>
      </c>
      <c r="Q4099">
        <v>0.100190515332805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D4100" t="s">
        <v>140</v>
      </c>
      <c r="E4100">
        <v>16.3416274</v>
      </c>
      <c r="F4100">
        <v>8.5</v>
      </c>
      <c r="G4100">
        <v>-38.586839827405498</v>
      </c>
      <c r="H4100">
        <v>0.73729445075901201</v>
      </c>
      <c r="I4100">
        <v>-24.698194691340301</v>
      </c>
      <c r="J4100">
        <v>2.4943759597906401</v>
      </c>
      <c r="K4100">
        <v>8.0198322769506696</v>
      </c>
      <c r="L4100">
        <v>8.2417148539429395</v>
      </c>
      <c r="M4100">
        <v>59.719934820290398</v>
      </c>
      <c r="N4100">
        <v>2.0132679439905399</v>
      </c>
      <c r="O4100">
        <v>87.058823529411697</v>
      </c>
      <c r="P4100">
        <v>36</v>
      </c>
      <c r="Q4100">
        <v>8.3894075237856996E-2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D4101" t="s">
        <v>75</v>
      </c>
      <c r="E4101">
        <v>16.282</v>
      </c>
      <c r="F4101">
        <v>11.61</v>
      </c>
      <c r="G4101">
        <v>39.602952836071303</v>
      </c>
      <c r="H4101">
        <v>-9.5115160377198595</v>
      </c>
      <c r="I4101">
        <v>22.9354171989796</v>
      </c>
      <c r="J4101">
        <v>-1.92479084955902</v>
      </c>
      <c r="K4101">
        <v>11.6455892134286</v>
      </c>
      <c r="L4101">
        <v>9.7241739903376594</v>
      </c>
      <c r="M4101">
        <v>37.566290027156803</v>
      </c>
      <c r="N4101">
        <v>0.46113192972665501</v>
      </c>
      <c r="O4101">
        <v>58.397932816537399</v>
      </c>
      <c r="P4101">
        <v>85.4632587859425</v>
      </c>
      <c r="Q4101">
        <v>3.7756903914869999E-3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D4102" t="s">
        <v>629</v>
      </c>
      <c r="E4102">
        <v>16.275500000000001</v>
      </c>
      <c r="F4102">
        <v>36.25</v>
      </c>
      <c r="G4102">
        <v>-27.907658159881699</v>
      </c>
      <c r="H4102">
        <v>-2.1256806839373601</v>
      </c>
      <c r="I4102">
        <v>-4.3096320438457303</v>
      </c>
      <c r="J4102">
        <v>-0.57672046054798998</v>
      </c>
      <c r="K4102">
        <v>37.516197848612897</v>
      </c>
      <c r="L4102">
        <v>36.134213506667699</v>
      </c>
      <c r="M4102">
        <v>56.792112090090299</v>
      </c>
      <c r="N4102">
        <v>0.27182418046024698</v>
      </c>
      <c r="O4102">
        <v>51.724137931034399</v>
      </c>
      <c r="P4102">
        <v>29.603146228101501</v>
      </c>
      <c r="Q4102">
        <v>-3.2462867171521997E-2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E4103">
        <v>16.239999999999998</v>
      </c>
      <c r="F4103">
        <v>27.7</v>
      </c>
      <c r="G4103">
        <v>-0.68255530657968599</v>
      </c>
      <c r="H4103">
        <v>-29.200365589187701</v>
      </c>
      <c r="I4103">
        <v>-11.9412660336518</v>
      </c>
      <c r="J4103">
        <v>-15.9474964305104</v>
      </c>
      <c r="K4103">
        <v>31.926639312400201</v>
      </c>
      <c r="L4103">
        <v>27.648306464147801</v>
      </c>
      <c r="M4103">
        <v>20.037742296937701</v>
      </c>
      <c r="N4103">
        <v>0.21559741981379801</v>
      </c>
      <c r="O4103">
        <v>52.563176895306803</v>
      </c>
      <c r="P4103">
        <v>36.993076162215601</v>
      </c>
      <c r="Q4103">
        <v>0.108870579066559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D4104" t="s">
        <v>629</v>
      </c>
      <c r="E4104">
        <v>16.227869999999999</v>
      </c>
      <c r="F4104">
        <v>41.9</v>
      </c>
      <c r="G4104">
        <v>128.715164422415</v>
      </c>
      <c r="H4104">
        <v>13.723150480505801</v>
      </c>
      <c r="I4104">
        <v>-31.972965133852298</v>
      </c>
      <c r="J4104">
        <v>1.4041478038613899</v>
      </c>
      <c r="K4104">
        <v>38.0047368353016</v>
      </c>
      <c r="L4104">
        <v>37.275655541690298</v>
      </c>
      <c r="M4104">
        <v>94.559263808282296</v>
      </c>
      <c r="N4104">
        <v>1.87759074110546</v>
      </c>
      <c r="O4104">
        <v>36.0143198090692</v>
      </c>
      <c r="P4104">
        <v>207.410124724871</v>
      </c>
      <c r="Q4104">
        <v>0.13967256499303199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D4105" t="s">
        <v>29</v>
      </c>
      <c r="E4105">
        <v>16.210674999999998</v>
      </c>
      <c r="F4105">
        <v>80.45</v>
      </c>
      <c r="G4105">
        <v>-59.680879273847701</v>
      </c>
      <c r="H4105">
        <v>-2.0278832927347898</v>
      </c>
      <c r="I4105">
        <v>-22.888118732743301</v>
      </c>
      <c r="J4105">
        <v>10.107866891288801</v>
      </c>
      <c r="K4105">
        <v>82.999517952671795</v>
      </c>
      <c r="L4105">
        <v>105.782173116175</v>
      </c>
      <c r="M4105">
        <v>73.757362187565505</v>
      </c>
      <c r="N4105">
        <v>0.75</v>
      </c>
      <c r="O4105">
        <v>57.862026103169597</v>
      </c>
      <c r="P4105">
        <v>15.5890804597701</v>
      </c>
      <c r="Q4105">
        <v>-0.131869668762226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D4106" t="s">
        <v>713</v>
      </c>
      <c r="E4106">
        <v>16.197496464</v>
      </c>
      <c r="F4106">
        <v>254.92</v>
      </c>
      <c r="G4106">
        <v>18.9674937677764</v>
      </c>
      <c r="H4106">
        <v>1.6143966224261499</v>
      </c>
      <c r="I4106">
        <v>9.4557312222260794</v>
      </c>
      <c r="J4106">
        <v>-0.60209074092576598</v>
      </c>
      <c r="K4106">
        <v>238.24005537579799</v>
      </c>
      <c r="L4106">
        <v>213.99378037492099</v>
      </c>
      <c r="M4106">
        <v>41.917729329093497</v>
      </c>
      <c r="N4106">
        <v>0.93046069407190901</v>
      </c>
      <c r="O4106">
        <v>2.7773419111878299</v>
      </c>
      <c r="P4106">
        <v>47.523148148148103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D4107" t="s">
        <v>1151</v>
      </c>
      <c r="E4107">
        <v>16.1754529</v>
      </c>
      <c r="F4107">
        <v>6.56</v>
      </c>
      <c r="G4107">
        <v>-88.055409210045795</v>
      </c>
      <c r="H4107">
        <v>20.7916830709861</v>
      </c>
      <c r="I4107">
        <v>-67.871342973977704</v>
      </c>
      <c r="J4107">
        <v>2.44428335832816</v>
      </c>
      <c r="K4107">
        <v>6.8571678845405204</v>
      </c>
      <c r="L4107">
        <v>11.858283131728699</v>
      </c>
      <c r="M4107">
        <v>77.239695266525501</v>
      </c>
      <c r="N4107">
        <v>0.75183863000656304</v>
      </c>
      <c r="O4107">
        <v>208.68902439024299</v>
      </c>
      <c r="P4107">
        <v>39.574468085106297</v>
      </c>
      <c r="Q4107">
        <v>5.3979241233129997E-3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120</v>
      </c>
      <c r="E4108">
        <v>16.125983999999999</v>
      </c>
      <c r="F4108">
        <v>33.07</v>
      </c>
      <c r="G4108">
        <v>-44.893041076466098</v>
      </c>
      <c r="H4108">
        <v>-4.8393848901788798</v>
      </c>
      <c r="I4108">
        <v>-23.1494777721561</v>
      </c>
      <c r="J4108">
        <v>-1.2416140775692599</v>
      </c>
      <c r="K4108">
        <v>33.100607111080599</v>
      </c>
      <c r="L4108">
        <v>34.585970406558403</v>
      </c>
      <c r="M4108">
        <v>33.260438919917299</v>
      </c>
      <c r="N4108">
        <v>0</v>
      </c>
      <c r="O4108">
        <v>22.830359842757701</v>
      </c>
      <c r="P4108">
        <v>16.772598870056399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873</v>
      </c>
      <c r="E4109">
        <v>16.086107999999999</v>
      </c>
      <c r="F4109">
        <v>9.4</v>
      </c>
      <c r="G4109">
        <v>-98.238058049131794</v>
      </c>
      <c r="H4109">
        <v>-23.639031845165601</v>
      </c>
      <c r="I4109">
        <v>-85.264108410935407</v>
      </c>
      <c r="J4109">
        <v>-15.8983858771982</v>
      </c>
      <c r="K4109">
        <v>13.4103684285176</v>
      </c>
      <c r="M4109">
        <v>26.312310198313401</v>
      </c>
      <c r="N4109">
        <v>1.77619195366635</v>
      </c>
      <c r="O4109">
        <v>275</v>
      </c>
      <c r="P4109">
        <v>4.44444444444445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D4110" t="s">
        <v>621</v>
      </c>
      <c r="E4110">
        <v>16.048480000000001</v>
      </c>
      <c r="F4110">
        <v>14.5</v>
      </c>
      <c r="G4110">
        <v>95.067907728507095</v>
      </c>
      <c r="H4110">
        <v>0.642096591302594</v>
      </c>
      <c r="I4110">
        <v>33.875933392587903</v>
      </c>
      <c r="J4110">
        <v>-8.89401355876252</v>
      </c>
      <c r="K4110">
        <v>15.0775006205628</v>
      </c>
      <c r="L4110">
        <v>12.185189213503699</v>
      </c>
      <c r="M4110">
        <v>23.612082576479601</v>
      </c>
      <c r="N4110">
        <v>0.40525062746661</v>
      </c>
      <c r="O4110">
        <v>36.8965517241379</v>
      </c>
      <c r="Q4110">
        <v>4.1587053307808E-2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D4111" t="s">
        <v>484</v>
      </c>
      <c r="E4111">
        <v>16.047896399999999</v>
      </c>
      <c r="F4111">
        <v>5.9</v>
      </c>
      <c r="G4111">
        <v>-38.806138073019497</v>
      </c>
      <c r="H4111">
        <v>9.99027442845839</v>
      </c>
      <c r="I4111">
        <v>-55.318422456455401</v>
      </c>
      <c r="J4111">
        <v>3.1299706218842802</v>
      </c>
      <c r="K4111">
        <v>5.3764581437325596</v>
      </c>
      <c r="L4111">
        <v>5.9765294982944503</v>
      </c>
      <c r="M4111">
        <v>72.148904946292802</v>
      </c>
      <c r="N4111">
        <v>1.88109924430071</v>
      </c>
      <c r="O4111">
        <v>81.355932203389798</v>
      </c>
      <c r="P4111">
        <v>34.090909090909001</v>
      </c>
      <c r="Q4111">
        <v>3.9817364638919002E-2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D4112" t="s">
        <v>1474</v>
      </c>
      <c r="E4112">
        <v>15.988</v>
      </c>
      <c r="F4112">
        <v>34.5</v>
      </c>
      <c r="G4112">
        <v>-45.1296674847842</v>
      </c>
      <c r="H4112">
        <v>-14.773159724615899</v>
      </c>
      <c r="I4112">
        <v>-34.294387747537897</v>
      </c>
      <c r="J4112">
        <v>-3.6806384678131701</v>
      </c>
      <c r="K4112">
        <v>36.225290852196302</v>
      </c>
      <c r="L4112">
        <v>37.153231781756297</v>
      </c>
      <c r="M4112">
        <v>37.853614723211102</v>
      </c>
      <c r="N4112">
        <v>0.65773809523809501</v>
      </c>
      <c r="O4112">
        <v>46.376811594202898</v>
      </c>
      <c r="P4112">
        <v>14.8086522462562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D4113" t="s">
        <v>713</v>
      </c>
      <c r="E4113">
        <v>15.966448</v>
      </c>
      <c r="F4113">
        <v>139.97999999999999</v>
      </c>
      <c r="G4113">
        <v>12.057389699228001</v>
      </c>
      <c r="H4113">
        <v>4.4403288621546499</v>
      </c>
      <c r="I4113">
        <v>5.9113587157007101</v>
      </c>
      <c r="J4113">
        <v>2.7480232281302199</v>
      </c>
      <c r="K4113">
        <v>131.00186316585399</v>
      </c>
      <c r="L4113">
        <v>120.89861287724899</v>
      </c>
      <c r="M4113">
        <v>48.680230268627398</v>
      </c>
      <c r="N4113">
        <v>1.0232861747898401</v>
      </c>
      <c r="O4113">
        <v>5.0150021431633203</v>
      </c>
      <c r="P4113">
        <v>41.037783375314802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46</v>
      </c>
      <c r="E4114">
        <v>15.940491</v>
      </c>
      <c r="F4114">
        <v>569.1</v>
      </c>
      <c r="G4114">
        <v>13.9872182686542</v>
      </c>
      <c r="H4114">
        <v>16.245721492799799</v>
      </c>
      <c r="I4114">
        <v>70.130093963629406</v>
      </c>
      <c r="J4114">
        <v>-6.5573116068929398</v>
      </c>
      <c r="K4114">
        <v>510.69943808435897</v>
      </c>
      <c r="L4114">
        <v>444.88862046498701</v>
      </c>
      <c r="M4114">
        <v>54.616621999623703</v>
      </c>
      <c r="N4114">
        <v>2.3161157024793302</v>
      </c>
      <c r="O4114">
        <v>10.516605166051599</v>
      </c>
      <c r="P4114">
        <v>93.111638954869306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95</v>
      </c>
      <c r="E4115">
        <v>15.8867973</v>
      </c>
      <c r="F4115">
        <v>29.36</v>
      </c>
      <c r="G4115">
        <v>-8.0858623320548106E-2</v>
      </c>
      <c r="H4115">
        <v>-6.4803432098375602</v>
      </c>
      <c r="I4115">
        <v>-15.6283614797483</v>
      </c>
      <c r="J4115">
        <v>-7.4094287300426602</v>
      </c>
      <c r="K4115">
        <v>31.969864307867901</v>
      </c>
      <c r="L4115">
        <v>30.616513527705301</v>
      </c>
      <c r="M4115">
        <v>42.2956634559959</v>
      </c>
      <c r="N4115">
        <v>0.81712491575450896</v>
      </c>
      <c r="O4115">
        <v>51.737057220708401</v>
      </c>
      <c r="P4115">
        <v>55.673382820784703</v>
      </c>
      <c r="Q4115">
        <v>0.112515750750045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D4116" t="s">
        <v>629</v>
      </c>
      <c r="E4116">
        <v>15.8803246</v>
      </c>
      <c r="F4116">
        <v>3.97</v>
      </c>
      <c r="G4116">
        <v>100.55100478412299</v>
      </c>
      <c r="H4116">
        <v>18.2375381867441</v>
      </c>
      <c r="I4116">
        <v>33.704848602213801</v>
      </c>
      <c r="J4116">
        <v>-3.6806384678131598</v>
      </c>
      <c r="K4116">
        <v>3.42960185257144</v>
      </c>
      <c r="L4116">
        <v>2.7116088026338301</v>
      </c>
      <c r="M4116">
        <v>65.464042538364197</v>
      </c>
      <c r="N4116">
        <v>1.0336685548873299</v>
      </c>
      <c r="O4116">
        <v>9.5717884130982203</v>
      </c>
      <c r="P4116">
        <v>140.60606060606</v>
      </c>
      <c r="Q4116">
        <v>4.58979927247E-2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D4117" t="s">
        <v>304</v>
      </c>
      <c r="E4117">
        <v>15.878971999999999</v>
      </c>
      <c r="F4117">
        <v>40</v>
      </c>
      <c r="G4117">
        <v>-28.745162463263402</v>
      </c>
      <c r="H4117">
        <v>11.37212004881</v>
      </c>
      <c r="I4117">
        <v>-26.394566178791798</v>
      </c>
      <c r="J4117">
        <v>-4.2013423648084602</v>
      </c>
      <c r="K4117">
        <v>43.109271773963599</v>
      </c>
      <c r="L4117">
        <v>43.709146732543601</v>
      </c>
      <c r="M4117">
        <v>31.1518751345629</v>
      </c>
      <c r="N4117">
        <v>0.29822417220967501</v>
      </c>
      <c r="O4117">
        <v>80.025000000000006</v>
      </c>
      <c r="P4117">
        <v>34.816312773845603</v>
      </c>
      <c r="Q4117">
        <v>3.1071736953177002E-2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D4118" t="s">
        <v>934</v>
      </c>
      <c r="E4118">
        <v>15.835792</v>
      </c>
      <c r="F4118">
        <v>41.99</v>
      </c>
      <c r="G4118">
        <v>-17.495565385794901</v>
      </c>
      <c r="H4118">
        <v>-14.4227182235122</v>
      </c>
      <c r="I4118">
        <v>-7.9884854744618998</v>
      </c>
      <c r="J4118">
        <v>-4.0411661492378004</v>
      </c>
      <c r="K4118">
        <v>44.724181230410899</v>
      </c>
      <c r="L4118">
        <v>43.743932819489999</v>
      </c>
      <c r="M4118">
        <v>43.597009978054899</v>
      </c>
      <c r="N4118">
        <v>0.33110142788486102</v>
      </c>
      <c r="O4118">
        <v>42.867349368897301</v>
      </c>
      <c r="P4118">
        <v>27.126854374810701</v>
      </c>
      <c r="Q4118">
        <v>4.2394528973276002E-2</v>
      </c>
    </row>
    <row r="4119" spans="1:17" hidden="1" x14ac:dyDescent="0.3">
      <c r="A4119" t="s">
        <v>8399</v>
      </c>
      <c r="B4119" t="s">
        <v>8400</v>
      </c>
      <c r="C4119" t="str">
        <f>IFERROR(VLOOKUP(Table1[[#This Row],[Ticker]],[1]!Table1[[Symbol]:[Industry]],2,FALSE),"-")</f>
        <v>-</v>
      </c>
      <c r="E4119">
        <v>15.832599999999999</v>
      </c>
      <c r="F4119">
        <v>38.659999999999997</v>
      </c>
      <c r="G4119">
        <v>90.276494980201605</v>
      </c>
      <c r="H4119">
        <v>3.8505942329943799</v>
      </c>
      <c r="I4119">
        <v>37.271629251191598</v>
      </c>
      <c r="K4119">
        <v>39.735287861720501</v>
      </c>
      <c r="L4119">
        <v>31.080876940891098</v>
      </c>
      <c r="M4119">
        <v>38.700804590096901</v>
      </c>
      <c r="N4119">
        <v>1.0401523585008601</v>
      </c>
      <c r="O4119">
        <v>31.919296430418999</v>
      </c>
      <c r="P4119">
        <v>149.09793814432899</v>
      </c>
      <c r="Q4119">
        <v>0.13370413190892999</v>
      </c>
    </row>
    <row r="4120" spans="1:17" hidden="1" x14ac:dyDescent="0.3">
      <c r="A4120" t="s">
        <v>8401</v>
      </c>
      <c r="B4120" t="s">
        <v>8402</v>
      </c>
      <c r="C4120" t="str">
        <f>IFERROR(VLOOKUP(Table1[[#This Row],[Ticker]],[1]!Table1[[Symbol]:[Industry]],2,FALSE),"-")</f>
        <v>-</v>
      </c>
      <c r="E4120">
        <v>15.780306400000001</v>
      </c>
      <c r="F4120">
        <v>23.54</v>
      </c>
      <c r="G4120">
        <v>31.046803103450902</v>
      </c>
      <c r="H4120">
        <v>-1.93029398108797</v>
      </c>
      <c r="I4120">
        <v>18.5445622654569</v>
      </c>
      <c r="J4120">
        <v>-2.3769852566085499</v>
      </c>
      <c r="K4120">
        <v>22.3988993331076</v>
      </c>
      <c r="L4120">
        <v>19.565205267221099</v>
      </c>
      <c r="M4120">
        <v>47.790044799495497</v>
      </c>
      <c r="N4120">
        <v>0.899096154324318</v>
      </c>
      <c r="O4120">
        <v>24.426508071367799</v>
      </c>
      <c r="P4120">
        <v>101.88679245282999</v>
      </c>
      <c r="Q4120">
        <v>7.4543873916159006E-2</v>
      </c>
    </row>
    <row r="4121" spans="1:17" hidden="1" x14ac:dyDescent="0.3">
      <c r="A4121" t="s">
        <v>8403</v>
      </c>
      <c r="B4121" t="s">
        <v>8404</v>
      </c>
      <c r="C4121" t="str">
        <f>IFERROR(VLOOKUP(Table1[[#This Row],[Ticker]],[1]!Table1[[Symbol]:[Industry]],2,FALSE),"-")</f>
        <v>-</v>
      </c>
      <c r="E4121">
        <v>15.75</v>
      </c>
      <c r="F4121">
        <v>38</v>
      </c>
      <c r="G4121">
        <v>-36.9784464886284</v>
      </c>
      <c r="H4121">
        <v>8.2827870555224692</v>
      </c>
      <c r="I4121">
        <v>13.3344782318434</v>
      </c>
      <c r="J4121">
        <v>1.32248848653329</v>
      </c>
      <c r="K4121">
        <v>36.005794927140499</v>
      </c>
      <c r="M4121">
        <v>58.828359416370702</v>
      </c>
      <c r="N4121">
        <v>0.56963249516440995</v>
      </c>
      <c r="O4121">
        <v>15.7631578947368</v>
      </c>
      <c r="P4121">
        <v>68.5144124168514</v>
      </c>
    </row>
    <row r="4122" spans="1:17" hidden="1" x14ac:dyDescent="0.3">
      <c r="A4122" t="s">
        <v>8405</v>
      </c>
      <c r="B4122" t="s">
        <v>8406</v>
      </c>
      <c r="C4122" t="str">
        <f>IFERROR(VLOOKUP(Table1[[#This Row],[Ticker]],[1]!Table1[[Symbol]:[Industry]],2,FALSE),"-")</f>
        <v>-</v>
      </c>
      <c r="D4122" t="s">
        <v>539</v>
      </c>
      <c r="E4122">
        <v>15.738</v>
      </c>
      <c r="F4122">
        <v>52.46</v>
      </c>
      <c r="G4122">
        <v>-51.170073908023802</v>
      </c>
      <c r="H4122">
        <v>12.1804678869792</v>
      </c>
      <c r="I4122">
        <v>9.3812618575744793</v>
      </c>
      <c r="J4122">
        <v>-1.2416140775692599</v>
      </c>
      <c r="K4122">
        <v>53.970777774699201</v>
      </c>
      <c r="L4122">
        <v>54.8897572712049</v>
      </c>
      <c r="M4122">
        <v>55.659094569694801</v>
      </c>
      <c r="N4122">
        <v>3.3653687009676798E-3</v>
      </c>
      <c r="O4122">
        <v>95.386961494471905</v>
      </c>
      <c r="P4122">
        <v>57.490243170219102</v>
      </c>
    </row>
    <row r="4123" spans="1:17" hidden="1" x14ac:dyDescent="0.3">
      <c r="A4123" t="s">
        <v>8407</v>
      </c>
      <c r="B4123" t="s">
        <v>8408</v>
      </c>
      <c r="C4123" t="str">
        <f>IFERROR(VLOOKUP(Table1[[#This Row],[Ticker]],[1]!Table1[[Symbol]:[Industry]],2,FALSE),"-")</f>
        <v>-</v>
      </c>
      <c r="D4123" t="s">
        <v>403</v>
      </c>
      <c r="E4123">
        <v>15.733872</v>
      </c>
      <c r="F4123">
        <v>1.1499999999999999</v>
      </c>
      <c r="G4123">
        <v>99.1840580054117</v>
      </c>
      <c r="H4123">
        <v>35.858289528425701</v>
      </c>
      <c r="I4123">
        <v>21.961929212235599</v>
      </c>
      <c r="J4123">
        <v>-1.2416140775692599</v>
      </c>
      <c r="K4123">
        <v>0.912120479802073</v>
      </c>
      <c r="L4123">
        <v>0.77051573318376898</v>
      </c>
      <c r="M4123">
        <v>65.563888556368795</v>
      </c>
      <c r="N4123">
        <v>2.30358412186713</v>
      </c>
      <c r="O4123">
        <v>20.869565217391202</v>
      </c>
      <c r="P4123">
        <v>149.99999999999901</v>
      </c>
      <c r="Q4123">
        <v>0.10121339196101201</v>
      </c>
    </row>
    <row r="4124" spans="1:17" hidden="1" x14ac:dyDescent="0.3">
      <c r="A4124" t="s">
        <v>8409</v>
      </c>
      <c r="B4124" t="s">
        <v>8410</v>
      </c>
      <c r="C4124" t="str">
        <f>IFERROR(VLOOKUP(Table1[[#This Row],[Ticker]],[1]!Table1[[Symbol]:[Industry]],2,FALSE),"-")</f>
        <v>-</v>
      </c>
      <c r="D4124" t="s">
        <v>75</v>
      </c>
      <c r="E4124">
        <v>15.7235</v>
      </c>
      <c r="F4124">
        <v>10.46</v>
      </c>
      <c r="G4124">
        <v>51.282996052617101</v>
      </c>
      <c r="H4124">
        <v>-7.7537746898145903</v>
      </c>
      <c r="I4124">
        <v>40.265462079126898</v>
      </c>
      <c r="J4124">
        <v>-4.3325231684783496</v>
      </c>
      <c r="K4124">
        <v>11.0788670997675</v>
      </c>
      <c r="L4124">
        <v>10.3638062249138</v>
      </c>
      <c r="M4124">
        <v>41.129774238659202</v>
      </c>
      <c r="N4124">
        <v>1.0411778732374499</v>
      </c>
      <c r="O4124">
        <v>100.286806883365</v>
      </c>
      <c r="P4124">
        <v>108.366533864541</v>
      </c>
      <c r="Q4124">
        <v>5.2890655411959003E-2</v>
      </c>
    </row>
    <row r="4125" spans="1:17" hidden="1" x14ac:dyDescent="0.3">
      <c r="A4125" t="s">
        <v>8411</v>
      </c>
      <c r="B4125" t="s">
        <v>8412</v>
      </c>
      <c r="C4125" t="str">
        <f>IFERROR(VLOOKUP(Table1[[#This Row],[Ticker]],[1]!Table1[[Symbol]:[Industry]],2,FALSE),"-")</f>
        <v>-</v>
      </c>
      <c r="D4125" t="s">
        <v>182</v>
      </c>
      <c r="E4125">
        <v>15.694059613999899</v>
      </c>
      <c r="F4125">
        <v>33.700000000000003</v>
      </c>
      <c r="G4125">
        <v>-56.562760589575802</v>
      </c>
      <c r="H4125">
        <v>-6.0746790078259503</v>
      </c>
      <c r="I4125">
        <v>-28.934492466879199</v>
      </c>
      <c r="J4125">
        <v>-8.8365507864300401</v>
      </c>
      <c r="K4125">
        <v>34.829624816566998</v>
      </c>
      <c r="L4125">
        <v>38.015185048023604</v>
      </c>
      <c r="M4125">
        <v>46.164609688116002</v>
      </c>
      <c r="N4125">
        <v>1.7643386954075799</v>
      </c>
      <c r="O4125">
        <v>56.083086053412401</v>
      </c>
      <c r="P4125">
        <v>15.887207702888601</v>
      </c>
      <c r="Q4125">
        <v>-7.6172415015480999E-2</v>
      </c>
    </row>
    <row r="4126" spans="1:17" hidden="1" x14ac:dyDescent="0.3">
      <c r="A4126" t="s">
        <v>8413</v>
      </c>
      <c r="B4126" t="s">
        <v>8414</v>
      </c>
      <c r="C4126" t="str">
        <f>IFERROR(VLOOKUP(Table1[[#This Row],[Ticker]],[1]!Table1[[Symbol]:[Industry]],2,FALSE),"-")</f>
        <v>-</v>
      </c>
      <c r="D4126" t="s">
        <v>539</v>
      </c>
      <c r="E4126">
        <v>15.5951287</v>
      </c>
      <c r="F4126">
        <v>50.27</v>
      </c>
      <c r="G4126">
        <v>27.5188313272252</v>
      </c>
      <c r="H4126">
        <v>-16.6631344648641</v>
      </c>
      <c r="I4126">
        <v>1.1780621346529101</v>
      </c>
      <c r="J4126">
        <v>1.8821423888055799</v>
      </c>
      <c r="K4126">
        <v>49.487355170286001</v>
      </c>
      <c r="L4126">
        <v>41.731626770698</v>
      </c>
      <c r="M4126">
        <v>49.943168002988699</v>
      </c>
      <c r="N4126">
        <v>0.44924448262900701</v>
      </c>
      <c r="O4126">
        <v>25.323254426098998</v>
      </c>
      <c r="P4126">
        <v>79.407566024268306</v>
      </c>
      <c r="Q4126">
        <v>0.14042806558596199</v>
      </c>
    </row>
    <row r="4127" spans="1:17" hidden="1" x14ac:dyDescent="0.3">
      <c r="A4127" t="s">
        <v>8415</v>
      </c>
      <c r="B4127" t="s">
        <v>8416</v>
      </c>
      <c r="C4127" t="str">
        <f>IFERROR(VLOOKUP(Table1[[#This Row],[Ticker]],[1]!Table1[[Symbol]:[Industry]],2,FALSE),"-")</f>
        <v>-</v>
      </c>
      <c r="D4127" t="s">
        <v>21</v>
      </c>
      <c r="E4127">
        <v>15.563499999999999</v>
      </c>
      <c r="F4127">
        <v>84.48</v>
      </c>
      <c r="G4127">
        <v>68.997279736791995</v>
      </c>
      <c r="H4127">
        <v>-30.015441228206999</v>
      </c>
      <c r="I4127">
        <v>23.455376332016201</v>
      </c>
      <c r="J4127">
        <v>-6.1845798570369404</v>
      </c>
      <c r="K4127">
        <v>91.379271559840902</v>
      </c>
      <c r="L4127">
        <v>70.651397575608001</v>
      </c>
      <c r="M4127">
        <v>5.6125236981650097</v>
      </c>
      <c r="N4127">
        <v>1.98396897116069</v>
      </c>
      <c r="O4127">
        <v>47.360321969696898</v>
      </c>
      <c r="P4127">
        <v>96.419437340153394</v>
      </c>
      <c r="Q4127">
        <v>7.4540372742862002E-2</v>
      </c>
    </row>
    <row r="4128" spans="1:17" hidden="1" x14ac:dyDescent="0.3">
      <c r="A4128" t="s">
        <v>8417</v>
      </c>
      <c r="B4128" t="s">
        <v>8418</v>
      </c>
      <c r="C4128" t="str">
        <f>IFERROR(VLOOKUP(Table1[[#This Row],[Ticker]],[1]!Table1[[Symbol]:[Industry]],2,FALSE),"-")</f>
        <v>-</v>
      </c>
      <c r="D4128" t="s">
        <v>6703</v>
      </c>
      <c r="E4128">
        <v>15.552</v>
      </c>
      <c r="F4128">
        <v>60.8</v>
      </c>
      <c r="G4128">
        <v>-61.174911506335</v>
      </c>
      <c r="H4128">
        <v>-1.6135784385659799</v>
      </c>
      <c r="I4128">
        <v>-50.587090395607497</v>
      </c>
      <c r="J4128">
        <v>-1.2416140775692599</v>
      </c>
      <c r="K4128">
        <v>71.887906165859206</v>
      </c>
      <c r="L4128">
        <v>82.483630583241094</v>
      </c>
      <c r="M4128">
        <v>39.075118015595102</v>
      </c>
      <c r="N4128">
        <v>0.69792802617230099</v>
      </c>
      <c r="O4128">
        <v>89.144736842105203</v>
      </c>
      <c r="P4128">
        <v>21.599999999999898</v>
      </c>
      <c r="Q4128">
        <v>1.2002372428080001E-3</v>
      </c>
    </row>
    <row r="4129" spans="1:17" hidden="1" x14ac:dyDescent="0.3">
      <c r="A4129" t="s">
        <v>8419</v>
      </c>
      <c r="B4129" t="s">
        <v>8420</v>
      </c>
      <c r="C4129" t="str">
        <f>IFERROR(VLOOKUP(Table1[[#This Row],[Ticker]],[1]!Table1[[Symbol]:[Industry]],2,FALSE),"-")</f>
        <v>-</v>
      </c>
      <c r="E4129">
        <v>15.524699999999999</v>
      </c>
      <c r="F4129">
        <v>30.3</v>
      </c>
      <c r="G4129">
        <v>-33.075368842250299</v>
      </c>
      <c r="H4129">
        <v>4.2515242007302003</v>
      </c>
      <c r="I4129">
        <v>-18.347862416014301</v>
      </c>
      <c r="J4129">
        <v>-2.8809583398643399</v>
      </c>
      <c r="K4129">
        <v>30.700103665409902</v>
      </c>
      <c r="L4129">
        <v>31.770055600664499</v>
      </c>
      <c r="M4129">
        <v>42.427476611233899</v>
      </c>
      <c r="N4129">
        <v>0.496607869742198</v>
      </c>
      <c r="O4129">
        <v>41.683168316831598</v>
      </c>
      <c r="P4129">
        <v>20.238095238095202</v>
      </c>
    </row>
    <row r="4130" spans="1:17" hidden="1" x14ac:dyDescent="0.3">
      <c r="A4130" t="s">
        <v>8421</v>
      </c>
      <c r="B4130" t="s">
        <v>8422</v>
      </c>
      <c r="C4130" t="str">
        <f>IFERROR(VLOOKUP(Table1[[#This Row],[Ticker]],[1]!Table1[[Symbol]:[Industry]],2,FALSE),"-")</f>
        <v>-</v>
      </c>
      <c r="D4130" t="s">
        <v>539</v>
      </c>
      <c r="E4130">
        <v>15.505315</v>
      </c>
      <c r="F4130">
        <v>86.32</v>
      </c>
      <c r="G4130">
        <v>-16.860214401154501</v>
      </c>
      <c r="H4130">
        <v>-7.6138767710262796</v>
      </c>
      <c r="I4130">
        <v>-22.469030540086301</v>
      </c>
      <c r="J4130">
        <v>-4.0265603141284103</v>
      </c>
      <c r="K4130">
        <v>93.439334053144805</v>
      </c>
      <c r="L4130">
        <v>93.216725638749097</v>
      </c>
      <c r="M4130">
        <v>39.878975915286603</v>
      </c>
      <c r="N4130">
        <v>0.62856221996483397</v>
      </c>
      <c r="O4130">
        <v>30.317423540315101</v>
      </c>
      <c r="P4130">
        <v>32.799999999999898</v>
      </c>
      <c r="Q4130">
        <v>0.103377143555742</v>
      </c>
    </row>
    <row r="4131" spans="1:17" hidden="1" x14ac:dyDescent="0.3">
      <c r="A4131" t="s">
        <v>8423</v>
      </c>
      <c r="B4131" t="s">
        <v>8424</v>
      </c>
      <c r="C4131" t="str">
        <f>IFERROR(VLOOKUP(Table1[[#This Row],[Ticker]],[1]!Table1[[Symbol]:[Industry]],2,FALSE),"-")</f>
        <v>-</v>
      </c>
      <c r="D4131" t="s">
        <v>713</v>
      </c>
      <c r="E4131">
        <v>15.501888424000001</v>
      </c>
      <c r="F4131">
        <v>88.02</v>
      </c>
      <c r="G4131">
        <v>21.004068060715898</v>
      </c>
      <c r="H4131">
        <v>3.50114564652685</v>
      </c>
      <c r="I4131">
        <v>3.4981805590711499</v>
      </c>
      <c r="J4131">
        <v>-1.1504252026120101</v>
      </c>
      <c r="K4131">
        <v>82.297251776216598</v>
      </c>
      <c r="L4131">
        <v>75.786888104311004</v>
      </c>
      <c r="M4131">
        <v>40.888200527429397</v>
      </c>
      <c r="N4131">
        <v>1.11975758519984</v>
      </c>
      <c r="O4131">
        <v>0.86344012724381902</v>
      </c>
      <c r="P4131">
        <v>64.523364485981304</v>
      </c>
    </row>
    <row r="4132" spans="1:17" hidden="1" x14ac:dyDescent="0.3">
      <c r="A4132" t="s">
        <v>8425</v>
      </c>
      <c r="B4132" t="s">
        <v>8426</v>
      </c>
      <c r="C4132" t="str">
        <f>IFERROR(VLOOKUP(Table1[[#This Row],[Ticker]],[1]!Table1[[Symbol]:[Industry]],2,FALSE),"-")</f>
        <v>-</v>
      </c>
      <c r="E4132">
        <v>15.444642928</v>
      </c>
      <c r="F4132">
        <v>11.82</v>
      </c>
      <c r="G4132">
        <v>15.5906206304618</v>
      </c>
      <c r="H4132">
        <v>-0.83938489017889295</v>
      </c>
      <c r="I4132">
        <v>-20.040949287230401</v>
      </c>
      <c r="J4132">
        <v>4.0990857382686698</v>
      </c>
      <c r="K4132">
        <v>11.4328695896788</v>
      </c>
      <c r="L4132">
        <v>11.468804095255299</v>
      </c>
      <c r="M4132">
        <v>53.075070221276398</v>
      </c>
      <c r="N4132">
        <v>1.9625890708104501</v>
      </c>
      <c r="O4132">
        <v>35.3637901861252</v>
      </c>
      <c r="P4132">
        <v>57.6</v>
      </c>
      <c r="Q4132">
        <v>-8.6346342944790006E-3</v>
      </c>
    </row>
    <row r="4133" spans="1:17" hidden="1" x14ac:dyDescent="0.3">
      <c r="A4133" t="s">
        <v>8427</v>
      </c>
      <c r="B4133" t="s">
        <v>8428</v>
      </c>
      <c r="C4133" t="str">
        <f>IFERROR(VLOOKUP(Table1[[#This Row],[Ticker]],[1]!Table1[[Symbol]:[Industry]],2,FALSE),"-")</f>
        <v>-</v>
      </c>
      <c r="D4133" t="s">
        <v>692</v>
      </c>
      <c r="E4133">
        <v>15.431578</v>
      </c>
      <c r="F4133">
        <v>55.64</v>
      </c>
      <c r="G4133">
        <v>182.80497303809099</v>
      </c>
      <c r="H4133">
        <v>-16.7057255584755</v>
      </c>
      <c r="I4133">
        <v>220.64140100095099</v>
      </c>
      <c r="J4133">
        <v>1.18308757047013</v>
      </c>
      <c r="K4133">
        <v>53.590769221075803</v>
      </c>
      <c r="L4133">
        <v>37.169345586659098</v>
      </c>
      <c r="M4133">
        <v>43.4151818416371</v>
      </c>
      <c r="N4133">
        <v>2.6464526869452198</v>
      </c>
      <c r="O4133">
        <v>11.7541337167505</v>
      </c>
      <c r="P4133">
        <v>233.97358943577399</v>
      </c>
    </row>
    <row r="4134" spans="1:17" hidden="1" x14ac:dyDescent="0.3">
      <c r="A4134" t="s">
        <v>8429</v>
      </c>
      <c r="B4134" t="s">
        <v>8430</v>
      </c>
      <c r="C4134" t="str">
        <f>IFERROR(VLOOKUP(Table1[[#This Row],[Ticker]],[1]!Table1[[Symbol]:[Industry]],2,FALSE),"-")</f>
        <v>-</v>
      </c>
      <c r="E4134">
        <v>15.4186991</v>
      </c>
      <c r="F4134">
        <v>32.79</v>
      </c>
      <c r="G4134">
        <v>39.803284419381598</v>
      </c>
      <c r="H4134">
        <v>-14.6260515568455</v>
      </c>
      <c r="I4134">
        <v>-13.3931454601203</v>
      </c>
      <c r="J4134">
        <v>-5.9458394296819401</v>
      </c>
      <c r="K4134">
        <v>35.981028229950297</v>
      </c>
      <c r="L4134">
        <v>31.7889539939294</v>
      </c>
      <c r="M4134">
        <v>35.1948226403969</v>
      </c>
      <c r="N4134">
        <v>0.89620562040961205</v>
      </c>
      <c r="O4134">
        <v>28.087831655992598</v>
      </c>
      <c r="P4134">
        <v>94.599406528189903</v>
      </c>
      <c r="Q4134">
        <v>6.4709606850249998E-2</v>
      </c>
    </row>
    <row r="4135" spans="1:17" hidden="1" x14ac:dyDescent="0.3">
      <c r="A4135" t="s">
        <v>8431</v>
      </c>
      <c r="B4135" t="s">
        <v>8432</v>
      </c>
      <c r="C4135" t="str">
        <f>IFERROR(VLOOKUP(Table1[[#This Row],[Ticker]],[1]!Table1[[Symbol]:[Industry]],2,FALSE),"-")</f>
        <v>-</v>
      </c>
      <c r="D4135" t="s">
        <v>629</v>
      </c>
      <c r="E4135">
        <v>15.387</v>
      </c>
      <c r="F4135">
        <v>11.08</v>
      </c>
      <c r="G4135">
        <v>33.578421811540302</v>
      </c>
      <c r="H4135">
        <v>22.009306804929199</v>
      </c>
      <c r="I4135">
        <v>32.457285249387297</v>
      </c>
      <c r="J4135">
        <v>16.126806975062301</v>
      </c>
      <c r="K4135">
        <v>8.8605937374051909</v>
      </c>
      <c r="L4135">
        <v>7.7998620479649103</v>
      </c>
      <c r="M4135">
        <v>85.607797236252793</v>
      </c>
      <c r="N4135">
        <v>2.2278824258333199</v>
      </c>
      <c r="O4135">
        <v>13.6281588447653</v>
      </c>
      <c r="P4135">
        <v>101.454545454545</v>
      </c>
      <c r="Q4135">
        <v>9.0277748389658005E-2</v>
      </c>
    </row>
    <row r="4136" spans="1:17" hidden="1" x14ac:dyDescent="0.3">
      <c r="A4136" t="s">
        <v>8433</v>
      </c>
      <c r="B4136" t="s">
        <v>8434</v>
      </c>
      <c r="C4136" t="str">
        <f>IFERROR(VLOOKUP(Table1[[#This Row],[Ticker]],[1]!Table1[[Symbol]:[Industry]],2,FALSE),"-")</f>
        <v>-</v>
      </c>
      <c r="D4136" t="s">
        <v>403</v>
      </c>
      <c r="E4136">
        <v>15.3801538</v>
      </c>
      <c r="F4136">
        <v>15.38</v>
      </c>
      <c r="G4136">
        <v>181.29386192697999</v>
      </c>
      <c r="H4136">
        <v>-19.678809031928601</v>
      </c>
      <c r="I4136">
        <v>194.267811565176</v>
      </c>
      <c r="J4136">
        <v>-5.1766546771944997</v>
      </c>
      <c r="K4136">
        <v>14.433077354863499</v>
      </c>
      <c r="M4136">
        <v>11.441512455432299</v>
      </c>
      <c r="O4136">
        <v>27.113133940181999</v>
      </c>
      <c r="P4136">
        <v>207.6</v>
      </c>
    </row>
    <row r="4137" spans="1:17" hidden="1" x14ac:dyDescent="0.3">
      <c r="A4137" t="s">
        <v>8435</v>
      </c>
      <c r="B4137" t="s">
        <v>8436</v>
      </c>
      <c r="C4137" t="str">
        <f>IFERROR(VLOOKUP(Table1[[#This Row],[Ticker]],[1]!Table1[[Symbol]:[Industry]],2,FALSE),"-")</f>
        <v>-</v>
      </c>
      <c r="E4137">
        <v>15.378405000000001</v>
      </c>
      <c r="F4137">
        <v>42.7</v>
      </c>
      <c r="G4137">
        <v>-72.001165416272698</v>
      </c>
      <c r="H4137">
        <v>-19.353899404693401</v>
      </c>
      <c r="I4137">
        <v>-59.027215778076297</v>
      </c>
      <c r="J4137">
        <v>-4.7444389363263202</v>
      </c>
      <c r="K4137">
        <v>49.547828947778001</v>
      </c>
      <c r="M4137">
        <v>29.5278504241479</v>
      </c>
      <c r="N4137">
        <v>0.21605667060212499</v>
      </c>
      <c r="O4137">
        <v>84.426229508196698</v>
      </c>
      <c r="P4137">
        <v>1.6666666666666801</v>
      </c>
    </row>
    <row r="4138" spans="1:17" hidden="1" x14ac:dyDescent="0.3">
      <c r="A4138" t="s">
        <v>8437</v>
      </c>
      <c r="B4138" t="s">
        <v>8438</v>
      </c>
      <c r="C4138" t="str">
        <f>IFERROR(VLOOKUP(Table1[[#This Row],[Ticker]],[1]!Table1[[Symbol]:[Industry]],2,FALSE),"-")</f>
        <v>-</v>
      </c>
      <c r="D4138" t="s">
        <v>49</v>
      </c>
      <c r="E4138">
        <v>15.35004</v>
      </c>
      <c r="F4138">
        <v>36</v>
      </c>
      <c r="G4138">
        <v>25.272809295401402</v>
      </c>
      <c r="H4138">
        <v>-7.6733929873448696</v>
      </c>
      <c r="I4138">
        <v>32.475831006245997</v>
      </c>
      <c r="J4138">
        <v>-8.9339217698769602</v>
      </c>
      <c r="K4138">
        <v>37.154833974956603</v>
      </c>
      <c r="L4138">
        <v>32.684383104884198</v>
      </c>
      <c r="M4138">
        <v>39.283371828232397</v>
      </c>
      <c r="N4138">
        <v>3.2330031634081799</v>
      </c>
      <c r="O4138">
        <v>21.4444444444444</v>
      </c>
      <c r="P4138">
        <v>76.470588235294102</v>
      </c>
    </row>
    <row r="4139" spans="1:17" hidden="1" x14ac:dyDescent="0.3">
      <c r="A4139" t="s">
        <v>8439</v>
      </c>
      <c r="B4139" t="s">
        <v>8440</v>
      </c>
      <c r="C4139" t="str">
        <f>IFERROR(VLOOKUP(Table1[[#This Row],[Ticker]],[1]!Table1[[Symbol]:[Industry]],2,FALSE),"-")</f>
        <v>-</v>
      </c>
      <c r="D4139" t="s">
        <v>346</v>
      </c>
      <c r="E4139">
        <v>15.2903421719999</v>
      </c>
      <c r="F4139">
        <v>15.65</v>
      </c>
      <c r="G4139">
        <v>54.409797261853299</v>
      </c>
      <c r="H4139">
        <v>151.34618212013001</v>
      </c>
      <c r="I4139">
        <v>88.083512980878197</v>
      </c>
      <c r="J4139">
        <v>20.175324033179901</v>
      </c>
      <c r="K4139">
        <v>8.1279301358514395</v>
      </c>
      <c r="L4139">
        <v>7.2854963660844296</v>
      </c>
      <c r="M4139">
        <v>99.999718129203501</v>
      </c>
      <c r="N4139">
        <v>5.0802139037433101</v>
      </c>
      <c r="O4139">
        <v>0</v>
      </c>
      <c r="P4139">
        <v>169.827586206896</v>
      </c>
    </row>
    <row r="4140" spans="1:17" hidden="1" x14ac:dyDescent="0.3">
      <c r="A4140" t="s">
        <v>8441</v>
      </c>
      <c r="B4140" t="s">
        <v>8442</v>
      </c>
      <c r="C4140" t="str">
        <f>IFERROR(VLOOKUP(Table1[[#This Row],[Ticker]],[1]!Table1[[Symbol]:[Industry]],2,FALSE),"-")</f>
        <v>-</v>
      </c>
      <c r="D4140" t="s">
        <v>252</v>
      </c>
      <c r="E4140">
        <v>15.275</v>
      </c>
      <c r="F4140">
        <v>13.17</v>
      </c>
      <c r="G4140">
        <v>43.629345797948098</v>
      </c>
      <c r="H4140">
        <v>1.1606151098211099</v>
      </c>
      <c r="I4140">
        <v>-13.5594611620959</v>
      </c>
      <c r="J4140">
        <v>-7.01939185534704</v>
      </c>
      <c r="K4140">
        <v>12.569105391774899</v>
      </c>
      <c r="L4140">
        <v>11.8199877468819</v>
      </c>
      <c r="M4140">
        <v>56.787670810491001</v>
      </c>
      <c r="N4140">
        <v>2.0897019568314898</v>
      </c>
      <c r="O4140">
        <v>21.108580106302099</v>
      </c>
      <c r="Q4140">
        <v>5.8594935223193E-2</v>
      </c>
    </row>
    <row r="4141" spans="1:17" hidden="1" x14ac:dyDescent="0.3">
      <c r="A4141" t="s">
        <v>8443</v>
      </c>
      <c r="B4141" t="s">
        <v>8444</v>
      </c>
      <c r="C4141" t="str">
        <f>IFERROR(VLOOKUP(Table1[[#This Row],[Ticker]],[1]!Table1[[Symbol]:[Industry]],2,FALSE),"-")</f>
        <v>-</v>
      </c>
      <c r="D4141" t="s">
        <v>239</v>
      </c>
      <c r="E4141">
        <v>15.24703014</v>
      </c>
      <c r="F4141">
        <v>5.27</v>
      </c>
      <c r="G4141">
        <v>84.493861926980401</v>
      </c>
      <c r="H4141">
        <v>32.694861685163502</v>
      </c>
      <c r="I4141">
        <v>20.085533084164101</v>
      </c>
      <c r="J4141">
        <v>13.632527798860901</v>
      </c>
      <c r="K4141">
        <v>3.8437903755347498</v>
      </c>
      <c r="L4141">
        <v>3.3548396688703699</v>
      </c>
      <c r="M4141">
        <v>87.019806695731404</v>
      </c>
      <c r="N4141">
        <v>2.0987048774820698</v>
      </c>
      <c r="O4141">
        <v>0</v>
      </c>
      <c r="P4141">
        <v>184.86486486486399</v>
      </c>
      <c r="Q4141">
        <v>5.0956784853481998E-2</v>
      </c>
    </row>
    <row r="4142" spans="1:17" hidden="1" x14ac:dyDescent="0.3">
      <c r="A4142" t="s">
        <v>8445</v>
      </c>
      <c r="B4142" t="s">
        <v>8446</v>
      </c>
      <c r="C4142" t="str">
        <f>IFERROR(VLOOKUP(Table1[[#This Row],[Ticker]],[1]!Table1[[Symbol]:[Industry]],2,FALSE),"-")</f>
        <v>-</v>
      </c>
      <c r="D4142" t="s">
        <v>539</v>
      </c>
      <c r="E4142">
        <v>15.228980999999999</v>
      </c>
      <c r="F4142">
        <v>49</v>
      </c>
      <c r="G4142">
        <v>161.421401562917</v>
      </c>
      <c r="H4142">
        <v>0.19113500037046999</v>
      </c>
      <c r="I4142">
        <v>295.00114489851001</v>
      </c>
      <c r="J4142">
        <v>9.6472748113196101</v>
      </c>
      <c r="K4142">
        <v>41.966454347940498</v>
      </c>
      <c r="L4142">
        <v>27.433708433301199</v>
      </c>
      <c r="M4142">
        <v>78.403724167858897</v>
      </c>
      <c r="N4142">
        <v>0.13176285821884801</v>
      </c>
      <c r="O4142">
        <v>6.0612244897959098</v>
      </c>
      <c r="P4142">
        <v>516.352201257861</v>
      </c>
      <c r="Q4142">
        <v>0.15427391302017299</v>
      </c>
    </row>
    <row r="4143" spans="1:17" hidden="1" x14ac:dyDescent="0.3">
      <c r="A4143" t="s">
        <v>8447</v>
      </c>
      <c r="B4143" t="s">
        <v>8448</v>
      </c>
      <c r="C4143" t="str">
        <f>IFERROR(VLOOKUP(Table1[[#This Row],[Ticker]],[1]!Table1[[Symbol]:[Industry]],2,FALSE),"-")</f>
        <v>-</v>
      </c>
      <c r="D4143" t="s">
        <v>713</v>
      </c>
      <c r="E4143">
        <v>15.224317124999899</v>
      </c>
      <c r="F4143">
        <v>25.93</v>
      </c>
      <c r="G4143">
        <v>7.1689869668466697</v>
      </c>
      <c r="H4143">
        <v>-2.1806547314487199</v>
      </c>
      <c r="I4143">
        <v>4.05124298210756</v>
      </c>
      <c r="J4143">
        <v>-0.383914272501031</v>
      </c>
      <c r="K4143">
        <v>24.651923653492702</v>
      </c>
      <c r="L4143">
        <v>22.681968267009299</v>
      </c>
      <c r="M4143">
        <v>59.890528015670299</v>
      </c>
      <c r="N4143">
        <v>0.81617557446941302</v>
      </c>
      <c r="O4143">
        <v>2.1982259930582302</v>
      </c>
      <c r="P4143">
        <v>37.123215230036998</v>
      </c>
    </row>
    <row r="4144" spans="1:17" hidden="1" x14ac:dyDescent="0.3">
      <c r="A4144" t="s">
        <v>8449</v>
      </c>
      <c r="B4144" t="s">
        <v>8450</v>
      </c>
      <c r="C4144" t="str">
        <f>IFERROR(VLOOKUP(Table1[[#This Row],[Ticker]],[1]!Table1[[Symbol]:[Industry]],2,FALSE),"-")</f>
        <v>-</v>
      </c>
      <c r="D4144" t="s">
        <v>103</v>
      </c>
      <c r="E4144">
        <v>15.202680000000001</v>
      </c>
      <c r="F4144">
        <v>17.11</v>
      </c>
      <c r="G4144">
        <v>375.45339271876901</v>
      </c>
      <c r="H4144">
        <v>-2.20941547121864</v>
      </c>
      <c r="I4144">
        <v>-18.4347952013234</v>
      </c>
      <c r="J4144">
        <v>11.2248738580875</v>
      </c>
      <c r="K4144">
        <v>19.2465121083947</v>
      </c>
      <c r="L4144">
        <v>18.6198601255958</v>
      </c>
      <c r="M4144">
        <v>56.959998991226598</v>
      </c>
      <c r="N4144">
        <v>0.64962663501992002</v>
      </c>
      <c r="O4144">
        <v>131.09292811221499</v>
      </c>
      <c r="P4144">
        <v>401.75953079178799</v>
      </c>
      <c r="Q4144">
        <v>0.16342053263458001</v>
      </c>
    </row>
    <row r="4145" spans="1:17" hidden="1" x14ac:dyDescent="0.3">
      <c r="A4145" t="s">
        <v>8451</v>
      </c>
      <c r="B4145" t="s">
        <v>8452</v>
      </c>
      <c r="C4145" t="str">
        <f>IFERROR(VLOOKUP(Table1[[#This Row],[Ticker]],[1]!Table1[[Symbol]:[Industry]],2,FALSE),"-")</f>
        <v>-</v>
      </c>
      <c r="D4145" t="s">
        <v>713</v>
      </c>
      <c r="E4145">
        <v>15.1879762019999</v>
      </c>
      <c r="F4145">
        <v>162.87</v>
      </c>
      <c r="G4145">
        <v>32.786102044110699</v>
      </c>
      <c r="H4145">
        <v>3.8137626096559898</v>
      </c>
      <c r="I4145">
        <v>8.0133636438536193</v>
      </c>
      <c r="J4145">
        <v>0.92608778578477502</v>
      </c>
      <c r="K4145">
        <v>152.78408553794401</v>
      </c>
      <c r="L4145">
        <v>136.17243680594399</v>
      </c>
      <c r="M4145">
        <v>55.3773054855941</v>
      </c>
      <c r="N4145">
        <v>0.76706175113370101</v>
      </c>
      <c r="O4145">
        <v>1.60250506538957</v>
      </c>
      <c r="P4145">
        <v>61.002372479240798</v>
      </c>
    </row>
    <row r="4146" spans="1:17" hidden="1" x14ac:dyDescent="0.3">
      <c r="A4146" t="s">
        <v>8453</v>
      </c>
      <c r="B4146" t="s">
        <v>8454</v>
      </c>
      <c r="C4146" t="str">
        <f>IFERROR(VLOOKUP(Table1[[#This Row],[Ticker]],[1]!Table1[[Symbol]:[Industry]],2,FALSE),"-")</f>
        <v>-</v>
      </c>
      <c r="D4146" t="s">
        <v>21</v>
      </c>
      <c r="E4146">
        <v>15.1242</v>
      </c>
      <c r="F4146">
        <v>37.1</v>
      </c>
      <c r="G4146">
        <v>-56.200317967199403</v>
      </c>
      <c r="H4146">
        <v>5.4636454128514096</v>
      </c>
      <c r="I4146">
        <v>-47.575364613483202</v>
      </c>
      <c r="J4146">
        <v>2.7881087003672702</v>
      </c>
      <c r="K4146">
        <v>36.311649373140703</v>
      </c>
      <c r="L4146">
        <v>46.010718910103598</v>
      </c>
      <c r="M4146">
        <v>74.7381610151687</v>
      </c>
      <c r="N4146">
        <v>0.58692102114421896</v>
      </c>
      <c r="O4146">
        <v>88.409703504043094</v>
      </c>
      <c r="P4146">
        <v>31.095406360424001</v>
      </c>
      <c r="Q4146">
        <v>4.8227502324386003E-2</v>
      </c>
    </row>
    <row r="4147" spans="1:17" hidden="1" x14ac:dyDescent="0.3">
      <c r="A4147" t="s">
        <v>8455</v>
      </c>
      <c r="B4147" t="s">
        <v>8456</v>
      </c>
      <c r="C4147" t="str">
        <f>IFERROR(VLOOKUP(Table1[[#This Row],[Ticker]],[1]!Table1[[Symbol]:[Industry]],2,FALSE),"-")</f>
        <v>-</v>
      </c>
      <c r="E4147">
        <v>15.057654013999899</v>
      </c>
      <c r="F4147">
        <v>14.81</v>
      </c>
      <c r="G4147">
        <v>-73.825627796619798</v>
      </c>
      <c r="H4147">
        <v>-12.976177343009001</v>
      </c>
      <c r="I4147">
        <v>-46.014006616641304</v>
      </c>
      <c r="J4147">
        <v>-3.6836929755028902</v>
      </c>
      <c r="K4147">
        <v>17.091484614859301</v>
      </c>
      <c r="L4147">
        <v>20.028808363031501</v>
      </c>
      <c r="M4147">
        <v>45.033970799178697</v>
      </c>
      <c r="N4147">
        <v>1.0523357938322</v>
      </c>
      <c r="O4147">
        <v>99.189736664415904</v>
      </c>
      <c r="P4147">
        <v>0</v>
      </c>
      <c r="Q4147">
        <v>-4.3494174470568997E-2</v>
      </c>
    </row>
    <row r="4148" spans="1:17" hidden="1" x14ac:dyDescent="0.3">
      <c r="A4148" t="s">
        <v>8457</v>
      </c>
      <c r="B4148" t="s">
        <v>8458</v>
      </c>
      <c r="C4148" t="str">
        <f>IFERROR(VLOOKUP(Table1[[#This Row],[Ticker]],[1]!Table1[[Symbol]:[Industry]],2,FALSE),"-")</f>
        <v>-</v>
      </c>
      <c r="E4148">
        <v>15.035212550000001</v>
      </c>
      <c r="F4148">
        <v>24.6</v>
      </c>
      <c r="G4148">
        <v>-58.105417252393003</v>
      </c>
      <c r="H4148">
        <v>-22.596737831355298</v>
      </c>
      <c r="I4148">
        <v>-20.676821203184701</v>
      </c>
      <c r="J4148">
        <v>-14.870957706912799</v>
      </c>
      <c r="K4148">
        <v>25.0333339965424</v>
      </c>
      <c r="L4148">
        <v>29.5579253900254</v>
      </c>
      <c r="M4148">
        <v>44.017802421027199</v>
      </c>
      <c r="N4148">
        <v>3.6981632821760102</v>
      </c>
      <c r="O4148">
        <v>119.471544715447</v>
      </c>
      <c r="P4148">
        <v>25.510204081632601</v>
      </c>
      <c r="Q4148">
        <v>0.101490929330995</v>
      </c>
    </row>
    <row r="4149" spans="1:17" hidden="1" x14ac:dyDescent="0.3">
      <c r="A4149" t="s">
        <v>8459</v>
      </c>
      <c r="B4149" t="s">
        <v>8460</v>
      </c>
      <c r="C4149" t="str">
        <f>IFERROR(VLOOKUP(Table1[[#This Row],[Ticker]],[1]!Table1[[Symbol]:[Industry]],2,FALSE),"-")</f>
        <v>-</v>
      </c>
      <c r="D4149" t="s">
        <v>21</v>
      </c>
      <c r="E4149">
        <v>15.032017</v>
      </c>
      <c r="F4149">
        <v>14.14</v>
      </c>
      <c r="G4149">
        <v>-40.296405712922201</v>
      </c>
      <c r="H4149">
        <v>-6.2186952350064697</v>
      </c>
      <c r="I4149">
        <v>-46.947211909001503</v>
      </c>
      <c r="J4149">
        <v>1.19391600839061</v>
      </c>
      <c r="K4149">
        <v>15.2110946356546</v>
      </c>
      <c r="L4149">
        <v>16.8340538216817</v>
      </c>
      <c r="M4149">
        <v>51.538230381346999</v>
      </c>
      <c r="N4149">
        <v>0.99692338712373596</v>
      </c>
      <c r="O4149">
        <v>92.715700141442696</v>
      </c>
      <c r="P4149">
        <v>15.3344208809135</v>
      </c>
      <c r="Q4149">
        <v>9.2276913960708001E-2</v>
      </c>
    </row>
    <row r="4150" spans="1:17" hidden="1" x14ac:dyDescent="0.3">
      <c r="A4150" t="s">
        <v>8461</v>
      </c>
      <c r="B4150" t="s">
        <v>8462</v>
      </c>
      <c r="C4150" t="str">
        <f>IFERROR(VLOOKUP(Table1[[#This Row],[Ticker]],[1]!Table1[[Symbol]:[Industry]],2,FALSE),"-")</f>
        <v>-</v>
      </c>
      <c r="D4150" t="s">
        <v>629</v>
      </c>
      <c r="E4150">
        <v>14.977559400000001</v>
      </c>
      <c r="F4150">
        <v>35.840000000000003</v>
      </c>
      <c r="G4150">
        <v>136.25796449108299</v>
      </c>
      <c r="H4150">
        <v>57.7320436812496</v>
      </c>
      <c r="I4150">
        <v>44.553274120242897</v>
      </c>
      <c r="J4150">
        <v>14.447982669296101</v>
      </c>
      <c r="K4150">
        <v>24.475187356505099</v>
      </c>
      <c r="L4150">
        <v>21.072564713541698</v>
      </c>
      <c r="M4150">
        <v>99.626675425807207</v>
      </c>
      <c r="N4150">
        <v>3.55421686746987</v>
      </c>
      <c r="O4150">
        <v>0</v>
      </c>
      <c r="P4150">
        <v>175.692307692307</v>
      </c>
    </row>
    <row r="4151" spans="1:17" hidden="1" x14ac:dyDescent="0.3">
      <c r="A4151" t="s">
        <v>8463</v>
      </c>
      <c r="B4151" t="s">
        <v>8464</v>
      </c>
      <c r="C4151" t="str">
        <f>IFERROR(VLOOKUP(Table1[[#This Row],[Ticker]],[1]!Table1[[Symbol]:[Industry]],2,FALSE),"-")</f>
        <v>-</v>
      </c>
      <c r="D4151" t="s">
        <v>403</v>
      </c>
      <c r="E4151">
        <v>14.950115</v>
      </c>
      <c r="F4151">
        <v>10.35</v>
      </c>
      <c r="G4151">
        <v>48.524943008061399</v>
      </c>
      <c r="H4151">
        <v>72.083692032898</v>
      </c>
      <c r="I4151">
        <v>22.316566479986701</v>
      </c>
      <c r="J4151">
        <v>49.281946131854802</v>
      </c>
      <c r="K4151">
        <v>7.4719224925378303</v>
      </c>
      <c r="L4151">
        <v>6.8792126547420196</v>
      </c>
      <c r="M4151">
        <v>88.361700669319006</v>
      </c>
      <c r="N4151">
        <v>2.7766608241165001</v>
      </c>
      <c r="O4151">
        <v>12.077294685990299</v>
      </c>
      <c r="P4151">
        <v>122.58064516128999</v>
      </c>
      <c r="Q4151">
        <v>4.9674201386210003E-2</v>
      </c>
    </row>
    <row r="4152" spans="1:17" hidden="1" x14ac:dyDescent="0.3">
      <c r="A4152" t="s">
        <v>8465</v>
      </c>
      <c r="B4152" t="s">
        <v>8466</v>
      </c>
      <c r="C4152" t="str">
        <f>IFERROR(VLOOKUP(Table1[[#This Row],[Ticker]],[1]!Table1[[Symbol]:[Industry]],2,FALSE),"-")</f>
        <v>-</v>
      </c>
      <c r="E4152">
        <v>14.942399999999999</v>
      </c>
      <c r="F4152">
        <v>17.82</v>
      </c>
      <c r="G4152">
        <v>124.326773319385</v>
      </c>
      <c r="H4152">
        <v>65.300895670943305</v>
      </c>
      <c r="I4152">
        <v>93.156803453936902</v>
      </c>
      <c r="J4152">
        <v>20.130794785904602</v>
      </c>
      <c r="K4152">
        <v>9.9221605179999592</v>
      </c>
      <c r="L4152">
        <v>6.1842749122236702</v>
      </c>
      <c r="M4152">
        <v>100</v>
      </c>
      <c r="N4152">
        <v>0.99991478135416001</v>
      </c>
      <c r="O4152">
        <v>0</v>
      </c>
      <c r="P4152">
        <v>150.63291139240499</v>
      </c>
      <c r="Q4152">
        <v>0.154508547638534</v>
      </c>
    </row>
    <row r="4153" spans="1:17" hidden="1" x14ac:dyDescent="0.3">
      <c r="A4153" t="s">
        <v>8467</v>
      </c>
      <c r="B4153" t="s">
        <v>8468</v>
      </c>
      <c r="C4153" t="str">
        <f>IFERROR(VLOOKUP(Table1[[#This Row],[Ticker]],[1]!Table1[[Symbol]:[Industry]],2,FALSE),"-")</f>
        <v>-</v>
      </c>
      <c r="E4153">
        <v>14.89582083</v>
      </c>
      <c r="F4153">
        <v>0.91</v>
      </c>
      <c r="G4153">
        <v>42.212380445498901</v>
      </c>
      <c r="H4153">
        <v>0.71617066537665797</v>
      </c>
      <c r="I4153">
        <v>-2.3565786787256</v>
      </c>
      <c r="J4153">
        <v>-18.6329184253953</v>
      </c>
      <c r="K4153">
        <v>1.0020597233758</v>
      </c>
      <c r="L4153">
        <v>0.86081247165111696</v>
      </c>
      <c r="M4153">
        <v>25.364564263233401</v>
      </c>
      <c r="N4153">
        <v>0.26822176661944203</v>
      </c>
      <c r="O4153">
        <v>59.3406593406593</v>
      </c>
      <c r="P4153">
        <v>111.627906976744</v>
      </c>
      <c r="Q4153">
        <v>4.6898919429763E-2</v>
      </c>
    </row>
    <row r="4154" spans="1:17" hidden="1" x14ac:dyDescent="0.3">
      <c r="A4154" t="s">
        <v>8469</v>
      </c>
      <c r="B4154" t="s">
        <v>8470</v>
      </c>
      <c r="C4154" t="str">
        <f>IFERROR(VLOOKUP(Table1[[#This Row],[Ticker]],[1]!Table1[[Symbol]:[Industry]],2,FALSE),"-")</f>
        <v>-</v>
      </c>
      <c r="D4154" t="s">
        <v>130</v>
      </c>
      <c r="E4154">
        <v>14.895659999999999</v>
      </c>
      <c r="F4154">
        <v>4.43</v>
      </c>
      <c r="G4154">
        <v>119.80497303809101</v>
      </c>
      <c r="H4154">
        <v>21.065907588929701</v>
      </c>
      <c r="I4154">
        <v>80.966057179211901</v>
      </c>
      <c r="J4154">
        <v>9.8148969789417695</v>
      </c>
      <c r="K4154">
        <v>3.5833246319310899</v>
      </c>
      <c r="L4154">
        <v>2.7886442683486199</v>
      </c>
      <c r="M4154">
        <v>61.008099827028602</v>
      </c>
      <c r="N4154">
        <v>1.2073135433136399</v>
      </c>
      <c r="O4154">
        <v>12.641083521444701</v>
      </c>
      <c r="P4154">
        <v>175.15527950310499</v>
      </c>
      <c r="Q4154">
        <v>-2.6547816778785999E-2</v>
      </c>
    </row>
    <row r="4155" spans="1:17" hidden="1" x14ac:dyDescent="0.3">
      <c r="A4155" t="s">
        <v>8471</v>
      </c>
      <c r="B4155" t="s">
        <v>5896</v>
      </c>
      <c r="C4155" t="str">
        <f>IFERROR(VLOOKUP(Table1[[#This Row],[Ticker]],[1]!Table1[[Symbol]:[Industry]],2,FALSE),"-")</f>
        <v>-</v>
      </c>
      <c r="D4155" t="s">
        <v>484</v>
      </c>
      <c r="E4155">
        <v>14.892092999999999</v>
      </c>
      <c r="F4155">
        <v>1.88</v>
      </c>
      <c r="G4155">
        <v>-9.5359517376158696</v>
      </c>
      <c r="H4155">
        <v>-22.617162667956599</v>
      </c>
      <c r="I4155">
        <v>-23.380035324775299</v>
      </c>
      <c r="J4155">
        <v>-5.88078933530121</v>
      </c>
      <c r="K4155">
        <v>2.02674351911956</v>
      </c>
      <c r="L4155">
        <v>1.80515257656869</v>
      </c>
      <c r="M4155">
        <v>6.3646682220493994E-2</v>
      </c>
      <c r="N4155">
        <v>1.1280358598207001</v>
      </c>
      <c r="O4155">
        <v>41.489361702127603</v>
      </c>
      <c r="P4155">
        <v>33.3333333333333</v>
      </c>
      <c r="Q4155">
        <v>5.3802639533120998E-2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336</v>
      </c>
      <c r="E4156">
        <v>14.886575000000001</v>
      </c>
      <c r="F4156">
        <v>28.39</v>
      </c>
      <c r="G4156">
        <v>-25.988116871606099</v>
      </c>
      <c r="H4156">
        <v>11.488872301022401</v>
      </c>
      <c r="I4156">
        <v>-12.1561371162201</v>
      </c>
      <c r="J4156">
        <v>-13.2134450634847</v>
      </c>
      <c r="K4156">
        <v>25.738614578276401</v>
      </c>
      <c r="L4156">
        <v>26.916543432115201</v>
      </c>
      <c r="M4156">
        <v>52.455645025912801</v>
      </c>
      <c r="N4156">
        <v>1.7193943331589501</v>
      </c>
      <c r="O4156">
        <v>31.384290243043299</v>
      </c>
      <c r="P4156">
        <v>48.638743455497298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D4157" t="s">
        <v>21</v>
      </c>
      <c r="E4157">
        <v>14.86659569</v>
      </c>
      <c r="F4157">
        <v>14.34</v>
      </c>
      <c r="G4157">
        <v>-23.877566644448098</v>
      </c>
      <c r="H4157">
        <v>6.6041454015189496</v>
      </c>
      <c r="I4157">
        <v>-29.717028084968899</v>
      </c>
      <c r="J4157">
        <v>-13.128071794896201</v>
      </c>
      <c r="K4157">
        <v>14.236084542755499</v>
      </c>
      <c r="L4157">
        <v>14.355405358187699</v>
      </c>
      <c r="M4157">
        <v>46.1984307010514</v>
      </c>
      <c r="N4157">
        <v>0.945453326343764</v>
      </c>
      <c r="O4157">
        <v>42.817294281729403</v>
      </c>
      <c r="P4157">
        <v>55.027027027027003</v>
      </c>
      <c r="Q4157">
        <v>2.5839150673978999E-2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629</v>
      </c>
      <c r="E4158">
        <v>14.827404749999999</v>
      </c>
      <c r="F4158">
        <v>45.86</v>
      </c>
      <c r="G4158">
        <v>10.4669009964704</v>
      </c>
      <c r="H4158">
        <v>-9.6125013285350391</v>
      </c>
      <c r="I4158">
        <v>-3.46156073956683</v>
      </c>
      <c r="J4158">
        <v>-1.46587960795724</v>
      </c>
      <c r="K4158">
        <v>44.526371727025598</v>
      </c>
      <c r="L4158">
        <v>42.365634867949296</v>
      </c>
      <c r="M4158">
        <v>50.916148466849101</v>
      </c>
      <c r="N4158">
        <v>0.63757951107575705</v>
      </c>
      <c r="O4158">
        <v>26.471870911469601</v>
      </c>
      <c r="P4158">
        <v>62.912966252220201</v>
      </c>
      <c r="Q4158">
        <v>0.137796748661076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140</v>
      </c>
      <c r="E4159">
        <v>14.826001</v>
      </c>
      <c r="F4159">
        <v>26.4</v>
      </c>
      <c r="G4159">
        <v>-35.0513852213085</v>
      </c>
      <c r="H4159">
        <v>21.716840009419499</v>
      </c>
      <c r="I4159">
        <v>44.468170202355502</v>
      </c>
      <c r="J4159">
        <v>11.3030287795736</v>
      </c>
      <c r="K4159">
        <v>22.548389061787901</v>
      </c>
      <c r="L4159">
        <v>20.315485851298199</v>
      </c>
      <c r="M4159">
        <v>62.729289481242603</v>
      </c>
      <c r="N4159">
        <v>0.89492940475729599</v>
      </c>
      <c r="O4159">
        <v>10.8712121212121</v>
      </c>
      <c r="P4159">
        <v>102.764976958525</v>
      </c>
      <c r="Q4159">
        <v>7.9733165670648004E-2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239</v>
      </c>
      <c r="E4160">
        <v>14.824837859999899</v>
      </c>
      <c r="F4160">
        <v>68.790000000000006</v>
      </c>
      <c r="G4160">
        <v>11.2738619269804</v>
      </c>
      <c r="H4160">
        <v>2.9383928875988898</v>
      </c>
      <c r="I4160">
        <v>78.443668827512994</v>
      </c>
      <c r="J4160">
        <v>6.5532739999033502</v>
      </c>
      <c r="K4160">
        <v>60.767320347642801</v>
      </c>
      <c r="L4160">
        <v>50.906843707026397</v>
      </c>
      <c r="M4160">
        <v>77.518991232682595</v>
      </c>
      <c r="N4160">
        <v>1.69227486128894</v>
      </c>
      <c r="O4160">
        <v>6.2363715656345198</v>
      </c>
      <c r="P4160">
        <v>106.88721804511199</v>
      </c>
      <c r="Q4160">
        <v>0.24866064520393399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484</v>
      </c>
      <c r="E4161">
        <v>14.809718650000001</v>
      </c>
      <c r="F4161">
        <v>11.95</v>
      </c>
      <c r="G4161">
        <v>-17.669774436655899</v>
      </c>
      <c r="H4161">
        <v>-10.0733262065944</v>
      </c>
      <c r="I4161">
        <v>-21.4091115117462</v>
      </c>
      <c r="J4161">
        <v>-6.17399275696466</v>
      </c>
      <c r="K4161">
        <v>12.3956843836164</v>
      </c>
      <c r="L4161">
        <v>12.3959626503254</v>
      </c>
      <c r="M4161">
        <v>24.739865509057999</v>
      </c>
      <c r="N4161">
        <v>0.85818181818181805</v>
      </c>
      <c r="O4161">
        <v>26.359832635983199</v>
      </c>
      <c r="P4161">
        <v>35.795454545454497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E4162">
        <v>14.79359</v>
      </c>
      <c r="F4162">
        <v>2.16</v>
      </c>
      <c r="G4162">
        <v>21.6390674064324</v>
      </c>
      <c r="H4162">
        <v>-1.65756670836071</v>
      </c>
      <c r="I4162">
        <v>21.667811565176802</v>
      </c>
      <c r="J4162">
        <v>-14.600392703523401</v>
      </c>
      <c r="K4162">
        <v>2.0352096437505098</v>
      </c>
      <c r="L4162">
        <v>1.7660274405466601</v>
      </c>
      <c r="M4162">
        <v>46.025531851310802</v>
      </c>
      <c r="N4162">
        <v>2.0843811238341901</v>
      </c>
      <c r="O4162">
        <v>31.9444444444444</v>
      </c>
      <c r="P4162">
        <v>81.512605042016801</v>
      </c>
      <c r="Q4162">
        <v>6.2026987216363003E-2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D4163" t="s">
        <v>403</v>
      </c>
      <c r="E4163">
        <v>14.781885600000001</v>
      </c>
      <c r="F4163">
        <v>29.11</v>
      </c>
      <c r="G4163">
        <v>-31.082062181622799</v>
      </c>
      <c r="H4163">
        <v>33.643123060752401</v>
      </c>
      <c r="I4163">
        <v>-12.395988712215599</v>
      </c>
      <c r="J4163">
        <v>3.8618341982927999</v>
      </c>
      <c r="K4163">
        <v>26.9360217242305</v>
      </c>
      <c r="L4163">
        <v>25.113767938880901</v>
      </c>
      <c r="M4163">
        <v>71.013785044672005</v>
      </c>
      <c r="N4163">
        <v>0.56026074139526705</v>
      </c>
      <c r="O4163">
        <v>31.226382686362001</v>
      </c>
      <c r="P4163">
        <v>107.188612099644</v>
      </c>
      <c r="Q4163">
        <v>9.5491434350758006E-2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D4164" t="s">
        <v>336</v>
      </c>
      <c r="E4164">
        <v>14.750463</v>
      </c>
      <c r="F4164">
        <v>2.6</v>
      </c>
      <c r="G4164">
        <v>-29.2912126998852</v>
      </c>
      <c r="H4164">
        <v>22.137359295867601</v>
      </c>
      <c r="I4164">
        <v>-23.366790510947698</v>
      </c>
      <c r="J4164">
        <v>-26.035002507321298</v>
      </c>
      <c r="K4164">
        <v>2.61314296042538</v>
      </c>
      <c r="L4164">
        <v>2.3132145439190999</v>
      </c>
      <c r="M4164">
        <v>38.396935812824303</v>
      </c>
      <c r="N4164">
        <v>1.2033145717815299</v>
      </c>
      <c r="O4164">
        <v>39.615384615384599</v>
      </c>
      <c r="P4164">
        <v>81.818181818181799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E4165">
        <v>14.73912</v>
      </c>
      <c r="F4165">
        <v>48</v>
      </c>
      <c r="G4165">
        <v>-67.163703376124502</v>
      </c>
      <c r="H4165">
        <v>-2.9285568647011799</v>
      </c>
      <c r="I4165">
        <v>-52.649508283116397</v>
      </c>
      <c r="J4165">
        <v>-2.27254191262081</v>
      </c>
      <c r="K4165">
        <v>50.893003427601798</v>
      </c>
      <c r="M4165">
        <v>30.4182865171285</v>
      </c>
      <c r="N4165">
        <v>0.79883945841392601</v>
      </c>
      <c r="O4165">
        <v>87.5</v>
      </c>
      <c r="P4165">
        <v>2.12765957446807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D4166" t="s">
        <v>46</v>
      </c>
      <c r="E4166">
        <v>14.7158</v>
      </c>
      <c r="F4166">
        <v>22</v>
      </c>
      <c r="G4166">
        <v>114.131020396925</v>
      </c>
      <c r="H4166">
        <v>-9.6012896520836506</v>
      </c>
      <c r="I4166">
        <v>-15.554410657045301</v>
      </c>
      <c r="J4166">
        <v>-0.32418288490871999</v>
      </c>
      <c r="K4166">
        <v>24.392522056480399</v>
      </c>
      <c r="L4166">
        <v>19.1799502441031</v>
      </c>
      <c r="M4166">
        <v>34.797536349095999</v>
      </c>
      <c r="N4166">
        <v>0.62528735632183896</v>
      </c>
      <c r="O4166">
        <v>81.363636363636303</v>
      </c>
      <c r="P4166">
        <v>169.938650306748</v>
      </c>
      <c r="Q4166">
        <v>0.192482470842748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140</v>
      </c>
      <c r="E4167">
        <v>14.693367</v>
      </c>
      <c r="F4167">
        <v>11.91</v>
      </c>
      <c r="G4167">
        <v>116.755086416776</v>
      </c>
      <c r="H4167">
        <v>-0.27397663732551197</v>
      </c>
      <c r="I4167">
        <v>14.457511135992201</v>
      </c>
      <c r="J4167">
        <v>-10.671271872246001</v>
      </c>
      <c r="K4167">
        <v>11.784286099832199</v>
      </c>
      <c r="L4167">
        <v>10.0545972600402</v>
      </c>
      <c r="M4167">
        <v>33.155211196892097</v>
      </c>
      <c r="N4167">
        <v>1.9581181377989501</v>
      </c>
      <c r="O4167">
        <v>13.434089000839601</v>
      </c>
      <c r="P4167">
        <v>152.33050847457599</v>
      </c>
      <c r="Q4167">
        <v>8.1849884249777002E-2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539</v>
      </c>
      <c r="E4168">
        <v>14.692295075999899</v>
      </c>
      <c r="F4168">
        <v>10.3</v>
      </c>
      <c r="G4168">
        <v>-5.5582490501004003</v>
      </c>
      <c r="H4168">
        <v>12.390344839550799</v>
      </c>
      <c r="I4168">
        <v>74.967628749820307</v>
      </c>
      <c r="J4168">
        <v>-10.7198749471344</v>
      </c>
      <c r="K4168">
        <v>8.8317260277840397</v>
      </c>
      <c r="L4168">
        <v>8.5695747104941997</v>
      </c>
      <c r="M4168">
        <v>45.243050064379702</v>
      </c>
      <c r="N4168">
        <v>0.77125228358260001</v>
      </c>
      <c r="O4168">
        <v>16.504854368932001</v>
      </c>
      <c r="P4168">
        <v>139.53488372093</v>
      </c>
      <c r="Q4168">
        <v>2.3900389929999999E-6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E4169">
        <v>14.688000000000001</v>
      </c>
      <c r="F4169">
        <v>1.99</v>
      </c>
      <c r="G4169">
        <v>0.44545428366830397</v>
      </c>
      <c r="H4169">
        <v>13.0796902543297</v>
      </c>
      <c r="I4169">
        <v>2.3654859837814701</v>
      </c>
      <c r="J4169">
        <v>12.091719255764</v>
      </c>
      <c r="K4169">
        <v>1.8566251188824501</v>
      </c>
      <c r="L4169">
        <v>1.8904788044722201</v>
      </c>
      <c r="M4169">
        <v>77.921858565085699</v>
      </c>
      <c r="N4169">
        <v>1.9731981964925001</v>
      </c>
      <c r="O4169">
        <v>54.271356783919501</v>
      </c>
      <c r="P4169">
        <v>42.142857142857103</v>
      </c>
      <c r="Q4169">
        <v>6.0098414859080997E-2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E4170">
        <v>14.629818</v>
      </c>
      <c r="F4170">
        <v>27.04</v>
      </c>
      <c r="G4170">
        <v>74.287333737069403</v>
      </c>
      <c r="H4170">
        <v>20.290026874526902</v>
      </c>
      <c r="I4170">
        <v>52.9654745418065</v>
      </c>
      <c r="J4170">
        <v>8.4078704585131998</v>
      </c>
      <c r="K4170">
        <v>23.634343952222</v>
      </c>
      <c r="L4170">
        <v>20.128449013445199</v>
      </c>
      <c r="M4170">
        <v>84.464455438976302</v>
      </c>
      <c r="N4170">
        <v>0.68206746157095699</v>
      </c>
      <c r="O4170">
        <v>3.3653846153846199</v>
      </c>
      <c r="P4170">
        <v>148.30119375573901</v>
      </c>
      <c r="Q4170">
        <v>7.9363254762900001E-2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D4171" t="s">
        <v>629</v>
      </c>
      <c r="E4171">
        <v>14.595952</v>
      </c>
      <c r="F4171">
        <v>24.16</v>
      </c>
      <c r="G4171">
        <v>-50.806138073019497</v>
      </c>
      <c r="H4171">
        <v>-8.2415255629617601</v>
      </c>
      <c r="I4171">
        <v>-18.549920878918801</v>
      </c>
      <c r="J4171">
        <v>-0.121165898297553</v>
      </c>
      <c r="K4171">
        <v>25.323623114053099</v>
      </c>
      <c r="L4171">
        <v>26.134009997220701</v>
      </c>
      <c r="M4171">
        <v>52.5271649725413</v>
      </c>
      <c r="N4171">
        <v>0.307309250631084</v>
      </c>
      <c r="O4171">
        <v>57.2847682119205</v>
      </c>
      <c r="P4171">
        <v>27.157894736842099</v>
      </c>
      <c r="Q4171">
        <v>0.18225254728513399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E4172">
        <v>14.583225965999899</v>
      </c>
      <c r="F4172">
        <v>37.409999999999997</v>
      </c>
      <c r="G4172">
        <v>26.825257751785902</v>
      </c>
      <c r="H4172">
        <v>-4.8393848901788798</v>
      </c>
      <c r="I4172">
        <v>6.9572006327009204</v>
      </c>
      <c r="J4172">
        <v>-1.2416140775692599</v>
      </c>
      <c r="K4172">
        <v>35.901355503235102</v>
      </c>
      <c r="L4172">
        <v>29.393111139924599</v>
      </c>
      <c r="M4172">
        <v>29.299329386395598</v>
      </c>
      <c r="N4172">
        <v>0</v>
      </c>
      <c r="O4172">
        <v>22.7211975407644</v>
      </c>
      <c r="P4172">
        <v>87.049999999999898</v>
      </c>
      <c r="Q4172">
        <v>4.3444217239633001E-2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539</v>
      </c>
      <c r="E4173">
        <v>14.551692689999999</v>
      </c>
      <c r="F4173">
        <v>460</v>
      </c>
      <c r="G4173">
        <v>64.565231221586203</v>
      </c>
      <c r="H4173">
        <v>-8.6206348901788807</v>
      </c>
      <c r="I4173">
        <v>-10.100590589221699</v>
      </c>
      <c r="J4173">
        <v>0.75706083409151204</v>
      </c>
      <c r="K4173">
        <v>468.47836823250401</v>
      </c>
      <c r="L4173">
        <v>426.447117540443</v>
      </c>
      <c r="M4173">
        <v>50.9855985523714</v>
      </c>
      <c r="N4173">
        <v>0.259209093564921</v>
      </c>
      <c r="O4173">
        <v>33.641304347826001</v>
      </c>
      <c r="P4173">
        <v>90.871369294605799</v>
      </c>
      <c r="Q4173">
        <v>2.965833768122E-2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D4174" t="s">
        <v>100</v>
      </c>
      <c r="E4174">
        <v>14.463745866673699</v>
      </c>
      <c r="F4174">
        <v>43</v>
      </c>
      <c r="M4174" s="1">
        <v>9.8126000000000006E-11</v>
      </c>
      <c r="N4174">
        <v>1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D4175" t="s">
        <v>403</v>
      </c>
      <c r="E4175">
        <v>14.40476</v>
      </c>
      <c r="F4175">
        <v>109.96</v>
      </c>
      <c r="G4175">
        <v>-12.1923979318821</v>
      </c>
      <c r="H4175">
        <v>-4.8393848901788798</v>
      </c>
      <c r="I4175">
        <v>-8.6083789110136593</v>
      </c>
      <c r="J4175">
        <v>-1.2416140775692599</v>
      </c>
      <c r="K4175">
        <v>106.713764298775</v>
      </c>
      <c r="L4175">
        <v>96.2546233043104</v>
      </c>
      <c r="M4175">
        <v>97.628116521938296</v>
      </c>
      <c r="N4175">
        <v>0</v>
      </c>
      <c r="O4175">
        <v>3.6376864314302503E-2</v>
      </c>
      <c r="P4175">
        <v>14.1374299356445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388</v>
      </c>
      <c r="E4176">
        <v>14.370203999999999</v>
      </c>
      <c r="F4176">
        <v>82.2</v>
      </c>
      <c r="G4176">
        <v>-18.148243336177401</v>
      </c>
      <c r="H4176">
        <v>-2.3077393205586301</v>
      </c>
      <c r="I4176">
        <v>-10.582188434823101</v>
      </c>
      <c r="J4176">
        <v>-6.1711915423579997</v>
      </c>
      <c r="K4176">
        <v>78.443633823998894</v>
      </c>
      <c r="L4176">
        <v>81.953369229792102</v>
      </c>
      <c r="M4176">
        <v>61.471066327197697</v>
      </c>
      <c r="N4176">
        <v>2.4347826086956501</v>
      </c>
      <c r="O4176">
        <v>18.004866180048602</v>
      </c>
      <c r="P4176">
        <v>35.867768595041298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E4177">
        <v>14.359346</v>
      </c>
      <c r="F4177">
        <v>43.2</v>
      </c>
      <c r="G4177">
        <v>69.168975049152294</v>
      </c>
      <c r="H4177">
        <v>7.7881661302292597</v>
      </c>
      <c r="I4177">
        <v>-9.7350661326648993</v>
      </c>
      <c r="J4177">
        <v>6.4413127516990203</v>
      </c>
      <c r="K4177">
        <v>37.021755713954903</v>
      </c>
      <c r="L4177">
        <v>29.628685004228299</v>
      </c>
      <c r="M4177">
        <v>79.125105541880103</v>
      </c>
      <c r="N4177">
        <v>0.168243254119427</v>
      </c>
      <c r="O4177">
        <v>9.2824074074073994</v>
      </c>
      <c r="P4177">
        <v>110.116731517509</v>
      </c>
      <c r="Q4177">
        <v>7.1206169931069999E-2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713</v>
      </c>
      <c r="E4178">
        <v>14.354740187999999</v>
      </c>
      <c r="F4178">
        <v>13.76</v>
      </c>
      <c r="G4178">
        <v>-26.949914897053901</v>
      </c>
      <c r="H4178">
        <v>-6.3897724870781003</v>
      </c>
      <c r="I4178">
        <v>-6.4168815195162496</v>
      </c>
      <c r="J4178">
        <v>-0.88241867527041096</v>
      </c>
      <c r="K4178">
        <v>13.871197690793601</v>
      </c>
      <c r="L4178">
        <v>13.624261523996299</v>
      </c>
      <c r="M4178">
        <v>58.520367008885003</v>
      </c>
      <c r="N4178">
        <v>0.54686818009277605</v>
      </c>
      <c r="O4178">
        <v>19.040697674418599</v>
      </c>
      <c r="P4178">
        <v>18.111587982832599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49</v>
      </c>
      <c r="E4179">
        <v>14.352</v>
      </c>
      <c r="F4179">
        <v>1.93</v>
      </c>
      <c r="G4179">
        <v>100.752685456392</v>
      </c>
      <c r="H4179">
        <v>22.312932990615799</v>
      </c>
      <c r="I4179">
        <v>55.966057179211901</v>
      </c>
      <c r="J4179">
        <v>5.4250525890973904</v>
      </c>
      <c r="K4179">
        <v>1.71952969205122</v>
      </c>
      <c r="L4179">
        <v>1.3893130107070499</v>
      </c>
      <c r="M4179">
        <v>71.1795720298595</v>
      </c>
      <c r="N4179">
        <v>0.94075245466803903</v>
      </c>
      <c r="O4179">
        <v>19.689119170984402</v>
      </c>
      <c r="P4179">
        <v>153.947368421052</v>
      </c>
      <c r="Q4179">
        <v>1.5494056132717E-2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D4180" t="s">
        <v>624</v>
      </c>
      <c r="E4180">
        <v>14.340351999999999</v>
      </c>
      <c r="F4180">
        <v>4.0599999999999996</v>
      </c>
      <c r="G4180">
        <v>-34.450934453110001</v>
      </c>
      <c r="H4180">
        <v>-9.3417545584253201</v>
      </c>
      <c r="I4180">
        <v>-15.500863133618299</v>
      </c>
      <c r="J4180">
        <v>0.78370237812693699</v>
      </c>
      <c r="K4180">
        <v>4.2028937924642298</v>
      </c>
      <c r="L4180">
        <v>4.1864492390969303</v>
      </c>
      <c r="M4180">
        <v>43.232168058119498</v>
      </c>
      <c r="N4180">
        <v>1.02094573797168</v>
      </c>
      <c r="O4180">
        <v>61.822660098522199</v>
      </c>
      <c r="P4180">
        <v>23.030303030302999</v>
      </c>
      <c r="Q4180">
        <v>3.2383250793965E-2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D4181" t="s">
        <v>49</v>
      </c>
      <c r="E4181">
        <v>14.337034992</v>
      </c>
      <c r="F4181">
        <v>6.24</v>
      </c>
      <c r="G4181">
        <v>17.142137789049301</v>
      </c>
      <c r="H4181">
        <v>11.917371866577801</v>
      </c>
      <c r="I4181">
        <v>10.2321680008203</v>
      </c>
      <c r="J4181">
        <v>8.2178453818902</v>
      </c>
      <c r="K4181">
        <v>5.7537090031767404</v>
      </c>
      <c r="L4181">
        <v>5.3003579946897199</v>
      </c>
      <c r="M4181">
        <v>69.968254130923</v>
      </c>
      <c r="N4181">
        <v>1.0952941903808799</v>
      </c>
      <c r="O4181">
        <v>19.3910256410256</v>
      </c>
      <c r="Q4181">
        <v>5.3264300187902999E-2</v>
      </c>
    </row>
    <row r="4182" spans="1:17" hidden="1" x14ac:dyDescent="0.3">
      <c r="A4182" t="s">
        <v>8524</v>
      </c>
      <c r="B4182" t="s">
        <v>8525</v>
      </c>
      <c r="C4182" t="str">
        <f>IFERROR(VLOOKUP(Table1[[#This Row],[Ticker]],[1]!Table1[[Symbol]:[Industry]],2,FALSE),"-")</f>
        <v>-</v>
      </c>
      <c r="D4182" t="s">
        <v>125</v>
      </c>
      <c r="E4182">
        <v>14.2879048</v>
      </c>
      <c r="F4182">
        <v>23.5</v>
      </c>
      <c r="G4182">
        <v>-23.2359626344231</v>
      </c>
      <c r="H4182">
        <v>-21.2662013169953</v>
      </c>
      <c r="I4182">
        <v>-30.585709561583698</v>
      </c>
      <c r="J4182">
        <v>-7.8690650579614196</v>
      </c>
      <c r="K4182">
        <v>24.9321092815848</v>
      </c>
      <c r="L4182">
        <v>24.1005132769249</v>
      </c>
      <c r="M4182">
        <v>32.809370582409301</v>
      </c>
      <c r="N4182">
        <v>0.38786143149301799</v>
      </c>
      <c r="O4182">
        <v>54.042553191489297</v>
      </c>
      <c r="P4182">
        <v>38.154027042915899</v>
      </c>
      <c r="Q4182">
        <v>6.8847347893952998E-2</v>
      </c>
    </row>
    <row r="4183" spans="1:17" hidden="1" x14ac:dyDescent="0.3">
      <c r="A4183" t="s">
        <v>8526</v>
      </c>
      <c r="B4183" t="s">
        <v>8527</v>
      </c>
      <c r="C4183" t="str">
        <f>IFERROR(VLOOKUP(Table1[[#This Row],[Ticker]],[1]!Table1[[Symbol]:[Industry]],2,FALSE),"-")</f>
        <v>-</v>
      </c>
      <c r="D4183" t="s">
        <v>65</v>
      </c>
      <c r="E4183">
        <v>14.2409968</v>
      </c>
      <c r="F4183">
        <v>14.7</v>
      </c>
      <c r="G4183">
        <v>11.722030941064901</v>
      </c>
      <c r="H4183">
        <v>16.249050483970699</v>
      </c>
      <c r="I4183">
        <v>-23.258659023058399</v>
      </c>
      <c r="J4183">
        <v>8.8047537740536104</v>
      </c>
      <c r="K4183">
        <v>12.816672699857699</v>
      </c>
      <c r="L4183">
        <v>13.8948605534375</v>
      </c>
      <c r="M4183">
        <v>72.641159910542996</v>
      </c>
      <c r="N4183">
        <v>2.77928735302552</v>
      </c>
      <c r="O4183">
        <v>87.142857142857096</v>
      </c>
      <c r="P4183">
        <v>46.268656716417802</v>
      </c>
      <c r="Q4183">
        <v>7.6115116684558004E-2</v>
      </c>
    </row>
    <row r="4184" spans="1:17" hidden="1" x14ac:dyDescent="0.3">
      <c r="A4184" t="s">
        <v>8528</v>
      </c>
      <c r="B4184" t="s">
        <v>8529</v>
      </c>
      <c r="C4184" t="str">
        <f>IFERROR(VLOOKUP(Table1[[#This Row],[Ticker]],[1]!Table1[[Symbol]:[Industry]],2,FALSE),"-")</f>
        <v>-</v>
      </c>
      <c r="D4184" t="s">
        <v>75</v>
      </c>
      <c r="E4184">
        <v>14.195399999999999</v>
      </c>
      <c r="F4184">
        <v>1.1599999999999999</v>
      </c>
      <c r="G4184">
        <v>30.450618683737101</v>
      </c>
      <c r="H4184">
        <v>7.5415674907734802</v>
      </c>
      <c r="I4184">
        <v>-15.8531968381845</v>
      </c>
      <c r="J4184">
        <v>-15.110227216255399</v>
      </c>
      <c r="K4184">
        <v>1.0863112821285701</v>
      </c>
      <c r="L4184">
        <v>1.0076505301171199</v>
      </c>
      <c r="M4184">
        <v>48.170334164801403</v>
      </c>
      <c r="N4184">
        <v>3.4431426437436401</v>
      </c>
      <c r="O4184">
        <v>45.689655172413701</v>
      </c>
      <c r="P4184">
        <v>75.757575757575694</v>
      </c>
      <c r="Q4184">
        <v>8.1554593809746001E-2</v>
      </c>
    </row>
    <row r="4185" spans="1:17" hidden="1" x14ac:dyDescent="0.3">
      <c r="A4185" t="s">
        <v>8530</v>
      </c>
      <c r="B4185" t="s">
        <v>5338</v>
      </c>
      <c r="C4185" t="str">
        <f>IFERROR(VLOOKUP(Table1[[#This Row],[Ticker]],[1]!Table1[[Symbol]:[Industry]],2,FALSE),"-")</f>
        <v>-</v>
      </c>
      <c r="D4185" t="s">
        <v>239</v>
      </c>
      <c r="E4185">
        <v>14.139286999999999</v>
      </c>
      <c r="F4185">
        <v>20.14</v>
      </c>
      <c r="G4185">
        <v>28.1417146877166</v>
      </c>
      <c r="H4185">
        <v>-14.606409979784599</v>
      </c>
      <c r="I4185">
        <v>33.782493814994197</v>
      </c>
      <c r="J4185">
        <v>-1.6372619509619299</v>
      </c>
      <c r="K4185">
        <v>19.627674034795699</v>
      </c>
      <c r="L4185">
        <v>16.5775074771867</v>
      </c>
      <c r="M4185">
        <v>45.557117768399998</v>
      </c>
      <c r="N4185">
        <v>0.477439602777745</v>
      </c>
      <c r="O4185">
        <v>16.434955312810299</v>
      </c>
      <c r="P4185">
        <v>90</v>
      </c>
    </row>
    <row r="4186" spans="1:17" hidden="1" x14ac:dyDescent="0.3">
      <c r="A4186" t="s">
        <v>8531</v>
      </c>
      <c r="B4186" t="s">
        <v>8532</v>
      </c>
      <c r="C4186" t="str">
        <f>IFERROR(VLOOKUP(Table1[[#This Row],[Ticker]],[1]!Table1[[Symbol]:[Industry]],2,FALSE),"-")</f>
        <v>-</v>
      </c>
      <c r="D4186" t="s">
        <v>95</v>
      </c>
      <c r="E4186">
        <v>14.136548400000001</v>
      </c>
      <c r="F4186">
        <v>44.83</v>
      </c>
      <c r="G4186">
        <v>4.1159871089309004</v>
      </c>
      <c r="H4186">
        <v>4.35629338112963</v>
      </c>
      <c r="I4186">
        <v>-14.0409370505485</v>
      </c>
      <c r="J4186">
        <v>-6.4323582927037304</v>
      </c>
      <c r="K4186">
        <v>44.707408708669099</v>
      </c>
      <c r="L4186">
        <v>42.663204335641304</v>
      </c>
      <c r="M4186">
        <v>45.982955634021899</v>
      </c>
      <c r="N4186">
        <v>2.1785847090030299</v>
      </c>
      <c r="O4186">
        <v>43.6538032567477</v>
      </c>
      <c r="P4186">
        <v>47.710049423393698</v>
      </c>
      <c r="Q4186">
        <v>8.5085473108142004E-2</v>
      </c>
    </row>
    <row r="4187" spans="1:17" hidden="1" x14ac:dyDescent="0.3">
      <c r="A4187" t="s">
        <v>8533</v>
      </c>
      <c r="B4187" t="s">
        <v>8534</v>
      </c>
      <c r="C4187" t="str">
        <f>IFERROR(VLOOKUP(Table1[[#This Row],[Ticker]],[1]!Table1[[Symbol]:[Industry]],2,FALSE),"-")</f>
        <v>-</v>
      </c>
      <c r="D4187" t="s">
        <v>1407</v>
      </c>
      <c r="E4187">
        <v>14.11329196</v>
      </c>
      <c r="F4187">
        <v>16</v>
      </c>
      <c r="G4187">
        <v>36.959168049429302</v>
      </c>
      <c r="H4187">
        <v>16.644990109821101</v>
      </c>
      <c r="I4187">
        <v>12.1580076436081</v>
      </c>
      <c r="J4187">
        <v>33.975777226778497</v>
      </c>
      <c r="K4187">
        <v>12.638923268480699</v>
      </c>
      <c r="L4187">
        <v>11.940678774074099</v>
      </c>
      <c r="M4187">
        <v>80.917067572891597</v>
      </c>
      <c r="N4187">
        <v>1.9153897918382601</v>
      </c>
      <c r="O4187">
        <v>2</v>
      </c>
      <c r="P4187">
        <v>116.216216216216</v>
      </c>
      <c r="Q4187">
        <v>6.3041781229760993E-2</v>
      </c>
    </row>
    <row r="4188" spans="1:17" hidden="1" x14ac:dyDescent="0.3">
      <c r="A4188" t="s">
        <v>8535</v>
      </c>
      <c r="B4188" t="s">
        <v>8536</v>
      </c>
      <c r="C4188" t="str">
        <f>IFERROR(VLOOKUP(Table1[[#This Row],[Ticker]],[1]!Table1[[Symbol]:[Industry]],2,FALSE),"-")</f>
        <v>-</v>
      </c>
      <c r="D4188" t="s">
        <v>934</v>
      </c>
      <c r="E4188">
        <v>14.104153500000001</v>
      </c>
      <c r="F4188">
        <v>28.23</v>
      </c>
      <c r="G4188">
        <v>-11.0816482771012</v>
      </c>
      <c r="H4188">
        <v>-1.4108134616074599</v>
      </c>
      <c r="I4188">
        <v>-13.544277512235601</v>
      </c>
      <c r="J4188">
        <v>-4.7254391753296598</v>
      </c>
      <c r="K4188">
        <v>26.7538525260345</v>
      </c>
      <c r="L4188">
        <v>26.997254527135599</v>
      </c>
      <c r="M4188">
        <v>49.872520797976399</v>
      </c>
      <c r="N4188">
        <v>2.2398138640970902</v>
      </c>
      <c r="O4188">
        <v>19.0223166843783</v>
      </c>
      <c r="P4188">
        <v>27.9691749773345</v>
      </c>
      <c r="Q4188">
        <v>-7.4721631777038999E-2</v>
      </c>
    </row>
    <row r="4189" spans="1:17" hidden="1" x14ac:dyDescent="0.3">
      <c r="A4189" t="s">
        <v>8537</v>
      </c>
      <c r="B4189" t="s">
        <v>8538</v>
      </c>
      <c r="C4189" t="str">
        <f>IFERROR(VLOOKUP(Table1[[#This Row],[Ticker]],[1]!Table1[[Symbol]:[Industry]],2,FALSE),"-")</f>
        <v>-</v>
      </c>
      <c r="D4189" t="s">
        <v>539</v>
      </c>
      <c r="E4189">
        <v>14.091347600000001</v>
      </c>
      <c r="F4189">
        <v>9.9600000000000009</v>
      </c>
      <c r="G4189">
        <v>-35.430225664260398</v>
      </c>
      <c r="H4189">
        <v>-4.5393848901788898</v>
      </c>
      <c r="I4189">
        <v>-35.942911045545699</v>
      </c>
      <c r="J4189">
        <v>-6.9746967843361896</v>
      </c>
      <c r="K4189">
        <v>10.1371848156335</v>
      </c>
      <c r="L4189">
        <v>11.4025327984691</v>
      </c>
      <c r="M4189">
        <v>54.435343388184599</v>
      </c>
      <c r="N4189">
        <v>0.80856313411459202</v>
      </c>
      <c r="O4189">
        <v>68.775100401606394</v>
      </c>
      <c r="P4189">
        <v>15.6794425087108</v>
      </c>
      <c r="Q4189">
        <v>1.9530198743859001E-2</v>
      </c>
    </row>
    <row r="4190" spans="1:17" hidden="1" x14ac:dyDescent="0.3">
      <c r="A4190" t="s">
        <v>8539</v>
      </c>
      <c r="B4190" t="s">
        <v>8540</v>
      </c>
      <c r="C4190" t="str">
        <f>IFERROR(VLOOKUP(Table1[[#This Row],[Ticker]],[1]!Table1[[Symbol]:[Industry]],2,FALSE),"-")</f>
        <v>-</v>
      </c>
      <c r="D4190" t="s">
        <v>117</v>
      </c>
      <c r="E4190">
        <v>14.082878778</v>
      </c>
      <c r="F4190">
        <v>9.49</v>
      </c>
      <c r="G4190">
        <v>44.684852917971398</v>
      </c>
      <c r="H4190">
        <v>-0.48208641523335</v>
      </c>
      <c r="I4190">
        <v>-34.5115904281786</v>
      </c>
      <c r="J4190">
        <v>-3.9827308288382901</v>
      </c>
      <c r="K4190">
        <v>9.6352687570582702</v>
      </c>
      <c r="L4190">
        <v>9.2487621214522697</v>
      </c>
      <c r="M4190">
        <v>47.154850416715703</v>
      </c>
      <c r="N4190">
        <v>2.0495964773463999</v>
      </c>
      <c r="O4190">
        <v>50.684931506849303</v>
      </c>
      <c r="P4190">
        <v>82.1497120921305</v>
      </c>
      <c r="Q4190">
        <v>2.1929486112935E-2</v>
      </c>
    </row>
    <row r="4191" spans="1:17" hidden="1" x14ac:dyDescent="0.3">
      <c r="A4191" t="s">
        <v>8541</v>
      </c>
      <c r="B4191" t="s">
        <v>8542</v>
      </c>
      <c r="C4191" t="str">
        <f>IFERROR(VLOOKUP(Table1[[#This Row],[Ticker]],[1]!Table1[[Symbol]:[Industry]],2,FALSE),"-")</f>
        <v>-</v>
      </c>
      <c r="D4191" t="s">
        <v>542</v>
      </c>
      <c r="E4191">
        <v>14.034196</v>
      </c>
      <c r="F4191">
        <v>6.8</v>
      </c>
      <c r="G4191">
        <v>-60.605654981232099</v>
      </c>
      <c r="H4191">
        <v>-3.2724333232273102</v>
      </c>
      <c r="I4191">
        <v>-34.719471671817402</v>
      </c>
      <c r="J4191">
        <v>-2.6247399420229298</v>
      </c>
      <c r="K4191">
        <v>6.9548480252168297</v>
      </c>
      <c r="L4191">
        <v>8.2555206368258691</v>
      </c>
      <c r="M4191">
        <v>44.706426788156598</v>
      </c>
      <c r="N4191">
        <v>1.0872693045775601</v>
      </c>
      <c r="O4191">
        <v>83.088235294117595</v>
      </c>
      <c r="P4191">
        <v>20.353982300884901</v>
      </c>
      <c r="Q4191">
        <v>1.2740820700855001E-2</v>
      </c>
    </row>
    <row r="4192" spans="1:17" hidden="1" x14ac:dyDescent="0.3">
      <c r="A4192" t="s">
        <v>8543</v>
      </c>
      <c r="B4192" t="s">
        <v>8544</v>
      </c>
      <c r="C4192" t="str">
        <f>IFERROR(VLOOKUP(Table1[[#This Row],[Ticker]],[1]!Table1[[Symbol]:[Industry]],2,FALSE),"-")</f>
        <v>-</v>
      </c>
      <c r="D4192" t="s">
        <v>403</v>
      </c>
      <c r="E4192">
        <v>14.033184</v>
      </c>
      <c r="F4192">
        <v>15.89</v>
      </c>
      <c r="G4192">
        <v>-12.1538392224448</v>
      </c>
      <c r="H4192">
        <v>-8.1748563462404604</v>
      </c>
      <c r="I4192">
        <v>-19.9165505747408</v>
      </c>
      <c r="J4192">
        <v>5.6378185465442101</v>
      </c>
      <c r="K4192">
        <v>15.0495615362002</v>
      </c>
      <c r="L4192">
        <v>15.574842698358101</v>
      </c>
      <c r="M4192">
        <v>52.007703301791103</v>
      </c>
      <c r="N4192">
        <v>1.41582667315085</v>
      </c>
      <c r="O4192">
        <v>43.171806167400803</v>
      </c>
      <c r="P4192">
        <v>24.237685691946801</v>
      </c>
      <c r="Q4192">
        <v>-5.5913864275097001E-2</v>
      </c>
    </row>
    <row r="4193" spans="1:17" hidden="1" x14ac:dyDescent="0.3">
      <c r="A4193" t="s">
        <v>8545</v>
      </c>
      <c r="B4193" t="s">
        <v>8546</v>
      </c>
      <c r="C4193" t="str">
        <f>IFERROR(VLOOKUP(Table1[[#This Row],[Ticker]],[1]!Table1[[Symbol]:[Industry]],2,FALSE),"-")</f>
        <v>-</v>
      </c>
      <c r="D4193" t="s">
        <v>140</v>
      </c>
      <c r="E4193">
        <v>14.012</v>
      </c>
      <c r="F4193">
        <v>113</v>
      </c>
      <c r="G4193">
        <v>207.420973563129</v>
      </c>
      <c r="H4193">
        <v>-16.730223096806501</v>
      </c>
      <c r="I4193">
        <v>12.727606299670301</v>
      </c>
      <c r="J4193">
        <v>-6.0837193407271597</v>
      </c>
      <c r="K4193">
        <v>125.77807395838001</v>
      </c>
      <c r="L4193">
        <v>100.17579093657299</v>
      </c>
      <c r="M4193">
        <v>5.8672616662866099</v>
      </c>
      <c r="N4193">
        <v>0.62153726102223905</v>
      </c>
      <c r="O4193">
        <v>26.681415929203499</v>
      </c>
      <c r="P4193">
        <v>233.72711163614801</v>
      </c>
    </row>
    <row r="4194" spans="1:17" hidden="1" x14ac:dyDescent="0.3">
      <c r="A4194" t="s">
        <v>8547</v>
      </c>
      <c r="B4194" t="s">
        <v>8548</v>
      </c>
      <c r="C4194" t="str">
        <f>IFERROR(VLOOKUP(Table1[[#This Row],[Ticker]],[1]!Table1[[Symbol]:[Industry]],2,FALSE),"-")</f>
        <v>-</v>
      </c>
      <c r="D4194" t="s">
        <v>629</v>
      </c>
      <c r="E4194">
        <v>13.953295744999901</v>
      </c>
      <c r="F4194">
        <v>26</v>
      </c>
      <c r="M4194">
        <v>50</v>
      </c>
      <c r="N4194">
        <v>1</v>
      </c>
    </row>
    <row r="4195" spans="1:17" hidden="1" x14ac:dyDescent="0.3">
      <c r="A4195" t="s">
        <v>8549</v>
      </c>
      <c r="B4195" t="s">
        <v>8550</v>
      </c>
      <c r="C4195" t="str">
        <f>IFERROR(VLOOKUP(Table1[[#This Row],[Ticker]],[1]!Table1[[Symbol]:[Industry]],2,FALSE),"-")</f>
        <v>-</v>
      </c>
      <c r="D4195" t="s">
        <v>629</v>
      </c>
      <c r="E4195">
        <v>13.945531600000001</v>
      </c>
      <c r="F4195">
        <v>41.47</v>
      </c>
      <c r="G4195">
        <v>-12.063713830595299</v>
      </c>
      <c r="H4195">
        <v>1.4939484431544401</v>
      </c>
      <c r="I4195">
        <v>-21.564098149361701</v>
      </c>
      <c r="J4195">
        <v>4.2263411614948101</v>
      </c>
      <c r="K4195">
        <v>40.544737973645802</v>
      </c>
      <c r="L4195">
        <v>41.442746535188903</v>
      </c>
      <c r="M4195">
        <v>60.802354279396397</v>
      </c>
      <c r="N4195">
        <v>1.1022713668469599</v>
      </c>
      <c r="O4195">
        <v>22.739329635881301</v>
      </c>
      <c r="P4195">
        <v>25.6666666666666</v>
      </c>
      <c r="Q4195">
        <v>8.6598695592559005E-2</v>
      </c>
    </row>
    <row r="4196" spans="1:17" hidden="1" x14ac:dyDescent="0.3">
      <c r="A4196" t="s">
        <v>8551</v>
      </c>
      <c r="B4196" t="s">
        <v>8552</v>
      </c>
      <c r="C4196" t="str">
        <f>IFERROR(VLOOKUP(Table1[[#This Row],[Ticker]],[1]!Table1[[Symbol]:[Industry]],2,FALSE),"-")</f>
        <v>-</v>
      </c>
      <c r="D4196" t="s">
        <v>414</v>
      </c>
      <c r="E4196">
        <v>13.906812499999999</v>
      </c>
      <c r="F4196">
        <v>232.75</v>
      </c>
      <c r="G4196">
        <v>60.491614735969101</v>
      </c>
      <c r="H4196">
        <v>-9.8393848901788807</v>
      </c>
      <c r="I4196">
        <v>30.163495905497399</v>
      </c>
      <c r="J4196">
        <v>-6.2028227341637896</v>
      </c>
      <c r="K4196">
        <v>241.66698782771201</v>
      </c>
      <c r="L4196">
        <v>202.70176377074301</v>
      </c>
      <c r="M4196">
        <v>1.4406534544495899</v>
      </c>
      <c r="N4196">
        <v>3.3676557512708301</v>
      </c>
      <c r="O4196">
        <v>15.037593984962401</v>
      </c>
      <c r="P4196">
        <v>86.797752808988704</v>
      </c>
    </row>
    <row r="4197" spans="1:17" hidden="1" x14ac:dyDescent="0.3">
      <c r="A4197" t="s">
        <v>8553</v>
      </c>
      <c r="B4197" t="s">
        <v>8554</v>
      </c>
      <c r="C4197" t="str">
        <f>IFERROR(VLOOKUP(Table1[[#This Row],[Ticker]],[1]!Table1[[Symbol]:[Industry]],2,FALSE),"-")</f>
        <v>-</v>
      </c>
      <c r="E4197">
        <v>13.906000000000001</v>
      </c>
      <c r="F4197">
        <v>8.2899999999999991</v>
      </c>
      <c r="G4197">
        <v>-55.632651287000797</v>
      </c>
      <c r="H4197">
        <v>-14.352659226462</v>
      </c>
      <c r="I4197">
        <v>-44.706360620253598</v>
      </c>
      <c r="J4197">
        <v>-0.12912952874355799</v>
      </c>
      <c r="K4197">
        <v>8.8044319205672306</v>
      </c>
      <c r="L4197">
        <v>9.9160512843066702</v>
      </c>
      <c r="M4197">
        <v>39.110988932907397</v>
      </c>
      <c r="N4197">
        <v>1.9237535582893499</v>
      </c>
      <c r="O4197">
        <v>61.0373944511459</v>
      </c>
      <c r="P4197">
        <v>5.7397959183673297</v>
      </c>
      <c r="Q4197">
        <v>9.5645429368590995E-2</v>
      </c>
    </row>
    <row r="4198" spans="1:17" hidden="1" x14ac:dyDescent="0.3">
      <c r="A4198" t="s">
        <v>8555</v>
      </c>
      <c r="B4198" t="s">
        <v>8556</v>
      </c>
      <c r="C4198" t="str">
        <f>IFERROR(VLOOKUP(Table1[[#This Row],[Ticker]],[1]!Table1[[Symbol]:[Industry]],2,FALSE),"-")</f>
        <v>-</v>
      </c>
      <c r="E4198">
        <v>13.8939462</v>
      </c>
      <c r="F4198">
        <v>31.06</v>
      </c>
      <c r="G4198">
        <v>-31.350467024410602</v>
      </c>
      <c r="H4198">
        <v>-9.5296503769045398</v>
      </c>
      <c r="I4198">
        <v>-48.838832953095597</v>
      </c>
      <c r="J4198">
        <v>-3.0349271474780699</v>
      </c>
      <c r="K4198">
        <v>32.940937517257296</v>
      </c>
      <c r="L4198">
        <v>36.710212486203801</v>
      </c>
      <c r="M4198">
        <v>52.139185130387801</v>
      </c>
      <c r="N4198">
        <v>0.96228281281627004</v>
      </c>
      <c r="O4198">
        <v>79.008370895041793</v>
      </c>
      <c r="P4198">
        <v>11.2464183381088</v>
      </c>
      <c r="Q4198">
        <v>4.4454784731125997E-2</v>
      </c>
    </row>
    <row r="4199" spans="1:17" hidden="1" x14ac:dyDescent="0.3">
      <c r="A4199" t="s">
        <v>8557</v>
      </c>
      <c r="B4199" t="s">
        <v>8558</v>
      </c>
      <c r="C4199" t="str">
        <f>IFERROR(VLOOKUP(Table1[[#This Row],[Ticker]],[1]!Table1[[Symbol]:[Industry]],2,FALSE),"-")</f>
        <v>-</v>
      </c>
      <c r="D4199" t="s">
        <v>297</v>
      </c>
      <c r="E4199">
        <v>13.8611752</v>
      </c>
      <c r="F4199">
        <v>13.84</v>
      </c>
      <c r="G4199">
        <v>68.349276835559806</v>
      </c>
      <c r="H4199">
        <v>-0.85741644540053097</v>
      </c>
      <c r="I4199">
        <v>35.645206613615997</v>
      </c>
      <c r="J4199">
        <v>-1.2416140775692599</v>
      </c>
      <c r="K4199">
        <v>13.1506365498667</v>
      </c>
      <c r="L4199">
        <v>11.6595270955478</v>
      </c>
      <c r="M4199">
        <v>83.097573888004504</v>
      </c>
      <c r="N4199">
        <v>1.3409090909090899</v>
      </c>
      <c r="O4199">
        <v>6.2861271676300596</v>
      </c>
      <c r="P4199">
        <v>94.655414908579402</v>
      </c>
    </row>
    <row r="4200" spans="1:17" hidden="1" x14ac:dyDescent="0.3">
      <c r="A4200" t="s">
        <v>8559</v>
      </c>
      <c r="B4200" t="s">
        <v>8560</v>
      </c>
      <c r="C4200" t="str">
        <f>IFERROR(VLOOKUP(Table1[[#This Row],[Ticker]],[1]!Table1[[Symbol]:[Industry]],2,FALSE),"-")</f>
        <v>-</v>
      </c>
      <c r="D4200" t="s">
        <v>130</v>
      </c>
      <c r="E4200">
        <v>13.841940419999901</v>
      </c>
      <c r="F4200">
        <v>25</v>
      </c>
      <c r="G4200">
        <v>-43.387398437861997</v>
      </c>
      <c r="H4200">
        <v>-4.8393848901788798</v>
      </c>
      <c r="I4200">
        <v>13.8295613108533</v>
      </c>
      <c r="J4200">
        <v>-1.2416140775692599</v>
      </c>
      <c r="K4200">
        <v>25.731765176044</v>
      </c>
      <c r="L4200">
        <v>27.7852992728047</v>
      </c>
      <c r="M4200">
        <v>5.7435922009098999</v>
      </c>
      <c r="N4200">
        <v>0</v>
      </c>
      <c r="O4200">
        <v>40.559999999999903</v>
      </c>
      <c r="P4200">
        <v>40.924464487034903</v>
      </c>
    </row>
    <row r="4201" spans="1:17" hidden="1" x14ac:dyDescent="0.3">
      <c r="A4201" t="s">
        <v>8561</v>
      </c>
      <c r="B4201" t="s">
        <v>8562</v>
      </c>
      <c r="C4201" t="str">
        <f>IFERROR(VLOOKUP(Table1[[#This Row],[Ticker]],[1]!Table1[[Symbol]:[Industry]],2,FALSE),"-")</f>
        <v>-</v>
      </c>
      <c r="D4201" t="s">
        <v>629</v>
      </c>
      <c r="E4201">
        <v>13.817022</v>
      </c>
      <c r="F4201">
        <v>34</v>
      </c>
      <c r="G4201">
        <v>-20.3871349577547</v>
      </c>
      <c r="I4201">
        <v>-13.332188434823101</v>
      </c>
      <c r="K4201">
        <v>71.000791228306696</v>
      </c>
      <c r="M4201">
        <v>99.985344065864695</v>
      </c>
      <c r="N4201">
        <v>1</v>
      </c>
      <c r="O4201">
        <v>9.1176470588235397</v>
      </c>
      <c r="P4201">
        <v>5.91900311526478</v>
      </c>
    </row>
    <row r="4202" spans="1:17" hidden="1" x14ac:dyDescent="0.3">
      <c r="A4202" t="s">
        <v>8563</v>
      </c>
      <c r="B4202" t="s">
        <v>8564</v>
      </c>
      <c r="C4202" t="str">
        <f>IFERROR(VLOOKUP(Table1[[#This Row],[Ticker]],[1]!Table1[[Symbol]:[Industry]],2,FALSE),"-")</f>
        <v>-</v>
      </c>
      <c r="D4202" t="s">
        <v>487</v>
      </c>
      <c r="E4202">
        <v>13.806340000000001</v>
      </c>
      <c r="F4202">
        <v>42.95</v>
      </c>
      <c r="G4202">
        <v>81.181784632294395</v>
      </c>
      <c r="H4202">
        <v>13.2071024433285</v>
      </c>
      <c r="I4202">
        <v>-21.006307093464599</v>
      </c>
      <c r="J4202">
        <v>-24.108508275521402</v>
      </c>
      <c r="K4202">
        <v>43.545117592716998</v>
      </c>
      <c r="L4202">
        <v>34.997613259009498</v>
      </c>
      <c r="M4202">
        <v>30.970382214642001</v>
      </c>
      <c r="N4202">
        <v>0.90995980251494202</v>
      </c>
      <c r="O4202">
        <v>49.476135040745</v>
      </c>
      <c r="P4202">
        <v>107.990314769975</v>
      </c>
    </row>
    <row r="4203" spans="1:17" hidden="1" x14ac:dyDescent="0.3">
      <c r="A4203" t="s">
        <v>8565</v>
      </c>
      <c r="B4203" t="s">
        <v>8566</v>
      </c>
      <c r="C4203" t="str">
        <f>IFERROR(VLOOKUP(Table1[[#This Row],[Ticker]],[1]!Table1[[Symbol]:[Industry]],2,FALSE),"-")</f>
        <v>-</v>
      </c>
      <c r="D4203" t="s">
        <v>713</v>
      </c>
      <c r="E4203">
        <v>13.801773789</v>
      </c>
      <c r="F4203">
        <v>15.05</v>
      </c>
      <c r="G4203">
        <v>12.1313906151287</v>
      </c>
      <c r="H4203">
        <v>1.09701086953842</v>
      </c>
      <c r="I4203">
        <v>5.6401435809871003</v>
      </c>
      <c r="J4203">
        <v>0.80059150445932803</v>
      </c>
      <c r="K4203">
        <v>14.1818032558698</v>
      </c>
      <c r="L4203">
        <v>13.1055284846961</v>
      </c>
      <c r="M4203">
        <v>59.192142314001003</v>
      </c>
      <c r="N4203">
        <v>1.06003573135935</v>
      </c>
      <c r="O4203">
        <v>8.3056478405315595</v>
      </c>
      <c r="P4203">
        <v>41.580432737535197</v>
      </c>
      <c r="Q4203">
        <v>3.6626942849021002E-2</v>
      </c>
    </row>
    <row r="4204" spans="1:17" hidden="1" x14ac:dyDescent="0.3">
      <c r="A4204" t="s">
        <v>8567</v>
      </c>
      <c r="B4204" t="s">
        <v>8568</v>
      </c>
      <c r="C4204" t="str">
        <f>IFERROR(VLOOKUP(Table1[[#This Row],[Ticker]],[1]!Table1[[Symbol]:[Industry]],2,FALSE),"-")</f>
        <v>-</v>
      </c>
      <c r="D4204" t="s">
        <v>403</v>
      </c>
      <c r="E4204">
        <v>13.78032</v>
      </c>
      <c r="F4204">
        <v>19</v>
      </c>
      <c r="G4204">
        <v>50.767487276467797</v>
      </c>
      <c r="H4204">
        <v>-4.3102843610783497</v>
      </c>
      <c r="I4204">
        <v>-16.343929118845601</v>
      </c>
      <c r="J4204">
        <v>-5.4754850453112001</v>
      </c>
      <c r="K4204">
        <v>18.435868390391999</v>
      </c>
      <c r="L4204">
        <v>14.774660677821</v>
      </c>
      <c r="M4204">
        <v>24.0631220491458</v>
      </c>
      <c r="N4204">
        <v>4.4524336283185804</v>
      </c>
      <c r="O4204">
        <v>12.736842105263101</v>
      </c>
      <c r="P4204">
        <v>111.111111111111</v>
      </c>
      <c r="Q4204">
        <v>0.11457841513365</v>
      </c>
    </row>
    <row r="4205" spans="1:17" hidden="1" x14ac:dyDescent="0.3">
      <c r="A4205" t="s">
        <v>8569</v>
      </c>
      <c r="B4205" t="s">
        <v>8570</v>
      </c>
      <c r="C4205" t="str">
        <f>IFERROR(VLOOKUP(Table1[[#This Row],[Ticker]],[1]!Table1[[Symbol]:[Industry]],2,FALSE),"-")</f>
        <v>-</v>
      </c>
      <c r="D4205" t="s">
        <v>1407</v>
      </c>
      <c r="E4205">
        <v>13.702680000000001</v>
      </c>
      <c r="F4205">
        <v>2</v>
      </c>
      <c r="G4205">
        <v>-31.068042834924299</v>
      </c>
      <c r="K4205">
        <v>1.8164878752898299</v>
      </c>
      <c r="L4205">
        <v>1.8009664774797101</v>
      </c>
      <c r="M4205">
        <v>73.414657253377001</v>
      </c>
      <c r="N4205">
        <v>1</v>
      </c>
      <c r="O4205">
        <v>10</v>
      </c>
      <c r="P4205">
        <v>66.6666666666666</v>
      </c>
      <c r="Q4205">
        <v>-2.1676028175539999E-2</v>
      </c>
    </row>
    <row r="4206" spans="1:17" hidden="1" x14ac:dyDescent="0.3">
      <c r="A4206" t="s">
        <v>8571</v>
      </c>
      <c r="B4206" t="s">
        <v>8572</v>
      </c>
      <c r="C4206" t="str">
        <f>IFERROR(VLOOKUP(Table1[[#This Row],[Ticker]],[1]!Table1[[Symbol]:[Industry]],2,FALSE),"-")</f>
        <v>-</v>
      </c>
      <c r="D4206" t="s">
        <v>346</v>
      </c>
      <c r="E4206">
        <v>13.650805728</v>
      </c>
      <c r="F4206">
        <v>23.05</v>
      </c>
      <c r="G4206">
        <v>236.68598791123199</v>
      </c>
      <c r="H4206">
        <v>114.563600184447</v>
      </c>
      <c r="I4206">
        <v>129.29939051254499</v>
      </c>
      <c r="J4206">
        <v>8.9739435606687792</v>
      </c>
      <c r="K4206">
        <v>15.0281845283422</v>
      </c>
      <c r="L4206">
        <v>10.931154844549701</v>
      </c>
      <c r="M4206">
        <v>89.578253423440302</v>
      </c>
      <c r="N4206">
        <v>2.9727231915110699</v>
      </c>
      <c r="O4206">
        <v>4.0780911062906702</v>
      </c>
      <c r="P4206">
        <v>324.493554327808</v>
      </c>
      <c r="Q4206">
        <v>0.126781725338004</v>
      </c>
    </row>
    <row r="4207" spans="1:17" hidden="1" x14ac:dyDescent="0.3">
      <c r="A4207" t="s">
        <v>8573</v>
      </c>
      <c r="B4207" t="s">
        <v>8574</v>
      </c>
      <c r="C4207" t="str">
        <f>IFERROR(VLOOKUP(Table1[[#This Row],[Ticker]],[1]!Table1[[Symbol]:[Industry]],2,FALSE),"-")</f>
        <v>-</v>
      </c>
      <c r="D4207" t="s">
        <v>65</v>
      </c>
      <c r="E4207">
        <v>13.64</v>
      </c>
      <c r="F4207">
        <v>32.49</v>
      </c>
      <c r="G4207">
        <v>7.5488866386772697</v>
      </c>
      <c r="H4207">
        <v>-7.1400467244051704</v>
      </c>
      <c r="I4207">
        <v>-23.082188434823099</v>
      </c>
      <c r="J4207">
        <v>9.6707293929137403</v>
      </c>
      <c r="K4207">
        <v>29.9748915641132</v>
      </c>
      <c r="L4207">
        <v>29.523048829709399</v>
      </c>
      <c r="M4207">
        <v>71.711671192177505</v>
      </c>
      <c r="N4207">
        <v>0.96947719319276804</v>
      </c>
      <c r="O4207">
        <v>27.6392736226531</v>
      </c>
      <c r="P4207">
        <v>61.641791044776099</v>
      </c>
      <c r="Q4207">
        <v>0.10586710921630001</v>
      </c>
    </row>
    <row r="4208" spans="1:17" hidden="1" x14ac:dyDescent="0.3">
      <c r="A4208" t="s">
        <v>8575</v>
      </c>
      <c r="B4208" t="s">
        <v>8576</v>
      </c>
      <c r="C4208" t="str">
        <f>IFERROR(VLOOKUP(Table1[[#This Row],[Ticker]],[1]!Table1[[Symbol]:[Industry]],2,FALSE),"-")</f>
        <v>-</v>
      </c>
      <c r="E4208">
        <v>13.563774</v>
      </c>
      <c r="F4208">
        <v>17.010000000000002</v>
      </c>
      <c r="G4208">
        <v>-26.3061380730195</v>
      </c>
      <c r="H4208">
        <v>-4.8393848901788798</v>
      </c>
      <c r="I4208">
        <v>-13.332188434823101</v>
      </c>
      <c r="J4208">
        <v>-1.2416140775692599</v>
      </c>
      <c r="K4208">
        <v>17.009994955441499</v>
      </c>
      <c r="L4208">
        <v>16.923023994770698</v>
      </c>
      <c r="M4208">
        <v>100</v>
      </c>
      <c r="O4208">
        <v>0</v>
      </c>
      <c r="P4208">
        <v>0</v>
      </c>
    </row>
    <row r="4209" spans="1:17" hidden="1" x14ac:dyDescent="0.3">
      <c r="A4209" t="s">
        <v>8577</v>
      </c>
      <c r="B4209" t="s">
        <v>8578</v>
      </c>
      <c r="C4209" t="str">
        <f>IFERROR(VLOOKUP(Table1[[#This Row],[Ticker]],[1]!Table1[[Symbol]:[Industry]],2,FALSE),"-")</f>
        <v>-</v>
      </c>
      <c r="D4209" t="s">
        <v>403</v>
      </c>
      <c r="E4209">
        <v>13.550625</v>
      </c>
      <c r="F4209">
        <v>1.73</v>
      </c>
      <c r="G4209">
        <v>48.441336674455101</v>
      </c>
      <c r="H4209">
        <v>30.406516749165299</v>
      </c>
      <c r="I4209">
        <v>9.3628470261697299</v>
      </c>
      <c r="J4209">
        <v>29.710766874811601</v>
      </c>
      <c r="K4209">
        <v>1.30034820676568</v>
      </c>
      <c r="L4209">
        <v>1.2781915621337701</v>
      </c>
      <c r="M4209">
        <v>93.436627439313895</v>
      </c>
      <c r="N4209">
        <v>2.0716342415155098</v>
      </c>
      <c r="O4209">
        <v>16.763005780346798</v>
      </c>
      <c r="P4209">
        <v>108.43373493975901</v>
      </c>
      <c r="Q4209">
        <v>0.106282222229607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Row],[Ticker]],[1]!Table1[[Symbol]:[Industry]],2,FALSE),"-")</f>
        <v>-</v>
      </c>
      <c r="D4210" t="s">
        <v>403</v>
      </c>
      <c r="E4210">
        <v>13.5497405</v>
      </c>
      <c r="F4210">
        <v>43.23</v>
      </c>
      <c r="G4210">
        <v>-55.715021155971897</v>
      </c>
      <c r="H4210">
        <v>-8.1985009122783392</v>
      </c>
      <c r="I4210">
        <v>-37.7552653579001</v>
      </c>
      <c r="J4210">
        <v>-6.0315117479372198</v>
      </c>
      <c r="K4210">
        <v>46.420801297247998</v>
      </c>
      <c r="L4210">
        <v>50.981503793224199</v>
      </c>
      <c r="M4210">
        <v>34.773051557670897</v>
      </c>
      <c r="N4210">
        <v>1.1038861870451999</v>
      </c>
      <c r="O4210">
        <v>50.358547305112197</v>
      </c>
      <c r="P4210">
        <v>6.6091245376078902</v>
      </c>
      <c r="Q4210">
        <v>2.4477123043976E-2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Row],[Ticker]],[1]!Table1[[Symbol]:[Industry]],2,FALSE),"-")</f>
        <v>-</v>
      </c>
      <c r="E4211">
        <v>13.5178019</v>
      </c>
      <c r="F4211">
        <v>34.229999999999997</v>
      </c>
      <c r="G4211">
        <v>-42.4912507076914</v>
      </c>
      <c r="H4211">
        <v>28.767172486870301</v>
      </c>
      <c r="I4211">
        <v>-35.993733848288997</v>
      </c>
      <c r="J4211">
        <v>14.4432688181014</v>
      </c>
      <c r="K4211">
        <v>29.760424848226201</v>
      </c>
      <c r="L4211">
        <v>33.670137931576001</v>
      </c>
      <c r="M4211">
        <v>93.649361228809695</v>
      </c>
      <c r="N4211">
        <v>0.80960548885077099</v>
      </c>
      <c r="O4211">
        <v>61.933976044405497</v>
      </c>
      <c r="P4211">
        <v>62.999999999999901</v>
      </c>
      <c r="Q4211">
        <v>5.2021986855301003E-2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D4212" t="s">
        <v>629</v>
      </c>
      <c r="E4212">
        <v>13.493675423999999</v>
      </c>
      <c r="F4212">
        <v>25.53</v>
      </c>
      <c r="G4212">
        <v>-10.260683527565</v>
      </c>
      <c r="H4212">
        <v>10.664816790493299</v>
      </c>
      <c r="I4212">
        <v>-22.928505715276401</v>
      </c>
      <c r="J4212">
        <v>12.9669442938474</v>
      </c>
      <c r="K4212">
        <v>24.7770043910037</v>
      </c>
      <c r="L4212">
        <v>24.659844932044098</v>
      </c>
      <c r="M4212">
        <v>64.682505337493097</v>
      </c>
      <c r="N4212">
        <v>1.48285533192139</v>
      </c>
      <c r="O4212">
        <v>48.452800626713604</v>
      </c>
      <c r="P4212">
        <v>31.597938144329898</v>
      </c>
      <c r="Q4212">
        <v>3.1179338337031001E-2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D4213" t="s">
        <v>403</v>
      </c>
      <c r="E4213">
        <v>13.451165</v>
      </c>
      <c r="F4213">
        <v>6.69</v>
      </c>
      <c r="G4213">
        <v>19.128644535675999</v>
      </c>
      <c r="H4213">
        <v>-10.434793785444301</v>
      </c>
      <c r="I4213">
        <v>-40.614797130475303</v>
      </c>
      <c r="J4213">
        <v>-8.9554990705566393</v>
      </c>
      <c r="K4213">
        <v>7.1394476882661904</v>
      </c>
      <c r="L4213">
        <v>7.3160180793806298</v>
      </c>
      <c r="M4213">
        <v>18.7893104912844</v>
      </c>
      <c r="N4213">
        <v>1.5052882963149601</v>
      </c>
      <c r="O4213">
        <v>61.883408071748804</v>
      </c>
      <c r="P4213">
        <v>55.944055944055897</v>
      </c>
      <c r="Q4213">
        <v>5.6863906781381E-2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E4214">
        <v>13.419145500000001</v>
      </c>
      <c r="F4214">
        <v>16.36</v>
      </c>
      <c r="G4214">
        <v>-59.530627868937898</v>
      </c>
      <c r="H4214">
        <v>-23.5444208614019</v>
      </c>
      <c r="I4214">
        <v>-27.226925276928402</v>
      </c>
      <c r="J4214">
        <v>-13.915493521155</v>
      </c>
      <c r="K4214">
        <v>20.2454575949527</v>
      </c>
      <c r="L4214">
        <v>19.6177368065199</v>
      </c>
      <c r="M4214">
        <v>30.445865251128399</v>
      </c>
      <c r="N4214">
        <v>3.19281511927788</v>
      </c>
      <c r="O4214">
        <v>57.029339853300698</v>
      </c>
      <c r="P4214">
        <v>23.939393939393899</v>
      </c>
      <c r="Q4214">
        <v>5.3157752317294998E-2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E4215">
        <v>13.4109122</v>
      </c>
      <c r="F4215">
        <v>26.22</v>
      </c>
      <c r="G4215">
        <v>285.31081640107698</v>
      </c>
      <c r="H4215">
        <v>40.0928644323143</v>
      </c>
      <c r="I4215">
        <v>36.325345811752101</v>
      </c>
      <c r="J4215">
        <v>-1.4654946745841999</v>
      </c>
      <c r="K4215">
        <v>24.179217940413</v>
      </c>
      <c r="L4215">
        <v>19.958010147419301</v>
      </c>
      <c r="M4215">
        <v>65.429131853997504</v>
      </c>
      <c r="N4215">
        <v>0.42516221682543698</v>
      </c>
      <c r="O4215">
        <v>43.783371472158599</v>
      </c>
      <c r="P4215">
        <v>359.194395796847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E4216">
        <v>13.391605500000001</v>
      </c>
      <c r="F4216">
        <v>14.5</v>
      </c>
      <c r="G4216">
        <v>-86.449073751963994</v>
      </c>
      <c r="H4216">
        <v>-8.1727182235122307</v>
      </c>
      <c r="I4216">
        <v>-15.2929727485486</v>
      </c>
      <c r="J4216">
        <v>-0.21702391363484999</v>
      </c>
      <c r="K4216">
        <v>15.603611537883801</v>
      </c>
      <c r="L4216">
        <v>15.8153088583077</v>
      </c>
      <c r="M4216">
        <v>35.145009999758003</v>
      </c>
      <c r="N4216">
        <v>0.21386181039100099</v>
      </c>
      <c r="O4216">
        <v>162.068965517241</v>
      </c>
      <c r="P4216">
        <v>39.961389961389898</v>
      </c>
      <c r="Q4216">
        <v>3.5678319790692997E-2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D4217" t="s">
        <v>539</v>
      </c>
      <c r="E4217">
        <v>13.345016599999999</v>
      </c>
      <c r="F4217">
        <v>30.01</v>
      </c>
      <c r="G4217">
        <v>71.128072453296198</v>
      </c>
      <c r="H4217">
        <v>-24.788429476166101</v>
      </c>
      <c r="I4217">
        <v>-12.964295458234499</v>
      </c>
      <c r="J4217">
        <v>8.2357378388070401</v>
      </c>
      <c r="K4217">
        <v>36.657415082363897</v>
      </c>
      <c r="L4217">
        <v>33.347524990874597</v>
      </c>
      <c r="M4217">
        <v>40.420366776001103</v>
      </c>
      <c r="N4217">
        <v>1.8799013445398201</v>
      </c>
      <c r="O4217">
        <v>73.208930356547796</v>
      </c>
      <c r="P4217">
        <v>121.312684365781</v>
      </c>
      <c r="Q4217">
        <v>0.14787114456070399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403</v>
      </c>
      <c r="E4218">
        <v>13.328917199999999</v>
      </c>
      <c r="F4218">
        <v>39.97</v>
      </c>
      <c r="G4218">
        <v>37.3041771132268</v>
      </c>
      <c r="H4218">
        <v>1.4695932710505399</v>
      </c>
      <c r="I4218">
        <v>4.2612213915963402</v>
      </c>
      <c r="J4218">
        <v>-1.9217148332367799</v>
      </c>
      <c r="K4218">
        <v>36.429627178128499</v>
      </c>
      <c r="L4218">
        <v>33.985749134152798</v>
      </c>
      <c r="M4218">
        <v>64.140351871738304</v>
      </c>
      <c r="N4218">
        <v>2.31752447630255</v>
      </c>
      <c r="O4218">
        <v>33.099824868651503</v>
      </c>
      <c r="P4218">
        <v>71.545064377682394</v>
      </c>
      <c r="Q4218">
        <v>3.7696609477652E-2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D4219" t="s">
        <v>75</v>
      </c>
      <c r="E4219">
        <v>13.325686387999999</v>
      </c>
      <c r="F4219">
        <v>7.26</v>
      </c>
      <c r="G4219">
        <v>-32.020423787305297</v>
      </c>
      <c r="H4219">
        <v>-4.7004960012900003</v>
      </c>
      <c r="I4219">
        <v>-32.575792439272497</v>
      </c>
      <c r="J4219">
        <v>-1.1027251886803799</v>
      </c>
      <c r="K4219">
        <v>7.4453676569923104</v>
      </c>
      <c r="L4219">
        <v>7.92566099167228</v>
      </c>
      <c r="M4219">
        <v>41.744882851084803</v>
      </c>
      <c r="N4219">
        <v>1.0504356740881</v>
      </c>
      <c r="O4219">
        <v>56.198347107438003</v>
      </c>
      <c r="P4219">
        <v>15.0554675118858</v>
      </c>
      <c r="Q4219">
        <v>3.0335615451114999E-2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D4220" t="s">
        <v>1151</v>
      </c>
      <c r="E4220">
        <v>13.323738840000001</v>
      </c>
      <c r="F4220">
        <v>2.58</v>
      </c>
      <c r="G4220">
        <v>30.057498290616699</v>
      </c>
      <c r="H4220">
        <v>12.303472252678199</v>
      </c>
      <c r="I4220">
        <v>-5.8321884348231698</v>
      </c>
      <c r="J4220">
        <v>23.000810164854901</v>
      </c>
      <c r="K4220">
        <v>2.0614647069894101</v>
      </c>
      <c r="L4220">
        <v>1.86765995753322</v>
      </c>
      <c r="M4220">
        <v>83.642947437959805</v>
      </c>
      <c r="N4220">
        <v>1.3393782910574501</v>
      </c>
      <c r="O4220">
        <v>4.65116279069768</v>
      </c>
      <c r="P4220">
        <v>84.285714285714207</v>
      </c>
      <c r="Q4220">
        <v>0.114789885713309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D4221" t="s">
        <v>388</v>
      </c>
      <c r="E4221">
        <v>13.296730194</v>
      </c>
      <c r="F4221">
        <v>3.17</v>
      </c>
      <c r="G4221">
        <v>-96.586511904795202</v>
      </c>
      <c r="H4221">
        <v>-31.827336697407802</v>
      </c>
      <c r="I4221">
        <v>-89.937354486483699</v>
      </c>
      <c r="J4221">
        <v>-9.4234322593874396</v>
      </c>
      <c r="K4221">
        <v>4.4852022596251198</v>
      </c>
      <c r="L4221">
        <v>9.02848194721245</v>
      </c>
      <c r="M4221">
        <v>14.3346990844038</v>
      </c>
      <c r="N4221">
        <v>1.84711617006369</v>
      </c>
      <c r="O4221">
        <v>341.640378548895</v>
      </c>
      <c r="P4221">
        <v>8.5616438356164402</v>
      </c>
      <c r="Q4221">
        <v>-0.23129391262433499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403</v>
      </c>
      <c r="E4222">
        <v>13.292400000000001</v>
      </c>
      <c r="F4222">
        <v>1.1299999999999999</v>
      </c>
      <c r="G4222">
        <v>-29.724941491822999</v>
      </c>
      <c r="H4222">
        <v>1.70267118458745</v>
      </c>
      <c r="I4222">
        <v>-38.990083171665198</v>
      </c>
      <c r="J4222">
        <v>6.3055557337514703</v>
      </c>
      <c r="K4222">
        <v>1.09606836857901</v>
      </c>
      <c r="L4222">
        <v>1.1344355517583</v>
      </c>
      <c r="M4222">
        <v>61.373491045494397</v>
      </c>
      <c r="N4222">
        <v>1.4979509158476501</v>
      </c>
      <c r="O4222">
        <v>42.477876106194699</v>
      </c>
      <c r="P4222">
        <v>24.175824175824101</v>
      </c>
      <c r="Q4222">
        <v>8.8929223049993997E-2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Row],[Ticker]],[1]!Table1[[Symbol]:[Industry]],2,FALSE),"-")</f>
        <v>-</v>
      </c>
      <c r="D4223" t="s">
        <v>336</v>
      </c>
      <c r="E4223">
        <v>13.2836847</v>
      </c>
      <c r="F4223">
        <v>28.52</v>
      </c>
      <c r="G4223">
        <v>21.8497060828245</v>
      </c>
      <c r="H4223">
        <v>81.511781090616694</v>
      </c>
      <c r="I4223">
        <v>59.5162964136616</v>
      </c>
      <c r="J4223">
        <v>20.215694818273299</v>
      </c>
      <c r="K4223">
        <v>17.329358502324901</v>
      </c>
      <c r="L4223">
        <v>15.6086237352688</v>
      </c>
      <c r="M4223">
        <v>97.190248532848798</v>
      </c>
      <c r="N4223">
        <v>3.5326942663408101</v>
      </c>
      <c r="O4223">
        <v>0</v>
      </c>
      <c r="P4223">
        <v>148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Row],[Ticker]],[1]!Table1[[Symbol]:[Industry]],2,FALSE),"-")</f>
        <v>-</v>
      </c>
      <c r="E4224">
        <v>13.2799788</v>
      </c>
      <c r="F4224">
        <v>28.65</v>
      </c>
      <c r="G4224">
        <v>-8.1618081761123698</v>
      </c>
      <c r="H4224">
        <v>0.37490082410682801</v>
      </c>
      <c r="I4224">
        <v>-33.482690107063902</v>
      </c>
      <c r="J4224">
        <v>1.7653789294237301</v>
      </c>
      <c r="K4224">
        <v>30.128701672873301</v>
      </c>
      <c r="L4224">
        <v>31.597183718059298</v>
      </c>
      <c r="M4224">
        <v>70.671104478313396</v>
      </c>
      <c r="N4224">
        <v>1.5168285328203299</v>
      </c>
      <c r="O4224">
        <v>78.603839441535797</v>
      </c>
      <c r="P4224">
        <v>36.104513064133002</v>
      </c>
      <c r="Q4224">
        <v>7.5354630528552999E-2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Row],[Ticker]],[1]!Table1[[Symbol]:[Industry]],2,FALSE),"-")</f>
        <v>-</v>
      </c>
      <c r="D4225" t="s">
        <v>934</v>
      </c>
      <c r="E4225">
        <v>13.272843891999999</v>
      </c>
      <c r="F4225">
        <v>22.69</v>
      </c>
      <c r="G4225">
        <v>-35.546138073019499</v>
      </c>
      <c r="H4225">
        <v>-3.5905412269041399</v>
      </c>
      <c r="I4225">
        <v>-46.948338230025001</v>
      </c>
      <c r="J4225">
        <v>-10.033280744235901</v>
      </c>
      <c r="K4225">
        <v>23.565657675372101</v>
      </c>
      <c r="L4225">
        <v>25.683845145917701</v>
      </c>
      <c r="M4225">
        <v>28.656881851918399</v>
      </c>
      <c r="N4225">
        <v>0.99452637949140998</v>
      </c>
      <c r="O4225">
        <v>72.763331864257296</v>
      </c>
      <c r="P4225">
        <v>19.045120671563499</v>
      </c>
      <c r="Q4225">
        <v>9.0875841636909996E-2</v>
      </c>
    </row>
    <row r="4226" spans="1:17" hidden="1" x14ac:dyDescent="0.3">
      <c r="A4226" t="s">
        <v>8611</v>
      </c>
      <c r="B4226" t="s">
        <v>8093</v>
      </c>
      <c r="C4226" t="str">
        <f>IFERROR(VLOOKUP(Table1[[#This Row],[Ticker]],[1]!Table1[[Symbol]:[Industry]],2,FALSE),"-")</f>
        <v>-</v>
      </c>
      <c r="E4226">
        <v>13.270317</v>
      </c>
      <c r="F4226">
        <v>17.760000000000002</v>
      </c>
      <c r="G4226">
        <v>67.785765646892798</v>
      </c>
      <c r="H4226">
        <v>-1.1822420330360199</v>
      </c>
      <c r="I4226">
        <v>-19.907675020830499</v>
      </c>
      <c r="J4226">
        <v>-0.463836299791486</v>
      </c>
      <c r="K4226">
        <v>17.448627858600201</v>
      </c>
      <c r="L4226">
        <v>16.1650528486749</v>
      </c>
      <c r="M4226">
        <v>46.546022059751799</v>
      </c>
      <c r="N4226">
        <v>1.0398826159027199</v>
      </c>
      <c r="O4226">
        <v>27.027027027027</v>
      </c>
      <c r="P4226">
        <v>150.84745762711799</v>
      </c>
      <c r="Q4226">
        <v>7.4318924640030995E-2</v>
      </c>
    </row>
    <row r="4227" spans="1:17" hidden="1" x14ac:dyDescent="0.3">
      <c r="A4227" t="s">
        <v>8612</v>
      </c>
      <c r="B4227" t="s">
        <v>8613</v>
      </c>
      <c r="C4227" t="str">
        <f>IFERROR(VLOOKUP(Table1[[#This Row],[Ticker]],[1]!Table1[[Symbol]:[Industry]],2,FALSE),"-")</f>
        <v>-</v>
      </c>
      <c r="D4227" t="s">
        <v>46</v>
      </c>
      <c r="E4227">
        <v>13.22766</v>
      </c>
      <c r="F4227">
        <v>19.350000000000001</v>
      </c>
      <c r="G4227">
        <v>-26.5638700317824</v>
      </c>
      <c r="H4227">
        <v>-4.8393848901788798</v>
      </c>
      <c r="I4227">
        <v>23.416928172950598</v>
      </c>
      <c r="J4227">
        <v>-1.2416140775692599</v>
      </c>
      <c r="K4227">
        <v>18.628239292260201</v>
      </c>
      <c r="L4227">
        <v>11.3588457103859</v>
      </c>
      <c r="M4227">
        <v>0.380418701988887</v>
      </c>
      <c r="N4227">
        <v>0.92857142857142805</v>
      </c>
      <c r="O4227">
        <v>21.447028423772501</v>
      </c>
      <c r="P4227">
        <v>54.8</v>
      </c>
    </row>
    <row r="4228" spans="1:17" hidden="1" x14ac:dyDescent="0.3">
      <c r="A4228" t="s">
        <v>8614</v>
      </c>
      <c r="B4228" t="s">
        <v>8615</v>
      </c>
      <c r="C4228" t="str">
        <f>IFERROR(VLOOKUP(Table1[[#This Row],[Ticker]],[1]!Table1[[Symbol]:[Industry]],2,FALSE),"-")</f>
        <v>-</v>
      </c>
      <c r="D4228" t="s">
        <v>49</v>
      </c>
      <c r="E4228">
        <v>13.207320599999999</v>
      </c>
      <c r="F4228">
        <v>43.77</v>
      </c>
      <c r="G4228">
        <v>93.643610670699005</v>
      </c>
      <c r="H4228">
        <v>-2.9861080655071402E-2</v>
      </c>
      <c r="I4228">
        <v>-3.9071884348231598</v>
      </c>
      <c r="J4228">
        <v>-1.19615953211471</v>
      </c>
      <c r="K4228">
        <v>40.640659102762001</v>
      </c>
      <c r="L4228">
        <v>36.5128091374756</v>
      </c>
      <c r="M4228">
        <v>59.234193746057798</v>
      </c>
      <c r="N4228">
        <v>2.03754415935899</v>
      </c>
      <c r="O4228">
        <v>17.820424948594901</v>
      </c>
      <c r="P4228">
        <v>125.038560411311</v>
      </c>
      <c r="Q4228">
        <v>5.5071678615547001E-2</v>
      </c>
    </row>
    <row r="4229" spans="1:17" hidden="1" x14ac:dyDescent="0.3">
      <c r="A4229" t="s">
        <v>8616</v>
      </c>
      <c r="B4229" t="s">
        <v>8617</v>
      </c>
      <c r="C4229" t="str">
        <f>IFERROR(VLOOKUP(Table1[[#This Row],[Ticker]],[1]!Table1[[Symbol]:[Industry]],2,FALSE),"-")</f>
        <v>-</v>
      </c>
      <c r="E4229">
        <v>13.2010784</v>
      </c>
      <c r="F4229">
        <v>20.94</v>
      </c>
      <c r="G4229">
        <v>9.40351844026622</v>
      </c>
      <c r="H4229">
        <v>-10.651350702144599</v>
      </c>
      <c r="I4229">
        <v>4.6396425510923196</v>
      </c>
      <c r="J4229">
        <v>-10.616614077569199</v>
      </c>
      <c r="K4229">
        <v>21.353924533325099</v>
      </c>
      <c r="L4229">
        <v>19.035374538690998</v>
      </c>
      <c r="M4229">
        <v>40.086951307516003</v>
      </c>
      <c r="N4229">
        <v>1.13734137426669</v>
      </c>
      <c r="O4229">
        <v>29.8471824259789</v>
      </c>
      <c r="P4229">
        <v>71.639344262295097</v>
      </c>
      <c r="Q4229">
        <v>3.8606346714929997E-2</v>
      </c>
    </row>
    <row r="4230" spans="1:17" hidden="1" x14ac:dyDescent="0.3">
      <c r="A4230" t="s">
        <v>8618</v>
      </c>
      <c r="B4230" t="s">
        <v>8619</v>
      </c>
      <c r="C4230" t="str">
        <f>IFERROR(VLOOKUP(Table1[[#This Row],[Ticker]],[1]!Table1[[Symbol]:[Industry]],2,FALSE),"-")</f>
        <v>-</v>
      </c>
      <c r="D4230" t="s">
        <v>1151</v>
      </c>
      <c r="E4230">
        <v>13.198328500000001</v>
      </c>
      <c r="F4230">
        <v>6.45</v>
      </c>
      <c r="G4230">
        <v>34.943861926980397</v>
      </c>
      <c r="H4230">
        <v>2.0685098466632099</v>
      </c>
      <c r="I4230">
        <v>11.9105300117787</v>
      </c>
      <c r="J4230">
        <v>-10.3325231684783</v>
      </c>
      <c r="K4230">
        <v>6.5625354272464804</v>
      </c>
      <c r="L4230">
        <v>5.3039894750088399</v>
      </c>
      <c r="M4230">
        <v>24.7456290476166</v>
      </c>
      <c r="N4230">
        <v>0.24389152405092701</v>
      </c>
      <c r="O4230">
        <v>25.581395348837201</v>
      </c>
      <c r="Q4230">
        <v>7.1882785400257998E-2</v>
      </c>
    </row>
    <row r="4231" spans="1:17" hidden="1" x14ac:dyDescent="0.3">
      <c r="A4231" t="s">
        <v>8620</v>
      </c>
      <c r="B4231" t="s">
        <v>8621</v>
      </c>
      <c r="C4231" t="str">
        <f>IFERROR(VLOOKUP(Table1[[#This Row],[Ticker]],[1]!Table1[[Symbol]:[Industry]],2,FALSE),"-")</f>
        <v>-</v>
      </c>
      <c r="D4231" t="s">
        <v>484</v>
      </c>
      <c r="E4231">
        <v>13.187352802531899</v>
      </c>
      <c r="F4231">
        <v>17.95</v>
      </c>
      <c r="G4231">
        <v>-26.5839158507973</v>
      </c>
      <c r="H4231">
        <v>-4.8393848901788798</v>
      </c>
      <c r="I4231">
        <v>-13.0528588258846</v>
      </c>
      <c r="J4231">
        <v>-1.2416140775692599</v>
      </c>
      <c r="K4231">
        <v>17.298624500834599</v>
      </c>
      <c r="L4231">
        <v>17.226731149377802</v>
      </c>
      <c r="M4231">
        <v>99.999998531316393</v>
      </c>
      <c r="N4231">
        <v>1.72727272727272</v>
      </c>
      <c r="O4231">
        <v>0.27855153203342198</v>
      </c>
      <c r="P4231">
        <v>4.9707602339181101</v>
      </c>
    </row>
    <row r="4232" spans="1:17" hidden="1" x14ac:dyDescent="0.3">
      <c r="A4232" t="s">
        <v>8622</v>
      </c>
      <c r="B4232" t="s">
        <v>8623</v>
      </c>
      <c r="C4232" t="str">
        <f>IFERROR(VLOOKUP(Table1[[#This Row],[Ticker]],[1]!Table1[[Symbol]:[Industry]],2,FALSE),"-")</f>
        <v>-</v>
      </c>
      <c r="D4232" t="s">
        <v>403</v>
      </c>
      <c r="E4232">
        <v>13.1603818</v>
      </c>
      <c r="F4232">
        <v>10.49</v>
      </c>
      <c r="G4232">
        <v>195.473003031274</v>
      </c>
      <c r="H4232">
        <v>35.384078796971899</v>
      </c>
      <c r="I4232">
        <v>41.159711417901399</v>
      </c>
      <c r="J4232">
        <v>26.656475094405199</v>
      </c>
      <c r="K4232">
        <v>7.4879692977893004</v>
      </c>
      <c r="L4232">
        <v>6.7399696653008299</v>
      </c>
      <c r="M4232">
        <v>91.853443366433197</v>
      </c>
      <c r="N4232">
        <v>3.1886054879407402</v>
      </c>
      <c r="O4232">
        <v>0.47664442326022999</v>
      </c>
      <c r="P4232">
        <v>268.07017543859598</v>
      </c>
      <c r="Q4232">
        <v>0.162467891445471</v>
      </c>
    </row>
    <row r="4233" spans="1:17" hidden="1" x14ac:dyDescent="0.3">
      <c r="A4233" t="s">
        <v>8624</v>
      </c>
      <c r="B4233" t="s">
        <v>8625</v>
      </c>
      <c r="C4233" t="str">
        <f>IFERROR(VLOOKUP(Table1[[#This Row],[Ticker]],[1]!Table1[[Symbol]:[Industry]],2,FALSE),"-")</f>
        <v>-</v>
      </c>
      <c r="D4233" t="s">
        <v>934</v>
      </c>
      <c r="E4233">
        <v>13.135045</v>
      </c>
      <c r="F4233">
        <v>21.47</v>
      </c>
      <c r="G4233">
        <v>52.610528593646997</v>
      </c>
      <c r="H4233">
        <v>49.0229746603829</v>
      </c>
      <c r="I4233">
        <v>35.3520220914926</v>
      </c>
      <c r="J4233">
        <v>0.42891956512214502</v>
      </c>
      <c r="K4233">
        <v>17.561110393913101</v>
      </c>
      <c r="L4233">
        <v>15.117536927006</v>
      </c>
      <c r="M4233">
        <v>86.467648422414598</v>
      </c>
      <c r="N4233">
        <v>0.78232268164575103</v>
      </c>
      <c r="O4233">
        <v>6.8933395435491303</v>
      </c>
      <c r="P4233">
        <v>94.298642533936601</v>
      </c>
      <c r="Q4233">
        <v>0.10139330902704601</v>
      </c>
    </row>
    <row r="4234" spans="1:17" hidden="1" x14ac:dyDescent="0.3">
      <c r="A4234" t="s">
        <v>8626</v>
      </c>
      <c r="B4234" t="s">
        <v>8627</v>
      </c>
      <c r="C4234" t="str">
        <f>IFERROR(VLOOKUP(Table1[[#This Row],[Ticker]],[1]!Table1[[Symbol]:[Industry]],2,FALSE),"-")</f>
        <v>-</v>
      </c>
      <c r="D4234" t="s">
        <v>130</v>
      </c>
      <c r="E4234">
        <v>13.10687742</v>
      </c>
      <c r="F4234">
        <v>39.880000000000003</v>
      </c>
      <c r="G4234">
        <v>-5.2375284798198098</v>
      </c>
      <c r="H4234">
        <v>-5.7903358411298402</v>
      </c>
      <c r="I4234">
        <v>-15.826075965385501</v>
      </c>
      <c r="J4234">
        <v>-0.91208302560476595</v>
      </c>
      <c r="K4234">
        <v>39.295474221431697</v>
      </c>
      <c r="L4234">
        <v>37.906682855022098</v>
      </c>
      <c r="M4234">
        <v>54.586400812513197</v>
      </c>
      <c r="N4234">
        <v>0.377557769715341</v>
      </c>
      <c r="O4234">
        <v>27.3821464393179</v>
      </c>
      <c r="P4234">
        <v>35.186440677966097</v>
      </c>
      <c r="Q4234">
        <v>2.9673181042114E-2</v>
      </c>
    </row>
    <row r="4235" spans="1:17" hidden="1" x14ac:dyDescent="0.3">
      <c r="A4235" t="s">
        <v>8628</v>
      </c>
      <c r="B4235" t="s">
        <v>8629</v>
      </c>
      <c r="C4235" t="str">
        <f>IFERROR(VLOOKUP(Table1[[#This Row],[Ticker]],[1]!Table1[[Symbol]:[Industry]],2,FALSE),"-")</f>
        <v>-</v>
      </c>
      <c r="D4235" t="s">
        <v>713</v>
      </c>
      <c r="E4235">
        <v>13.10207943</v>
      </c>
      <c r="F4235">
        <v>116.36</v>
      </c>
      <c r="G4235">
        <v>11.1052931976464</v>
      </c>
      <c r="H4235">
        <v>-2.5847429803645499</v>
      </c>
      <c r="I4235">
        <v>6.3181971692899301</v>
      </c>
      <c r="J4235">
        <v>0.16127939020803</v>
      </c>
      <c r="K4235">
        <v>110.75365327019399</v>
      </c>
      <c r="L4235">
        <v>100.494318236182</v>
      </c>
      <c r="M4235">
        <v>34.201172078942697</v>
      </c>
      <c r="N4235">
        <v>3.2701799905778901</v>
      </c>
      <c r="O4235">
        <v>1.40941904434512</v>
      </c>
      <c r="P4235">
        <v>40.991154731612703</v>
      </c>
    </row>
    <row r="4236" spans="1:17" hidden="1" x14ac:dyDescent="0.3">
      <c r="A4236" t="s">
        <v>8630</v>
      </c>
      <c r="B4236" t="s">
        <v>8631</v>
      </c>
      <c r="C4236" t="str">
        <f>IFERROR(VLOOKUP(Table1[[#This Row],[Ticker]],[1]!Table1[[Symbol]:[Industry]],2,FALSE),"-")</f>
        <v>-</v>
      </c>
      <c r="E4236">
        <v>13.09233375</v>
      </c>
      <c r="F4236">
        <v>29.88</v>
      </c>
      <c r="G4236">
        <v>-59.235431002312502</v>
      </c>
      <c r="H4236">
        <v>-6.8906669414609398</v>
      </c>
      <c r="I4236">
        <v>-18.6553823511729</v>
      </c>
      <c r="J4236">
        <v>-1.5894401645257901</v>
      </c>
      <c r="K4236">
        <v>29.318307131658901</v>
      </c>
      <c r="L4236">
        <v>31.4229221073135</v>
      </c>
      <c r="M4236">
        <v>40.405453088323497</v>
      </c>
      <c r="N4236">
        <v>0.54712001873968896</v>
      </c>
      <c r="O4236">
        <v>58.9357429718875</v>
      </c>
      <c r="P4236">
        <v>32.5055432372505</v>
      </c>
      <c r="Q4236">
        <v>-3.6059512989912001E-2</v>
      </c>
    </row>
    <row r="4237" spans="1:17" hidden="1" x14ac:dyDescent="0.3">
      <c r="A4237" t="s">
        <v>8632</v>
      </c>
      <c r="B4237" t="s">
        <v>8633</v>
      </c>
      <c r="C4237" t="str">
        <f>IFERROR(VLOOKUP(Table1[[#This Row],[Ticker]],[1]!Table1[[Symbol]:[Industry]],2,FALSE),"-")</f>
        <v>-</v>
      </c>
      <c r="D4237" t="s">
        <v>120</v>
      </c>
      <c r="E4237">
        <v>13.060374884345199</v>
      </c>
      <c r="F4237">
        <v>99.6</v>
      </c>
      <c r="G4237">
        <v>-5.5931859894901201</v>
      </c>
      <c r="H4237">
        <v>-1.87035303188851</v>
      </c>
      <c r="I4237">
        <v>-12.2495918825592</v>
      </c>
      <c r="J4237">
        <v>1.0670674632677399</v>
      </c>
      <c r="K4237">
        <v>88.622837348358701</v>
      </c>
      <c r="L4237">
        <v>75.642478964540601</v>
      </c>
      <c r="M4237">
        <v>75.835066412166697</v>
      </c>
      <c r="N4237">
        <v>1</v>
      </c>
      <c r="Q4237">
        <v>-4.6725400847372998E-2</v>
      </c>
    </row>
    <row r="4238" spans="1:17" hidden="1" x14ac:dyDescent="0.3">
      <c r="A4238" t="s">
        <v>8634</v>
      </c>
      <c r="B4238" t="s">
        <v>8635</v>
      </c>
      <c r="C4238" t="str">
        <f>IFERROR(VLOOKUP(Table1[[#This Row],[Ticker]],[1]!Table1[[Symbol]:[Industry]],2,FALSE),"-")</f>
        <v>-</v>
      </c>
      <c r="D4238" t="s">
        <v>692</v>
      </c>
      <c r="E4238">
        <v>13.018585</v>
      </c>
      <c r="F4238">
        <v>16.52</v>
      </c>
      <c r="G4238">
        <v>-91.350573113222694</v>
      </c>
      <c r="H4238">
        <v>-3.7626688740281402</v>
      </c>
      <c r="I4238">
        <v>-18.280404775444499</v>
      </c>
      <c r="J4238">
        <v>-4.2758297005518404</v>
      </c>
      <c r="K4238">
        <v>15.039743495795401</v>
      </c>
      <c r="L4238">
        <v>17.251262771013099</v>
      </c>
      <c r="M4238">
        <v>53.890537421665002</v>
      </c>
      <c r="N4238">
        <v>1.30334670612077</v>
      </c>
      <c r="O4238">
        <v>186.077481840193</v>
      </c>
      <c r="P4238">
        <v>37.6666666666666</v>
      </c>
      <c r="Q4238">
        <v>8.589029597542E-2</v>
      </c>
    </row>
    <row r="4239" spans="1:17" hidden="1" x14ac:dyDescent="0.3">
      <c r="A4239" t="s">
        <v>8636</v>
      </c>
      <c r="B4239" t="s">
        <v>8637</v>
      </c>
      <c r="C4239" t="str">
        <f>IFERROR(VLOOKUP(Table1[[#This Row],[Ticker]],[1]!Table1[[Symbol]:[Industry]],2,FALSE),"-")</f>
        <v>-</v>
      </c>
      <c r="D4239" t="s">
        <v>403</v>
      </c>
      <c r="E4239">
        <v>12.9529941</v>
      </c>
      <c r="F4239">
        <v>13.02</v>
      </c>
      <c r="G4239">
        <v>28.6938619269804</v>
      </c>
      <c r="H4239">
        <v>9.9987446062239904</v>
      </c>
      <c r="I4239">
        <v>5.0314479288131801</v>
      </c>
      <c r="J4239">
        <v>-9.2387322331888697</v>
      </c>
      <c r="K4239">
        <v>12.307675764034901</v>
      </c>
      <c r="L4239">
        <v>11.205370793638</v>
      </c>
      <c r="M4239">
        <v>46.515561460762697</v>
      </c>
      <c r="N4239">
        <v>1.04032058848631</v>
      </c>
      <c r="O4239">
        <v>54.761904761904702</v>
      </c>
      <c r="P4239">
        <v>79.586206896551701</v>
      </c>
      <c r="Q4239">
        <v>6.8628375253615995E-2</v>
      </c>
    </row>
    <row r="4240" spans="1:17" hidden="1" x14ac:dyDescent="0.3">
      <c r="A4240" t="s">
        <v>8638</v>
      </c>
      <c r="B4240" t="s">
        <v>8639</v>
      </c>
      <c r="C4240" t="str">
        <f>IFERROR(VLOOKUP(Table1[[#This Row],[Ticker]],[1]!Table1[[Symbol]:[Industry]],2,FALSE),"-")</f>
        <v>-</v>
      </c>
      <c r="D4240" t="s">
        <v>242</v>
      </c>
      <c r="E4240">
        <v>12.945470159999999</v>
      </c>
      <c r="F4240">
        <v>22.5</v>
      </c>
      <c r="G4240">
        <v>-28.352285221473998</v>
      </c>
      <c r="H4240">
        <v>-7.8038942847509096</v>
      </c>
      <c r="I4240">
        <v>-26.122886109241701</v>
      </c>
      <c r="J4240">
        <v>3.44307060711541</v>
      </c>
      <c r="K4240">
        <v>23.310818534322902</v>
      </c>
      <c r="L4240">
        <v>23.9493257436101</v>
      </c>
      <c r="M4240">
        <v>59.864919502029302</v>
      </c>
      <c r="N4240">
        <v>0.654278432234771</v>
      </c>
      <c r="O4240">
        <v>95.5555555555555</v>
      </c>
      <c r="P4240">
        <v>40.625</v>
      </c>
      <c r="Q4240">
        <v>7.4042816950264004E-2</v>
      </c>
    </row>
    <row r="4241" spans="1:17" hidden="1" x14ac:dyDescent="0.3">
      <c r="A4241" t="s">
        <v>8640</v>
      </c>
      <c r="B4241" t="s">
        <v>8641</v>
      </c>
      <c r="C4241" t="str">
        <f>IFERROR(VLOOKUP(Table1[[#This Row],[Ticker]],[1]!Table1[[Symbol]:[Industry]],2,FALSE),"-")</f>
        <v>-</v>
      </c>
      <c r="D4241" t="s">
        <v>304</v>
      </c>
      <c r="E4241">
        <v>12.900690000000001</v>
      </c>
      <c r="F4241">
        <v>17.29</v>
      </c>
      <c r="G4241">
        <v>51.574520363194303</v>
      </c>
      <c r="H4241">
        <v>-28.423455686638999</v>
      </c>
      <c r="I4241">
        <v>-14.475699012295999</v>
      </c>
      <c r="J4241">
        <v>-3.9458394296819401</v>
      </c>
      <c r="K4241">
        <v>19.965393783133301</v>
      </c>
      <c r="L4241">
        <v>17.315255496193299</v>
      </c>
      <c r="M4241">
        <v>26.047377035219299</v>
      </c>
      <c r="N4241">
        <v>2.5310776020595802</v>
      </c>
      <c r="O4241">
        <v>32.388663967611301</v>
      </c>
      <c r="P4241">
        <v>92.1111111111111</v>
      </c>
      <c r="Q4241">
        <v>9.9344162983700995E-2</v>
      </c>
    </row>
    <row r="4242" spans="1:17" hidden="1" x14ac:dyDescent="0.3">
      <c r="A4242" t="s">
        <v>8642</v>
      </c>
      <c r="B4242" t="s">
        <v>8643</v>
      </c>
      <c r="C4242" t="str">
        <f>IFERROR(VLOOKUP(Table1[[#This Row],[Ticker]],[1]!Table1[[Symbol]:[Industry]],2,FALSE),"-")</f>
        <v>-</v>
      </c>
      <c r="D4242" t="s">
        <v>539</v>
      </c>
      <c r="E4242">
        <v>12.8838629</v>
      </c>
      <c r="F4242">
        <v>4.024</v>
      </c>
      <c r="G4242">
        <v>474.29087685235299</v>
      </c>
      <c r="H4242">
        <v>63.881789114013898</v>
      </c>
      <c r="I4242">
        <v>107.160962250108</v>
      </c>
      <c r="J4242">
        <v>20.219297482949798</v>
      </c>
      <c r="K4242">
        <v>2.6667678382840698</v>
      </c>
      <c r="L4242">
        <v>2.0437793072060999</v>
      </c>
      <c r="M4242">
        <v>96.581119803447706</v>
      </c>
      <c r="N4242">
        <v>1.9839942115562901</v>
      </c>
      <c r="O4242">
        <v>0</v>
      </c>
      <c r="P4242">
        <v>652.14953271028003</v>
      </c>
      <c r="Q4242">
        <v>7.5169640263994003E-2</v>
      </c>
    </row>
    <row r="4243" spans="1:17" hidden="1" x14ac:dyDescent="0.3">
      <c r="A4243" t="s">
        <v>8644</v>
      </c>
      <c r="B4243" t="s">
        <v>8645</v>
      </c>
      <c r="C4243" t="str">
        <f>IFERROR(VLOOKUP(Table1[[#This Row],[Ticker]],[1]!Table1[[Symbol]:[Industry]],2,FALSE),"-")</f>
        <v>-</v>
      </c>
      <c r="D4243" t="s">
        <v>140</v>
      </c>
      <c r="E4243">
        <v>12.825056200000001</v>
      </c>
      <c r="F4243">
        <v>30.08</v>
      </c>
      <c r="G4243">
        <v>-27.521244805367701</v>
      </c>
      <c r="H4243">
        <v>-12.613775134081299</v>
      </c>
      <c r="I4243">
        <v>-30.9212295307135</v>
      </c>
      <c r="J4243">
        <v>-6.7103640775692597</v>
      </c>
      <c r="K4243">
        <v>31.8517703837061</v>
      </c>
      <c r="L4243">
        <v>33.811237361753001</v>
      </c>
      <c r="M4243">
        <v>39.2097448441437</v>
      </c>
      <c r="N4243">
        <v>1.63868817227881</v>
      </c>
      <c r="O4243">
        <v>65.126329787233999</v>
      </c>
      <c r="P4243">
        <v>19.459888800635401</v>
      </c>
      <c r="Q4243">
        <v>8.1981008239313993E-2</v>
      </c>
    </row>
    <row r="4244" spans="1:17" hidden="1" x14ac:dyDescent="0.3">
      <c r="A4244" t="s">
        <v>8646</v>
      </c>
      <c r="B4244" t="s">
        <v>8647</v>
      </c>
      <c r="C4244" t="str">
        <f>IFERROR(VLOOKUP(Table1[[#This Row],[Ticker]],[1]!Table1[[Symbol]:[Industry]],2,FALSE),"-")</f>
        <v>-</v>
      </c>
      <c r="D4244" t="s">
        <v>713</v>
      </c>
      <c r="E4244">
        <v>12.801381996</v>
      </c>
      <c r="F4244">
        <v>251.32</v>
      </c>
      <c r="G4244">
        <v>1.70282642552876</v>
      </c>
      <c r="H4244">
        <v>-0.50188489017889104</v>
      </c>
      <c r="I4244">
        <v>1.02372911534289</v>
      </c>
      <c r="J4244">
        <v>-0.29019299311049401</v>
      </c>
      <c r="K4244">
        <v>239.32788632015601</v>
      </c>
      <c r="L4244">
        <v>223.18836537855799</v>
      </c>
      <c r="M4244">
        <v>61.795021026026802</v>
      </c>
      <c r="N4244">
        <v>0.125285007921452</v>
      </c>
      <c r="O4244">
        <v>3.4537641254178002</v>
      </c>
      <c r="P4244">
        <v>30.379746835443001</v>
      </c>
    </row>
    <row r="4245" spans="1:17" hidden="1" x14ac:dyDescent="0.3">
      <c r="A4245" t="s">
        <v>8648</v>
      </c>
      <c r="B4245" t="s">
        <v>8649</v>
      </c>
      <c r="C4245" t="str">
        <f>IFERROR(VLOOKUP(Table1[[#This Row],[Ticker]],[1]!Table1[[Symbol]:[Industry]],2,FALSE),"-")</f>
        <v>-</v>
      </c>
      <c r="D4245" t="s">
        <v>539</v>
      </c>
      <c r="E4245">
        <v>12.7972758</v>
      </c>
      <c r="F4245">
        <v>10.64</v>
      </c>
      <c r="G4245">
        <v>-42.5266105139644</v>
      </c>
      <c r="H4245">
        <v>-2.4919670498033</v>
      </c>
      <c r="I4245">
        <v>-9.1206311380553</v>
      </c>
      <c r="J4245">
        <v>-3.48376654393698</v>
      </c>
      <c r="K4245">
        <v>10.6643894887054</v>
      </c>
      <c r="L4245">
        <v>11.1830541018799</v>
      </c>
      <c r="M4245">
        <v>60.524491621454601</v>
      </c>
      <c r="N4245">
        <v>0.77330797610677904</v>
      </c>
      <c r="O4245">
        <v>45.582706766917198</v>
      </c>
      <c r="P4245">
        <v>25.176470588235301</v>
      </c>
      <c r="Q4245">
        <v>9.4278614553541001E-2</v>
      </c>
    </row>
    <row r="4246" spans="1:17" hidden="1" x14ac:dyDescent="0.3">
      <c r="A4246" t="s">
        <v>8650</v>
      </c>
      <c r="B4246" t="s">
        <v>8651</v>
      </c>
      <c r="C4246" t="str">
        <f>IFERROR(VLOOKUP(Table1[[#This Row],[Ticker]],[1]!Table1[[Symbol]:[Industry]],2,FALSE),"-")</f>
        <v>-</v>
      </c>
      <c r="E4246">
        <v>12.794879999999999</v>
      </c>
      <c r="F4246">
        <v>2.44</v>
      </c>
      <c r="G4246">
        <v>41.969723995945898</v>
      </c>
      <c r="H4246">
        <v>13.679133628339599</v>
      </c>
      <c r="I4246">
        <v>-30.620324028043498</v>
      </c>
      <c r="J4246">
        <v>-19.712951657187102</v>
      </c>
      <c r="K4246">
        <v>2.3181185900930701</v>
      </c>
      <c r="L4246">
        <v>2.23887368300415</v>
      </c>
      <c r="M4246">
        <v>48.5594931703545</v>
      </c>
      <c r="N4246">
        <v>2.9035593949854599</v>
      </c>
      <c r="O4246">
        <v>46.311475409836</v>
      </c>
      <c r="P4246">
        <v>75.539568345323701</v>
      </c>
      <c r="Q4246">
        <v>7.9972886893405995E-2</v>
      </c>
    </row>
    <row r="4247" spans="1:17" hidden="1" x14ac:dyDescent="0.3">
      <c r="A4247" t="s">
        <v>8652</v>
      </c>
      <c r="B4247" t="s">
        <v>8653</v>
      </c>
      <c r="C4247" t="str">
        <f>IFERROR(VLOOKUP(Table1[[#This Row],[Ticker]],[1]!Table1[[Symbol]:[Industry]],2,FALSE),"-")</f>
        <v>-</v>
      </c>
      <c r="D4247" t="s">
        <v>252</v>
      </c>
      <c r="E4247">
        <v>12.7920585</v>
      </c>
      <c r="F4247">
        <v>43.25</v>
      </c>
      <c r="G4247">
        <v>71.0923101241506</v>
      </c>
      <c r="H4247">
        <v>-7.1058684066624096</v>
      </c>
      <c r="I4247">
        <v>44.803094928979299</v>
      </c>
      <c r="J4247">
        <v>-1.00681717688836</v>
      </c>
      <c r="K4247">
        <v>43.472837981832498</v>
      </c>
      <c r="L4247">
        <v>38.069179610059898</v>
      </c>
      <c r="M4247">
        <v>48.529126347448702</v>
      </c>
      <c r="N4247">
        <v>0.97084550187998397</v>
      </c>
      <c r="O4247">
        <v>50.150289017341002</v>
      </c>
      <c r="P4247">
        <v>105.95238095238</v>
      </c>
      <c r="Q4247">
        <v>8.7937417158011996E-2</v>
      </c>
    </row>
    <row r="4248" spans="1:17" hidden="1" x14ac:dyDescent="0.3">
      <c r="A4248" t="s">
        <v>8654</v>
      </c>
      <c r="B4248" t="s">
        <v>8655</v>
      </c>
      <c r="C4248" t="str">
        <f>IFERROR(VLOOKUP(Table1[[#This Row],[Ticker]],[1]!Table1[[Symbol]:[Industry]],2,FALSE),"-")</f>
        <v>-</v>
      </c>
      <c r="D4248" t="s">
        <v>713</v>
      </c>
      <c r="E4248">
        <v>12.781170502</v>
      </c>
      <c r="F4248">
        <v>26.54</v>
      </c>
      <c r="G4248">
        <v>-10.924866879210301</v>
      </c>
      <c r="H4248">
        <v>2.6167554606982999</v>
      </c>
      <c r="I4248">
        <v>-5.3010898065820404</v>
      </c>
      <c r="J4248">
        <v>0.30322390283766598</v>
      </c>
      <c r="K4248">
        <v>25.332195656504499</v>
      </c>
      <c r="L4248">
        <v>24.1018871687175</v>
      </c>
      <c r="N4248">
        <v>0.34654590365493498</v>
      </c>
      <c r="O4248">
        <v>7.2720422004521401</v>
      </c>
      <c r="P4248">
        <v>20.362811791383201</v>
      </c>
    </row>
    <row r="4249" spans="1:17" hidden="1" x14ac:dyDescent="0.3">
      <c r="A4249" t="s">
        <v>8656</v>
      </c>
      <c r="B4249" t="s">
        <v>8657</v>
      </c>
      <c r="C4249" t="str">
        <f>IFERROR(VLOOKUP(Table1[[#This Row],[Ticker]],[1]!Table1[[Symbol]:[Industry]],2,FALSE),"-")</f>
        <v>-</v>
      </c>
      <c r="D4249" t="s">
        <v>140</v>
      </c>
      <c r="E4249">
        <v>12.749143399999999</v>
      </c>
      <c r="F4249">
        <v>18.25</v>
      </c>
      <c r="G4249">
        <v>-26.3061380730195</v>
      </c>
      <c r="H4249">
        <v>-4.8393848901788798</v>
      </c>
      <c r="I4249">
        <v>-13.332188434823101</v>
      </c>
      <c r="J4249">
        <v>-1.2416140775692599</v>
      </c>
      <c r="K4249">
        <v>18.249999108930901</v>
      </c>
      <c r="L4249">
        <v>18.231783155549699</v>
      </c>
      <c r="M4249">
        <v>100</v>
      </c>
      <c r="O4249">
        <v>0</v>
      </c>
      <c r="P4249">
        <v>0</v>
      </c>
    </row>
    <row r="4250" spans="1:17" hidden="1" x14ac:dyDescent="0.3">
      <c r="A4250" t="s">
        <v>8658</v>
      </c>
      <c r="B4250" t="s">
        <v>8659</v>
      </c>
      <c r="C4250" t="str">
        <f>IFERROR(VLOOKUP(Table1[[#This Row],[Ticker]],[1]!Table1[[Symbol]:[Industry]],2,FALSE),"-")</f>
        <v>-</v>
      </c>
      <c r="D4250" t="s">
        <v>1407</v>
      </c>
      <c r="E4250">
        <v>12.738237159999899</v>
      </c>
      <c r="F4250">
        <v>12.7</v>
      </c>
      <c r="G4250">
        <v>-10.851592618474101</v>
      </c>
      <c r="H4250">
        <v>-4.8393848901788798</v>
      </c>
      <c r="I4250">
        <v>-8.3735107488727607</v>
      </c>
      <c r="J4250">
        <v>-1.2416140775692599</v>
      </c>
      <c r="K4250">
        <v>12.5261738849153</v>
      </c>
      <c r="L4250">
        <v>11.5014300975567</v>
      </c>
      <c r="M4250">
        <v>39.435587174643501</v>
      </c>
      <c r="N4250">
        <v>1.42105263157894</v>
      </c>
      <c r="O4250">
        <v>30.708661417322801</v>
      </c>
      <c r="P4250">
        <v>67.105263157894697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629</v>
      </c>
      <c r="E4251">
        <v>12.733510000000001</v>
      </c>
      <c r="F4251">
        <v>16.600000000000001</v>
      </c>
      <c r="G4251">
        <v>-0.16632044384024799</v>
      </c>
      <c r="H4251">
        <v>-7.6965277473217402</v>
      </c>
      <c r="I4251">
        <v>-15.8571443948936</v>
      </c>
      <c r="J4251">
        <v>-5.3048194951764804</v>
      </c>
      <c r="K4251">
        <v>17.530517786919798</v>
      </c>
      <c r="L4251">
        <v>16.837092978718701</v>
      </c>
      <c r="M4251">
        <v>44.962476275877997</v>
      </c>
      <c r="N4251">
        <v>1.6278808086788601</v>
      </c>
      <c r="O4251">
        <v>40.060240963855399</v>
      </c>
      <c r="P4251">
        <v>50.909090909090899</v>
      </c>
      <c r="Q4251">
        <v>6.0569717393478002E-2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D4252" t="s">
        <v>95</v>
      </c>
      <c r="E4252">
        <v>12.717029999999999</v>
      </c>
      <c r="F4252">
        <v>40.75</v>
      </c>
      <c r="G4252">
        <v>-2.7464049014004099</v>
      </c>
      <c r="H4252">
        <v>127.75630888972501</v>
      </c>
      <c r="I4252">
        <v>70.723818791915704</v>
      </c>
      <c r="J4252">
        <v>18.1994178634626</v>
      </c>
      <c r="K4252">
        <v>24.059906107474902</v>
      </c>
      <c r="L4252">
        <v>22.4488378079127</v>
      </c>
      <c r="M4252">
        <v>99.995511471640398</v>
      </c>
      <c r="N4252">
        <v>4.1284290810677797</v>
      </c>
      <c r="O4252">
        <v>0.19631901840491101</v>
      </c>
      <c r="P4252">
        <v>168.09210526315701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D4253" t="s">
        <v>445</v>
      </c>
      <c r="E4253">
        <v>12.7034675049999</v>
      </c>
      <c r="F4253">
        <v>37.42</v>
      </c>
      <c r="G4253">
        <v>-20.599923383754</v>
      </c>
      <c r="H4253">
        <v>0.13283733204333001</v>
      </c>
      <c r="I4253">
        <v>-10.529990632625299</v>
      </c>
      <c r="J4253">
        <v>-4.0451120199561004</v>
      </c>
      <c r="K4253">
        <v>36.455483408556802</v>
      </c>
      <c r="L4253">
        <v>36.370050780546002</v>
      </c>
      <c r="M4253">
        <v>52.7181424251267</v>
      </c>
      <c r="N4253">
        <v>1.5890643055395499</v>
      </c>
      <c r="O4253">
        <v>37.359700694815601</v>
      </c>
      <c r="P4253">
        <v>19.935897435897399</v>
      </c>
      <c r="Q4253">
        <v>7.7398450572514002E-2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713</v>
      </c>
      <c r="E4254">
        <v>12.67263724</v>
      </c>
      <c r="F4254">
        <v>78.95</v>
      </c>
      <c r="G4254">
        <v>-2.22944468939551</v>
      </c>
      <c r="H4254">
        <v>-1.4789092536272599</v>
      </c>
      <c r="I4254">
        <v>-0.30427146989832399</v>
      </c>
      <c r="J4254">
        <v>0.72192028428205401</v>
      </c>
      <c r="K4254">
        <v>75.343261843773604</v>
      </c>
      <c r="L4254">
        <v>70.654422558357297</v>
      </c>
      <c r="M4254">
        <v>56.470560257846202</v>
      </c>
      <c r="N4254">
        <v>0.436806343685056</v>
      </c>
      <c r="O4254">
        <v>2.21659278024066</v>
      </c>
      <c r="P4254">
        <v>28.165584415584402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1308</v>
      </c>
      <c r="E4255">
        <v>12.591982437999899</v>
      </c>
      <c r="F4255">
        <v>26.01</v>
      </c>
      <c r="G4255">
        <v>-18.249659667703899</v>
      </c>
      <c r="H4255">
        <v>-3.9087916369799598</v>
      </c>
      <c r="I4255">
        <v>-8.7483524878991599</v>
      </c>
      <c r="J4255">
        <v>-0.85596039457658901</v>
      </c>
      <c r="K4255">
        <v>25.793484837668199</v>
      </c>
      <c r="L4255">
        <v>25.1739943312752</v>
      </c>
      <c r="M4255">
        <v>62.670828158080603</v>
      </c>
      <c r="N4255">
        <v>1.24169223929984</v>
      </c>
      <c r="O4255">
        <v>2.26835832372165</v>
      </c>
      <c r="P4255">
        <v>8.7374581939799292</v>
      </c>
      <c r="Q4255">
        <v>-7.1457502660915995E-2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D4256" t="s">
        <v>539</v>
      </c>
      <c r="E4256">
        <v>12.5685</v>
      </c>
      <c r="F4256">
        <v>7.35</v>
      </c>
      <c r="G4256">
        <v>-26.3061380730195</v>
      </c>
      <c r="H4256">
        <v>-4.8393848901788798</v>
      </c>
      <c r="I4256">
        <v>-13.332188434823101</v>
      </c>
      <c r="J4256">
        <v>-1.2416140775692599</v>
      </c>
      <c r="K4256">
        <v>7.35</v>
      </c>
      <c r="L4256">
        <v>7.3499999999999801</v>
      </c>
      <c r="M4256">
        <v>50</v>
      </c>
      <c r="O4256">
        <v>0</v>
      </c>
      <c r="P4256">
        <v>0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D4257" t="s">
        <v>140</v>
      </c>
      <c r="E4257">
        <v>12.551399999999999</v>
      </c>
      <c r="F4257">
        <v>34.68</v>
      </c>
      <c r="G4257">
        <v>229.38616961928801</v>
      </c>
      <c r="H4257">
        <v>13.802856489131401</v>
      </c>
      <c r="I4257">
        <v>1.1988551583075899</v>
      </c>
      <c r="J4257">
        <v>20.192209451842501</v>
      </c>
      <c r="K4257">
        <v>29.4309029013417</v>
      </c>
      <c r="L4257">
        <v>26.159583367699302</v>
      </c>
      <c r="M4257">
        <v>78.095518499872398</v>
      </c>
      <c r="N4257">
        <v>2.0555957531943299</v>
      </c>
      <c r="O4257">
        <v>22.5778546712802</v>
      </c>
      <c r="P4257">
        <v>264.66876971608798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D4258" t="s">
        <v>214</v>
      </c>
      <c r="E4258">
        <v>12.5263755</v>
      </c>
      <c r="F4258">
        <v>17.71</v>
      </c>
      <c r="G4258">
        <v>139.60977784289599</v>
      </c>
      <c r="H4258">
        <v>42.739204744485498</v>
      </c>
      <c r="I4258">
        <v>66.282416027651394</v>
      </c>
      <c r="J4258">
        <v>6.9152975039998603</v>
      </c>
      <c r="K4258">
        <v>12.544101882038101</v>
      </c>
      <c r="L4258">
        <v>9.7022896956398803</v>
      </c>
      <c r="M4258">
        <v>99.884489828313903</v>
      </c>
      <c r="N4258">
        <v>1.94919266978081</v>
      </c>
      <c r="O4258">
        <v>0</v>
      </c>
      <c r="P4258">
        <v>208</v>
      </c>
      <c r="Q4258">
        <v>0.115587965324604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D4259" t="s">
        <v>542</v>
      </c>
      <c r="E4259">
        <v>12.5249472</v>
      </c>
      <c r="F4259">
        <v>16</v>
      </c>
      <c r="G4259">
        <v>122.527454461972</v>
      </c>
      <c r="H4259">
        <v>28.3851049057394</v>
      </c>
      <c r="I4259">
        <v>66.241324472022995</v>
      </c>
      <c r="J4259">
        <v>-5.1851102517893803</v>
      </c>
      <c r="K4259">
        <v>14.0630873050393</v>
      </c>
      <c r="L4259">
        <v>11.0446782263781</v>
      </c>
      <c r="M4259">
        <v>55.303052523691399</v>
      </c>
      <c r="N4259">
        <v>1.54695472042454</v>
      </c>
      <c r="O4259">
        <v>10.4375</v>
      </c>
      <c r="P4259">
        <v>161.011419249592</v>
      </c>
      <c r="Q4259">
        <v>6.5629599865440993E-2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140</v>
      </c>
      <c r="E4260">
        <v>12.517195320000001</v>
      </c>
      <c r="F4260">
        <v>49.82</v>
      </c>
      <c r="G4260">
        <v>24.663558896677301</v>
      </c>
      <c r="H4260">
        <v>-13.5701541209481</v>
      </c>
      <c r="I4260">
        <v>37.181406731339898</v>
      </c>
      <c r="J4260">
        <v>-8.4012384907147997</v>
      </c>
      <c r="K4260">
        <v>50.8389604056864</v>
      </c>
      <c r="L4260">
        <v>43.369297087361197</v>
      </c>
      <c r="M4260">
        <v>27.631349178094599</v>
      </c>
      <c r="N4260">
        <v>2.46483180428134</v>
      </c>
      <c r="O4260">
        <v>18.426334805299</v>
      </c>
      <c r="P4260">
        <v>78.246869409660107</v>
      </c>
      <c r="Q4260">
        <v>4.2910578418304E-2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E4261">
        <v>12.4826653439999</v>
      </c>
      <c r="F4261">
        <v>7.37</v>
      </c>
      <c r="G4261">
        <v>-8.5745086800483392</v>
      </c>
      <c r="H4261">
        <v>16.729242560801499</v>
      </c>
      <c r="I4261">
        <v>-36.800516576048501</v>
      </c>
      <c r="J4261">
        <v>11.485658649703399</v>
      </c>
      <c r="K4261">
        <v>7.1077889491402297</v>
      </c>
      <c r="L4261">
        <v>7.72466726847804</v>
      </c>
      <c r="M4261">
        <v>64.273071168612205</v>
      </c>
      <c r="N4261">
        <v>1.0821651402032699</v>
      </c>
      <c r="O4261">
        <v>79.511533242876496</v>
      </c>
      <c r="P4261">
        <v>48.8888888888888</v>
      </c>
      <c r="Q4261">
        <v>3.6272315945610999E-2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E4262">
        <v>12.48</v>
      </c>
      <c r="F4262">
        <v>75</v>
      </c>
      <c r="G4262">
        <v>-17.6104858991065</v>
      </c>
      <c r="H4262">
        <v>-3.8972583760469801</v>
      </c>
      <c r="I4262">
        <v>-3.03807078776435</v>
      </c>
      <c r="J4262">
        <v>-1.2416140775692599</v>
      </c>
      <c r="K4262">
        <v>75.832887954859601</v>
      </c>
      <c r="L4262">
        <v>74.205417633859994</v>
      </c>
      <c r="M4262">
        <v>59.759028446916702</v>
      </c>
      <c r="N4262">
        <v>0.60606060606060597</v>
      </c>
      <c r="O4262">
        <v>15.6</v>
      </c>
      <c r="P4262">
        <v>18.670886075949301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610</v>
      </c>
      <c r="E4263">
        <v>12.476760000000001</v>
      </c>
      <c r="F4263">
        <v>10.199999999999999</v>
      </c>
      <c r="G4263">
        <v>364.07847731159501</v>
      </c>
      <c r="H4263">
        <v>19.621046764497301</v>
      </c>
      <c r="I4263">
        <v>8.8235001879313106</v>
      </c>
      <c r="J4263">
        <v>16.445460752362699</v>
      </c>
      <c r="K4263">
        <v>8.7139970121009096</v>
      </c>
      <c r="L4263">
        <v>7.29555572766085</v>
      </c>
      <c r="M4263">
        <v>81.192887283570201</v>
      </c>
      <c r="N4263">
        <v>1.1575828530905501</v>
      </c>
      <c r="O4263">
        <v>18.529411764705799</v>
      </c>
      <c r="P4263">
        <v>390.38461538461502</v>
      </c>
      <c r="Q4263">
        <v>0.15676869539600499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E4264">
        <v>12.453215999999999</v>
      </c>
      <c r="F4264">
        <v>11.07</v>
      </c>
      <c r="G4264">
        <v>18.399744279921499</v>
      </c>
      <c r="H4264">
        <v>-8.8709361609939705</v>
      </c>
      <c r="I4264">
        <v>-31.210526713754899</v>
      </c>
      <c r="J4264">
        <v>-3.3863861955317298</v>
      </c>
      <c r="K4264">
        <v>11.375981145488799</v>
      </c>
      <c r="L4264">
        <v>10.837182040992801</v>
      </c>
      <c r="M4264">
        <v>32.169121894075602</v>
      </c>
      <c r="N4264">
        <v>0.52473800396612102</v>
      </c>
      <c r="O4264">
        <v>34.146341463414601</v>
      </c>
      <c r="P4264">
        <v>51.023192360163698</v>
      </c>
      <c r="Q4264">
        <v>-1.1823424006401E-2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E4265">
        <v>12.380940000000001</v>
      </c>
      <c r="F4265">
        <v>11.97</v>
      </c>
      <c r="G4265">
        <v>169.24941748253599</v>
      </c>
      <c r="H4265">
        <v>24.5038354488041</v>
      </c>
      <c r="I4265">
        <v>96.667811565176805</v>
      </c>
      <c r="J4265">
        <v>-12.699192032609099</v>
      </c>
      <c r="K4265">
        <v>10.7363920729623</v>
      </c>
      <c r="L4265">
        <v>8.4368294936774006</v>
      </c>
      <c r="M4265">
        <v>61.178274088492202</v>
      </c>
      <c r="N4265">
        <v>1.56690303940458</v>
      </c>
      <c r="O4265">
        <v>16.3742690058479</v>
      </c>
      <c r="P4265">
        <v>261.63141993957697</v>
      </c>
      <c r="Q4265">
        <v>1.5676976620875999E-2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304</v>
      </c>
      <c r="E4266">
        <v>12.36600329</v>
      </c>
      <c r="F4266">
        <v>9.6999999999999993</v>
      </c>
      <c r="G4266">
        <v>22.924631157749602</v>
      </c>
      <c r="H4266">
        <v>11.1893232437924</v>
      </c>
      <c r="I4266">
        <v>61.442586339951497</v>
      </c>
      <c r="K4266">
        <v>7.4558110420013204</v>
      </c>
      <c r="L4266">
        <v>6.1263673267176699</v>
      </c>
      <c r="M4266">
        <v>97.187459567895004</v>
      </c>
      <c r="N4266">
        <v>0.47986852917008999</v>
      </c>
      <c r="O4266">
        <v>0</v>
      </c>
      <c r="P4266">
        <v>94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905</v>
      </c>
      <c r="E4267">
        <v>12.35481897</v>
      </c>
      <c r="F4267">
        <v>2.4900000000000002</v>
      </c>
      <c r="G4267">
        <v>21.031140033489301</v>
      </c>
      <c r="H4267">
        <v>-15.6697097999261</v>
      </c>
      <c r="I4267">
        <v>-3.6405584788760299</v>
      </c>
      <c r="J4267">
        <v>-9.4200527392792903</v>
      </c>
      <c r="K4267">
        <v>2.7720146753372799</v>
      </c>
      <c r="L4267">
        <v>2.4279633855677298</v>
      </c>
      <c r="M4267">
        <v>34.463714142632</v>
      </c>
      <c r="N4267">
        <v>0.79133393491692805</v>
      </c>
      <c r="O4267">
        <v>70.281124497991897</v>
      </c>
      <c r="P4267">
        <v>75.352112676056294</v>
      </c>
      <c r="Q4267">
        <v>2.2894555074456001E-2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D4268" t="s">
        <v>777</v>
      </c>
      <c r="E4268">
        <v>12.3173505</v>
      </c>
      <c r="F4268">
        <v>313.14999999999998</v>
      </c>
      <c r="G4268">
        <v>72.772056459720304</v>
      </c>
      <c r="H4268">
        <v>-7.0950239879232502</v>
      </c>
      <c r="I4268">
        <v>-48.605028451358898</v>
      </c>
      <c r="J4268">
        <v>8.5859721293272795</v>
      </c>
      <c r="K4268">
        <v>323.87101105810001</v>
      </c>
      <c r="L4268">
        <v>292.46229513208601</v>
      </c>
      <c r="M4268">
        <v>68.397379168284502</v>
      </c>
      <c r="N4268">
        <v>2.0909090909090899</v>
      </c>
      <c r="O4268">
        <v>54.494651125658599</v>
      </c>
      <c r="P4268">
        <v>160.091362126245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D4269" t="s">
        <v>1344</v>
      </c>
      <c r="E4269">
        <v>12.3047556</v>
      </c>
      <c r="F4269">
        <v>4.97</v>
      </c>
      <c r="G4269">
        <v>38.810140996747798</v>
      </c>
      <c r="H4269">
        <v>54.2210177943848</v>
      </c>
      <c r="I4269">
        <v>18.1492930466583</v>
      </c>
      <c r="J4269">
        <v>29.697612441767699</v>
      </c>
      <c r="K4269">
        <v>3.4411222757209301</v>
      </c>
      <c r="L4269">
        <v>3.4524356341745999</v>
      </c>
      <c r="M4269">
        <v>91.511139747676395</v>
      </c>
      <c r="N4269">
        <v>3.0935426662032102</v>
      </c>
      <c r="O4269">
        <v>9.4567404426559403</v>
      </c>
      <c r="P4269">
        <v>103.688524590163</v>
      </c>
      <c r="Q4269">
        <v>5.6868937179392003E-2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D4270" t="s">
        <v>239</v>
      </c>
      <c r="E4270">
        <v>12.2239995</v>
      </c>
      <c r="F4270">
        <v>44.19</v>
      </c>
      <c r="G4270">
        <v>37.968954863783303</v>
      </c>
      <c r="H4270">
        <v>-7.23851248014617</v>
      </c>
      <c r="I4270">
        <v>3.20262169175908</v>
      </c>
      <c r="J4270">
        <v>14.093437468822399</v>
      </c>
      <c r="K4270">
        <v>44.297906275971201</v>
      </c>
      <c r="L4270">
        <v>40.122112044804901</v>
      </c>
      <c r="M4270">
        <v>56.623883212651897</v>
      </c>
      <c r="N4270">
        <v>2.8670298587751302</v>
      </c>
      <c r="O4270">
        <v>20.592894319981902</v>
      </c>
      <c r="P4270">
        <v>113.995157384987</v>
      </c>
      <c r="Q4270">
        <v>0.120775559175354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E4271">
        <v>12.218999999999999</v>
      </c>
      <c r="F4271">
        <v>38.700000000000003</v>
      </c>
      <c r="G4271">
        <v>31.653045600449801</v>
      </c>
      <c r="H4271">
        <v>-24.614842837785702</v>
      </c>
      <c r="I4271">
        <v>-23.332188434823099</v>
      </c>
      <c r="J4271">
        <v>-15.4761897777166</v>
      </c>
      <c r="K4271">
        <v>47.6533857316008</v>
      </c>
      <c r="L4271">
        <v>41.928993836754799</v>
      </c>
      <c r="M4271">
        <v>10.4886964824139</v>
      </c>
      <c r="N4271">
        <v>0.26612064570943</v>
      </c>
      <c r="O4271">
        <v>51.576227390180797</v>
      </c>
      <c r="P4271">
        <v>88.780487804878007</v>
      </c>
      <c r="Q4271">
        <v>5.4567228630023001E-2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297</v>
      </c>
      <c r="E4272">
        <v>12.216832</v>
      </c>
      <c r="F4272">
        <v>2.68</v>
      </c>
      <c r="G4272">
        <v>9.7344710640362493</v>
      </c>
      <c r="H4272">
        <v>3.6351913810075498</v>
      </c>
      <c r="I4272">
        <v>32.319985478220303</v>
      </c>
      <c r="J4272">
        <v>5.4250525890974002</v>
      </c>
      <c r="K4272">
        <v>2.32339085589585</v>
      </c>
      <c r="L4272">
        <v>2.11701735723102</v>
      </c>
      <c r="M4272">
        <v>71.736031994987997</v>
      </c>
      <c r="N4272">
        <v>1.9728962108575301</v>
      </c>
      <c r="O4272">
        <v>4.4776119402984902</v>
      </c>
      <c r="P4272">
        <v>90.070921985815602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713</v>
      </c>
      <c r="E4273">
        <v>12.214835947999999</v>
      </c>
      <c r="F4273">
        <v>2629.07</v>
      </c>
      <c r="G4273">
        <v>1.30313264655328</v>
      </c>
      <c r="H4273">
        <v>-0.82007503857866204</v>
      </c>
      <c r="I4273">
        <v>0.80201661924696799</v>
      </c>
      <c r="J4273">
        <v>-0.39377124243828798</v>
      </c>
      <c r="K4273">
        <v>2503.8619327715501</v>
      </c>
      <c r="L4273">
        <v>2333.4833532571201</v>
      </c>
      <c r="M4273">
        <v>57.569699091115801</v>
      </c>
      <c r="N4273">
        <v>0.28129249778055598</v>
      </c>
      <c r="O4273">
        <v>1.61920374885413</v>
      </c>
      <c r="P4273">
        <v>30.4102182539682</v>
      </c>
      <c r="Q4273">
        <v>2.2268006150822001E-2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49</v>
      </c>
      <c r="E4274">
        <v>12.188651999999999</v>
      </c>
      <c r="F4274">
        <v>41.89</v>
      </c>
      <c r="G4274">
        <v>68.531071229305894</v>
      </c>
      <c r="H4274">
        <v>0.99615887639934897</v>
      </c>
      <c r="I4274">
        <v>58.3481394340292</v>
      </c>
      <c r="J4274">
        <v>6.5962237602685603</v>
      </c>
      <c r="K4274">
        <v>35.295647494210897</v>
      </c>
      <c r="L4274">
        <v>30.6640414902275</v>
      </c>
      <c r="M4274">
        <v>69.750264366769898</v>
      </c>
      <c r="N4274">
        <v>0.713753424565025</v>
      </c>
      <c r="O4274">
        <v>0</v>
      </c>
      <c r="P4274">
        <v>106.354679802955</v>
      </c>
      <c r="Q4274">
        <v>7.8497074931093994E-2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629</v>
      </c>
      <c r="E4275">
        <v>12.162312350000001</v>
      </c>
      <c r="F4275">
        <v>14.25</v>
      </c>
      <c r="G4275">
        <v>-25.5994242921008</v>
      </c>
      <c r="H4275">
        <v>7.8136763343109097</v>
      </c>
      <c r="I4275">
        <v>-8.9365840392187792</v>
      </c>
      <c r="J4275">
        <v>1.8203724795629199</v>
      </c>
      <c r="K4275">
        <v>13.8773994153863</v>
      </c>
      <c r="L4275">
        <v>13.445323920490299</v>
      </c>
      <c r="M4275">
        <v>49.840477509908801</v>
      </c>
      <c r="N4275">
        <v>2.5864432181753498</v>
      </c>
      <c r="O4275">
        <v>54.736842105263101</v>
      </c>
      <c r="Q4275">
        <v>9.7532786701028995E-2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D4276" t="s">
        <v>629</v>
      </c>
      <c r="E4276">
        <v>12.159905804999999</v>
      </c>
      <c r="F4276">
        <v>15</v>
      </c>
      <c r="G4276">
        <v>-1.20188452839907</v>
      </c>
      <c r="H4276">
        <v>-14.965208736793601</v>
      </c>
      <c r="I4276">
        <v>-20.9676564151187</v>
      </c>
      <c r="J4276">
        <v>-1.2416140775692599</v>
      </c>
      <c r="K4276">
        <v>13.9464421271473</v>
      </c>
      <c r="L4276">
        <v>11.7536931844673</v>
      </c>
      <c r="M4276">
        <v>75.1333248830108</v>
      </c>
      <c r="N4276">
        <v>0.118810138465149</v>
      </c>
      <c r="O4276">
        <v>11.2666666666666</v>
      </c>
      <c r="P4276">
        <v>108.333333333333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403</v>
      </c>
      <c r="E4277">
        <v>12.132183400000001</v>
      </c>
      <c r="F4277">
        <v>24.98</v>
      </c>
      <c r="G4277">
        <v>-7.3537571206386296</v>
      </c>
      <c r="H4277">
        <v>29.193764281091799</v>
      </c>
      <c r="I4277">
        <v>26.2208841908751</v>
      </c>
      <c r="J4277">
        <v>-2.6638001807793299</v>
      </c>
      <c r="K4277">
        <v>21.0188170110088</v>
      </c>
      <c r="L4277">
        <v>19.707322927796</v>
      </c>
      <c r="M4277">
        <v>59.959028670892501</v>
      </c>
      <c r="N4277">
        <v>2.3077135264856499</v>
      </c>
      <c r="O4277">
        <v>3.8831064851881401</v>
      </c>
      <c r="P4277">
        <v>66.090425531914903</v>
      </c>
      <c r="Q4277">
        <v>0.13483572842119901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713</v>
      </c>
      <c r="E4278">
        <v>12.120252429999899</v>
      </c>
      <c r="F4278">
        <v>38.36</v>
      </c>
      <c r="G4278">
        <v>14.5161820444547</v>
      </c>
      <c r="H4278">
        <v>0.62373213699803498</v>
      </c>
      <c r="I4278">
        <v>3.8333582970033202</v>
      </c>
      <c r="J4278">
        <v>3.6681528289598198E-2</v>
      </c>
      <c r="K4278">
        <v>36.562497862097402</v>
      </c>
      <c r="L4278">
        <v>33.526845157066703</v>
      </c>
      <c r="M4278">
        <v>57.562155009737999</v>
      </c>
      <c r="N4278">
        <v>1.1680328798801101</v>
      </c>
      <c r="O4278">
        <v>0.93847758081333499</v>
      </c>
      <c r="P4278">
        <v>43.509165731387903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D4279" t="s">
        <v>934</v>
      </c>
      <c r="E4279">
        <v>12.08</v>
      </c>
      <c r="F4279">
        <v>6.05</v>
      </c>
      <c r="G4279">
        <v>-29.814910002844101</v>
      </c>
      <c r="H4279">
        <v>-5.9850477379694</v>
      </c>
      <c r="I4279">
        <v>-41.050229056089599</v>
      </c>
      <c r="J4279">
        <v>-2.3872769253597701</v>
      </c>
      <c r="K4279">
        <v>6.1946138362021301</v>
      </c>
      <c r="L4279">
        <v>6.6155479870237803</v>
      </c>
      <c r="M4279">
        <v>39.656744758683601</v>
      </c>
      <c r="N4279">
        <v>1.0500303717016699</v>
      </c>
      <c r="O4279">
        <v>47.107438016528903</v>
      </c>
      <c r="P4279">
        <v>13.935969868173199</v>
      </c>
      <c r="Q4279">
        <v>5.3743051768355997E-2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629</v>
      </c>
      <c r="E4280">
        <v>11.941592</v>
      </c>
      <c r="F4280">
        <v>4179</v>
      </c>
      <c r="G4280">
        <v>27.503210473170999</v>
      </c>
      <c r="H4280">
        <v>2.7281826773886699</v>
      </c>
      <c r="I4280">
        <v>-7.2392714508170801</v>
      </c>
      <c r="J4280">
        <v>3.6124990752990702</v>
      </c>
      <c r="K4280">
        <v>3918.3461802776701</v>
      </c>
      <c r="L4280">
        <v>3412.63024551843</v>
      </c>
      <c r="M4280">
        <v>53.162931359616401</v>
      </c>
      <c r="N4280">
        <v>0.25861857440804797</v>
      </c>
      <c r="O4280">
        <v>13.615697535295499</v>
      </c>
      <c r="P4280">
        <v>117.085270512454</v>
      </c>
      <c r="Q4280">
        <v>6.8920355375619996E-2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D4281" t="s">
        <v>65</v>
      </c>
      <c r="E4281">
        <v>11.9316455</v>
      </c>
      <c r="F4281">
        <v>24.67</v>
      </c>
      <c r="G4281">
        <v>110.905400388518</v>
      </c>
      <c r="H4281">
        <v>-4.8393848901788798</v>
      </c>
      <c r="I4281">
        <v>-22.298978102719801</v>
      </c>
      <c r="J4281">
        <v>-1.2416140775692599</v>
      </c>
      <c r="K4281">
        <v>24.478236157638499</v>
      </c>
      <c r="L4281">
        <v>21.448936384724298</v>
      </c>
      <c r="M4281">
        <v>97.755691246373402</v>
      </c>
      <c r="N4281">
        <v>0</v>
      </c>
      <c r="O4281">
        <v>15.4843940008106</v>
      </c>
      <c r="P4281">
        <v>228.933333333333</v>
      </c>
    </row>
    <row r="4282" spans="1:17" hidden="1" x14ac:dyDescent="0.3">
      <c r="A4282" t="s">
        <v>8722</v>
      </c>
      <c r="B4282" t="s">
        <v>4230</v>
      </c>
      <c r="C4282" t="str">
        <f>IFERROR(VLOOKUP(Table1[[#This Row],[Ticker]],[1]!Table1[[Symbol]:[Industry]],2,FALSE),"-")</f>
        <v>-</v>
      </c>
      <c r="D4282" t="s">
        <v>49</v>
      </c>
      <c r="E4282">
        <v>11.93</v>
      </c>
      <c r="F4282">
        <v>119.3</v>
      </c>
      <c r="M4282">
        <v>100</v>
      </c>
      <c r="N4282">
        <v>1</v>
      </c>
      <c r="Q4282">
        <v>5.4726977498741003E-2</v>
      </c>
    </row>
    <row r="4283" spans="1:17" hidden="1" x14ac:dyDescent="0.3">
      <c r="A4283" t="s">
        <v>8723</v>
      </c>
      <c r="B4283" t="s">
        <v>8724</v>
      </c>
      <c r="C4283" t="str">
        <f>IFERROR(VLOOKUP(Table1[[#This Row],[Ticker]],[1]!Table1[[Symbol]:[Industry]],2,FALSE),"-")</f>
        <v>-</v>
      </c>
      <c r="D4283" t="s">
        <v>539</v>
      </c>
      <c r="E4283">
        <v>11.897264085512999</v>
      </c>
      <c r="F4283">
        <v>41.6</v>
      </c>
      <c r="G4283">
        <v>-16.078263139262301</v>
      </c>
      <c r="H4283">
        <v>0.15809113203212599</v>
      </c>
      <c r="I4283">
        <v>-8.3347124126121592</v>
      </c>
      <c r="J4283">
        <v>-1.2416140775692599</v>
      </c>
      <c r="K4283">
        <v>40.593695863240299</v>
      </c>
      <c r="L4283">
        <v>39.461626464338799</v>
      </c>
      <c r="M4283">
        <v>100</v>
      </c>
      <c r="N4283">
        <v>0</v>
      </c>
      <c r="O4283">
        <v>0</v>
      </c>
      <c r="P4283">
        <v>10.227874933757199</v>
      </c>
    </row>
    <row r="4284" spans="1:17" hidden="1" x14ac:dyDescent="0.3">
      <c r="A4284" t="s">
        <v>8725</v>
      </c>
      <c r="B4284" t="s">
        <v>8726</v>
      </c>
      <c r="C4284" t="str">
        <f>IFERROR(VLOOKUP(Table1[[#This Row],[Ticker]],[1]!Table1[[Symbol]:[Industry]],2,FALSE),"-")</f>
        <v>-</v>
      </c>
      <c r="E4284">
        <v>11.86131108</v>
      </c>
      <c r="F4284">
        <v>33.24</v>
      </c>
      <c r="G4284">
        <v>33.886633011317699</v>
      </c>
      <c r="H4284">
        <v>-17.6671483863228</v>
      </c>
      <c r="I4284">
        <v>-44.937126706428103</v>
      </c>
      <c r="J4284">
        <v>-8.9695052340318604</v>
      </c>
      <c r="K4284">
        <v>42.755206176602101</v>
      </c>
      <c r="L4284">
        <v>44.662352905546598</v>
      </c>
      <c r="M4284">
        <v>16.026937028914201</v>
      </c>
      <c r="N4284">
        <v>0.50284014080572104</v>
      </c>
      <c r="O4284">
        <v>140.46329723225</v>
      </c>
      <c r="P4284">
        <v>115.006468305304</v>
      </c>
      <c r="Q4284">
        <v>6.5682797850977998E-2</v>
      </c>
    </row>
    <row r="4285" spans="1:17" hidden="1" x14ac:dyDescent="0.3">
      <c r="A4285" t="s">
        <v>8727</v>
      </c>
      <c r="B4285" t="s">
        <v>8728</v>
      </c>
      <c r="C4285" t="str">
        <f>IFERROR(VLOOKUP(Table1[[#This Row],[Ticker]],[1]!Table1[[Symbol]:[Industry]],2,FALSE),"-")</f>
        <v>-</v>
      </c>
      <c r="D4285" t="s">
        <v>171</v>
      </c>
      <c r="E4285">
        <v>11.84418</v>
      </c>
      <c r="F4285">
        <v>68.39</v>
      </c>
      <c r="G4285">
        <v>-87.293017707931099</v>
      </c>
      <c r="H4285">
        <v>-6.5433560093124701</v>
      </c>
      <c r="I4285">
        <v>-53.472232198499299</v>
      </c>
      <c r="J4285">
        <v>-6.7655557847170797</v>
      </c>
      <c r="K4285">
        <v>70.953820951729</v>
      </c>
      <c r="L4285">
        <v>88.401602943607301</v>
      </c>
      <c r="M4285">
        <v>39.123282920873898</v>
      </c>
      <c r="N4285">
        <v>0.90133436416743495</v>
      </c>
      <c r="O4285">
        <v>156.32402398011399</v>
      </c>
      <c r="P4285">
        <v>19.5420381052263</v>
      </c>
      <c r="Q4285">
        <v>8.4763191280251005E-2</v>
      </c>
    </row>
    <row r="4286" spans="1:17" hidden="1" x14ac:dyDescent="0.3">
      <c r="A4286" t="s">
        <v>8729</v>
      </c>
      <c r="B4286" t="s">
        <v>8730</v>
      </c>
      <c r="C4286" t="str">
        <f>IFERROR(VLOOKUP(Table1[[#This Row],[Ticker]],[1]!Table1[[Symbol]:[Industry]],2,FALSE),"-")</f>
        <v>-</v>
      </c>
      <c r="D4286" t="s">
        <v>629</v>
      </c>
      <c r="E4286">
        <v>11.716959759</v>
      </c>
      <c r="F4286">
        <v>11.4</v>
      </c>
      <c r="G4286">
        <v>53.788648656838198</v>
      </c>
      <c r="H4286">
        <v>19.2875992368052</v>
      </c>
      <c r="I4286">
        <v>-3.6113029680281801</v>
      </c>
      <c r="J4286">
        <v>-9.6009890775692597</v>
      </c>
      <c r="K4286">
        <v>9.8956692978961307</v>
      </c>
      <c r="L4286">
        <v>8.9334963222404706</v>
      </c>
      <c r="M4286">
        <v>58.143764770179097</v>
      </c>
      <c r="N4286">
        <v>2.7761154316591301</v>
      </c>
      <c r="O4286">
        <v>34.210526315789402</v>
      </c>
      <c r="P4286">
        <v>113.48314606741501</v>
      </c>
      <c r="Q4286">
        <v>9.3297069792744006E-2</v>
      </c>
    </row>
    <row r="4287" spans="1:17" hidden="1" x14ac:dyDescent="0.3">
      <c r="A4287" t="s">
        <v>8731</v>
      </c>
      <c r="B4287" t="s">
        <v>8732</v>
      </c>
      <c r="C4287" t="str">
        <f>IFERROR(VLOOKUP(Table1[[#This Row],[Ticker]],[1]!Table1[[Symbol]:[Industry]],2,FALSE),"-")</f>
        <v>-</v>
      </c>
      <c r="D4287" t="s">
        <v>21</v>
      </c>
      <c r="E4287">
        <v>11.70162</v>
      </c>
      <c r="F4287">
        <v>23.62</v>
      </c>
      <c r="G4287">
        <v>37.154069539437103</v>
      </c>
      <c r="H4287">
        <v>0.68347613290847598</v>
      </c>
      <c r="I4287">
        <v>10.983601038861</v>
      </c>
      <c r="J4287">
        <v>9.7583859224307208</v>
      </c>
      <c r="K4287">
        <v>20.243661101554402</v>
      </c>
      <c r="L4287">
        <v>18.0560094793118</v>
      </c>
      <c r="M4287">
        <v>66.690893458923696</v>
      </c>
      <c r="N4287">
        <v>0.99000761382670899</v>
      </c>
      <c r="O4287">
        <v>12.9127857747671</v>
      </c>
      <c r="P4287">
        <v>72.787125091441098</v>
      </c>
      <c r="Q4287">
        <v>7.3889167589340004E-3</v>
      </c>
    </row>
    <row r="4288" spans="1:17" hidden="1" x14ac:dyDescent="0.3">
      <c r="A4288" t="s">
        <v>8733</v>
      </c>
      <c r="B4288" t="s">
        <v>8734</v>
      </c>
      <c r="C4288" t="str">
        <f>IFERROR(VLOOKUP(Table1[[#This Row],[Ticker]],[1]!Table1[[Symbol]:[Industry]],2,FALSE),"-")</f>
        <v>-</v>
      </c>
      <c r="D4288" t="s">
        <v>130</v>
      </c>
      <c r="E4288">
        <v>11.68815375</v>
      </c>
      <c r="F4288">
        <v>9.7100000000000009</v>
      </c>
      <c r="G4288">
        <v>-83.341536303108001</v>
      </c>
      <c r="H4288">
        <v>-9.6245411401788896</v>
      </c>
      <c r="I4288">
        <v>-30.3407354433701</v>
      </c>
      <c r="J4288">
        <v>-1.65019426143034</v>
      </c>
      <c r="K4288">
        <v>9.9270289296593894</v>
      </c>
      <c r="L4288">
        <v>11.2664781270487</v>
      </c>
      <c r="M4288">
        <v>50.052143904314597</v>
      </c>
      <c r="N4288">
        <v>0.86630388864888097</v>
      </c>
      <c r="O4288">
        <v>139.443872296601</v>
      </c>
      <c r="P4288">
        <v>14.639905548996399</v>
      </c>
    </row>
    <row r="4289" spans="1:17" hidden="1" x14ac:dyDescent="0.3">
      <c r="A4289" t="s">
        <v>8735</v>
      </c>
      <c r="B4289" t="s">
        <v>8736</v>
      </c>
      <c r="C4289" t="str">
        <f>IFERROR(VLOOKUP(Table1[[#This Row],[Ticker]],[1]!Table1[[Symbol]:[Industry]],2,FALSE),"-")</f>
        <v>-</v>
      </c>
      <c r="D4289" t="s">
        <v>393</v>
      </c>
      <c r="E4289">
        <v>11.616816</v>
      </c>
      <c r="F4289">
        <v>8.8800000000000008</v>
      </c>
      <c r="G4289">
        <v>-12.4599842268657</v>
      </c>
      <c r="H4289">
        <v>19.356419305625302</v>
      </c>
      <c r="I4289">
        <v>21.213266110631299</v>
      </c>
      <c r="J4289">
        <v>-1.2416140775692599</v>
      </c>
      <c r="K4289">
        <v>7.1811405498925698</v>
      </c>
      <c r="L4289">
        <v>7.1378067096001399</v>
      </c>
      <c r="M4289">
        <v>42.087800606116097</v>
      </c>
      <c r="N4289">
        <v>0.58904313035707101</v>
      </c>
      <c r="O4289">
        <v>10.923423423423399</v>
      </c>
      <c r="P4289">
        <v>124.810126582278</v>
      </c>
      <c r="Q4289">
        <v>1.4923455082049999E-2</v>
      </c>
    </row>
    <row r="4290" spans="1:17" hidden="1" x14ac:dyDescent="0.3">
      <c r="A4290" t="s">
        <v>8737</v>
      </c>
      <c r="B4290" t="s">
        <v>8738</v>
      </c>
      <c r="C4290" t="str">
        <f>IFERROR(VLOOKUP(Table1[[#This Row],[Ticker]],[1]!Table1[[Symbol]:[Industry]],2,FALSE),"-")</f>
        <v>-</v>
      </c>
      <c r="D4290" t="s">
        <v>539</v>
      </c>
      <c r="E4290">
        <v>11.603999999999999</v>
      </c>
      <c r="F4290">
        <v>18.45</v>
      </c>
      <c r="G4290">
        <v>3.16754613750672</v>
      </c>
      <c r="H4290">
        <v>26.2792591776177</v>
      </c>
      <c r="I4290">
        <v>1.4780169167636199</v>
      </c>
      <c r="J4290">
        <v>-18.237322232075702</v>
      </c>
      <c r="K4290">
        <v>17.471077515362399</v>
      </c>
      <c r="L4290">
        <v>15.231983400663401</v>
      </c>
      <c r="M4290">
        <v>44.500394098911002</v>
      </c>
      <c r="N4290">
        <v>3.39651800416731</v>
      </c>
      <c r="O4290">
        <v>28.346883468834601</v>
      </c>
      <c r="P4290">
        <v>123.636363636363</v>
      </c>
      <c r="Q4290">
        <v>8.0892573979326005E-2</v>
      </c>
    </row>
    <row r="4291" spans="1:17" hidden="1" x14ac:dyDescent="0.3">
      <c r="A4291" t="s">
        <v>8739</v>
      </c>
      <c r="B4291" t="s">
        <v>8740</v>
      </c>
      <c r="C4291" t="str">
        <f>IFERROR(VLOOKUP(Table1[[#This Row],[Ticker]],[1]!Table1[[Symbol]:[Industry]],2,FALSE),"-")</f>
        <v>-</v>
      </c>
      <c r="D4291" t="s">
        <v>539</v>
      </c>
      <c r="E4291">
        <v>11.603899999999999</v>
      </c>
      <c r="F4291">
        <v>6.9</v>
      </c>
      <c r="G4291">
        <v>86.656824889943294</v>
      </c>
      <c r="H4291">
        <v>4.4110138339040397</v>
      </c>
      <c r="I4291">
        <v>-0.21743433646250801</v>
      </c>
      <c r="J4291">
        <v>-0.50631995992221102</v>
      </c>
      <c r="K4291">
        <v>6.4890057357126203</v>
      </c>
      <c r="L4291">
        <v>6.1420757216677799</v>
      </c>
      <c r="M4291">
        <v>49.6471251983588</v>
      </c>
      <c r="N4291">
        <v>0.776664280601288</v>
      </c>
      <c r="O4291">
        <v>67.391304347826093</v>
      </c>
      <c r="P4291">
        <v>122.58064516128999</v>
      </c>
      <c r="Q4291">
        <v>0.115982586006747</v>
      </c>
    </row>
    <row r="4292" spans="1:17" hidden="1" x14ac:dyDescent="0.3">
      <c r="A4292" t="s">
        <v>8741</v>
      </c>
      <c r="B4292" t="s">
        <v>8742</v>
      </c>
      <c r="C4292" t="str">
        <f>IFERROR(VLOOKUP(Table1[[#This Row],[Ticker]],[1]!Table1[[Symbol]:[Industry]],2,FALSE),"-")</f>
        <v>-</v>
      </c>
      <c r="E4292">
        <v>11.59803</v>
      </c>
      <c r="F4292">
        <v>33.67</v>
      </c>
      <c r="G4292">
        <v>-11.626301560758</v>
      </c>
      <c r="H4292">
        <v>-3.96076464937186</v>
      </c>
      <c r="I4292">
        <v>-11.2709577588607</v>
      </c>
      <c r="J4292">
        <v>3.27625510651704</v>
      </c>
      <c r="K4292">
        <v>30.5443580788269</v>
      </c>
      <c r="L4292">
        <v>31.005722012917001</v>
      </c>
      <c r="M4292">
        <v>54.852993535305202</v>
      </c>
      <c r="N4292">
        <v>0.80371985953091196</v>
      </c>
      <c r="O4292">
        <v>12.563112563112499</v>
      </c>
      <c r="P4292">
        <v>39.247311827956999</v>
      </c>
      <c r="Q4292">
        <v>-5.6069442659602002E-2</v>
      </c>
    </row>
    <row r="4293" spans="1:17" hidden="1" x14ac:dyDescent="0.3">
      <c r="A4293" t="s">
        <v>8743</v>
      </c>
      <c r="B4293" t="s">
        <v>8744</v>
      </c>
      <c r="C4293" t="str">
        <f>IFERROR(VLOOKUP(Table1[[#This Row],[Ticker]],[1]!Table1[[Symbol]:[Industry]],2,FALSE),"-")</f>
        <v>-</v>
      </c>
      <c r="D4293" t="s">
        <v>539</v>
      </c>
      <c r="E4293">
        <v>11.598000000000001</v>
      </c>
      <c r="F4293">
        <v>284.2</v>
      </c>
      <c r="G4293">
        <v>158.892055604852</v>
      </c>
      <c r="H4293">
        <v>127.492345879051</v>
      </c>
      <c r="I4293">
        <v>95.792167709400502</v>
      </c>
      <c r="J4293">
        <v>6.3465120819854501</v>
      </c>
      <c r="K4293">
        <v>178.87598855710701</v>
      </c>
      <c r="L4293">
        <v>131.851229239437</v>
      </c>
      <c r="M4293">
        <v>98.866712615700493</v>
      </c>
      <c r="N4293">
        <v>1.52388810008058</v>
      </c>
      <c r="O4293">
        <v>2.0232230823363699</v>
      </c>
      <c r="P4293">
        <v>219.68503937007799</v>
      </c>
      <c r="Q4293">
        <v>9.6208146033782999E-2</v>
      </c>
    </row>
    <row r="4294" spans="1:17" hidden="1" x14ac:dyDescent="0.3">
      <c r="A4294" t="s">
        <v>8745</v>
      </c>
      <c r="B4294" t="s">
        <v>8746</v>
      </c>
      <c r="C4294" t="str">
        <f>IFERROR(VLOOKUP(Table1[[#This Row],[Ticker]],[1]!Table1[[Symbol]:[Industry]],2,FALSE),"-")</f>
        <v>-</v>
      </c>
      <c r="D4294" t="s">
        <v>346</v>
      </c>
      <c r="E4294">
        <v>11.585045279999999</v>
      </c>
      <c r="F4294">
        <v>9.4600000000000009</v>
      </c>
      <c r="G4294">
        <v>374.22296245608101</v>
      </c>
      <c r="H4294">
        <v>41.764090623249203</v>
      </c>
      <c r="I4294">
        <v>387.19691209427702</v>
      </c>
      <c r="J4294">
        <v>6.7909819643399203</v>
      </c>
      <c r="K4294">
        <v>6.2764351730803698</v>
      </c>
      <c r="M4294">
        <v>100</v>
      </c>
      <c r="N4294">
        <v>2.64689727565667</v>
      </c>
      <c r="O4294">
        <v>0</v>
      </c>
      <c r="P4294">
        <v>425.55555555555497</v>
      </c>
    </row>
    <row r="4295" spans="1:17" hidden="1" x14ac:dyDescent="0.3">
      <c r="A4295" t="s">
        <v>8747</v>
      </c>
      <c r="B4295" t="s">
        <v>8748</v>
      </c>
      <c r="C4295" t="str">
        <f>IFERROR(VLOOKUP(Table1[[#This Row],[Ticker]],[1]!Table1[[Symbol]:[Industry]],2,FALSE),"-")</f>
        <v>-</v>
      </c>
      <c r="E4295">
        <v>11.575343999999999</v>
      </c>
      <c r="F4295">
        <v>19.02</v>
      </c>
      <c r="G4295">
        <v>-11.8657048600232</v>
      </c>
      <c r="H4295">
        <v>1.7323712252181799E-4</v>
      </c>
      <c r="I4295">
        <v>7.1237963656834697</v>
      </c>
      <c r="J4295">
        <v>-9.8615132064092403</v>
      </c>
      <c r="K4295">
        <v>20.04620585975</v>
      </c>
      <c r="L4295">
        <v>18.4244942062763</v>
      </c>
      <c r="M4295">
        <v>50.7047944261924</v>
      </c>
      <c r="N4295">
        <v>1.61739546251527</v>
      </c>
      <c r="O4295">
        <v>37.539432176656099</v>
      </c>
      <c r="P4295">
        <v>81.315538608198196</v>
      </c>
    </row>
    <row r="4296" spans="1:17" hidden="1" x14ac:dyDescent="0.3">
      <c r="A4296" t="s">
        <v>8749</v>
      </c>
      <c r="B4296" t="s">
        <v>8750</v>
      </c>
      <c r="C4296" t="str">
        <f>IFERROR(VLOOKUP(Table1[[#This Row],[Ticker]],[1]!Table1[[Symbol]:[Industry]],2,FALSE),"-")</f>
        <v>-</v>
      </c>
      <c r="D4296" t="s">
        <v>539</v>
      </c>
      <c r="E4296">
        <v>11.571470400000001</v>
      </c>
      <c r="F4296">
        <v>38.56</v>
      </c>
      <c r="G4296">
        <v>60.515567353336998</v>
      </c>
      <c r="H4296">
        <v>-27.253871811707999</v>
      </c>
      <c r="I4296">
        <v>-41.924781027415698</v>
      </c>
      <c r="J4296">
        <v>-6.2194356645579196</v>
      </c>
      <c r="K4296">
        <v>47.850644999600703</v>
      </c>
      <c r="L4296">
        <v>47.9168461815188</v>
      </c>
      <c r="M4296">
        <v>13.522078303389</v>
      </c>
      <c r="N4296">
        <v>0.70015252857334198</v>
      </c>
      <c r="O4296">
        <v>90.352697095435701</v>
      </c>
      <c r="P4296">
        <v>86.821705426356502</v>
      </c>
    </row>
    <row r="4297" spans="1:17" hidden="1" x14ac:dyDescent="0.3">
      <c r="A4297" t="s">
        <v>8751</v>
      </c>
      <c r="B4297" t="s">
        <v>8752</v>
      </c>
      <c r="C4297" t="str">
        <f>IFERROR(VLOOKUP(Table1[[#This Row],[Ticker]],[1]!Table1[[Symbol]:[Industry]],2,FALSE),"-")</f>
        <v>-</v>
      </c>
      <c r="D4297" t="s">
        <v>713</v>
      </c>
      <c r="E4297">
        <v>11.560360832000001</v>
      </c>
      <c r="F4297">
        <v>56.92</v>
      </c>
      <c r="G4297">
        <v>59.310523170065302</v>
      </c>
      <c r="H4297">
        <v>4.12323906100342</v>
      </c>
      <c r="I4297">
        <v>22.807491067688101</v>
      </c>
      <c r="J4297">
        <v>3.9885885006996098</v>
      </c>
      <c r="K4297">
        <v>52.080279309492397</v>
      </c>
      <c r="L4297">
        <v>44.711036335777102</v>
      </c>
      <c r="M4297">
        <v>44.735305969102399</v>
      </c>
      <c r="N4297">
        <v>1.13722783102355</v>
      </c>
      <c r="O4297">
        <v>0.98383696416022204</v>
      </c>
      <c r="P4297">
        <v>86.439567638388397</v>
      </c>
    </row>
    <row r="4298" spans="1:17" hidden="1" x14ac:dyDescent="0.3">
      <c r="A4298" t="s">
        <v>8753</v>
      </c>
      <c r="B4298" t="s">
        <v>8754</v>
      </c>
      <c r="C4298" t="str">
        <f>IFERROR(VLOOKUP(Table1[[#This Row],[Ticker]],[1]!Table1[[Symbol]:[Industry]],2,FALSE),"-")</f>
        <v>-</v>
      </c>
      <c r="D4298" t="s">
        <v>65</v>
      </c>
      <c r="E4298">
        <v>11.556179999999999</v>
      </c>
      <c r="F4298">
        <v>19.23</v>
      </c>
      <c r="G4298">
        <v>85.478002896143394</v>
      </c>
      <c r="H4298">
        <v>-29.953888706972698</v>
      </c>
      <c r="I4298">
        <v>150.092469099423</v>
      </c>
      <c r="J4298">
        <v>-8.9122023128633803</v>
      </c>
      <c r="K4298">
        <v>21.715199806551901</v>
      </c>
      <c r="L4298">
        <v>14.8596342391821</v>
      </c>
      <c r="M4298">
        <v>5.9713122850551104</v>
      </c>
      <c r="N4298">
        <v>0.24852143220053599</v>
      </c>
      <c r="O4298">
        <v>51.898075923036899</v>
      </c>
      <c r="P4298">
        <v>310.897435897435</v>
      </c>
      <c r="Q4298">
        <v>0.136917697260907</v>
      </c>
    </row>
    <row r="4299" spans="1:17" hidden="1" x14ac:dyDescent="0.3">
      <c r="A4299" t="s">
        <v>8755</v>
      </c>
      <c r="B4299" t="s">
        <v>8756</v>
      </c>
      <c r="C4299" t="str">
        <f>IFERROR(VLOOKUP(Table1[[#This Row],[Ticker]],[1]!Table1[[Symbol]:[Industry]],2,FALSE),"-")</f>
        <v>-</v>
      </c>
      <c r="D4299" t="s">
        <v>403</v>
      </c>
      <c r="E4299">
        <v>11.551848</v>
      </c>
      <c r="F4299">
        <v>0.75</v>
      </c>
      <c r="G4299">
        <v>-30.1036064274499</v>
      </c>
      <c r="H4299">
        <v>-15.304501169248599</v>
      </c>
      <c r="I4299">
        <v>-3.0380707877643598</v>
      </c>
      <c r="J4299">
        <v>2.8124399764847898</v>
      </c>
      <c r="K4299">
        <v>0.72669292438936595</v>
      </c>
      <c r="M4299">
        <v>61.082908147690198</v>
      </c>
      <c r="N4299">
        <v>1.0092992952326501</v>
      </c>
      <c r="O4299">
        <v>63.999999999999901</v>
      </c>
      <c r="P4299">
        <v>92.307692307692193</v>
      </c>
    </row>
    <row r="4300" spans="1:17" hidden="1" x14ac:dyDescent="0.3">
      <c r="A4300" t="s">
        <v>8757</v>
      </c>
      <c r="B4300" t="s">
        <v>8758</v>
      </c>
      <c r="C4300" t="str">
        <f>IFERROR(VLOOKUP(Table1[[#This Row],[Ticker]],[1]!Table1[[Symbol]:[Industry]],2,FALSE),"-")</f>
        <v>-</v>
      </c>
      <c r="D4300" t="s">
        <v>304</v>
      </c>
      <c r="E4300">
        <v>11.55</v>
      </c>
      <c r="F4300">
        <v>38.5</v>
      </c>
      <c r="G4300">
        <v>-36.771254352089301</v>
      </c>
      <c r="H4300">
        <v>-13.1727182235122</v>
      </c>
      <c r="I4300">
        <v>-7.1252918830990302</v>
      </c>
      <c r="J4300">
        <v>-1.2416140775692599</v>
      </c>
      <c r="K4300">
        <v>38.936273157241402</v>
      </c>
      <c r="L4300">
        <v>38.362980069014696</v>
      </c>
      <c r="M4300">
        <v>36.768014404604301</v>
      </c>
      <c r="N4300">
        <v>0.42857142857142799</v>
      </c>
      <c r="O4300">
        <v>17.194805194805099</v>
      </c>
      <c r="P4300">
        <v>28.247834776815399</v>
      </c>
    </row>
    <row r="4301" spans="1:17" hidden="1" x14ac:dyDescent="0.3">
      <c r="A4301" t="s">
        <v>8759</v>
      </c>
      <c r="B4301" t="s">
        <v>8760</v>
      </c>
      <c r="C4301" t="str">
        <f>IFERROR(VLOOKUP(Table1[[#This Row],[Ticker]],[1]!Table1[[Symbol]:[Industry]],2,FALSE),"-")</f>
        <v>-</v>
      </c>
      <c r="E4301">
        <v>11.520929184</v>
      </c>
      <c r="F4301">
        <v>4.58</v>
      </c>
      <c r="G4301">
        <v>-72.4599842268657</v>
      </c>
      <c r="H4301">
        <v>-9.7373440738523591</v>
      </c>
      <c r="I4301">
        <v>-61.522233683691901</v>
      </c>
      <c r="J4301">
        <v>-0.59366591342239305</v>
      </c>
      <c r="K4301">
        <v>5.0975323460387401</v>
      </c>
      <c r="L4301">
        <v>7.3653230154796399</v>
      </c>
      <c r="M4301">
        <v>58.105447271352702</v>
      </c>
      <c r="N4301">
        <v>1.5928727422695801</v>
      </c>
      <c r="O4301">
        <v>150.87336244541399</v>
      </c>
      <c r="P4301">
        <v>15.3652392947103</v>
      </c>
      <c r="Q4301">
        <v>-0.20627306825783601</v>
      </c>
    </row>
    <row r="4302" spans="1:17" hidden="1" x14ac:dyDescent="0.3">
      <c r="A4302" t="s">
        <v>8761</v>
      </c>
      <c r="B4302" t="s">
        <v>8762</v>
      </c>
      <c r="C4302" t="str">
        <f>IFERROR(VLOOKUP(Table1[[#This Row],[Ticker]],[1]!Table1[[Symbol]:[Industry]],2,FALSE),"-")</f>
        <v>-</v>
      </c>
      <c r="D4302" t="s">
        <v>445</v>
      </c>
      <c r="E4302">
        <v>11.5086195</v>
      </c>
      <c r="F4302">
        <v>24.2</v>
      </c>
      <c r="G4302">
        <v>46.674562427337797</v>
      </c>
      <c r="H4302">
        <v>5.8997455446037099</v>
      </c>
      <c r="I4302">
        <v>-19.895894998529698</v>
      </c>
      <c r="J4302">
        <v>14.163913788312</v>
      </c>
      <c r="K4302">
        <v>22.296120442245201</v>
      </c>
      <c r="L4302">
        <v>20.455943483753401</v>
      </c>
      <c r="M4302">
        <v>61.323561146994699</v>
      </c>
      <c r="N4302">
        <v>2.7446356483473502</v>
      </c>
      <c r="O4302">
        <v>32.231404958677601</v>
      </c>
      <c r="P4302">
        <v>106.13287904599601</v>
      </c>
      <c r="Q4302">
        <v>7.0228778750717993E-2</v>
      </c>
    </row>
    <row r="4303" spans="1:17" hidden="1" x14ac:dyDescent="0.3">
      <c r="A4303" t="s">
        <v>8763</v>
      </c>
      <c r="B4303" t="s">
        <v>8764</v>
      </c>
      <c r="C4303" t="str">
        <f>IFERROR(VLOOKUP(Table1[[#This Row],[Ticker]],[1]!Table1[[Symbol]:[Industry]],2,FALSE),"-")</f>
        <v>-</v>
      </c>
      <c r="D4303" t="s">
        <v>629</v>
      </c>
      <c r="E4303">
        <v>11.484</v>
      </c>
      <c r="F4303">
        <v>191.4</v>
      </c>
      <c r="G4303">
        <v>-21.314366268301999</v>
      </c>
      <c r="I4303">
        <v>-8.3404166301056808</v>
      </c>
      <c r="M4303">
        <v>100</v>
      </c>
      <c r="N4303">
        <v>1</v>
      </c>
      <c r="O4303">
        <v>0</v>
      </c>
      <c r="P4303">
        <v>4.9917718047174997</v>
      </c>
      <c r="Q4303">
        <v>3.0346719918976001E-2</v>
      </c>
    </row>
    <row r="4304" spans="1:17" hidden="1" x14ac:dyDescent="0.3">
      <c r="A4304" t="s">
        <v>8765</v>
      </c>
      <c r="B4304" t="s">
        <v>8766</v>
      </c>
      <c r="C4304" t="str">
        <f>IFERROR(VLOOKUP(Table1[[#This Row],[Ticker]],[1]!Table1[[Symbol]:[Industry]],2,FALSE),"-")</f>
        <v>-</v>
      </c>
      <c r="D4304" t="s">
        <v>905</v>
      </c>
      <c r="E4304">
        <v>11.482786000000001</v>
      </c>
      <c r="F4304">
        <v>11.9</v>
      </c>
      <c r="G4304">
        <v>11.425343408461799</v>
      </c>
      <c r="H4304">
        <v>-9.7154840108823208</v>
      </c>
      <c r="I4304">
        <v>-18.4358566963861</v>
      </c>
      <c r="J4304">
        <v>8.1333859224307208</v>
      </c>
      <c r="K4304">
        <v>11.52023418964</v>
      </c>
      <c r="L4304">
        <v>11.0007474125093</v>
      </c>
      <c r="M4304">
        <v>56.399750253420301</v>
      </c>
      <c r="N4304">
        <v>0.29800455452056102</v>
      </c>
      <c r="O4304">
        <v>31.092436974789901</v>
      </c>
      <c r="P4304">
        <v>44.592952612393603</v>
      </c>
    </row>
    <row r="4305" spans="1:17" hidden="1" x14ac:dyDescent="0.3">
      <c r="A4305" t="s">
        <v>8767</v>
      </c>
      <c r="B4305" t="s">
        <v>8768</v>
      </c>
      <c r="C4305" t="str">
        <f>IFERROR(VLOOKUP(Table1[[#This Row],[Ticker]],[1]!Table1[[Symbol]:[Industry]],2,FALSE),"-")</f>
        <v>-</v>
      </c>
      <c r="E4305">
        <v>11.47776</v>
      </c>
      <c r="F4305">
        <v>24.4</v>
      </c>
      <c r="G4305">
        <v>7.5391718556693696</v>
      </c>
      <c r="H4305">
        <v>1.9439849128845501</v>
      </c>
      <c r="I4305">
        <v>-31.452993803950701</v>
      </c>
      <c r="J4305">
        <v>-2.45618897635469</v>
      </c>
      <c r="K4305">
        <v>24.964801633001802</v>
      </c>
      <c r="L4305">
        <v>27.294368852924801</v>
      </c>
      <c r="M4305">
        <v>44.8633989783903</v>
      </c>
      <c r="N4305">
        <v>1.00826446280991</v>
      </c>
      <c r="O4305">
        <v>120.204918032786</v>
      </c>
      <c r="P4305">
        <v>48.238153098420298</v>
      </c>
    </row>
    <row r="4306" spans="1:17" hidden="1" x14ac:dyDescent="0.3">
      <c r="A4306" t="s">
        <v>8769</v>
      </c>
      <c r="B4306" t="s">
        <v>8770</v>
      </c>
      <c r="C4306" t="str">
        <f>IFERROR(VLOOKUP(Table1[[#This Row],[Ticker]],[1]!Table1[[Symbol]:[Industry]],2,FALSE),"-")</f>
        <v>-</v>
      </c>
      <c r="E4306">
        <v>11.462266</v>
      </c>
      <c r="F4306">
        <v>60.2</v>
      </c>
      <c r="G4306">
        <v>-49.813126637187302</v>
      </c>
      <c r="H4306">
        <v>-4.2428936621086999</v>
      </c>
      <c r="I4306">
        <v>68.431096589331403</v>
      </c>
      <c r="J4306">
        <v>-7.0717996581243598</v>
      </c>
      <c r="K4306">
        <v>58.026235515163997</v>
      </c>
      <c r="L4306">
        <v>54.812525978244402</v>
      </c>
      <c r="M4306">
        <v>43.782384976447702</v>
      </c>
      <c r="N4306">
        <v>0.95531587057010703</v>
      </c>
      <c r="O4306">
        <v>53.322259136212601</v>
      </c>
      <c r="P4306">
        <v>103.241053342336</v>
      </c>
    </row>
    <row r="4307" spans="1:17" hidden="1" x14ac:dyDescent="0.3">
      <c r="A4307" t="s">
        <v>8771</v>
      </c>
      <c r="B4307" t="s">
        <v>8772</v>
      </c>
      <c r="C4307" t="str">
        <f>IFERROR(VLOOKUP(Table1[[#This Row],[Ticker]],[1]!Table1[[Symbol]:[Industry]],2,FALSE),"-")</f>
        <v>-</v>
      </c>
      <c r="D4307" t="s">
        <v>1396</v>
      </c>
      <c r="E4307">
        <v>11.45887875</v>
      </c>
      <c r="F4307">
        <v>4.5999999999999996</v>
      </c>
      <c r="G4307">
        <v>-32.428587052611398</v>
      </c>
      <c r="H4307">
        <v>-12.7601769693867</v>
      </c>
      <c r="I4307">
        <v>-32.203440639408697</v>
      </c>
      <c r="J4307">
        <v>-3.3468772354639902</v>
      </c>
      <c r="K4307">
        <v>4.7734956754717297</v>
      </c>
      <c r="L4307">
        <v>5.3647710577541101</v>
      </c>
      <c r="M4307">
        <v>47.605475345879903</v>
      </c>
      <c r="N4307">
        <v>0.195901576757148</v>
      </c>
      <c r="O4307">
        <v>71.739130434782595</v>
      </c>
      <c r="P4307">
        <v>16.7512690355329</v>
      </c>
      <c r="Q4307">
        <v>-1.0186106867709E-2</v>
      </c>
    </row>
    <row r="4308" spans="1:17" hidden="1" x14ac:dyDescent="0.3">
      <c r="A4308" t="s">
        <v>8773</v>
      </c>
      <c r="B4308" t="s">
        <v>8774</v>
      </c>
      <c r="C4308" t="str">
        <f>IFERROR(VLOOKUP(Table1[[#This Row],[Ticker]],[1]!Table1[[Symbol]:[Industry]],2,FALSE),"-")</f>
        <v>-</v>
      </c>
      <c r="D4308" t="s">
        <v>304</v>
      </c>
      <c r="E4308">
        <v>11.4439172</v>
      </c>
      <c r="F4308">
        <v>7.99</v>
      </c>
      <c r="G4308">
        <v>28.839492994941502</v>
      </c>
      <c r="H4308">
        <v>0.15404480758720601</v>
      </c>
      <c r="I4308">
        <v>31.9405388379041</v>
      </c>
      <c r="J4308">
        <v>-1.2416140775692599</v>
      </c>
      <c r="K4308">
        <v>6.5198160697871899</v>
      </c>
      <c r="L4308">
        <v>5.3159002345713802</v>
      </c>
      <c r="M4308">
        <v>99.999983397573999</v>
      </c>
      <c r="N4308">
        <v>0.27417596242556402</v>
      </c>
      <c r="O4308">
        <v>0</v>
      </c>
      <c r="P4308">
        <v>113.06666666666599</v>
      </c>
      <c r="Q4308">
        <v>0.12597251738795701</v>
      </c>
    </row>
    <row r="4309" spans="1:17" hidden="1" x14ac:dyDescent="0.3">
      <c r="A4309" t="s">
        <v>8775</v>
      </c>
      <c r="B4309" t="s">
        <v>8776</v>
      </c>
      <c r="C4309" t="str">
        <f>IFERROR(VLOOKUP(Table1[[#This Row],[Ticker]],[1]!Table1[[Symbol]:[Industry]],2,FALSE),"-")</f>
        <v>-</v>
      </c>
      <c r="D4309" t="s">
        <v>629</v>
      </c>
      <c r="E4309">
        <v>11.44339188</v>
      </c>
      <c r="F4309">
        <v>10</v>
      </c>
      <c r="G4309">
        <v>-25.803625510205499</v>
      </c>
      <c r="H4309">
        <v>0.81506537160120596</v>
      </c>
      <c r="I4309">
        <v>-21.166289817311601</v>
      </c>
      <c r="J4309">
        <v>-8.2462223725001405</v>
      </c>
      <c r="K4309">
        <v>10.717820373990399</v>
      </c>
      <c r="L4309">
        <v>11.1984129703929</v>
      </c>
      <c r="M4309">
        <v>37.096939384922102</v>
      </c>
      <c r="N4309">
        <v>1.23485925398952</v>
      </c>
      <c r="O4309">
        <v>87.7</v>
      </c>
      <c r="P4309">
        <v>14.810562571756501</v>
      </c>
      <c r="Q4309">
        <v>3.1204242838215001E-2</v>
      </c>
    </row>
    <row r="4310" spans="1:17" hidden="1" x14ac:dyDescent="0.3">
      <c r="A4310" t="s">
        <v>8777</v>
      </c>
      <c r="B4310" t="s">
        <v>8778</v>
      </c>
      <c r="C4310" t="str">
        <f>IFERROR(VLOOKUP(Table1[[#This Row],[Ticker]],[1]!Table1[[Symbol]:[Industry]],2,FALSE),"-")</f>
        <v>-</v>
      </c>
      <c r="D4310" t="s">
        <v>75</v>
      </c>
      <c r="E4310">
        <v>11.400829999999999</v>
      </c>
      <c r="F4310">
        <v>26</v>
      </c>
      <c r="G4310">
        <v>60.7442216392106</v>
      </c>
      <c r="H4310">
        <v>-12.3865547014996</v>
      </c>
      <c r="I4310">
        <v>33.1466848046134</v>
      </c>
      <c r="J4310">
        <v>-3.9392536429495602</v>
      </c>
      <c r="K4310">
        <v>26.044190922835199</v>
      </c>
      <c r="L4310">
        <v>22.689962885698499</v>
      </c>
      <c r="M4310">
        <v>49.321735718422097</v>
      </c>
      <c r="N4310">
        <v>1.4090436352656599</v>
      </c>
      <c r="O4310">
        <v>18.6538461538461</v>
      </c>
      <c r="P4310">
        <v>96.078431372549005</v>
      </c>
      <c r="Q4310">
        <v>2.9339681838623E-2</v>
      </c>
    </row>
    <row r="4311" spans="1:17" hidden="1" x14ac:dyDescent="0.3">
      <c r="A4311" t="s">
        <v>8779</v>
      </c>
      <c r="B4311" t="s">
        <v>8780</v>
      </c>
      <c r="C4311" t="str">
        <f>IFERROR(VLOOKUP(Table1[[#This Row],[Ticker]],[1]!Table1[[Symbol]:[Industry]],2,FALSE),"-")</f>
        <v>-</v>
      </c>
      <c r="D4311" t="s">
        <v>403</v>
      </c>
      <c r="E4311">
        <v>11.39</v>
      </c>
      <c r="F4311">
        <v>22.59</v>
      </c>
      <c r="G4311">
        <v>82.473898895557099</v>
      </c>
      <c r="H4311">
        <v>13.8064484431544</v>
      </c>
      <c r="I4311">
        <v>8.9742544455233393</v>
      </c>
      <c r="J4311">
        <v>-9.0148934297959809</v>
      </c>
      <c r="K4311">
        <v>20.805818242389499</v>
      </c>
      <c r="L4311">
        <v>18.807717864938699</v>
      </c>
      <c r="M4311">
        <v>59.723638302435099</v>
      </c>
      <c r="N4311">
        <v>3.22114293953633</v>
      </c>
      <c r="O4311">
        <v>23.505976095617498</v>
      </c>
      <c r="P4311">
        <v>149.33774834437</v>
      </c>
      <c r="Q4311">
        <v>8.0743729341008E-2</v>
      </c>
    </row>
    <row r="4312" spans="1:17" hidden="1" x14ac:dyDescent="0.3">
      <c r="A4312" t="s">
        <v>8781</v>
      </c>
      <c r="B4312" t="s">
        <v>8782</v>
      </c>
      <c r="C4312" t="str">
        <f>IFERROR(VLOOKUP(Table1[[#This Row],[Ticker]],[1]!Table1[[Symbol]:[Industry]],2,FALSE),"-")</f>
        <v>-</v>
      </c>
      <c r="D4312" t="s">
        <v>75</v>
      </c>
      <c r="E4312">
        <v>11.3719146</v>
      </c>
      <c r="F4312">
        <v>12.52</v>
      </c>
      <c r="G4312">
        <v>66.309246542365003</v>
      </c>
      <c r="H4312">
        <v>50.095680044886002</v>
      </c>
      <c r="I4312">
        <v>20.001144898510098</v>
      </c>
      <c r="J4312">
        <v>30.2909107294869</v>
      </c>
      <c r="K4312">
        <v>8.7255711551012105</v>
      </c>
      <c r="L4312">
        <v>7.7622638261849701</v>
      </c>
      <c r="M4312">
        <v>80.600677129160701</v>
      </c>
      <c r="N4312">
        <v>2.08572943931601</v>
      </c>
      <c r="O4312">
        <v>0</v>
      </c>
      <c r="P4312">
        <v>119.64912280701699</v>
      </c>
      <c r="Q4312">
        <v>4.7437628871924001E-2</v>
      </c>
    </row>
    <row r="4313" spans="1:17" hidden="1" x14ac:dyDescent="0.3">
      <c r="A4313" t="s">
        <v>8783</v>
      </c>
      <c r="B4313" t="s">
        <v>8784</v>
      </c>
      <c r="C4313" t="str">
        <f>IFERROR(VLOOKUP(Table1[[#This Row],[Ticker]],[1]!Table1[[Symbol]:[Industry]],2,FALSE),"-")</f>
        <v>-</v>
      </c>
      <c r="E4313">
        <v>11.325763999999999</v>
      </c>
      <c r="F4313">
        <v>23.22</v>
      </c>
      <c r="G4313">
        <v>1.13623294783661</v>
      </c>
      <c r="H4313">
        <v>-15.3344343951293</v>
      </c>
      <c r="I4313">
        <v>-14.565706086886101</v>
      </c>
      <c r="J4313">
        <v>-1.90095473690992</v>
      </c>
      <c r="K4313">
        <v>23.271678792222801</v>
      </c>
      <c r="L4313">
        <v>23.0493691847687</v>
      </c>
      <c r="M4313">
        <v>45.841459433644701</v>
      </c>
      <c r="N4313">
        <v>1.0392708192770299</v>
      </c>
      <c r="O4313">
        <v>28.768303186907801</v>
      </c>
      <c r="P4313">
        <v>41.931540342298199</v>
      </c>
      <c r="Q4313">
        <v>0.121776447701242</v>
      </c>
    </row>
    <row r="4314" spans="1:17" hidden="1" x14ac:dyDescent="0.3">
      <c r="A4314" t="s">
        <v>8785</v>
      </c>
      <c r="B4314" t="s">
        <v>8786</v>
      </c>
      <c r="C4314" t="str">
        <f>IFERROR(VLOOKUP(Table1[[#This Row],[Ticker]],[1]!Table1[[Symbol]:[Industry]],2,FALSE),"-")</f>
        <v>-</v>
      </c>
      <c r="E4314">
        <v>11.3170368</v>
      </c>
      <c r="F4314">
        <v>40.98</v>
      </c>
      <c r="G4314">
        <v>-50.417249184130696</v>
      </c>
      <c r="H4314">
        <v>-3.17726630918163</v>
      </c>
      <c r="I4314">
        <v>-10.573913610349701</v>
      </c>
      <c r="J4314">
        <v>6.6004911855886101</v>
      </c>
      <c r="K4314">
        <v>40.541804979900398</v>
      </c>
      <c r="L4314">
        <v>42.955723417079597</v>
      </c>
      <c r="M4314">
        <v>71.425659922631596</v>
      </c>
      <c r="N4314">
        <v>0.43062200956937702</v>
      </c>
      <c r="O4314">
        <v>39.702293801854502</v>
      </c>
      <c r="P4314">
        <v>12.2432210353327</v>
      </c>
    </row>
    <row r="4315" spans="1:17" hidden="1" x14ac:dyDescent="0.3">
      <c r="A4315" t="s">
        <v>8787</v>
      </c>
      <c r="B4315" t="s">
        <v>8788</v>
      </c>
      <c r="C4315" t="str">
        <f>IFERROR(VLOOKUP(Table1[[#This Row],[Ticker]],[1]!Table1[[Symbol]:[Industry]],2,FALSE),"-")</f>
        <v>-</v>
      </c>
      <c r="D4315" t="s">
        <v>713</v>
      </c>
      <c r="E4315">
        <v>11.309675944999899</v>
      </c>
      <c r="F4315">
        <v>20.02</v>
      </c>
      <c r="G4315">
        <v>7.1161434479944097</v>
      </c>
      <c r="H4315">
        <v>-0.24887889122219101</v>
      </c>
      <c r="I4315">
        <v>0.80692216950978002</v>
      </c>
      <c r="J4315">
        <v>0.43181391431715199</v>
      </c>
      <c r="K4315">
        <v>19.1082157776687</v>
      </c>
      <c r="L4315">
        <v>17.722416197218301</v>
      </c>
      <c r="M4315">
        <v>51.507867780463002</v>
      </c>
      <c r="N4315">
        <v>0.78670374062736803</v>
      </c>
      <c r="O4315">
        <v>4.8951048951048897</v>
      </c>
      <c r="P4315">
        <v>40.294323756131703</v>
      </c>
    </row>
    <row r="4316" spans="1:17" hidden="1" x14ac:dyDescent="0.3">
      <c r="A4316" t="s">
        <v>8789</v>
      </c>
      <c r="B4316" t="s">
        <v>8790</v>
      </c>
      <c r="C4316" t="str">
        <f>IFERROR(VLOOKUP(Table1[[#This Row],[Ticker]],[1]!Table1[[Symbol]:[Industry]],2,FALSE),"-")</f>
        <v>-</v>
      </c>
      <c r="D4316" t="s">
        <v>1474</v>
      </c>
      <c r="E4316">
        <v>11.26464</v>
      </c>
      <c r="F4316">
        <v>30.6</v>
      </c>
      <c r="G4316">
        <v>131.26961950273699</v>
      </c>
      <c r="H4316">
        <v>5.5054426960280001</v>
      </c>
      <c r="I4316">
        <v>144.243569140934</v>
      </c>
      <c r="J4316">
        <v>1.81796724288161</v>
      </c>
      <c r="K4316">
        <v>30.730276782808101</v>
      </c>
      <c r="M4316">
        <v>63.041270915883501</v>
      </c>
      <c r="N4316">
        <v>1.7697739866642901</v>
      </c>
      <c r="O4316">
        <v>44.411764705882298</v>
      </c>
      <c r="P4316">
        <v>170.31802120141299</v>
      </c>
    </row>
    <row r="4317" spans="1:17" hidden="1" x14ac:dyDescent="0.3">
      <c r="A4317" t="s">
        <v>8791</v>
      </c>
      <c r="B4317" t="s">
        <v>8792</v>
      </c>
      <c r="C4317" t="str">
        <f>IFERROR(VLOOKUP(Table1[[#This Row],[Ticker]],[1]!Table1[[Symbol]:[Industry]],2,FALSE),"-")</f>
        <v>-</v>
      </c>
      <c r="D4317" t="s">
        <v>713</v>
      </c>
      <c r="E4317">
        <v>11.262924035999999</v>
      </c>
      <c r="F4317">
        <v>267.69</v>
      </c>
      <c r="G4317">
        <v>7.1070355796750198</v>
      </c>
      <c r="H4317">
        <v>-0.40783855502848598</v>
      </c>
      <c r="I4317">
        <v>4.0757063020189204</v>
      </c>
      <c r="J4317">
        <v>-0.23645552803200601</v>
      </c>
      <c r="K4317">
        <v>253.969229467573</v>
      </c>
      <c r="L4317">
        <v>233.70656182271799</v>
      </c>
      <c r="M4317">
        <v>55.874429077666797</v>
      </c>
      <c r="N4317">
        <v>0.59205128948544095</v>
      </c>
      <c r="O4317">
        <v>6.40666442526802</v>
      </c>
      <c r="P4317">
        <v>36.576530612244902</v>
      </c>
      <c r="Q4317">
        <v>3.1845093282099998E-4</v>
      </c>
    </row>
    <row r="4318" spans="1:17" hidden="1" x14ac:dyDescent="0.3">
      <c r="A4318" t="s">
        <v>8793</v>
      </c>
      <c r="B4318" t="s">
        <v>8794</v>
      </c>
      <c r="C4318" t="str">
        <f>IFERROR(VLOOKUP(Table1[[#This Row],[Ticker]],[1]!Table1[[Symbol]:[Industry]],2,FALSE),"-")</f>
        <v>-</v>
      </c>
      <c r="D4318" t="s">
        <v>403</v>
      </c>
      <c r="E4318">
        <v>11.226522959999899</v>
      </c>
      <c r="F4318">
        <v>9.76</v>
      </c>
      <c r="G4318">
        <v>-31.0866258778976</v>
      </c>
      <c r="H4318">
        <v>-4.8393848901788798</v>
      </c>
      <c r="I4318">
        <v>-8.3859518756833999</v>
      </c>
      <c r="J4318">
        <v>-1.2416140775692599</v>
      </c>
      <c r="K4318">
        <v>9.73049417909208</v>
      </c>
      <c r="L4318">
        <v>10.2063521907181</v>
      </c>
      <c r="M4318">
        <v>99.999990417572306</v>
      </c>
      <c r="O4318">
        <v>5.0204918032786798</v>
      </c>
      <c r="P4318">
        <v>6.0869565217391397</v>
      </c>
    </row>
    <row r="4319" spans="1:17" hidden="1" x14ac:dyDescent="0.3">
      <c r="A4319" t="s">
        <v>8795</v>
      </c>
      <c r="B4319" t="s">
        <v>8796</v>
      </c>
      <c r="C4319" t="str">
        <f>IFERROR(VLOOKUP(Table1[[#This Row],[Ticker]],[1]!Table1[[Symbol]:[Industry]],2,FALSE),"-")</f>
        <v>-</v>
      </c>
      <c r="D4319" t="s">
        <v>239</v>
      </c>
      <c r="E4319">
        <v>11.194652103999999</v>
      </c>
      <c r="F4319">
        <v>7.49</v>
      </c>
      <c r="G4319">
        <v>52.452811807648601</v>
      </c>
      <c r="H4319">
        <v>28.030180327212399</v>
      </c>
      <c r="I4319">
        <v>-0.530983615546059</v>
      </c>
      <c r="J4319">
        <v>-5.6220896720623896</v>
      </c>
      <c r="K4319">
        <v>6.1940918060595003</v>
      </c>
      <c r="L4319">
        <v>5.41229408920419</v>
      </c>
      <c r="M4319">
        <v>69.653206548266397</v>
      </c>
      <c r="N4319">
        <v>3.0061007131606701</v>
      </c>
      <c r="O4319">
        <v>16.555407209612799</v>
      </c>
      <c r="P4319">
        <v>116.473988439306</v>
      </c>
      <c r="Q4319">
        <v>8.5667032047861996E-2</v>
      </c>
    </row>
    <row r="4320" spans="1:17" hidden="1" x14ac:dyDescent="0.3">
      <c r="A4320" t="s">
        <v>8797</v>
      </c>
      <c r="B4320" t="s">
        <v>8798</v>
      </c>
      <c r="C4320" t="str">
        <f>IFERROR(VLOOKUP(Table1[[#This Row],[Ticker]],[1]!Table1[[Symbol]:[Industry]],2,FALSE),"-")</f>
        <v>-</v>
      </c>
      <c r="D4320" t="s">
        <v>346</v>
      </c>
      <c r="E4320">
        <v>11.174310800000001</v>
      </c>
      <c r="F4320">
        <v>21.51</v>
      </c>
      <c r="G4320">
        <v>40.438047973491997</v>
      </c>
      <c r="H4320">
        <v>-14.5750122506488</v>
      </c>
      <c r="I4320">
        <v>21.357855397362101</v>
      </c>
      <c r="J4320">
        <v>-1.2416140775692599</v>
      </c>
      <c r="K4320">
        <v>19.408810616218702</v>
      </c>
      <c r="L4320">
        <v>16.7014210805124</v>
      </c>
      <c r="M4320">
        <v>93.782601484393297</v>
      </c>
      <c r="N4320">
        <v>0.13268924256773901</v>
      </c>
      <c r="O4320">
        <v>28.870292887029201</v>
      </c>
      <c r="P4320">
        <v>134.56924754634599</v>
      </c>
    </row>
    <row r="4321" spans="1:17" hidden="1" x14ac:dyDescent="0.3">
      <c r="A4321" t="s">
        <v>8799</v>
      </c>
      <c r="B4321" t="s">
        <v>8800</v>
      </c>
      <c r="C4321" t="str">
        <f>IFERROR(VLOOKUP(Table1[[#This Row],[Ticker]],[1]!Table1[[Symbol]:[Industry]],2,FALSE),"-")</f>
        <v>-</v>
      </c>
      <c r="E4321">
        <v>11.165017499999999</v>
      </c>
      <c r="F4321">
        <v>0.69</v>
      </c>
      <c r="G4321">
        <v>-3.09185235873389</v>
      </c>
      <c r="H4321">
        <v>9.9147134704768405</v>
      </c>
      <c r="I4321">
        <v>-47.617902720537401</v>
      </c>
      <c r="J4321">
        <v>3.2359978627292199</v>
      </c>
      <c r="K4321">
        <v>0.67181371411438895</v>
      </c>
      <c r="L4321">
        <v>0.68629889265517197</v>
      </c>
      <c r="M4321">
        <v>63.427659216571399</v>
      </c>
      <c r="N4321">
        <v>0.63755141585580699</v>
      </c>
      <c r="O4321">
        <v>78.260869565217405</v>
      </c>
      <c r="P4321">
        <v>43.75</v>
      </c>
      <c r="Q4321">
        <v>6.2889047282240998E-2</v>
      </c>
    </row>
    <row r="4322" spans="1:17" hidden="1" x14ac:dyDescent="0.3">
      <c r="A4322" t="s">
        <v>8801</v>
      </c>
      <c r="B4322" t="s">
        <v>8802</v>
      </c>
      <c r="C4322" t="str">
        <f>IFERROR(VLOOKUP(Table1[[#This Row],[Ticker]],[1]!Table1[[Symbol]:[Industry]],2,FALSE),"-")</f>
        <v>-</v>
      </c>
      <c r="D4322" t="s">
        <v>239</v>
      </c>
      <c r="E4322">
        <v>11.164999999999999</v>
      </c>
      <c r="F4322">
        <v>16.489999999999998</v>
      </c>
      <c r="G4322">
        <v>-28.962572547635801</v>
      </c>
      <c r="H4322">
        <v>-7.4050537967152401</v>
      </c>
      <c r="I4322">
        <v>9.7275130577141198</v>
      </c>
      <c r="J4322">
        <v>-0.48355975034248699</v>
      </c>
      <c r="K4322">
        <v>16.5446717194218</v>
      </c>
      <c r="L4322">
        <v>15.9438124524298</v>
      </c>
      <c r="M4322">
        <v>42.0226855105468</v>
      </c>
      <c r="N4322">
        <v>1.72487067111265</v>
      </c>
      <c r="O4322">
        <v>37.537901758641603</v>
      </c>
      <c r="P4322">
        <v>34.502446982055403</v>
      </c>
      <c r="Q4322">
        <v>2.8124097495105999E-2</v>
      </c>
    </row>
    <row r="4323" spans="1:17" hidden="1" x14ac:dyDescent="0.3">
      <c r="A4323" t="s">
        <v>8803</v>
      </c>
      <c r="B4323" t="s">
        <v>8804</v>
      </c>
      <c r="C4323" t="str">
        <f>IFERROR(VLOOKUP(Table1[[#This Row],[Ticker]],[1]!Table1[[Symbol]:[Industry]],2,FALSE),"-")</f>
        <v>-</v>
      </c>
      <c r="E4323">
        <v>11.12112919</v>
      </c>
      <c r="F4323">
        <v>16.829999999999998</v>
      </c>
      <c r="G4323">
        <v>343.80559377055499</v>
      </c>
      <c r="H4323">
        <v>11.8046368489515</v>
      </c>
      <c r="I4323">
        <v>127.09638299374799</v>
      </c>
      <c r="J4323">
        <v>-8.92978612058001</v>
      </c>
      <c r="K4323">
        <v>15.352154389754199</v>
      </c>
      <c r="L4323">
        <v>10.781718703981699</v>
      </c>
      <c r="M4323">
        <v>40.776288466842502</v>
      </c>
      <c r="N4323">
        <v>0.141025073010771</v>
      </c>
      <c r="O4323">
        <v>19.667260843731398</v>
      </c>
      <c r="P4323">
        <v>518.74999999999898</v>
      </c>
      <c r="Q4323">
        <v>8.8747810921900996E-2</v>
      </c>
    </row>
    <row r="4324" spans="1:17" hidden="1" x14ac:dyDescent="0.3">
      <c r="A4324" t="s">
        <v>8805</v>
      </c>
      <c r="B4324" t="s">
        <v>8806</v>
      </c>
      <c r="C4324" t="str">
        <f>IFERROR(VLOOKUP(Table1[[#This Row],[Ticker]],[1]!Table1[[Symbol]:[Industry]],2,FALSE),"-")</f>
        <v>-</v>
      </c>
      <c r="E4324">
        <v>11.046504000000001</v>
      </c>
      <c r="F4324">
        <v>10.76</v>
      </c>
      <c r="G4324">
        <v>-65.924544358092504</v>
      </c>
      <c r="H4324">
        <v>1.2212211704271601</v>
      </c>
      <c r="I4324">
        <v>-57.753676038128901</v>
      </c>
      <c r="J4324">
        <v>13.638035813021499</v>
      </c>
      <c r="K4324">
        <v>10.3771405294085</v>
      </c>
      <c r="L4324">
        <v>14.1275396792115</v>
      </c>
      <c r="M4324">
        <v>79.762960990030706</v>
      </c>
      <c r="N4324">
        <v>2.3303357747604001</v>
      </c>
      <c r="O4324">
        <v>141.72862453531599</v>
      </c>
      <c r="P4324">
        <v>34.668335419274001</v>
      </c>
      <c r="Q4324">
        <v>-4.3754417498660998E-2</v>
      </c>
    </row>
    <row r="4325" spans="1:17" hidden="1" x14ac:dyDescent="0.3">
      <c r="A4325" t="s">
        <v>8807</v>
      </c>
      <c r="B4325" t="s">
        <v>8808</v>
      </c>
      <c r="C4325" t="str">
        <f>IFERROR(VLOOKUP(Table1[[#This Row],[Ticker]],[1]!Table1[[Symbol]:[Industry]],2,FALSE),"-")</f>
        <v>-</v>
      </c>
      <c r="D4325" t="s">
        <v>539</v>
      </c>
      <c r="E4325">
        <v>11.044600000000001</v>
      </c>
      <c r="F4325">
        <v>23.53</v>
      </c>
      <c r="G4325">
        <v>369.06228297961098</v>
      </c>
      <c r="H4325">
        <v>143.711339747502</v>
      </c>
      <c r="I4325">
        <v>90.038598082030703</v>
      </c>
      <c r="J4325">
        <v>4.6225834532949301</v>
      </c>
      <c r="K4325">
        <v>15.435318802168499</v>
      </c>
      <c r="L4325">
        <v>11.784286940876701</v>
      </c>
      <c r="M4325">
        <v>82.825604113601699</v>
      </c>
      <c r="N4325">
        <v>1.95970274985403</v>
      </c>
      <c r="O4325">
        <v>6.24734381640459</v>
      </c>
      <c r="P4325">
        <v>444.67592592592598</v>
      </c>
      <c r="Q4325">
        <v>7.8601194965461002E-2</v>
      </c>
    </row>
    <row r="4326" spans="1:17" hidden="1" x14ac:dyDescent="0.3">
      <c r="A4326" t="s">
        <v>8809</v>
      </c>
      <c r="B4326" t="s">
        <v>8810</v>
      </c>
      <c r="C4326" t="str">
        <f>IFERROR(VLOOKUP(Table1[[#This Row],[Ticker]],[1]!Table1[[Symbol]:[Industry]],2,FALSE),"-")</f>
        <v>-</v>
      </c>
      <c r="D4326" t="s">
        <v>414</v>
      </c>
      <c r="E4326">
        <v>11.01515</v>
      </c>
      <c r="F4326">
        <v>17.649999999999999</v>
      </c>
      <c r="G4326">
        <v>32.702870935989402</v>
      </c>
      <c r="H4326">
        <v>16.762904094084298</v>
      </c>
      <c r="I4326">
        <v>37.393686885415903</v>
      </c>
      <c r="J4326">
        <v>4.8757392307952703</v>
      </c>
      <c r="K4326">
        <v>13.8878107978492</v>
      </c>
      <c r="L4326">
        <v>12.7027460317069</v>
      </c>
      <c r="M4326">
        <v>74.406115351968495</v>
      </c>
      <c r="N4326">
        <v>1.05571342730527</v>
      </c>
      <c r="O4326">
        <v>1.1331444759206999</v>
      </c>
      <c r="P4326">
        <v>85.399159663865504</v>
      </c>
      <c r="Q4326">
        <v>6.0459797824186E-2</v>
      </c>
    </row>
    <row r="4327" spans="1:17" hidden="1" x14ac:dyDescent="0.3">
      <c r="A4327" t="s">
        <v>8811</v>
      </c>
      <c r="B4327" t="s">
        <v>8812</v>
      </c>
      <c r="C4327" t="str">
        <f>IFERROR(VLOOKUP(Table1[[#This Row],[Ticker]],[1]!Table1[[Symbol]:[Industry]],2,FALSE),"-")</f>
        <v>-</v>
      </c>
      <c r="E4327">
        <v>11.011295</v>
      </c>
      <c r="F4327">
        <v>35.799999999999997</v>
      </c>
      <c r="G4327">
        <v>112.360528593647</v>
      </c>
      <c r="H4327">
        <v>-22.962954684229199</v>
      </c>
      <c r="I4327">
        <v>-31.8203487262621</v>
      </c>
      <c r="J4327">
        <v>8.9863588121411393</v>
      </c>
      <c r="K4327">
        <v>37.915093635509102</v>
      </c>
      <c r="L4327">
        <v>35.679923044210703</v>
      </c>
      <c r="M4327">
        <v>63.261666986352502</v>
      </c>
      <c r="N4327">
        <v>0.25968791223659099</v>
      </c>
      <c r="O4327">
        <v>42.709497206703901</v>
      </c>
      <c r="P4327">
        <v>180.78431372548999</v>
      </c>
      <c r="Q4327">
        <v>5.1750601313281998E-2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Row],[Ticker]],[1]!Table1[[Symbol]:[Industry]],2,FALSE),"-")</f>
        <v>-</v>
      </c>
      <c r="D4328" t="s">
        <v>388</v>
      </c>
      <c r="E4328">
        <v>11.008869142479501</v>
      </c>
      <c r="F4328">
        <v>3.28</v>
      </c>
      <c r="G4328">
        <v>169.18935742247501</v>
      </c>
      <c r="H4328">
        <v>-4.8393848901788798</v>
      </c>
      <c r="I4328">
        <v>135.15266005002499</v>
      </c>
      <c r="J4328">
        <v>3.5507181908013301</v>
      </c>
      <c r="K4328">
        <v>3.1923135958737299</v>
      </c>
      <c r="L4328">
        <v>2.4184084561768699</v>
      </c>
      <c r="M4328">
        <v>72.517567115718407</v>
      </c>
      <c r="N4328">
        <v>1.14851485148514</v>
      </c>
      <c r="O4328">
        <v>4.5731707317073296</v>
      </c>
      <c r="P4328">
        <v>355.55555555555497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Row],[Ticker]],[1]!Table1[[Symbol]:[Industry]],2,FALSE),"-")</f>
        <v>-</v>
      </c>
      <c r="D4329" t="s">
        <v>713</v>
      </c>
      <c r="E4329">
        <v>10.982502</v>
      </c>
      <c r="F4329">
        <v>300.17</v>
      </c>
      <c r="G4329">
        <v>-16.801100841306901</v>
      </c>
      <c r="H4329">
        <v>-8.6798670341809405</v>
      </c>
      <c r="I4329">
        <v>10.209812635267699</v>
      </c>
      <c r="J4329">
        <v>-3.27629842389018</v>
      </c>
      <c r="K4329">
        <v>298.11150733835598</v>
      </c>
      <c r="L4329">
        <v>275.76207501262502</v>
      </c>
      <c r="M4329">
        <v>56.692276819569898</v>
      </c>
      <c r="N4329">
        <v>0.61529183348069705</v>
      </c>
      <c r="O4329">
        <v>12.626178498850599</v>
      </c>
      <c r="P4329">
        <v>46.424390243902401</v>
      </c>
      <c r="Q4329">
        <v>-0.11226619776288201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Row],[Ticker]],[1]!Table1[[Symbol]:[Industry]],2,FALSE),"-")</f>
        <v>-</v>
      </c>
      <c r="D4330" t="s">
        <v>806</v>
      </c>
      <c r="E4330">
        <v>10.944000000000001</v>
      </c>
      <c r="F4330">
        <v>30.4</v>
      </c>
      <c r="G4330">
        <v>-28.241621943987301</v>
      </c>
      <c r="H4330">
        <v>-1.0496955764199201</v>
      </c>
      <c r="I4330">
        <v>-6.1011478704492896</v>
      </c>
      <c r="J4330">
        <v>-1.2416140775692599</v>
      </c>
      <c r="K4330">
        <v>30.283719478799</v>
      </c>
      <c r="L4330">
        <v>29.231674219938501</v>
      </c>
      <c r="M4330">
        <v>32.572805189291302</v>
      </c>
      <c r="N4330">
        <v>0.120911346717798</v>
      </c>
      <c r="O4330">
        <v>12.0065789473684</v>
      </c>
      <c r="P4330">
        <v>24.132298897509099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Row],[Ticker]],[1]!Table1[[Symbol]:[Industry]],2,FALSE),"-")</f>
        <v>-</v>
      </c>
      <c r="D4331" t="s">
        <v>629</v>
      </c>
      <c r="E4331">
        <v>10.932349800000001</v>
      </c>
      <c r="F4331">
        <v>19.59</v>
      </c>
      <c r="G4331">
        <v>4.2938619269804104</v>
      </c>
      <c r="H4331">
        <v>8.1258011842508804</v>
      </c>
      <c r="I4331">
        <v>1.97093104722509</v>
      </c>
      <c r="J4331">
        <v>4.48872300108241</v>
      </c>
      <c r="K4331">
        <v>17.699100914814299</v>
      </c>
      <c r="L4331">
        <v>16.037865840357</v>
      </c>
      <c r="M4331">
        <v>51.220346413042101</v>
      </c>
      <c r="N4331">
        <v>1.41807577718353</v>
      </c>
      <c r="O4331">
        <v>7.1465033180193798</v>
      </c>
      <c r="P4331">
        <v>79.560036663611299</v>
      </c>
      <c r="Q4331">
        <v>1.037436860966E-2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Row],[Ticker]],[1]!Table1[[Symbol]:[Industry]],2,FALSE),"-")</f>
        <v>-</v>
      </c>
      <c r="D4332" t="s">
        <v>539</v>
      </c>
      <c r="E4332">
        <v>10.9305</v>
      </c>
      <c r="F4332">
        <v>10.93</v>
      </c>
      <c r="G4332">
        <v>0.63927423824638596</v>
      </c>
      <c r="H4332">
        <v>-9.1592378313553606</v>
      </c>
      <c r="I4332">
        <v>8.9273193951544503</v>
      </c>
      <c r="J4332">
        <v>-10.324583509883601</v>
      </c>
      <c r="K4332">
        <v>10.354543626563</v>
      </c>
      <c r="L4332">
        <v>9.9281965297130501</v>
      </c>
      <c r="M4332">
        <v>50.197899894435302</v>
      </c>
      <c r="N4332">
        <v>1.0210787352758799</v>
      </c>
      <c r="O4332">
        <v>4.7575480329368602</v>
      </c>
      <c r="P4332">
        <v>36.625</v>
      </c>
      <c r="Q4332">
        <v>5.1557439332707997E-2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Row],[Ticker]],[1]!Table1[[Symbol]:[Industry]],2,FALSE),"-")</f>
        <v>-</v>
      </c>
      <c r="D4333" t="s">
        <v>21</v>
      </c>
      <c r="E4333">
        <v>10.907999999999999</v>
      </c>
      <c r="F4333">
        <v>22.02</v>
      </c>
      <c r="G4333">
        <v>20.6898565865264</v>
      </c>
      <c r="H4333">
        <v>11.539925454648699</v>
      </c>
      <c r="I4333">
        <v>-18.866293968928701</v>
      </c>
      <c r="J4333">
        <v>0.64517837526093103</v>
      </c>
      <c r="K4333">
        <v>17.841881540368998</v>
      </c>
      <c r="L4333">
        <v>15.516925836507101</v>
      </c>
      <c r="M4333">
        <v>78.636544883421294</v>
      </c>
      <c r="N4333">
        <v>2.9375909694723901</v>
      </c>
      <c r="O4333">
        <v>14.577656675749299</v>
      </c>
      <c r="P4333">
        <v>214.57142857142799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Row],[Ticker]],[1]!Table1[[Symbol]:[Industry]],2,FALSE),"-")</f>
        <v>-</v>
      </c>
      <c r="E4334">
        <v>10.897792000000001</v>
      </c>
      <c r="F4334">
        <v>28.88</v>
      </c>
      <c r="G4334">
        <v>231.56251124544301</v>
      </c>
      <c r="H4334">
        <v>-5.1672537426379099</v>
      </c>
      <c r="I4334">
        <v>-40.586596495276503</v>
      </c>
      <c r="J4334">
        <v>-5.6741824522941897</v>
      </c>
      <c r="K4334">
        <v>33.5439738187941</v>
      </c>
      <c r="L4334">
        <v>29.545311930549101</v>
      </c>
      <c r="M4334">
        <v>39.849000504686103</v>
      </c>
      <c r="N4334">
        <v>0.35699936205536997</v>
      </c>
      <c r="O4334">
        <v>60.491689750692501</v>
      </c>
      <c r="P4334">
        <v>257.86864931846299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Row],[Ticker]],[1]!Table1[[Symbol]:[Industry]],2,FALSE),"-")</f>
        <v>-</v>
      </c>
      <c r="D4335" t="s">
        <v>713</v>
      </c>
      <c r="E4335">
        <v>10.8938445</v>
      </c>
      <c r="F4335">
        <v>70.17</v>
      </c>
      <c r="G4335">
        <v>6.9521201852386696</v>
      </c>
      <c r="H4335">
        <v>2.3079115672480701</v>
      </c>
      <c r="I4335">
        <v>10.7307535736633</v>
      </c>
      <c r="J4335">
        <v>2.6138076091776998</v>
      </c>
      <c r="K4335">
        <v>64.521347849558595</v>
      </c>
      <c r="L4335">
        <v>59.939989714637797</v>
      </c>
      <c r="M4335">
        <v>65.817523880043396</v>
      </c>
      <c r="N4335">
        <v>0.95041274645915097</v>
      </c>
      <c r="O4335">
        <v>4.0330625623485803</v>
      </c>
      <c r="P4335">
        <v>36.252427184466001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Row],[Ticker]],[1]!Table1[[Symbol]:[Industry]],2,FALSE),"-")</f>
        <v>-</v>
      </c>
      <c r="E4336">
        <v>10.853185979999999</v>
      </c>
      <c r="F4336">
        <v>71.7</v>
      </c>
      <c r="G4336">
        <v>-3.1102617843597899</v>
      </c>
      <c r="H4336">
        <v>-6.0518401120030703</v>
      </c>
      <c r="I4336">
        <v>-9.4191449565623007</v>
      </c>
      <c r="J4336">
        <v>-3.4244244459185</v>
      </c>
      <c r="K4336">
        <v>70.164786868107697</v>
      </c>
      <c r="L4336">
        <v>70.003412160856001</v>
      </c>
      <c r="M4336">
        <v>48.724438292716599</v>
      </c>
      <c r="N4336">
        <v>0.41006540697674398</v>
      </c>
      <c r="O4336">
        <v>62.845188284518798</v>
      </c>
      <c r="P4336">
        <v>56.550218340611302</v>
      </c>
      <c r="Q4336">
        <v>9.6257867604698996E-2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Row],[Ticker]],[1]!Table1[[Symbol]:[Industry]],2,FALSE),"-")</f>
        <v>-</v>
      </c>
      <c r="D4337" t="s">
        <v>242</v>
      </c>
      <c r="E4337">
        <v>10.833946795999999</v>
      </c>
      <c r="F4337">
        <v>46.13</v>
      </c>
      <c r="G4337">
        <v>1.0896089581872599</v>
      </c>
      <c r="H4337">
        <v>3.7121794203657301</v>
      </c>
      <c r="I4337">
        <v>-40.948695574317902</v>
      </c>
      <c r="J4337">
        <v>-5.84446540139818</v>
      </c>
      <c r="K4337">
        <v>46.547909932304997</v>
      </c>
      <c r="L4337">
        <v>45.878341052358799</v>
      </c>
      <c r="M4337">
        <v>51.589178569271802</v>
      </c>
      <c r="N4337">
        <v>1.1064323172439701</v>
      </c>
      <c r="O4337">
        <v>49.685670929980397</v>
      </c>
      <c r="P4337">
        <v>34.686131386861298</v>
      </c>
      <c r="Q4337">
        <v>4.6095031202158999E-2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Row],[Ticker]],[1]!Table1[[Symbol]:[Industry]],2,FALSE),"-")</f>
        <v>-</v>
      </c>
      <c r="D4338" t="s">
        <v>539</v>
      </c>
      <c r="E4338">
        <v>10.797967999999999</v>
      </c>
      <c r="F4338">
        <v>58</v>
      </c>
      <c r="G4338">
        <v>67.027195260313704</v>
      </c>
      <c r="H4338">
        <v>-10.061093501718</v>
      </c>
      <c r="I4338">
        <v>41.7895018566986</v>
      </c>
      <c r="J4338">
        <v>1.7537347596400299</v>
      </c>
      <c r="K4338">
        <v>50.278246250170902</v>
      </c>
      <c r="L4338">
        <v>42.655029106184998</v>
      </c>
      <c r="M4338">
        <v>56.519722379630899</v>
      </c>
      <c r="N4338">
        <v>0.70480757464042598</v>
      </c>
      <c r="O4338">
        <v>13.689655172413699</v>
      </c>
      <c r="P4338">
        <v>114.101144333702</v>
      </c>
      <c r="Q4338">
        <v>0.14473015679429699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Row],[Ticker]],[1]!Table1[[Symbol]:[Industry]],2,FALSE),"-")</f>
        <v>-</v>
      </c>
      <c r="E4339">
        <v>10.765279159999899</v>
      </c>
      <c r="F4339">
        <v>1.45</v>
      </c>
      <c r="G4339">
        <v>30.683109238808299</v>
      </c>
      <c r="H4339">
        <v>5.3055426460530004</v>
      </c>
      <c r="I4339">
        <v>-3.4837035863383301</v>
      </c>
      <c r="J4339">
        <v>8.1109039080422498</v>
      </c>
      <c r="K4339">
        <v>1.4032005996138199</v>
      </c>
      <c r="L4339">
        <v>1.36733847607699</v>
      </c>
      <c r="M4339">
        <v>67.508284671455002</v>
      </c>
      <c r="N4339">
        <v>1.6030960140586299</v>
      </c>
      <c r="O4339">
        <v>75.862068965517196</v>
      </c>
      <c r="P4339">
        <v>76.829268292682897</v>
      </c>
      <c r="Q4339">
        <v>3.6070861652228003E-2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Row],[Ticker]],[1]!Table1[[Symbol]:[Industry]],2,FALSE),"-")</f>
        <v>-</v>
      </c>
      <c r="E4340">
        <v>10.704434895</v>
      </c>
      <c r="F4340">
        <v>10.8</v>
      </c>
      <c r="G4340">
        <v>77.852652097112696</v>
      </c>
      <c r="H4340">
        <v>18.6900268745269</v>
      </c>
      <c r="I4340">
        <v>38.780487621514801</v>
      </c>
      <c r="J4340">
        <v>19.959799349992501</v>
      </c>
      <c r="K4340">
        <v>8.2325036864534091</v>
      </c>
      <c r="L4340">
        <v>7.09556944016136</v>
      </c>
      <c r="M4340">
        <v>82.496595392853095</v>
      </c>
      <c r="N4340">
        <v>3.2354477061143001</v>
      </c>
      <c r="O4340">
        <v>0</v>
      </c>
      <c r="P4340">
        <v>170</v>
      </c>
      <c r="Q4340">
        <v>5.4857499788151E-2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Row],[Ticker]],[1]!Table1[[Symbol]:[Industry]],2,FALSE),"-")</f>
        <v>-</v>
      </c>
      <c r="D4341" t="s">
        <v>1474</v>
      </c>
      <c r="E4341">
        <v>10.69338522</v>
      </c>
      <c r="F4341">
        <v>10.71</v>
      </c>
      <c r="G4341">
        <v>184.12864453567599</v>
      </c>
      <c r="H4341">
        <v>11.069706018911999</v>
      </c>
      <c r="I4341">
        <v>56.667811565176798</v>
      </c>
      <c r="J4341">
        <v>2.3116854148165098</v>
      </c>
      <c r="K4341">
        <v>9.4936350861882506</v>
      </c>
      <c r="L4341">
        <v>7.5378224783841699</v>
      </c>
      <c r="M4341">
        <v>64.852548236859107</v>
      </c>
      <c r="N4341">
        <v>1.7455837018956699</v>
      </c>
      <c r="O4341">
        <v>21.848739495798299</v>
      </c>
      <c r="Q4341">
        <v>0.1029141490378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Row],[Ticker]],[1]!Table1[[Symbol]:[Industry]],2,FALSE),"-")</f>
        <v>-</v>
      </c>
      <c r="E4342">
        <v>10.6740096</v>
      </c>
      <c r="F4342">
        <v>22.58</v>
      </c>
      <c r="G4342">
        <v>-10.3923803728142</v>
      </c>
      <c r="H4342">
        <v>6.1373592958676202</v>
      </c>
      <c r="I4342">
        <v>0.82352440643059999</v>
      </c>
      <c r="J4342">
        <v>-1.7835065327589199</v>
      </c>
      <c r="K4342">
        <v>22.3371885832325</v>
      </c>
      <c r="L4342">
        <v>21.693015391136701</v>
      </c>
      <c r="M4342">
        <v>71.935073486837595</v>
      </c>
      <c r="N4342">
        <v>3.0658340426753701</v>
      </c>
      <c r="O4342">
        <v>25.6864481842338</v>
      </c>
      <c r="P4342">
        <v>42.101950912523499</v>
      </c>
      <c r="Q4342">
        <v>4.1958783443471002E-2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Row],[Ticker]],[1]!Table1[[Symbol]:[Industry]],2,FALSE),"-")</f>
        <v>-</v>
      </c>
      <c r="D4343" t="s">
        <v>125</v>
      </c>
      <c r="E4343">
        <v>10.664</v>
      </c>
      <c r="F4343">
        <v>7.03</v>
      </c>
      <c r="G4343">
        <v>-12.5806478769411</v>
      </c>
      <c r="H4343">
        <v>-6.6938784707780297</v>
      </c>
      <c r="I4343">
        <v>-32.989331291966003</v>
      </c>
      <c r="J4343">
        <v>0.233312176118043</v>
      </c>
      <c r="K4343">
        <v>7.02214362587124</v>
      </c>
      <c r="L4343">
        <v>7.2738282339614102</v>
      </c>
      <c r="M4343">
        <v>48.701665244851696</v>
      </c>
      <c r="N4343">
        <v>0.89169957678948197</v>
      </c>
      <c r="O4343">
        <v>84.637268847795099</v>
      </c>
      <c r="P4343">
        <v>36.240310077519297</v>
      </c>
      <c r="Q4343">
        <v>4.7159591816288003E-2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Row],[Ticker]],[1]!Table1[[Symbol]:[Industry]],2,FALSE),"-")</f>
        <v>-</v>
      </c>
      <c r="D4344" t="s">
        <v>182</v>
      </c>
      <c r="E4344">
        <v>10.663589999999999</v>
      </c>
      <c r="F4344">
        <v>24.03</v>
      </c>
      <c r="G4344">
        <v>64.559628408314794</v>
      </c>
      <c r="H4344">
        <v>-6.8969980589031596</v>
      </c>
      <c r="I4344">
        <v>27.194127354650501</v>
      </c>
      <c r="J4344">
        <v>-10.987537475369701</v>
      </c>
      <c r="K4344">
        <v>24.922828307723801</v>
      </c>
      <c r="L4344">
        <v>20.5200326496145</v>
      </c>
      <c r="M4344">
        <v>35.920343134551899</v>
      </c>
      <c r="N4344">
        <v>0.82042038333229705</v>
      </c>
      <c r="O4344">
        <v>45.609654598418601</v>
      </c>
      <c r="P4344">
        <v>127.772511848341</v>
      </c>
      <c r="Q4344">
        <v>7.3519099345396993E-2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D4345" t="s">
        <v>287</v>
      </c>
      <c r="E4345">
        <v>10.66225</v>
      </c>
      <c r="F4345">
        <v>26.09</v>
      </c>
      <c r="G4345">
        <v>-7.5532932846718301</v>
      </c>
      <c r="H4345">
        <v>-16.531366522111</v>
      </c>
      <c r="I4345">
        <v>-19.752561462082799</v>
      </c>
      <c r="J4345">
        <v>-4.1542354367925602</v>
      </c>
      <c r="K4345">
        <v>26.397335421910601</v>
      </c>
      <c r="L4345">
        <v>26.383288268343101</v>
      </c>
      <c r="M4345">
        <v>36.867288705146798</v>
      </c>
      <c r="N4345">
        <v>0.82984160569802201</v>
      </c>
      <c r="O4345">
        <v>22.6523572249904</v>
      </c>
      <c r="P4345">
        <v>24.238095238095202</v>
      </c>
      <c r="Q4345">
        <v>-8.6337622465330003E-3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D4346" t="s">
        <v>140</v>
      </c>
      <c r="E4346">
        <v>10.607355</v>
      </c>
      <c r="F4346">
        <v>93.27</v>
      </c>
      <c r="G4346">
        <v>103.08392587188899</v>
      </c>
      <c r="H4346">
        <v>1.2952190407323501</v>
      </c>
      <c r="I4346">
        <v>2.0581369394190498</v>
      </c>
      <c r="J4346">
        <v>3.58191533419543</v>
      </c>
      <c r="K4346">
        <v>79.081538824996997</v>
      </c>
      <c r="L4346">
        <v>65.334829187108895</v>
      </c>
      <c r="M4346">
        <v>81.680759913532995</v>
      </c>
      <c r="N4346">
        <v>0.989695800663009</v>
      </c>
      <c r="O4346">
        <v>0.771952396268904</v>
      </c>
      <c r="P4346">
        <v>186.98461538461501</v>
      </c>
      <c r="Q4346">
        <v>0.107006240425081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D4347" t="s">
        <v>49</v>
      </c>
      <c r="E4347">
        <v>10.6033905</v>
      </c>
      <c r="F4347">
        <v>25.5</v>
      </c>
      <c r="G4347">
        <v>23.6938619269804</v>
      </c>
      <c r="H4347">
        <v>15.503752364723001</v>
      </c>
      <c r="I4347">
        <v>-40.516654454240602</v>
      </c>
      <c r="J4347">
        <v>-3.0416140775692599</v>
      </c>
      <c r="K4347">
        <v>24.175633230049399</v>
      </c>
      <c r="L4347">
        <v>23.683174406371101</v>
      </c>
      <c r="M4347">
        <v>56.699664384362002</v>
      </c>
      <c r="N4347">
        <v>1.40148833099569</v>
      </c>
      <c r="O4347">
        <v>50.980392156862699</v>
      </c>
      <c r="P4347">
        <v>59.375</v>
      </c>
      <c r="Q4347">
        <v>5.6307420441754998E-2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D4348" t="s">
        <v>713</v>
      </c>
      <c r="E4348">
        <v>10.576090199999999</v>
      </c>
      <c r="F4348">
        <v>58.94</v>
      </c>
      <c r="G4348">
        <v>10.3001757617065</v>
      </c>
      <c r="H4348">
        <v>-2.0207574391984902</v>
      </c>
      <c r="I4348">
        <v>3.6122560096212601</v>
      </c>
      <c r="J4348">
        <v>-0.59037157542703</v>
      </c>
      <c r="K4348">
        <v>55.799920695524797</v>
      </c>
      <c r="L4348">
        <v>51.024835611280103</v>
      </c>
      <c r="M4348">
        <v>51.449225640246297</v>
      </c>
      <c r="N4348">
        <v>0.99250459819590597</v>
      </c>
      <c r="O4348">
        <v>0.101798439090594</v>
      </c>
      <c r="P4348">
        <v>40.233166785629201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D4349" t="s">
        <v>1151</v>
      </c>
      <c r="E4349">
        <v>10.56867879</v>
      </c>
      <c r="F4349">
        <v>9.15</v>
      </c>
      <c r="G4349">
        <v>335.815074048192</v>
      </c>
      <c r="H4349">
        <v>152.89542173965501</v>
      </c>
      <c r="I4349">
        <v>99.954524851890099</v>
      </c>
      <c r="J4349">
        <v>-8.8653764538068796</v>
      </c>
      <c r="K4349">
        <v>6.3282283793704499</v>
      </c>
      <c r="M4349">
        <v>66.322743343988094</v>
      </c>
      <c r="N4349">
        <v>0.81808946662665605</v>
      </c>
      <c r="O4349">
        <v>12.5683060109289</v>
      </c>
      <c r="P4349">
        <v>384.12698412698398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D4350" t="s">
        <v>542</v>
      </c>
      <c r="E4350">
        <v>10.512247199999999</v>
      </c>
      <c r="F4350">
        <v>22.99</v>
      </c>
      <c r="G4350">
        <v>-35.328694463997003</v>
      </c>
      <c r="H4350">
        <v>13.2785166782364</v>
      </c>
      <c r="I4350">
        <v>-19.4571373935818</v>
      </c>
      <c r="J4350">
        <v>-1.9688868048419901</v>
      </c>
      <c r="K4350">
        <v>20.6979215031221</v>
      </c>
      <c r="L4350">
        <v>21.5713300097113</v>
      </c>
      <c r="M4350">
        <v>50.411137878191603</v>
      </c>
      <c r="N4350">
        <v>1.5241051468232301</v>
      </c>
      <c r="O4350">
        <v>32.535885167464102</v>
      </c>
      <c r="P4350">
        <v>39.756838905774998</v>
      </c>
      <c r="Q4350">
        <v>1.1401053416757999E-2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D4351" t="s">
        <v>287</v>
      </c>
      <c r="E4351">
        <v>10.44269388</v>
      </c>
      <c r="F4351">
        <v>24.1</v>
      </c>
      <c r="G4351">
        <v>-29.906138073019498</v>
      </c>
      <c r="H4351">
        <v>8.7327169005845509</v>
      </c>
      <c r="I4351">
        <v>1.1571227290723101</v>
      </c>
      <c r="J4351">
        <v>-0.32034104574346101</v>
      </c>
      <c r="K4351">
        <v>22.056788426457199</v>
      </c>
      <c r="L4351">
        <v>23.227115307644699</v>
      </c>
      <c r="M4351">
        <v>77.971039948471997</v>
      </c>
      <c r="N4351">
        <v>1.93442622950819</v>
      </c>
      <c r="O4351">
        <v>45.228215767634801</v>
      </c>
      <c r="P4351">
        <v>53.698979591836697</v>
      </c>
      <c r="Q4351">
        <v>2.8153602283448001E-2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D4352" t="s">
        <v>1675</v>
      </c>
      <c r="E4352">
        <v>10.408233600000001</v>
      </c>
      <c r="F4352">
        <v>21.79</v>
      </c>
      <c r="G4352">
        <v>-1.7206606573534799</v>
      </c>
      <c r="H4352">
        <v>-24.993231044024999</v>
      </c>
      <c r="I4352">
        <v>-45.238438434823102</v>
      </c>
      <c r="J4352">
        <v>-11.7588554568796</v>
      </c>
      <c r="K4352">
        <v>25.014326299597101</v>
      </c>
      <c r="L4352">
        <v>23.881326053713501</v>
      </c>
      <c r="M4352">
        <v>19.175392906029501</v>
      </c>
      <c r="N4352">
        <v>0.15825448699063799</v>
      </c>
      <c r="O4352">
        <v>52.776502983019697</v>
      </c>
      <c r="P4352">
        <v>37.824161922833603</v>
      </c>
      <c r="Q4352">
        <v>0.124280512664961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D4353" t="s">
        <v>140</v>
      </c>
      <c r="E4353">
        <v>10.366882</v>
      </c>
      <c r="F4353">
        <v>8.92</v>
      </c>
      <c r="G4353">
        <v>87.602734828658996</v>
      </c>
      <c r="H4353">
        <v>4.1234832276187996</v>
      </c>
      <c r="I4353">
        <v>57.877024617000203</v>
      </c>
      <c r="J4353">
        <v>1.28850640435843</v>
      </c>
      <c r="K4353">
        <v>7.96078773712778</v>
      </c>
      <c r="L4353">
        <v>6.9910212417749102</v>
      </c>
      <c r="M4353">
        <v>77.852227917134798</v>
      </c>
      <c r="N4353">
        <v>1.7097441405398299</v>
      </c>
      <c r="O4353">
        <v>6.5022421524663701</v>
      </c>
      <c r="P4353">
        <v>137.86666666666599</v>
      </c>
      <c r="Q4353">
        <v>7.7494956019093994E-2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E4354">
        <v>10.3480974</v>
      </c>
      <c r="F4354">
        <v>17.899999999999999</v>
      </c>
      <c r="G4354">
        <v>-41.068042834924299</v>
      </c>
      <c r="H4354">
        <v>-7.9254704343044997</v>
      </c>
      <c r="I4354">
        <v>-40.862552807292801</v>
      </c>
      <c r="J4354">
        <v>-1.2416140775692599</v>
      </c>
      <c r="K4354">
        <v>18.812059661557502</v>
      </c>
      <c r="L4354">
        <v>21.801817924180799</v>
      </c>
      <c r="M4354">
        <v>2.1187451060811002E-2</v>
      </c>
      <c r="N4354">
        <v>0.61298701298701297</v>
      </c>
      <c r="O4354">
        <v>85.921787709497195</v>
      </c>
      <c r="P4354">
        <v>1.99430199430197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D4355" t="s">
        <v>539</v>
      </c>
      <c r="E4355">
        <v>10.306339749999999</v>
      </c>
      <c r="F4355">
        <v>32.69</v>
      </c>
      <c r="G4355">
        <v>-37.954786721668199</v>
      </c>
      <c r="H4355">
        <v>-23.236788784337602</v>
      </c>
      <c r="I4355">
        <v>-12.156081966237601</v>
      </c>
      <c r="J4355">
        <v>-6.2401610116000601</v>
      </c>
      <c r="K4355">
        <v>38.195401159130498</v>
      </c>
      <c r="L4355">
        <v>35.9924584565101</v>
      </c>
      <c r="M4355">
        <v>13.233881760343801</v>
      </c>
      <c r="N4355">
        <v>1.0429292929292899</v>
      </c>
      <c r="O4355">
        <v>44.233710614866901</v>
      </c>
      <c r="P4355">
        <v>70.083246618106102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D4356" t="s">
        <v>46</v>
      </c>
      <c r="E4356">
        <v>10.30561732</v>
      </c>
      <c r="F4356">
        <v>0.82</v>
      </c>
      <c r="G4356">
        <v>-16.9728047396862</v>
      </c>
      <c r="H4356">
        <v>-7.2203372711312701</v>
      </c>
      <c r="I4356">
        <v>3.8106687080339601</v>
      </c>
      <c r="J4356">
        <v>-1.2416140775692599</v>
      </c>
      <c r="K4356">
        <v>0.79907407036715605</v>
      </c>
      <c r="L4356">
        <v>1.1179192922066601</v>
      </c>
      <c r="M4356">
        <v>20.4520184479371</v>
      </c>
      <c r="N4356">
        <v>0.123337102540111</v>
      </c>
      <c r="O4356">
        <v>18.292682926829201</v>
      </c>
      <c r="P4356">
        <v>49.090909090909001</v>
      </c>
      <c r="Q4356">
        <v>-4.2390874295310001E-3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D4357" t="s">
        <v>821</v>
      </c>
      <c r="E4357">
        <v>10.23488523</v>
      </c>
      <c r="F4357">
        <v>13.37</v>
      </c>
      <c r="G4357">
        <v>190.518506476743</v>
      </c>
      <c r="H4357">
        <v>2.8845263670109098</v>
      </c>
      <c r="I4357">
        <v>222.59745980638201</v>
      </c>
      <c r="J4357">
        <v>6.8375285440300599</v>
      </c>
      <c r="K4357">
        <v>10.5644162033187</v>
      </c>
      <c r="L4357">
        <v>7.2899181868800804</v>
      </c>
      <c r="M4357">
        <v>85.678607632581304</v>
      </c>
      <c r="N4357">
        <v>1.36234352769692</v>
      </c>
      <c r="O4357">
        <v>0</v>
      </c>
      <c r="P4357">
        <v>374.113475177304</v>
      </c>
      <c r="Q4357">
        <v>8.7310928234872007E-2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D4358" t="s">
        <v>629</v>
      </c>
      <c r="E4358">
        <v>10.22134</v>
      </c>
      <c r="F4358">
        <v>30.45</v>
      </c>
      <c r="G4358">
        <v>41.9259061258754</v>
      </c>
      <c r="H4358">
        <v>43.802337303567803</v>
      </c>
      <c r="I4358">
        <v>-14.5006402361863</v>
      </c>
      <c r="J4358">
        <v>19.090336129899601</v>
      </c>
      <c r="K4358">
        <v>23.654767445378901</v>
      </c>
      <c r="L4358">
        <v>25.261525608516902</v>
      </c>
      <c r="M4358">
        <v>95.273644936971607</v>
      </c>
      <c r="N4358">
        <v>3.7342352129840402</v>
      </c>
      <c r="O4358">
        <v>33.3333333333333</v>
      </c>
      <c r="P4358">
        <v>86.695278969957101</v>
      </c>
      <c r="Q4358">
        <v>0.11014675888919601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D4359" t="s">
        <v>75</v>
      </c>
      <c r="E4359">
        <v>10.2093075</v>
      </c>
      <c r="F4359">
        <v>14</v>
      </c>
      <c r="G4359">
        <v>-80.881089403324495</v>
      </c>
      <c r="H4359">
        <v>-7.27840928042278</v>
      </c>
      <c r="I4359">
        <v>-56.880575531597302</v>
      </c>
      <c r="J4359">
        <v>-1.2416140775692599</v>
      </c>
      <c r="K4359">
        <v>14.7383749714225</v>
      </c>
      <c r="L4359">
        <v>17.649973990183501</v>
      </c>
      <c r="M4359">
        <v>44.106863214007703</v>
      </c>
      <c r="N4359">
        <v>0</v>
      </c>
      <c r="O4359">
        <v>138.57142857142799</v>
      </c>
      <c r="P4359">
        <v>22.9148375768217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D4360" t="s">
        <v>692</v>
      </c>
      <c r="E4360">
        <v>10.1768047</v>
      </c>
      <c r="F4360">
        <v>74.42</v>
      </c>
      <c r="G4360">
        <v>173.41194489113599</v>
      </c>
      <c r="H4360">
        <v>-25.256051556845499</v>
      </c>
      <c r="I4360">
        <v>186.385894529333</v>
      </c>
      <c r="J4360">
        <v>-4.4682807442359298</v>
      </c>
      <c r="K4360">
        <v>76.305065061120601</v>
      </c>
      <c r="M4360">
        <v>43.821906448254097</v>
      </c>
      <c r="N4360">
        <v>0.47274132641969702</v>
      </c>
      <c r="O4360">
        <v>33.351249664068703</v>
      </c>
      <c r="P4360">
        <v>214.672304439746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D4361" t="s">
        <v>414</v>
      </c>
      <c r="E4361">
        <v>10.107115200000001</v>
      </c>
      <c r="F4361">
        <v>10.4</v>
      </c>
      <c r="G4361">
        <v>3.6938619269804098</v>
      </c>
      <c r="H4361">
        <v>-13.4586317521035</v>
      </c>
      <c r="I4361">
        <v>-17.919344398125901</v>
      </c>
      <c r="J4361">
        <v>-5.4521403933587402</v>
      </c>
      <c r="K4361">
        <v>11.296905417665799</v>
      </c>
      <c r="L4361">
        <v>10.8059246819994</v>
      </c>
      <c r="M4361">
        <v>43.606830523537297</v>
      </c>
      <c r="N4361">
        <v>0.616860387048356</v>
      </c>
      <c r="O4361">
        <v>55.480769230769198</v>
      </c>
      <c r="P4361">
        <v>79.001721170395797</v>
      </c>
      <c r="Q4361">
        <v>3.6223084664786E-2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D4362" t="s">
        <v>403</v>
      </c>
      <c r="E4362">
        <v>10.093305600000001</v>
      </c>
      <c r="F4362">
        <v>13.4</v>
      </c>
      <c r="G4362">
        <v>-27.3401114851318</v>
      </c>
      <c r="H4362">
        <v>6.0517042187319996</v>
      </c>
      <c r="I4362">
        <v>-1.6655217681565</v>
      </c>
      <c r="J4362">
        <v>-5.2416140775692703</v>
      </c>
      <c r="K4362">
        <v>12.582890690166399</v>
      </c>
      <c r="L4362">
        <v>12.185444054630601</v>
      </c>
      <c r="M4362">
        <v>58.5286011206775</v>
      </c>
      <c r="N4362">
        <v>1.1232193404794399</v>
      </c>
      <c r="O4362">
        <v>10.4477611940298</v>
      </c>
      <c r="P4362">
        <v>58.956109134045001</v>
      </c>
      <c r="Q4362">
        <v>6.6536274125954004E-2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E4363">
        <v>10.080189000000001</v>
      </c>
      <c r="F4363">
        <v>33</v>
      </c>
      <c r="G4363">
        <v>-28.383289408331098</v>
      </c>
      <c r="H4363">
        <v>-4.8393848901788798</v>
      </c>
      <c r="I4363">
        <v>-8.5702836729184106</v>
      </c>
      <c r="J4363">
        <v>-1.2416140775692599</v>
      </c>
      <c r="K4363">
        <v>32.393172613845799</v>
      </c>
      <c r="L4363">
        <v>32.169536113397299</v>
      </c>
      <c r="M4363">
        <v>84.7193819831745</v>
      </c>
      <c r="N4363">
        <v>0</v>
      </c>
      <c r="O4363">
        <v>7.5757575757575601</v>
      </c>
      <c r="P4363">
        <v>10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D4364" t="s">
        <v>539</v>
      </c>
      <c r="E4364">
        <v>10.067985999999999</v>
      </c>
      <c r="F4364">
        <v>9.92</v>
      </c>
      <c r="G4364">
        <v>33.179392473604203</v>
      </c>
      <c r="H4364">
        <v>1.1606151098211099</v>
      </c>
      <c r="I4364">
        <v>-33.332188434823102</v>
      </c>
      <c r="J4364">
        <v>1.61844720945832</v>
      </c>
      <c r="K4364">
        <v>10.175254579317301</v>
      </c>
      <c r="L4364">
        <v>9.6662874468239508</v>
      </c>
      <c r="M4364">
        <v>48.339856854199198</v>
      </c>
      <c r="N4364">
        <v>1.1735750414706401</v>
      </c>
      <c r="O4364">
        <v>59.375</v>
      </c>
      <c r="P4364">
        <v>76.512455516014199</v>
      </c>
      <c r="Q4364">
        <v>0.10784874311470199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E4365">
        <v>10.0594845</v>
      </c>
      <c r="F4365">
        <v>4.43</v>
      </c>
      <c r="G4365">
        <v>-18.257357585214699</v>
      </c>
      <c r="H4365">
        <v>-11.5523478531418</v>
      </c>
      <c r="I4365">
        <v>-40.229878203799998</v>
      </c>
      <c r="J4365">
        <v>-7.52068384501111</v>
      </c>
      <c r="K4365">
        <v>4.6974710000513902</v>
      </c>
      <c r="L4365">
        <v>4.8681555785192998</v>
      </c>
      <c r="M4365">
        <v>27.162092322517999</v>
      </c>
      <c r="N4365">
        <v>1.9641485275288</v>
      </c>
      <c r="O4365">
        <v>56.884875846501103</v>
      </c>
      <c r="P4365">
        <v>31.065088757396399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E4366">
        <v>10.035222375</v>
      </c>
      <c r="F4366">
        <v>10.92</v>
      </c>
      <c r="G4366">
        <v>-9.5146942227521993</v>
      </c>
      <c r="H4366">
        <v>0.18803741329460899</v>
      </c>
      <c r="I4366">
        <v>-22.256291854339398</v>
      </c>
      <c r="J4366">
        <v>-8.9524574510632302</v>
      </c>
      <c r="K4366">
        <v>10.594013667713901</v>
      </c>
      <c r="L4366">
        <v>10.417224959513501</v>
      </c>
      <c r="M4366">
        <v>51.572346607272003</v>
      </c>
      <c r="N4366">
        <v>2.9465879972721298</v>
      </c>
      <c r="O4366">
        <v>47.3443223443223</v>
      </c>
      <c r="P4366">
        <v>58.951965065502101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D4367" t="s">
        <v>29</v>
      </c>
      <c r="E4367">
        <v>9.9993599999999994</v>
      </c>
      <c r="F4367">
        <v>29</v>
      </c>
      <c r="G4367">
        <v>-37.756519752408899</v>
      </c>
      <c r="H4367">
        <v>-6.4155670267813303</v>
      </c>
      <c r="I4367">
        <v>1.7471766445418999</v>
      </c>
      <c r="J4367">
        <v>-0.52476819943305597</v>
      </c>
      <c r="K4367">
        <v>27.927088762878999</v>
      </c>
      <c r="L4367">
        <v>26.883399342461701</v>
      </c>
      <c r="M4367">
        <v>49.613433962791802</v>
      </c>
      <c r="N4367">
        <v>1.03157894736842</v>
      </c>
      <c r="O4367">
        <v>17.241379310344801</v>
      </c>
      <c r="P4367">
        <v>22.621564482029601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140</v>
      </c>
      <c r="E4368">
        <v>9.9760069999999992</v>
      </c>
      <c r="F4368">
        <v>7.79</v>
      </c>
      <c r="G4368">
        <v>10.1211824173481</v>
      </c>
      <c r="H4368">
        <v>-6.3469225786210997</v>
      </c>
      <c r="I4368">
        <v>-33.188155513012397</v>
      </c>
      <c r="J4368">
        <v>-6.2113110472662303</v>
      </c>
      <c r="K4368">
        <v>8.0437492579586394</v>
      </c>
      <c r="L4368">
        <v>7.6806330676624599</v>
      </c>
      <c r="M4368">
        <v>58.6192805679053</v>
      </c>
      <c r="N4368">
        <v>1.14320482219832</v>
      </c>
      <c r="O4368">
        <v>31.835686777920401</v>
      </c>
      <c r="P4368">
        <v>77.448747152619603</v>
      </c>
      <c r="Q4368">
        <v>5.7067371171887003E-2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D4369" t="s">
        <v>539</v>
      </c>
      <c r="E4369">
        <v>9.94</v>
      </c>
      <c r="F4369">
        <v>20.85</v>
      </c>
      <c r="G4369">
        <v>17.984519366426699</v>
      </c>
      <c r="H4369">
        <v>-11.4183322585999</v>
      </c>
      <c r="I4369">
        <v>63.963729932523698</v>
      </c>
      <c r="J4369">
        <v>-6.6650203573028497</v>
      </c>
      <c r="K4369">
        <v>19.709737245106702</v>
      </c>
      <c r="L4369">
        <v>14.983427616720499</v>
      </c>
      <c r="M4369">
        <v>43.667634972534401</v>
      </c>
      <c r="N4369">
        <v>0.51928202362904197</v>
      </c>
      <c r="O4369">
        <v>27.3860911270983</v>
      </c>
      <c r="P4369">
        <v>171.484375</v>
      </c>
      <c r="Q4369">
        <v>0.14228790594270499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629</v>
      </c>
      <c r="E4370">
        <v>9.9185295</v>
      </c>
      <c r="F4370">
        <v>23.39</v>
      </c>
      <c r="G4370">
        <v>32.8095081854838</v>
      </c>
      <c r="H4370">
        <v>-5.51879041034874</v>
      </c>
      <c r="I4370">
        <v>-30.093754271122101</v>
      </c>
      <c r="J4370">
        <v>3.7404326010662698</v>
      </c>
      <c r="K4370">
        <v>23.375214409458899</v>
      </c>
      <c r="L4370">
        <v>23.688615610257099</v>
      </c>
      <c r="M4370">
        <v>69.3264465334953</v>
      </c>
      <c r="N4370">
        <v>0.718625847160551</v>
      </c>
      <c r="O4370">
        <v>42.325780247969199</v>
      </c>
      <c r="P4370">
        <v>85.634920634920604</v>
      </c>
      <c r="Q4370">
        <v>4.9289081519009001E-2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E4371">
        <v>9.8781759999999998</v>
      </c>
      <c r="F4371">
        <v>23</v>
      </c>
      <c r="G4371">
        <v>-54.431138073019497</v>
      </c>
      <c r="H4371">
        <v>17.964847914053902</v>
      </c>
      <c r="I4371">
        <v>-16.203810056444699</v>
      </c>
      <c r="J4371">
        <v>-0.98243481191050996</v>
      </c>
      <c r="K4371">
        <v>21.2621124455843</v>
      </c>
      <c r="L4371">
        <v>26.1300149728789</v>
      </c>
      <c r="M4371">
        <v>60.100692043311</v>
      </c>
      <c r="N4371">
        <v>3.70558332627298</v>
      </c>
      <c r="O4371">
        <v>200.85403726708</v>
      </c>
      <c r="P4371">
        <v>32.641291810841899</v>
      </c>
      <c r="Q4371">
        <v>6.4135961222794996E-2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E4372">
        <v>9.7682500000000001</v>
      </c>
      <c r="F4372">
        <v>4.03</v>
      </c>
      <c r="G4372">
        <v>52.804973038091497</v>
      </c>
      <c r="H4372">
        <v>-14.927104188424501</v>
      </c>
      <c r="I4372">
        <v>7.3264941999073701</v>
      </c>
      <c r="J4372">
        <v>3.6177209607938901</v>
      </c>
      <c r="K4372">
        <v>4.2841372450311699</v>
      </c>
      <c r="L4372">
        <v>3.9839397284419098</v>
      </c>
      <c r="M4372">
        <v>45.763304217767001</v>
      </c>
      <c r="N4372">
        <v>1.1249521298341301</v>
      </c>
      <c r="O4372">
        <v>49.131513647642599</v>
      </c>
      <c r="P4372">
        <v>96.585365853658502</v>
      </c>
      <c r="Q4372">
        <v>-1.4524039941895E-2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629</v>
      </c>
      <c r="E4373">
        <v>9.7463010000000008</v>
      </c>
      <c r="F4373">
        <v>25.98</v>
      </c>
      <c r="G4373">
        <v>48.056278034362897</v>
      </c>
      <c r="H4373">
        <v>-34.700880735054199</v>
      </c>
      <c r="I4373">
        <v>15.472967737710199</v>
      </c>
      <c r="J4373">
        <v>-10.813042648997801</v>
      </c>
      <c r="K4373">
        <v>27.966105002487499</v>
      </c>
      <c r="L4373">
        <v>23.544909242728998</v>
      </c>
      <c r="M4373">
        <v>10.3171902254999</v>
      </c>
      <c r="N4373">
        <v>0.23840939708098299</v>
      </c>
      <c r="O4373">
        <v>39.1839876828329</v>
      </c>
      <c r="P4373">
        <v>116.5</v>
      </c>
      <c r="Q4373">
        <v>0.119908305769983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E4374">
        <v>9.7003988099999994</v>
      </c>
      <c r="F4374">
        <v>3.68</v>
      </c>
      <c r="G4374">
        <v>1.9168584426598501</v>
      </c>
      <c r="H4374">
        <v>7.3345281532993596</v>
      </c>
      <c r="I4374">
        <v>-27.149518645595901</v>
      </c>
      <c r="J4374">
        <v>11.9162806592728</v>
      </c>
      <c r="K4374">
        <v>3.4985176184312401</v>
      </c>
      <c r="L4374">
        <v>3.5238433496521901</v>
      </c>
      <c r="M4374">
        <v>76.559267516532998</v>
      </c>
      <c r="N4374">
        <v>1.28560739471601</v>
      </c>
      <c r="O4374">
        <v>41.032608695652101</v>
      </c>
      <c r="P4374">
        <v>71.162790697674396</v>
      </c>
      <c r="Q4374">
        <v>3.4463452862128999E-2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539</v>
      </c>
      <c r="E4375">
        <v>9.6778499999999994</v>
      </c>
      <c r="F4375">
        <v>6.95</v>
      </c>
      <c r="G4375">
        <v>113.349034340773</v>
      </c>
      <c r="H4375">
        <v>18.037564849855698</v>
      </c>
      <c r="I4375">
        <v>-55.415521768156502</v>
      </c>
      <c r="J4375">
        <v>-8.8035436733971597</v>
      </c>
      <c r="K4375">
        <v>6.7721865099331202</v>
      </c>
      <c r="L4375">
        <v>7.6597494057625299</v>
      </c>
      <c r="M4375">
        <v>52.1263271070031</v>
      </c>
      <c r="N4375">
        <v>0.51843041805385204</v>
      </c>
      <c r="O4375">
        <v>83.021582733812906</v>
      </c>
      <c r="P4375">
        <v>148.21428571428501</v>
      </c>
      <c r="Q4375">
        <v>5.8199947647831998E-2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D4376" t="s">
        <v>629</v>
      </c>
      <c r="E4376">
        <v>9.6677849699999996</v>
      </c>
      <c r="F4376">
        <v>2.93</v>
      </c>
      <c r="G4376">
        <v>-36.9768697803366</v>
      </c>
      <c r="H4376">
        <v>5.9133032818641098</v>
      </c>
      <c r="I4376">
        <v>-24.002920142140201</v>
      </c>
      <c r="J4376">
        <v>17.1491905201318</v>
      </c>
      <c r="K4376">
        <v>2.7955929751678901</v>
      </c>
      <c r="L4376">
        <v>3.0269438074442401</v>
      </c>
      <c r="M4376">
        <v>66.2543795652618</v>
      </c>
      <c r="N4376">
        <v>2.3539174658403699</v>
      </c>
      <c r="O4376">
        <v>31.058020477815599</v>
      </c>
      <c r="P4376">
        <v>24.680851063829699</v>
      </c>
      <c r="Q4376">
        <v>8.5829762802010004E-2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D4377" t="s">
        <v>539</v>
      </c>
      <c r="E4377">
        <v>9.6543749999999999</v>
      </c>
      <c r="F4377">
        <v>31.25</v>
      </c>
      <c r="G4377">
        <v>-18.473149805248699</v>
      </c>
      <c r="H4377">
        <v>11.159130328826301</v>
      </c>
      <c r="I4377">
        <v>-9.8896197489575695</v>
      </c>
      <c r="J4377">
        <v>14.456275592923101</v>
      </c>
      <c r="K4377">
        <v>27.625736365820501</v>
      </c>
      <c r="L4377">
        <v>27.500796621309799</v>
      </c>
      <c r="M4377">
        <v>92.3039696881673</v>
      </c>
      <c r="N4377">
        <v>0.44958740396471503</v>
      </c>
      <c r="O4377">
        <v>3.7119999999999802</v>
      </c>
      <c r="P4377">
        <v>34.177758694718698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D4378" t="s">
        <v>629</v>
      </c>
      <c r="E4378">
        <v>9.6378380000000003</v>
      </c>
      <c r="F4378">
        <v>22.6</v>
      </c>
      <c r="G4378">
        <v>-23.344862446595801</v>
      </c>
      <c r="H4378">
        <v>-6.4234217948934302E-2</v>
      </c>
      <c r="I4378">
        <v>27.040482372630201</v>
      </c>
      <c r="J4378">
        <v>-1.2416140775692599</v>
      </c>
      <c r="K4378">
        <v>21.739680588521299</v>
      </c>
      <c r="L4378">
        <v>19.514748411471299</v>
      </c>
      <c r="M4378">
        <v>99.9980964254393</v>
      </c>
      <c r="N4378">
        <v>0</v>
      </c>
      <c r="O4378">
        <v>0</v>
      </c>
      <c r="P4378">
        <v>40.372670807453403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D4379" t="s">
        <v>403</v>
      </c>
      <c r="E4379">
        <v>9.6302933999999993</v>
      </c>
      <c r="F4379">
        <v>18.489999999999998</v>
      </c>
      <c r="G4379">
        <v>58.964403009144696</v>
      </c>
      <c r="H4379">
        <v>41.488298725640298</v>
      </c>
      <c r="I4379">
        <v>53.094454229443201</v>
      </c>
      <c r="J4379">
        <v>6.8681056600574397</v>
      </c>
      <c r="K4379">
        <v>14.8106562147955</v>
      </c>
      <c r="L4379">
        <v>11.656961073626199</v>
      </c>
      <c r="M4379">
        <v>91.393382442957304</v>
      </c>
      <c r="N4379">
        <v>1.13475610739987</v>
      </c>
      <c r="O4379">
        <v>0</v>
      </c>
      <c r="P4379">
        <v>182.29007633587699</v>
      </c>
      <c r="Q4379">
        <v>0.157048698540418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D4380" t="s">
        <v>539</v>
      </c>
      <c r="E4380">
        <v>9.6157599999999999</v>
      </c>
      <c r="F4380">
        <v>33.770000000000003</v>
      </c>
      <c r="G4380">
        <v>57.226470622632597</v>
      </c>
      <c r="H4380">
        <v>-2.8132410993292201</v>
      </c>
      <c r="I4380">
        <v>-3.9379545507933602</v>
      </c>
      <c r="J4380">
        <v>-5.0320609188635697</v>
      </c>
      <c r="K4380">
        <v>35.823648954090103</v>
      </c>
      <c r="L4380">
        <v>34.033781737446802</v>
      </c>
      <c r="M4380">
        <v>33.7037646344317</v>
      </c>
      <c r="N4380">
        <v>0.361269445381594</v>
      </c>
      <c r="O4380">
        <v>59.253775540420399</v>
      </c>
      <c r="P4380">
        <v>104.04833836858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E4381">
        <v>9.5917499999999993</v>
      </c>
      <c r="F4381">
        <v>31.97</v>
      </c>
      <c r="G4381">
        <v>183.180793195131</v>
      </c>
      <c r="H4381">
        <v>-17.739842556082699</v>
      </c>
      <c r="I4381">
        <v>-68.157679462094606</v>
      </c>
      <c r="J4381">
        <v>8.4881156521604595</v>
      </c>
      <c r="K4381">
        <v>32.8878829772298</v>
      </c>
      <c r="L4381">
        <v>32.946924404330701</v>
      </c>
      <c r="M4381">
        <v>57.148978679212497</v>
      </c>
      <c r="N4381">
        <v>1.4495505629573</v>
      </c>
      <c r="O4381">
        <v>121.363778542383</v>
      </c>
      <c r="P4381">
        <v>209.48693126815101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D4382" t="s">
        <v>65</v>
      </c>
      <c r="E4382">
        <v>9.5879999999999992</v>
      </c>
      <c r="F4382">
        <v>60.94</v>
      </c>
      <c r="G4382">
        <v>61.201554234672699</v>
      </c>
      <c r="H4382">
        <v>-12.201703730758499</v>
      </c>
      <c r="I4382">
        <v>-28.728551061506501</v>
      </c>
      <c r="J4382">
        <v>-8.6039329181489705</v>
      </c>
      <c r="K4382">
        <v>69.331441203528399</v>
      </c>
      <c r="L4382">
        <v>63.038076546248398</v>
      </c>
      <c r="M4382">
        <v>39.9432927277104</v>
      </c>
      <c r="N4382">
        <v>1.8623537606774601</v>
      </c>
      <c r="O4382">
        <v>42.763373810305197</v>
      </c>
      <c r="P4382">
        <v>124.291497975708</v>
      </c>
      <c r="Q4382">
        <v>7.8537322585326003E-2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E4383">
        <v>9.5605394520000004</v>
      </c>
      <c r="F4383">
        <v>6.42</v>
      </c>
      <c r="G4383">
        <v>-24.0768387099622</v>
      </c>
      <c r="H4383">
        <v>-18.1997087768185</v>
      </c>
      <c r="I4383">
        <v>-52.189331291965999</v>
      </c>
      <c r="J4383">
        <v>-1.2416140775692599</v>
      </c>
      <c r="K4383">
        <v>7.1074429802393304</v>
      </c>
      <c r="L4383">
        <v>7.9050630829696598</v>
      </c>
      <c r="M4383">
        <v>1.3196024510999999E-5</v>
      </c>
      <c r="N4383">
        <v>0</v>
      </c>
      <c r="O4383">
        <v>71.651090342679097</v>
      </c>
      <c r="P4383">
        <v>2.2292993630573101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403</v>
      </c>
      <c r="E4384">
        <v>9.5231700000000004</v>
      </c>
      <c r="F4384">
        <v>21</v>
      </c>
      <c r="G4384">
        <v>-15.779822283545901</v>
      </c>
      <c r="H4384">
        <v>7.6606151098211104</v>
      </c>
      <c r="I4384">
        <v>-8.5940338213568399</v>
      </c>
      <c r="J4384">
        <v>4.7238490307509799</v>
      </c>
      <c r="K4384">
        <v>18.557655251198401</v>
      </c>
      <c r="L4384">
        <v>18.154804462801401</v>
      </c>
      <c r="M4384">
        <v>73.557293884796195</v>
      </c>
      <c r="N4384">
        <v>2.2954221242381001</v>
      </c>
      <c r="O4384">
        <v>0.476190476190474</v>
      </c>
      <c r="P4384">
        <v>57.894736842105203</v>
      </c>
      <c r="Q4384">
        <v>2.5023042290936E-2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D4385" t="s">
        <v>542</v>
      </c>
      <c r="E4385">
        <v>9.5108599999999992</v>
      </c>
      <c r="F4385">
        <v>34.14</v>
      </c>
      <c r="G4385">
        <v>44.393861926980399</v>
      </c>
      <c r="H4385">
        <v>-4.8393848901788798</v>
      </c>
      <c r="I4385">
        <v>49.239240136605297</v>
      </c>
      <c r="J4385">
        <v>-1.2416140775692599</v>
      </c>
      <c r="K4385">
        <v>29.323816831906399</v>
      </c>
      <c r="L4385">
        <v>23.687178249203399</v>
      </c>
      <c r="M4385">
        <v>100</v>
      </c>
      <c r="N4385">
        <v>0</v>
      </c>
      <c r="O4385">
        <v>0</v>
      </c>
      <c r="P4385">
        <v>70.7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713</v>
      </c>
      <c r="E4386">
        <v>9.5089231049999992</v>
      </c>
      <c r="F4386">
        <v>117.48</v>
      </c>
      <c r="G4386">
        <v>-3.9485414886188801</v>
      </c>
      <c r="H4386">
        <v>-1.8316659655049401</v>
      </c>
      <c r="I4386">
        <v>-4.4334120165806699</v>
      </c>
      <c r="J4386">
        <v>0.164622274950603</v>
      </c>
      <c r="K4386">
        <v>112.27775691329499</v>
      </c>
      <c r="L4386">
        <v>107.64010366593899</v>
      </c>
      <c r="M4386">
        <v>45.884931757483201</v>
      </c>
      <c r="N4386">
        <v>0.90383916771419404</v>
      </c>
      <c r="O4386">
        <v>2.5280898876404301</v>
      </c>
      <c r="P4386">
        <v>23.273871983210899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629</v>
      </c>
      <c r="E4387">
        <v>9.4722600000000003</v>
      </c>
      <c r="F4387">
        <v>6.52</v>
      </c>
      <c r="G4387">
        <v>94.710811079522699</v>
      </c>
      <c r="H4387">
        <v>-3.1574277036345402</v>
      </c>
      <c r="I4387">
        <v>23.930969459913602</v>
      </c>
      <c r="J4387">
        <v>4.6501056676536603</v>
      </c>
      <c r="K4387">
        <v>5.5010391843161504</v>
      </c>
      <c r="L4387">
        <v>4.4887244427216002</v>
      </c>
      <c r="M4387">
        <v>65.680447740643203</v>
      </c>
      <c r="N4387">
        <v>1.36162828701369</v>
      </c>
      <c r="O4387">
        <v>5.9815950920245298</v>
      </c>
      <c r="P4387">
        <v>155.68627450980301</v>
      </c>
      <c r="Q4387">
        <v>0.146847391590092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D4388" t="s">
        <v>1407</v>
      </c>
      <c r="E4388">
        <v>9.4564943550000002</v>
      </c>
      <c r="F4388">
        <v>30.49</v>
      </c>
      <c r="G4388">
        <v>-18.108835021209799</v>
      </c>
      <c r="H4388">
        <v>23.570656950825299</v>
      </c>
      <c r="I4388">
        <v>9.8597307570960098</v>
      </c>
      <c r="J4388">
        <v>18.641198422430701</v>
      </c>
      <c r="K4388">
        <v>25.277003629050601</v>
      </c>
      <c r="L4388">
        <v>24.282861183929199</v>
      </c>
      <c r="M4388">
        <v>85.196952466259603</v>
      </c>
      <c r="N4388">
        <v>1.7895833962018799</v>
      </c>
      <c r="O4388">
        <v>0.72154804854052101</v>
      </c>
      <c r="P4388">
        <v>87.630769230769204</v>
      </c>
      <c r="Q4388">
        <v>9.4318452021841998E-2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E4389">
        <v>9.4390787490000001</v>
      </c>
      <c r="F4389">
        <v>11.92</v>
      </c>
      <c r="G4389">
        <v>10.9192277806389</v>
      </c>
      <c r="H4389">
        <v>5.9513127842397102</v>
      </c>
      <c r="I4389">
        <v>-10.307123612005499</v>
      </c>
      <c r="J4389">
        <v>11.542476831521601</v>
      </c>
      <c r="K4389">
        <v>10.829164308242101</v>
      </c>
      <c r="L4389">
        <v>11.081837066367999</v>
      </c>
      <c r="M4389">
        <v>67.170981485617006</v>
      </c>
      <c r="N4389">
        <v>2.79720279720279</v>
      </c>
      <c r="O4389">
        <v>79.949664429530202</v>
      </c>
      <c r="P4389">
        <v>46.516666666666602</v>
      </c>
      <c r="Q4389">
        <v>3.4110427396567999E-2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D4390" t="s">
        <v>49</v>
      </c>
      <c r="E4390">
        <v>9.4094727999999996</v>
      </c>
      <c r="F4390">
        <v>31</v>
      </c>
      <c r="G4390">
        <v>44.398707741958297</v>
      </c>
      <c r="H4390">
        <v>-11.0533891338891</v>
      </c>
      <c r="I4390">
        <v>-13.2353204981102</v>
      </c>
      <c r="J4390">
        <v>-12.537485637202201</v>
      </c>
      <c r="K4390">
        <v>32.047991651870802</v>
      </c>
      <c r="L4390">
        <v>30.135571225980598</v>
      </c>
      <c r="M4390">
        <v>48.208284337110499</v>
      </c>
      <c r="N4390">
        <v>1.3907506412083199</v>
      </c>
      <c r="O4390">
        <v>37.096774193548299</v>
      </c>
      <c r="P4390">
        <v>126.773957571324</v>
      </c>
      <c r="Q4390">
        <v>7.9803184361551996E-2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E4391">
        <v>9.3874999999999993</v>
      </c>
      <c r="F4391">
        <v>2</v>
      </c>
      <c r="G4391">
        <v>-15.3171270840086</v>
      </c>
      <c r="H4391">
        <v>-3.3165422505849702</v>
      </c>
      <c r="I4391">
        <v>-30.344636567603199</v>
      </c>
      <c r="J4391">
        <v>4.0215438171675704</v>
      </c>
      <c r="K4391">
        <v>1.9212850012528</v>
      </c>
      <c r="L4391">
        <v>1.9353827956478</v>
      </c>
      <c r="M4391">
        <v>56.0925159512975</v>
      </c>
      <c r="N4391">
        <v>3.22999636164035</v>
      </c>
      <c r="O4391">
        <v>32.499999999999901</v>
      </c>
      <c r="P4391">
        <v>44.927536231883998</v>
      </c>
      <c r="Q4391">
        <v>-5.4686439594455002E-2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E4392">
        <v>9.3872181000000001</v>
      </c>
      <c r="F4392">
        <v>24.92</v>
      </c>
      <c r="G4392">
        <v>-23.543251475081401</v>
      </c>
      <c r="H4392">
        <v>-5.9504960012899897</v>
      </c>
      <c r="I4392">
        <v>5.33447823184349</v>
      </c>
      <c r="J4392">
        <v>-1.2416140775692599</v>
      </c>
      <c r="K4392">
        <v>24.687733403016701</v>
      </c>
      <c r="L4392">
        <v>21.5209075375341</v>
      </c>
      <c r="M4392">
        <v>43.051472064460697</v>
      </c>
      <c r="N4392">
        <v>0</v>
      </c>
      <c r="O4392">
        <v>9.5505617977527901</v>
      </c>
      <c r="P4392">
        <v>71.271477663230201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140</v>
      </c>
      <c r="E4393">
        <v>9.3611951999999992</v>
      </c>
      <c r="F4393">
        <v>18.190000000000001</v>
      </c>
      <c r="G4393">
        <v>61.413160172594402</v>
      </c>
      <c r="H4393">
        <v>-0.89124110703214798</v>
      </c>
      <c r="I4393">
        <v>2.67546462640132</v>
      </c>
      <c r="J4393">
        <v>-0.78603321196561204</v>
      </c>
      <c r="K4393">
        <v>16.695088479931901</v>
      </c>
      <c r="L4393">
        <v>15.2632583375891</v>
      </c>
      <c r="M4393">
        <v>51.866268570722703</v>
      </c>
      <c r="N4393">
        <v>1.9702116091581601</v>
      </c>
      <c r="O4393">
        <v>3.3534909290819002</v>
      </c>
      <c r="P4393">
        <v>122.643818849449</v>
      </c>
      <c r="Q4393">
        <v>1.7502880409056999E-2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D4394" t="s">
        <v>21</v>
      </c>
      <c r="E4394">
        <v>9.3240782800000002</v>
      </c>
      <c r="F4394">
        <v>7.8</v>
      </c>
      <c r="G4394">
        <v>23.693861926980301</v>
      </c>
      <c r="H4394">
        <v>-3.8562388227631499</v>
      </c>
      <c r="I4394">
        <v>3.0857220129380099</v>
      </c>
      <c r="J4394">
        <v>0.45569851083243101</v>
      </c>
      <c r="K4394">
        <v>7.3799696114045803</v>
      </c>
      <c r="L4394">
        <v>6.8061240938666296</v>
      </c>
      <c r="M4394">
        <v>37.557869401473504</v>
      </c>
      <c r="N4394">
        <v>2.02126757347424</v>
      </c>
      <c r="O4394">
        <v>20.384615384615401</v>
      </c>
      <c r="P4394">
        <v>69.197396963123595</v>
      </c>
      <c r="Q4394">
        <v>2.7415355533604E-2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D4395" t="s">
        <v>414</v>
      </c>
      <c r="E4395">
        <v>9.2460959999999996</v>
      </c>
      <c r="F4395">
        <v>30.6</v>
      </c>
      <c r="G4395">
        <v>29.577713175069999</v>
      </c>
      <c r="H4395">
        <v>8.8729896917609103</v>
      </c>
      <c r="I4395">
        <v>-18.419037070058899</v>
      </c>
      <c r="J4395">
        <v>1.1680244766476</v>
      </c>
      <c r="K4395">
        <v>28.9879530375886</v>
      </c>
      <c r="L4395">
        <v>28.330867298006101</v>
      </c>
      <c r="M4395">
        <v>63.363706929863604</v>
      </c>
      <c r="N4395">
        <v>0.72234312440634296</v>
      </c>
      <c r="O4395">
        <v>29.084967320261399</v>
      </c>
      <c r="P4395">
        <v>86.471663619744007</v>
      </c>
      <c r="Q4395">
        <v>9.4433329480256997E-2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D4396" t="s">
        <v>403</v>
      </c>
      <c r="E4396">
        <v>9.1678335000000004</v>
      </c>
      <c r="F4396">
        <v>37.83</v>
      </c>
      <c r="G4396">
        <v>35.637355077665298</v>
      </c>
      <c r="H4396">
        <v>15.260615109821099</v>
      </c>
      <c r="I4396">
        <v>41.075974830482899</v>
      </c>
      <c r="J4396">
        <v>-11.053879409233801</v>
      </c>
      <c r="K4396">
        <v>33.200841447892699</v>
      </c>
      <c r="L4396">
        <v>26.9717670517384</v>
      </c>
      <c r="M4396">
        <v>40.620447150346401</v>
      </c>
      <c r="N4396">
        <v>0.60744160719251095</v>
      </c>
      <c r="O4396">
        <v>17.472905101771001</v>
      </c>
      <c r="P4396">
        <v>99.105263157894697</v>
      </c>
      <c r="Q4396">
        <v>0.106102184393701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E4397">
        <v>9.1378923899999993</v>
      </c>
      <c r="F4397">
        <v>8.43</v>
      </c>
      <c r="G4397">
        <v>29.8049730380915</v>
      </c>
      <c r="H4397">
        <v>-11.895614217632</v>
      </c>
      <c r="I4397">
        <v>-10.4017855044202</v>
      </c>
      <c r="J4397">
        <v>-1.2416140775692599</v>
      </c>
      <c r="K4397">
        <v>9.0191438868133407</v>
      </c>
      <c r="L4397">
        <v>8.5031582674304609</v>
      </c>
      <c r="M4397">
        <v>38.9917153637411</v>
      </c>
      <c r="N4397">
        <v>1.6501216007074899</v>
      </c>
      <c r="O4397">
        <v>25.1482799525504</v>
      </c>
      <c r="P4397">
        <v>91.590909090908994</v>
      </c>
      <c r="Q4397">
        <v>4.8900958238562997E-2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D4398" t="s">
        <v>21</v>
      </c>
      <c r="E4398">
        <v>9.1177323999999995</v>
      </c>
      <c r="F4398">
        <v>8.51</v>
      </c>
      <c r="G4398">
        <v>-61.689585301569302</v>
      </c>
      <c r="H4398">
        <v>49.884322774705197</v>
      </c>
      <c r="I4398">
        <v>-29.407139125158398</v>
      </c>
      <c r="J4398">
        <v>-3.7135241899288198</v>
      </c>
      <c r="K4398">
        <v>8.2329031248683897</v>
      </c>
      <c r="L4398">
        <v>8.5938101750714893</v>
      </c>
      <c r="M4398">
        <v>57.728857940307698</v>
      </c>
      <c r="N4398">
        <v>1.3325405178816301</v>
      </c>
      <c r="O4398">
        <v>55.6991774383078</v>
      </c>
      <c r="P4398">
        <v>71.227364185110602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E4399">
        <v>9.0924740800000006</v>
      </c>
      <c r="F4399">
        <v>4.63</v>
      </c>
      <c r="G4399">
        <v>21.617184610686401</v>
      </c>
      <c r="H4399">
        <v>16.853736802942802</v>
      </c>
      <c r="I4399">
        <v>-13.975965258857499</v>
      </c>
      <c r="J4399">
        <v>4.9939517422921504</v>
      </c>
      <c r="K4399">
        <v>4.2196085953133702</v>
      </c>
      <c r="L4399">
        <v>4.4648840032277102</v>
      </c>
      <c r="M4399">
        <v>70.376389861954607</v>
      </c>
      <c r="N4399">
        <v>1.3813457252268999</v>
      </c>
      <c r="O4399">
        <v>113.82289416846599</v>
      </c>
      <c r="P4399">
        <v>85.199999999999903</v>
      </c>
      <c r="Q4399">
        <v>3.9782646306510003E-2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109</v>
      </c>
      <c r="E4400">
        <v>9.0909700000000004</v>
      </c>
      <c r="F4400">
        <v>0.49</v>
      </c>
      <c r="G4400">
        <v>-26.3061380730195</v>
      </c>
      <c r="H4400">
        <v>-4.8393848901788798</v>
      </c>
      <c r="I4400">
        <v>-24.241279343914002</v>
      </c>
      <c r="J4400">
        <v>-1.2416140775692599</v>
      </c>
      <c r="K4400">
        <v>0.49117139263084098</v>
      </c>
      <c r="L4400">
        <v>0.52209543211342901</v>
      </c>
      <c r="M4400">
        <v>42.892589935559599</v>
      </c>
      <c r="N4400">
        <v>1.0945807209059499</v>
      </c>
      <c r="O4400">
        <v>24.4897959183673</v>
      </c>
      <c r="P4400">
        <v>0</v>
      </c>
      <c r="Q4400">
        <v>-0.18162144879004799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E4401">
        <v>9.0800426000000005</v>
      </c>
      <c r="F4401">
        <v>29.98</v>
      </c>
      <c r="G4401">
        <v>-26.5722724708905</v>
      </c>
      <c r="H4401">
        <v>-4.8393848901788798</v>
      </c>
      <c r="I4401">
        <v>-8.3601996393049607</v>
      </c>
      <c r="J4401">
        <v>-1.2416140775692599</v>
      </c>
      <c r="K4401">
        <v>29.6939044006802</v>
      </c>
      <c r="L4401">
        <v>29.5923023848149</v>
      </c>
      <c r="M4401">
        <v>99.999999998127706</v>
      </c>
      <c r="N4401">
        <v>0</v>
      </c>
      <c r="O4401">
        <v>0.26684456304202298</v>
      </c>
      <c r="P4401">
        <v>4.97198879551821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287</v>
      </c>
      <c r="E4402">
        <v>9.0779560000000004</v>
      </c>
      <c r="F4402">
        <v>22.15</v>
      </c>
      <c r="G4402">
        <v>67.9921075410154</v>
      </c>
      <c r="H4402">
        <v>18.216170665376598</v>
      </c>
      <c r="I4402">
        <v>28.201357891055402</v>
      </c>
      <c r="J4402">
        <v>7.87168641504155</v>
      </c>
      <c r="K4402">
        <v>20.330328785391501</v>
      </c>
      <c r="L4402">
        <v>18.7646729377757</v>
      </c>
      <c r="M4402">
        <v>67.096556074407403</v>
      </c>
      <c r="N4402">
        <v>1.7083679611415401</v>
      </c>
      <c r="O4402">
        <v>25.1918735891647</v>
      </c>
      <c r="P4402">
        <v>114.839961202715</v>
      </c>
      <c r="Q4402">
        <v>8.4629835807973994E-2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1093</v>
      </c>
      <c r="E4403">
        <v>9.0578959999999995</v>
      </c>
      <c r="F4403">
        <v>7.26</v>
      </c>
      <c r="G4403">
        <v>70.441829406655202</v>
      </c>
      <c r="H4403">
        <v>16.671288344632199</v>
      </c>
      <c r="I4403">
        <v>31.0018075890336</v>
      </c>
      <c r="J4403">
        <v>-8.9722873942774797</v>
      </c>
      <c r="K4403">
        <v>6.58581937781726</v>
      </c>
      <c r="L4403">
        <v>5.4988730508434198</v>
      </c>
      <c r="M4403">
        <v>42.255122752392097</v>
      </c>
      <c r="N4403">
        <v>0.901776070536769</v>
      </c>
      <c r="O4403">
        <v>18.732782369145902</v>
      </c>
      <c r="P4403">
        <v>148.63013698630101</v>
      </c>
      <c r="Q4403">
        <v>9.3448404465000003E-5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1407</v>
      </c>
      <c r="E4404">
        <v>9.0436989000000008</v>
      </c>
      <c r="F4404">
        <v>1.38</v>
      </c>
      <c r="G4404">
        <v>36.046803103450898</v>
      </c>
      <c r="H4404">
        <v>-24.137630504213899</v>
      </c>
      <c r="I4404">
        <v>-24.299930370306999</v>
      </c>
      <c r="J4404">
        <v>-6.7210661323637897</v>
      </c>
      <c r="K4404">
        <v>1.83080223253195</v>
      </c>
      <c r="L4404">
        <v>1.59858497459004</v>
      </c>
      <c r="M4404">
        <v>1.0006295728507699</v>
      </c>
      <c r="N4404">
        <v>1.1927789243314699</v>
      </c>
      <c r="O4404">
        <v>81.159420289855007</v>
      </c>
      <c r="Q4404">
        <v>3.5214689106646997E-2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624</v>
      </c>
      <c r="E4405">
        <v>9.0402387599999994</v>
      </c>
      <c r="F4405">
        <v>7.93</v>
      </c>
      <c r="G4405">
        <v>31.977295060712901</v>
      </c>
      <c r="H4405">
        <v>-1.17986832823415E-2</v>
      </c>
      <c r="I4405">
        <v>-21.761749635746899</v>
      </c>
      <c r="J4405">
        <v>9.7072910319197803</v>
      </c>
      <c r="K4405">
        <v>7.4912694095722898</v>
      </c>
      <c r="L4405">
        <v>6.9348129105220204</v>
      </c>
      <c r="M4405">
        <v>50.781477761082897</v>
      </c>
      <c r="N4405">
        <v>0.83162239700488205</v>
      </c>
      <c r="O4405">
        <v>17.528373266078098</v>
      </c>
      <c r="P4405">
        <v>84.418604651162795</v>
      </c>
      <c r="Q4405">
        <v>0.116669795868654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229</v>
      </c>
      <c r="E4406">
        <v>9.0356103280000006</v>
      </c>
      <c r="F4406">
        <v>16.45</v>
      </c>
      <c r="G4406">
        <v>79.318861926980304</v>
      </c>
      <c r="H4406">
        <v>38.922082999729298</v>
      </c>
      <c r="I4406">
        <v>71.915559312924501</v>
      </c>
      <c r="J4406">
        <v>20.137162064955898</v>
      </c>
      <c r="K4406">
        <v>12.328303378341401</v>
      </c>
      <c r="L4406">
        <v>11.141000367104899</v>
      </c>
      <c r="M4406">
        <v>89.739820931822706</v>
      </c>
      <c r="N4406">
        <v>0.76955951057848504</v>
      </c>
      <c r="O4406">
        <v>0</v>
      </c>
      <c r="P4406">
        <v>142.62536873156299</v>
      </c>
      <c r="Q4406">
        <v>7.8921397748609998E-2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75</v>
      </c>
      <c r="E4407">
        <v>8.9762531939999999</v>
      </c>
      <c r="F4407">
        <v>4.2300000000000004</v>
      </c>
      <c r="G4407">
        <v>24.765290498409001</v>
      </c>
      <c r="H4407">
        <v>-6.7351194873352798</v>
      </c>
      <c r="I4407">
        <v>-23.523271237370899</v>
      </c>
      <c r="J4407">
        <v>-6.0692002844658104</v>
      </c>
      <c r="K4407">
        <v>4.1937675691133096</v>
      </c>
      <c r="L4407">
        <v>3.9354832469079302</v>
      </c>
      <c r="M4407">
        <v>40.322397973379097</v>
      </c>
      <c r="N4407">
        <v>0.66477669158692598</v>
      </c>
      <c r="O4407">
        <v>19.385342789597999</v>
      </c>
      <c r="P4407">
        <v>65.234375</v>
      </c>
      <c r="Q4407">
        <v>4.8021100357551999E-2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E4408">
        <v>8.9526257999999999</v>
      </c>
      <c r="F4408">
        <v>2.63</v>
      </c>
      <c r="G4408">
        <v>24.843287214336701</v>
      </c>
      <c r="H4408">
        <v>-13.9943144676436</v>
      </c>
      <c r="I4408">
        <v>-1.8915104687214801</v>
      </c>
      <c r="J4408">
        <v>5.8123278311444198</v>
      </c>
      <c r="K4408">
        <v>2.5250551894417002</v>
      </c>
      <c r="L4408">
        <v>2.3697463423058802</v>
      </c>
      <c r="M4408">
        <v>67.555513651631799</v>
      </c>
      <c r="N4408">
        <v>0.95967202480436398</v>
      </c>
      <c r="O4408">
        <v>14.828897338402999</v>
      </c>
      <c r="P4408">
        <v>69.677419354838605</v>
      </c>
      <c r="Q4408">
        <v>4.1513907351769998E-2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D4409" t="s">
        <v>479</v>
      </c>
      <c r="E4409">
        <v>8.9401823</v>
      </c>
      <c r="F4409">
        <v>16.98</v>
      </c>
      <c r="G4409">
        <v>43.493861926980401</v>
      </c>
      <c r="H4409">
        <v>66.987538186744104</v>
      </c>
      <c r="I4409">
        <v>24.1576901076869</v>
      </c>
      <c r="J4409">
        <v>-4.3852455138836204</v>
      </c>
      <c r="K4409">
        <v>14.5414370840508</v>
      </c>
      <c r="L4409">
        <v>11.659164403299201</v>
      </c>
      <c r="M4409">
        <v>56.008405299385402</v>
      </c>
      <c r="N4409">
        <v>1.02614540471032</v>
      </c>
      <c r="O4409">
        <v>17.432273262661901</v>
      </c>
      <c r="P4409">
        <v>131.650750341064</v>
      </c>
      <c r="Q4409">
        <v>0.14017463269441999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E4410">
        <v>8.9366400000000006</v>
      </c>
      <c r="F4410">
        <v>42.8</v>
      </c>
      <c r="G4410">
        <v>7.4438619269804001</v>
      </c>
      <c r="H4410">
        <v>-3.5376097422499</v>
      </c>
      <c r="I4410">
        <v>-2.0477370567680602</v>
      </c>
      <c r="J4410">
        <v>-1.2416140775692599</v>
      </c>
      <c r="K4410">
        <v>41.499065451451401</v>
      </c>
      <c r="L4410">
        <v>38.742845471448597</v>
      </c>
      <c r="M4410">
        <v>98.801227579490799</v>
      </c>
      <c r="N4410">
        <v>2.2085561497326198</v>
      </c>
      <c r="O4410">
        <v>5</v>
      </c>
      <c r="P4410">
        <v>55.636363636363598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D4411" t="s">
        <v>692</v>
      </c>
      <c r="E4411">
        <v>8.9285349999999397</v>
      </c>
      <c r="F4411">
        <v>8.75</v>
      </c>
      <c r="G4411">
        <v>-26.3061380730195</v>
      </c>
      <c r="H4411">
        <v>-4.8393848901788798</v>
      </c>
      <c r="I4411">
        <v>-13.332188434823101</v>
      </c>
      <c r="J4411">
        <v>-1.2416140775692599</v>
      </c>
      <c r="K4411">
        <v>8.75</v>
      </c>
      <c r="L4411">
        <v>8.75</v>
      </c>
      <c r="M4411">
        <v>50</v>
      </c>
      <c r="O4411">
        <v>0</v>
      </c>
      <c r="P4411">
        <v>0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D4412" t="s">
        <v>629</v>
      </c>
      <c r="E4412">
        <v>8.9184511999999998</v>
      </c>
      <c r="F4412">
        <v>23.78</v>
      </c>
      <c r="G4412">
        <v>-3.60231970356653</v>
      </c>
      <c r="H4412">
        <v>-5.7560515568455504</v>
      </c>
      <c r="I4412">
        <v>-14.2488551014898</v>
      </c>
      <c r="J4412">
        <v>-1.2836485458332301</v>
      </c>
      <c r="K4412">
        <v>23.705829263594602</v>
      </c>
      <c r="L4412">
        <v>23.7482479850364</v>
      </c>
      <c r="M4412">
        <v>44.103226138623597</v>
      </c>
      <c r="N4412">
        <v>4.2377542218336901E-3</v>
      </c>
      <c r="O4412">
        <v>23.002523128679499</v>
      </c>
      <c r="P4412">
        <v>42.139868499701102</v>
      </c>
      <c r="Q4412">
        <v>3.7512612622572002E-2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D4413" t="s">
        <v>336</v>
      </c>
      <c r="E4413">
        <v>8.8886070000000004</v>
      </c>
      <c r="F4413">
        <v>13.65</v>
      </c>
      <c r="G4413">
        <v>37.559408145467799</v>
      </c>
      <c r="H4413">
        <v>-11.601679972146099</v>
      </c>
      <c r="I4413">
        <v>50.533357783664201</v>
      </c>
      <c r="J4413">
        <v>3.7583859224307301</v>
      </c>
      <c r="K4413">
        <v>13.3591264577102</v>
      </c>
      <c r="L4413">
        <v>10.913811423250401</v>
      </c>
      <c r="M4413">
        <v>53.345450761949898</v>
      </c>
      <c r="N4413">
        <v>0.36127270644245502</v>
      </c>
      <c r="O4413">
        <v>37.435897435897402</v>
      </c>
      <c r="P4413">
        <v>125.993377483443</v>
      </c>
      <c r="Q4413">
        <v>0.102028589050083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E4414">
        <v>8.8480623000000005</v>
      </c>
      <c r="F4414">
        <v>16.97</v>
      </c>
      <c r="G4414">
        <v>44.590135844402297</v>
      </c>
      <c r="H4414">
        <v>-16.4787291524739</v>
      </c>
      <c r="I4414">
        <v>28.084478231843399</v>
      </c>
      <c r="J4414">
        <v>12.1524953193451</v>
      </c>
      <c r="K4414">
        <v>14.5429224682395</v>
      </c>
      <c r="L4414">
        <v>13.1057951722716</v>
      </c>
      <c r="M4414">
        <v>69.683265997735901</v>
      </c>
      <c r="N4414">
        <v>0.98886864155342402</v>
      </c>
      <c r="O4414">
        <v>7.8373600471420097</v>
      </c>
      <c r="P4414">
        <v>109.50617283950599</v>
      </c>
      <c r="Q4414">
        <v>0.14171522283836099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D4415" t="s">
        <v>539</v>
      </c>
      <c r="E4415">
        <v>8.8195406999999992</v>
      </c>
      <c r="F4415">
        <v>5.71</v>
      </c>
      <c r="G4415">
        <v>36.8367190698375</v>
      </c>
      <c r="H4415">
        <v>11.5606151098211</v>
      </c>
      <c r="I4415">
        <v>35.365728231843399</v>
      </c>
      <c r="J4415">
        <v>-8.8606616966168801</v>
      </c>
      <c r="K4415">
        <v>5.8026033476122398</v>
      </c>
      <c r="L4415">
        <v>4.9784345855967302</v>
      </c>
      <c r="M4415">
        <v>29.501218592951499</v>
      </c>
      <c r="N4415">
        <v>0.96379720902589405</v>
      </c>
      <c r="O4415">
        <v>38.178633975481603</v>
      </c>
      <c r="P4415">
        <v>87.828947368420998</v>
      </c>
      <c r="Q4415">
        <v>4.9765530309009001E-2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D4416" t="s">
        <v>484</v>
      </c>
      <c r="E4416">
        <v>8.8155000000000001</v>
      </c>
      <c r="F4416">
        <v>6.66</v>
      </c>
      <c r="G4416">
        <v>54.181666805029103</v>
      </c>
      <c r="H4416">
        <v>-13.765465782786899</v>
      </c>
      <c r="I4416">
        <v>-24.413630357386499</v>
      </c>
      <c r="J4416">
        <v>-8.3539896109974308</v>
      </c>
      <c r="K4416">
        <v>7.5495487998022597</v>
      </c>
      <c r="L4416">
        <v>7.9748756822752096</v>
      </c>
      <c r="M4416">
        <v>27.934953429199101</v>
      </c>
      <c r="N4416">
        <v>0.20209485065115901</v>
      </c>
      <c r="O4416">
        <v>174.02402402402399</v>
      </c>
      <c r="P4416">
        <v>161.17647058823499</v>
      </c>
      <c r="Q4416">
        <v>9.7207380539397995E-2</v>
      </c>
    </row>
    <row r="4417" spans="1:17" hidden="1" x14ac:dyDescent="0.3">
      <c r="A4417" t="s">
        <v>8991</v>
      </c>
      <c r="B4417" t="s">
        <v>8992</v>
      </c>
      <c r="C4417" t="str">
        <f>IFERROR(VLOOKUP(Table1[[#This Row],[Ticker]],[1]!Table1[[Symbol]:[Industry]],2,FALSE),"-")</f>
        <v>-</v>
      </c>
      <c r="D4417" t="s">
        <v>403</v>
      </c>
      <c r="E4417">
        <v>8.8074999999999992</v>
      </c>
      <c r="F4417">
        <v>28.45</v>
      </c>
      <c r="G4417">
        <v>314.77913324480897</v>
      </c>
      <c r="H4417">
        <v>73.450088794031601</v>
      </c>
      <c r="I4417">
        <v>245.43199819821501</v>
      </c>
      <c r="J4417">
        <v>20.228578661112898</v>
      </c>
      <c r="K4417">
        <v>17.3400263942202</v>
      </c>
      <c r="L4417">
        <v>12.267256885950101</v>
      </c>
      <c r="M4417">
        <v>95.838986987488695</v>
      </c>
      <c r="N4417">
        <v>1.28191208507542</v>
      </c>
      <c r="O4417">
        <v>0</v>
      </c>
      <c r="P4417">
        <v>551.02974828375204</v>
      </c>
      <c r="Q4417">
        <v>0.14286837815768899</v>
      </c>
    </row>
    <row r="4418" spans="1:17" hidden="1" x14ac:dyDescent="0.3">
      <c r="A4418" t="s">
        <v>8993</v>
      </c>
      <c r="B4418" t="s">
        <v>8994</v>
      </c>
      <c r="C4418" t="str">
        <f>IFERROR(VLOOKUP(Table1[[#This Row],[Ticker]],[1]!Table1[[Symbol]:[Industry]],2,FALSE),"-")</f>
        <v>-</v>
      </c>
      <c r="E4418">
        <v>8.7679550000000006</v>
      </c>
      <c r="F4418">
        <v>22.28</v>
      </c>
      <c r="G4418">
        <v>18.275302549952499</v>
      </c>
      <c r="H4418">
        <v>12.176583173693301</v>
      </c>
      <c r="I4418">
        <v>28.5786395906545</v>
      </c>
      <c r="J4418">
        <v>-6.4941393300945203</v>
      </c>
      <c r="K4418">
        <v>21.897084645126998</v>
      </c>
      <c r="L4418">
        <v>18.429668856679001</v>
      </c>
      <c r="M4418">
        <v>50.460023998083102</v>
      </c>
      <c r="N4418">
        <v>1.1346153846153799</v>
      </c>
      <c r="O4418">
        <v>27.378815080789899</v>
      </c>
      <c r="P4418">
        <v>98.044444444444395</v>
      </c>
    </row>
    <row r="4419" spans="1:17" hidden="1" x14ac:dyDescent="0.3">
      <c r="A4419" t="s">
        <v>8995</v>
      </c>
      <c r="B4419" t="s">
        <v>8996</v>
      </c>
      <c r="C4419" t="str">
        <f>IFERROR(VLOOKUP(Table1[[#This Row],[Ticker]],[1]!Table1[[Symbol]:[Industry]],2,FALSE),"-")</f>
        <v>-</v>
      </c>
      <c r="D4419" t="s">
        <v>117</v>
      </c>
      <c r="E4419">
        <v>8.7479999999999993</v>
      </c>
      <c r="F4419">
        <v>2.5499999999999998</v>
      </c>
      <c r="G4419">
        <v>364.07847731159501</v>
      </c>
      <c r="H4419">
        <v>6.1195192194101597</v>
      </c>
      <c r="I4419">
        <v>75.556700454065606</v>
      </c>
      <c r="J4419">
        <v>9.2129313769761794</v>
      </c>
      <c r="K4419">
        <v>2.2217388460128999</v>
      </c>
      <c r="L4419">
        <v>1.7498928154214399</v>
      </c>
      <c r="M4419">
        <v>88.364583686856506</v>
      </c>
      <c r="N4419">
        <v>1.12703984030608</v>
      </c>
      <c r="O4419">
        <v>27.058823529411701</v>
      </c>
      <c r="P4419">
        <v>390.38461538461502</v>
      </c>
      <c r="Q4419">
        <v>0.19087418780562099</v>
      </c>
    </row>
    <row r="4420" spans="1:17" hidden="1" x14ac:dyDescent="0.3">
      <c r="A4420" t="s">
        <v>8997</v>
      </c>
      <c r="B4420" t="s">
        <v>8998</v>
      </c>
      <c r="C4420" t="str">
        <f>IFERROR(VLOOKUP(Table1[[#This Row],[Ticker]],[1]!Table1[[Symbol]:[Industry]],2,FALSE),"-")</f>
        <v>-</v>
      </c>
      <c r="D4420" t="s">
        <v>403</v>
      </c>
      <c r="E4420">
        <v>8.7159999999999993</v>
      </c>
      <c r="F4420">
        <v>21.79</v>
      </c>
      <c r="G4420">
        <v>21.023138465181901</v>
      </c>
      <c r="H4420">
        <v>-4.8393848901788798</v>
      </c>
      <c r="I4420">
        <v>-8.3707240802952505</v>
      </c>
      <c r="J4420">
        <v>-1.2416140775692599</v>
      </c>
      <c r="K4420">
        <v>21.487206296045301</v>
      </c>
      <c r="L4420">
        <v>18.093140170818501</v>
      </c>
      <c r="M4420">
        <v>100</v>
      </c>
      <c r="O4420">
        <v>0</v>
      </c>
      <c r="P4420">
        <v>47.329276538201398</v>
      </c>
    </row>
    <row r="4421" spans="1:17" hidden="1" x14ac:dyDescent="0.3">
      <c r="A4421" t="s">
        <v>8999</v>
      </c>
      <c r="B4421" t="s">
        <v>9000</v>
      </c>
      <c r="C4421" t="str">
        <f>IFERROR(VLOOKUP(Table1[[#This Row],[Ticker]],[1]!Table1[[Symbol]:[Industry]],2,FALSE),"-")</f>
        <v>-</v>
      </c>
      <c r="D4421" t="s">
        <v>388</v>
      </c>
      <c r="E4421">
        <v>8.6869443760379301</v>
      </c>
      <c r="F4421">
        <v>17.100000000000001</v>
      </c>
      <c r="G4421">
        <v>158.69386192697999</v>
      </c>
      <c r="H4421">
        <v>-4.8393848901788798</v>
      </c>
      <c r="I4421">
        <v>80.545362585584996</v>
      </c>
      <c r="J4421">
        <v>-1.2416140775692599</v>
      </c>
      <c r="K4421">
        <v>17.014951080097902</v>
      </c>
      <c r="L4421">
        <v>14.0712432845081</v>
      </c>
      <c r="M4421">
        <v>52.558837165662098</v>
      </c>
      <c r="O4421">
        <v>17.660818713450201</v>
      </c>
      <c r="P4421">
        <v>232.03883495145601</v>
      </c>
    </row>
    <row r="4422" spans="1:17" hidden="1" x14ac:dyDescent="0.3">
      <c r="A4422" t="s">
        <v>9001</v>
      </c>
      <c r="B4422" t="s">
        <v>9002</v>
      </c>
      <c r="C4422" t="str">
        <f>IFERROR(VLOOKUP(Table1[[#This Row],[Ticker]],[1]!Table1[[Symbol]:[Industry]],2,FALSE),"-")</f>
        <v>-</v>
      </c>
      <c r="D4422" t="s">
        <v>403</v>
      </c>
      <c r="E4422">
        <v>8.6527069999999995</v>
      </c>
      <c r="F4422">
        <v>29.4</v>
      </c>
      <c r="G4422">
        <v>-28.1425320630028</v>
      </c>
      <c r="H4422">
        <v>29.0210802261001</v>
      </c>
      <c r="I4422">
        <v>-4.4432995459342903</v>
      </c>
      <c r="J4422">
        <v>5.3509785150233302</v>
      </c>
      <c r="K4422">
        <v>24.4367474791615</v>
      </c>
      <c r="L4422">
        <v>24.742488837659199</v>
      </c>
      <c r="M4422">
        <v>97.7971003690961</v>
      </c>
      <c r="N4422">
        <v>1.99000069520079</v>
      </c>
      <c r="O4422">
        <v>6.9387755102040902</v>
      </c>
      <c r="P4422">
        <v>40.737194830062201</v>
      </c>
      <c r="Q4422">
        <v>9.3802298339106999E-2</v>
      </c>
    </row>
    <row r="4423" spans="1:17" hidden="1" x14ac:dyDescent="0.3">
      <c r="A4423" t="s">
        <v>9003</v>
      </c>
      <c r="B4423" t="s">
        <v>9004</v>
      </c>
      <c r="C4423" t="str">
        <f>IFERROR(VLOOKUP(Table1[[#This Row],[Ticker]],[1]!Table1[[Symbol]:[Industry]],2,FALSE),"-")</f>
        <v>-</v>
      </c>
      <c r="D4423" t="s">
        <v>403</v>
      </c>
      <c r="E4423">
        <v>8.6501249999999992</v>
      </c>
      <c r="F4423">
        <v>116.5</v>
      </c>
      <c r="G4423">
        <v>-26.3061380730195</v>
      </c>
      <c r="H4423">
        <v>-4.8393848901788798</v>
      </c>
      <c r="I4423">
        <v>-13.332188434823101</v>
      </c>
      <c r="J4423">
        <v>-1.2416140775692599</v>
      </c>
      <c r="K4423">
        <v>116.499998996005</v>
      </c>
      <c r="L4423">
        <v>116.483854769034</v>
      </c>
      <c r="M4423">
        <v>100</v>
      </c>
      <c r="O4423">
        <v>0</v>
      </c>
      <c r="P4423">
        <v>0.43103448275862899</v>
      </c>
    </row>
    <row r="4424" spans="1:17" hidden="1" x14ac:dyDescent="0.3">
      <c r="A4424" t="s">
        <v>9005</v>
      </c>
      <c r="B4424" t="s">
        <v>3081</v>
      </c>
      <c r="C4424" t="str">
        <f>IFERROR(VLOOKUP(Table1[[#This Row],[Ticker]],[1]!Table1[[Symbol]:[Industry]],2,FALSE),"-")</f>
        <v>-</v>
      </c>
      <c r="D4424" t="s">
        <v>120</v>
      </c>
      <c r="E4424">
        <v>8.6442999999999994</v>
      </c>
      <c r="F4424">
        <v>7.7</v>
      </c>
      <c r="G4424">
        <v>-20.099241521295401</v>
      </c>
      <c r="H4424">
        <v>-19.4538843148048</v>
      </c>
      <c r="I4424">
        <v>-16.476842522873401</v>
      </c>
      <c r="J4424">
        <v>-4.75266739356407</v>
      </c>
      <c r="K4424">
        <v>7.4246718072481999</v>
      </c>
      <c r="L4424">
        <v>7.36311217650234</v>
      </c>
      <c r="M4424">
        <v>42.317686114909499</v>
      </c>
      <c r="N4424">
        <v>1.0078317941774</v>
      </c>
      <c r="O4424">
        <v>20.389610389610301</v>
      </c>
      <c r="P4424">
        <v>30.067567567567501</v>
      </c>
      <c r="Q4424">
        <v>9.3405926204263995E-2</v>
      </c>
    </row>
    <row r="4425" spans="1:17" hidden="1" x14ac:dyDescent="0.3">
      <c r="A4425" t="s">
        <v>9006</v>
      </c>
      <c r="B4425" t="s">
        <v>9007</v>
      </c>
      <c r="C4425" t="str">
        <f>IFERROR(VLOOKUP(Table1[[#This Row],[Ticker]],[1]!Table1[[Symbol]:[Industry]],2,FALSE),"-")</f>
        <v>-</v>
      </c>
      <c r="E4425">
        <v>8.6238039999999998</v>
      </c>
      <c r="F4425">
        <v>6.35</v>
      </c>
      <c r="G4425">
        <v>17.3590202980211</v>
      </c>
      <c r="H4425">
        <v>-3.10162817611885</v>
      </c>
      <c r="I4425">
        <v>-16.827629164306401</v>
      </c>
      <c r="J4425">
        <v>-4.54491738087256</v>
      </c>
      <c r="K4425">
        <v>6.5808349734898597</v>
      </c>
      <c r="L4425">
        <v>5.9178190618727502</v>
      </c>
      <c r="M4425">
        <v>50.682709738619899</v>
      </c>
      <c r="N4425">
        <v>0.984285331187986</v>
      </c>
      <c r="O4425">
        <v>40.9448818897637</v>
      </c>
      <c r="P4425">
        <v>76.3888888888888</v>
      </c>
      <c r="Q4425">
        <v>-6.3139394121372996E-2</v>
      </c>
    </row>
    <row r="4426" spans="1:17" hidden="1" x14ac:dyDescent="0.3">
      <c r="A4426" t="s">
        <v>9008</v>
      </c>
      <c r="B4426" t="s">
        <v>9009</v>
      </c>
      <c r="C4426" t="str">
        <f>IFERROR(VLOOKUP(Table1[[#This Row],[Ticker]],[1]!Table1[[Symbol]:[Industry]],2,FALSE),"-")</f>
        <v>-</v>
      </c>
      <c r="E4426">
        <v>8.6170500000000008</v>
      </c>
      <c r="F4426">
        <v>14.73</v>
      </c>
      <c r="G4426">
        <v>50.524594219897502</v>
      </c>
      <c r="H4426">
        <v>-10.112696787285</v>
      </c>
      <c r="I4426">
        <v>-61.465991251724503</v>
      </c>
      <c r="J4426">
        <v>11.0297273858453</v>
      </c>
      <c r="K4426">
        <v>17.1488273785722</v>
      </c>
      <c r="L4426">
        <v>18.104651765319201</v>
      </c>
      <c r="M4426">
        <v>69.339677325390099</v>
      </c>
      <c r="N4426">
        <v>0.44432490586336698</v>
      </c>
      <c r="O4426">
        <v>96.6734555329259</v>
      </c>
      <c r="P4426">
        <v>76.830732292917105</v>
      </c>
    </row>
    <row r="4427" spans="1:17" hidden="1" x14ac:dyDescent="0.3">
      <c r="A4427" t="s">
        <v>9010</v>
      </c>
      <c r="B4427" t="s">
        <v>9011</v>
      </c>
      <c r="C4427" t="str">
        <f>IFERROR(VLOOKUP(Table1[[#This Row],[Ticker]],[1]!Table1[[Symbol]:[Industry]],2,FALSE),"-")</f>
        <v>-</v>
      </c>
      <c r="D4427" t="s">
        <v>539</v>
      </c>
      <c r="E4427">
        <v>8.6075188899999997</v>
      </c>
      <c r="F4427">
        <v>19</v>
      </c>
      <c r="G4427">
        <v>110.89735755744201</v>
      </c>
      <c r="H4427">
        <v>-8.5862203332168505</v>
      </c>
      <c r="I4427">
        <v>9.2484567264671398</v>
      </c>
      <c r="J4427">
        <v>-1.7649003151411999</v>
      </c>
      <c r="K4427">
        <v>17.938376178528902</v>
      </c>
      <c r="L4427">
        <v>15.2566545516234</v>
      </c>
      <c r="M4427">
        <v>48.4045281252682</v>
      </c>
      <c r="N4427">
        <v>1.60973262530221</v>
      </c>
      <c r="O4427">
        <v>9.8421052631578902</v>
      </c>
      <c r="P4427">
        <v>149.67148488830401</v>
      </c>
      <c r="Q4427">
        <v>9.8083374118182007E-2</v>
      </c>
    </row>
    <row r="4428" spans="1:17" hidden="1" x14ac:dyDescent="0.3">
      <c r="A4428" t="s">
        <v>9012</v>
      </c>
      <c r="B4428" t="s">
        <v>9013</v>
      </c>
      <c r="C4428" t="str">
        <f>IFERROR(VLOOKUP(Table1[[#This Row],[Ticker]],[1]!Table1[[Symbol]:[Industry]],2,FALSE),"-")</f>
        <v>-</v>
      </c>
      <c r="D4428" t="s">
        <v>713</v>
      </c>
      <c r="E4428">
        <v>8.5756189999999997</v>
      </c>
      <c r="F4428">
        <v>74.319999999999993</v>
      </c>
      <c r="G4428">
        <v>43.527350380124197</v>
      </c>
      <c r="H4428">
        <v>-0.65824862125264105</v>
      </c>
      <c r="I4428">
        <v>23.688460532728399</v>
      </c>
      <c r="J4428">
        <v>1.4137376881027699</v>
      </c>
      <c r="K4428">
        <v>69.558625784890907</v>
      </c>
      <c r="L4428">
        <v>59.715362064645603</v>
      </c>
      <c r="M4428">
        <v>52.364653728359698</v>
      </c>
      <c r="N4428">
        <v>0.96637617323562597</v>
      </c>
      <c r="O4428">
        <v>1.3589881593111</v>
      </c>
      <c r="P4428">
        <v>73.240093240093202</v>
      </c>
    </row>
    <row r="4429" spans="1:17" hidden="1" x14ac:dyDescent="0.3">
      <c r="A4429" t="s">
        <v>9014</v>
      </c>
      <c r="B4429" t="s">
        <v>9015</v>
      </c>
      <c r="C4429" t="str">
        <f>IFERROR(VLOOKUP(Table1[[#This Row],[Ticker]],[1]!Table1[[Symbol]:[Industry]],2,FALSE),"-")</f>
        <v>-</v>
      </c>
      <c r="E4429">
        <v>8.5687470000000001</v>
      </c>
      <c r="F4429">
        <v>17.920000000000002</v>
      </c>
      <c r="G4429">
        <v>64.7386380463834</v>
      </c>
      <c r="H4429">
        <v>-20.542252779224398</v>
      </c>
      <c r="I4429">
        <v>-31.617642151193401</v>
      </c>
      <c r="J4429">
        <v>-11.5018743378295</v>
      </c>
      <c r="K4429">
        <v>20.771606887423498</v>
      </c>
      <c r="L4429">
        <v>19.832613863428701</v>
      </c>
      <c r="M4429">
        <v>32.261936862384097</v>
      </c>
      <c r="N4429">
        <v>1.5138828392952599</v>
      </c>
      <c r="O4429">
        <v>62.555803571428498</v>
      </c>
      <c r="P4429">
        <v>98.011049723756898</v>
      </c>
      <c r="Q4429">
        <v>0.102852378827615</v>
      </c>
    </row>
    <row r="4430" spans="1:17" hidden="1" x14ac:dyDescent="0.3">
      <c r="A4430" t="s">
        <v>9016</v>
      </c>
      <c r="B4430" t="s">
        <v>9017</v>
      </c>
      <c r="C4430" t="str">
        <f>IFERROR(VLOOKUP(Table1[[#This Row],[Ticker]],[1]!Table1[[Symbol]:[Industry]],2,FALSE),"-")</f>
        <v>-</v>
      </c>
      <c r="E4430">
        <v>8.5105424999999997</v>
      </c>
      <c r="F4430">
        <v>25.77</v>
      </c>
      <c r="G4430">
        <v>-21.336687971186599</v>
      </c>
      <c r="H4430">
        <v>-4.8393848901788798</v>
      </c>
      <c r="I4430">
        <v>-8.3627383329901797</v>
      </c>
      <c r="J4430">
        <v>-1.2416140775692599</v>
      </c>
      <c r="K4430">
        <v>25.753782971050899</v>
      </c>
      <c r="L4430">
        <v>25.346043705456001</v>
      </c>
      <c r="M4430">
        <v>100</v>
      </c>
      <c r="O4430">
        <v>0</v>
      </c>
      <c r="P4430">
        <v>4.9694501018329804</v>
      </c>
    </row>
    <row r="4431" spans="1:17" hidden="1" x14ac:dyDescent="0.3">
      <c r="A4431" t="s">
        <v>9018</v>
      </c>
      <c r="B4431" t="s">
        <v>9019</v>
      </c>
      <c r="C4431" t="str">
        <f>IFERROR(VLOOKUP(Table1[[#This Row],[Ticker]],[1]!Table1[[Symbol]:[Industry]],2,FALSE),"-")</f>
        <v>-</v>
      </c>
      <c r="E4431">
        <v>8.4588000000000001</v>
      </c>
      <c r="F4431">
        <v>9.57</v>
      </c>
      <c r="G4431">
        <v>-68.966413687159701</v>
      </c>
      <c r="H4431">
        <v>1.72146167066768</v>
      </c>
      <c r="I4431">
        <v>-57.627881100713701</v>
      </c>
      <c r="J4431">
        <v>-3.9469280872310901</v>
      </c>
      <c r="K4431">
        <v>10.192790973910499</v>
      </c>
      <c r="L4431">
        <v>12.979948467849599</v>
      </c>
      <c r="M4431">
        <v>53.9492585132733</v>
      </c>
      <c r="N4431">
        <v>0.80445866782382303</v>
      </c>
      <c r="O4431">
        <v>159.143155694879</v>
      </c>
      <c r="P4431">
        <v>9.3714285714285595</v>
      </c>
      <c r="Q4431">
        <v>2.3271964337364E-2</v>
      </c>
    </row>
    <row r="4432" spans="1:17" hidden="1" x14ac:dyDescent="0.3">
      <c r="A4432" t="s">
        <v>9020</v>
      </c>
      <c r="B4432" t="s">
        <v>9021</v>
      </c>
      <c r="C4432" t="str">
        <f>IFERROR(VLOOKUP(Table1[[#This Row],[Ticker]],[1]!Table1[[Symbol]:[Industry]],2,FALSE),"-")</f>
        <v>-</v>
      </c>
      <c r="D4432" t="s">
        <v>487</v>
      </c>
      <c r="E4432">
        <v>8.4466591999999991</v>
      </c>
      <c r="F4432">
        <v>8.02</v>
      </c>
      <c r="G4432">
        <v>-4.4126469487592201</v>
      </c>
      <c r="H4432">
        <v>-9.4690145198085194</v>
      </c>
      <c r="I4432">
        <v>-38.658072978584798</v>
      </c>
      <c r="J4432">
        <v>-0.87620603859241697</v>
      </c>
      <c r="K4432">
        <v>8.3334316638383292</v>
      </c>
      <c r="L4432">
        <v>8.2103206992537601</v>
      </c>
      <c r="M4432">
        <v>43.245137577666902</v>
      </c>
      <c r="N4432">
        <v>0.85166888136100705</v>
      </c>
      <c r="O4432">
        <v>89.276807980049796</v>
      </c>
      <c r="P4432">
        <v>55.728155339805703</v>
      </c>
      <c r="Q4432">
        <v>4.0543704014843002E-2</v>
      </c>
    </row>
    <row r="4433" spans="1:17" hidden="1" x14ac:dyDescent="0.3">
      <c r="A4433" t="s">
        <v>9022</v>
      </c>
      <c r="B4433" t="s">
        <v>9023</v>
      </c>
      <c r="C4433" t="str">
        <f>IFERROR(VLOOKUP(Table1[[#This Row],[Ticker]],[1]!Table1[[Symbol]:[Industry]],2,FALSE),"-")</f>
        <v>-</v>
      </c>
      <c r="D4433" t="s">
        <v>403</v>
      </c>
      <c r="E4433">
        <v>8.44</v>
      </c>
      <c r="F4433">
        <v>8.86</v>
      </c>
      <c r="G4433">
        <v>-14.1542393388423</v>
      </c>
      <c r="H4433">
        <v>5.0564484431544399</v>
      </c>
      <c r="I4433">
        <v>20.707145907083</v>
      </c>
      <c r="J4433">
        <v>15.0118294486015</v>
      </c>
      <c r="K4433">
        <v>7.6030614621741899</v>
      </c>
      <c r="L4433">
        <v>7.8511021676861397</v>
      </c>
      <c r="M4433">
        <v>85.398865948265595</v>
      </c>
      <c r="N4433">
        <v>1.2987594772978199</v>
      </c>
      <c r="O4433">
        <v>55.756207674943496</v>
      </c>
      <c r="P4433">
        <v>41.987179487179397</v>
      </c>
      <c r="Q4433">
        <v>0.16423922146811501</v>
      </c>
    </row>
    <row r="4434" spans="1:17" hidden="1" x14ac:dyDescent="0.3">
      <c r="A4434" t="s">
        <v>9024</v>
      </c>
      <c r="B4434" t="s">
        <v>9025</v>
      </c>
      <c r="C4434" t="str">
        <f>IFERROR(VLOOKUP(Table1[[#This Row],[Ticker]],[1]!Table1[[Symbol]:[Industry]],2,FALSE),"-")</f>
        <v>-</v>
      </c>
      <c r="D4434" t="s">
        <v>239</v>
      </c>
      <c r="E4434">
        <v>8.4080600000000008</v>
      </c>
      <c r="F4434">
        <v>22.47</v>
      </c>
      <c r="G4434">
        <v>98.618786851905298</v>
      </c>
      <c r="H4434">
        <v>2.42878553588627</v>
      </c>
      <c r="I4434">
        <v>-23.2359574805328</v>
      </c>
      <c r="J4434">
        <v>-15.2287523412348</v>
      </c>
      <c r="K4434">
        <v>24.024788851021501</v>
      </c>
      <c r="L4434">
        <v>21.040718556688098</v>
      </c>
      <c r="M4434">
        <v>29.8730686552829</v>
      </c>
      <c r="N4434">
        <v>0.84172603260525203</v>
      </c>
      <c r="O4434">
        <v>49.488206497552298</v>
      </c>
      <c r="P4434">
        <v>124.924924924924</v>
      </c>
    </row>
    <row r="4435" spans="1:17" hidden="1" x14ac:dyDescent="0.3">
      <c r="A4435" t="s">
        <v>9026</v>
      </c>
      <c r="B4435" t="s">
        <v>9027</v>
      </c>
      <c r="C4435" t="str">
        <f>IFERROR(VLOOKUP(Table1[[#This Row],[Ticker]],[1]!Table1[[Symbol]:[Industry]],2,FALSE),"-")</f>
        <v>-</v>
      </c>
      <c r="E4435">
        <v>8.4030690999999997</v>
      </c>
      <c r="F4435">
        <v>26.84</v>
      </c>
      <c r="G4435">
        <v>66.926403323668595</v>
      </c>
      <c r="H4435">
        <v>59.597914145190799</v>
      </c>
      <c r="I4435">
        <v>65.6011448985101</v>
      </c>
      <c r="J4435">
        <v>-11.174689103986999</v>
      </c>
      <c r="K4435">
        <v>20.903457520059899</v>
      </c>
      <c r="L4435">
        <v>17.162745856827499</v>
      </c>
      <c r="M4435">
        <v>49.1258746104075</v>
      </c>
      <c r="N4435">
        <v>1.8226681910712099</v>
      </c>
      <c r="O4435">
        <v>26.639344262295001</v>
      </c>
      <c r="P4435">
        <v>112.173913043478</v>
      </c>
      <c r="Q4435">
        <v>8.9409613670311999E-2</v>
      </c>
    </row>
    <row r="4436" spans="1:17" hidden="1" x14ac:dyDescent="0.3">
      <c r="A4436" t="s">
        <v>9028</v>
      </c>
      <c r="B4436" t="s">
        <v>9029</v>
      </c>
      <c r="C4436" t="str">
        <f>IFERROR(VLOOKUP(Table1[[#This Row],[Ticker]],[1]!Table1[[Symbol]:[Industry]],2,FALSE),"-")</f>
        <v>-</v>
      </c>
      <c r="D4436" t="s">
        <v>629</v>
      </c>
      <c r="E4436">
        <v>8.3788104000000008</v>
      </c>
      <c r="F4436">
        <v>5.36</v>
      </c>
      <c r="G4436">
        <v>4.1074872311166599</v>
      </c>
      <c r="H4436">
        <v>-1.05150610230009</v>
      </c>
      <c r="I4436">
        <v>-10.0566585696979</v>
      </c>
      <c r="J4436">
        <v>4.14300130704612</v>
      </c>
      <c r="K4436">
        <v>5.3698618415640098</v>
      </c>
      <c r="L4436">
        <v>5.1600509397253003</v>
      </c>
      <c r="M4436">
        <v>56.970236133397897</v>
      </c>
      <c r="N4436">
        <v>0.77019569211438998</v>
      </c>
      <c r="O4436">
        <v>17.537313432835798</v>
      </c>
      <c r="P4436">
        <v>48.8888888888888</v>
      </c>
      <c r="Q4436">
        <v>0.130023315789706</v>
      </c>
    </row>
    <row r="4437" spans="1:17" hidden="1" x14ac:dyDescent="0.3">
      <c r="A4437" t="s">
        <v>9030</v>
      </c>
      <c r="B4437" t="s">
        <v>9031</v>
      </c>
      <c r="C4437" t="str">
        <f>IFERROR(VLOOKUP(Table1[[#This Row],[Ticker]],[1]!Table1[[Symbol]:[Industry]],2,FALSE),"-")</f>
        <v>-</v>
      </c>
      <c r="D4437" t="s">
        <v>713</v>
      </c>
      <c r="E4437">
        <v>8.3382966300000003</v>
      </c>
      <c r="F4437">
        <v>89.04</v>
      </c>
      <c r="G4437">
        <v>32.467043096737903</v>
      </c>
      <c r="H4437">
        <v>3.1668568575104601</v>
      </c>
      <c r="I4437">
        <v>14.986013035129201</v>
      </c>
      <c r="J4437">
        <v>1.1247112921690601</v>
      </c>
      <c r="K4437">
        <v>83.237989528830198</v>
      </c>
      <c r="L4437">
        <v>73.109414106044596</v>
      </c>
      <c r="M4437">
        <v>46.9368374749682</v>
      </c>
      <c r="N4437">
        <v>1.3084784915188199</v>
      </c>
      <c r="O4437">
        <v>2.16756513926323</v>
      </c>
      <c r="P4437">
        <v>89.931740614334402</v>
      </c>
      <c r="Q4437">
        <v>2.6148773974396002E-2</v>
      </c>
    </row>
    <row r="4438" spans="1:17" hidden="1" x14ac:dyDescent="0.3">
      <c r="A4438" t="s">
        <v>9032</v>
      </c>
      <c r="B4438" t="s">
        <v>9033</v>
      </c>
      <c r="C4438" t="str">
        <f>IFERROR(VLOOKUP(Table1[[#This Row],[Ticker]],[1]!Table1[[Symbol]:[Industry]],2,FALSE),"-")</f>
        <v>-</v>
      </c>
      <c r="D4438" t="s">
        <v>214</v>
      </c>
      <c r="E4438">
        <v>8.2605680639999992</v>
      </c>
      <c r="F4438">
        <v>12.77</v>
      </c>
      <c r="G4438">
        <v>154.353202586321</v>
      </c>
      <c r="H4438">
        <v>-10.5897355213149</v>
      </c>
      <c r="I4438">
        <v>102.377271024636</v>
      </c>
      <c r="J4438">
        <v>2.3821330311431299</v>
      </c>
      <c r="K4438">
        <v>13.4159007144863</v>
      </c>
      <c r="L4438">
        <v>9.9990331039999205</v>
      </c>
      <c r="M4438">
        <v>52.317691036762298</v>
      </c>
      <c r="N4438">
        <v>0.54058581439770503</v>
      </c>
      <c r="O4438">
        <v>44.557556773688297</v>
      </c>
      <c r="P4438">
        <v>260.73446327683598</v>
      </c>
      <c r="Q4438">
        <v>0.112829917136854</v>
      </c>
    </row>
    <row r="4439" spans="1:17" hidden="1" x14ac:dyDescent="0.3">
      <c r="A4439" t="s">
        <v>9034</v>
      </c>
      <c r="B4439" t="s">
        <v>9035</v>
      </c>
      <c r="C4439" t="str">
        <f>IFERROR(VLOOKUP(Table1[[#This Row],[Ticker]],[1]!Table1[[Symbol]:[Industry]],2,FALSE),"-")</f>
        <v>-</v>
      </c>
      <c r="D4439" t="s">
        <v>1344</v>
      </c>
      <c r="E4439">
        <v>8.2565369000000004</v>
      </c>
      <c r="F4439">
        <v>17</v>
      </c>
      <c r="G4439">
        <v>31.833396810701299</v>
      </c>
      <c r="H4439">
        <v>22.553611218770499</v>
      </c>
      <c r="I4439">
        <v>4.1522621525990697</v>
      </c>
      <c r="J4439">
        <v>13.394240264167401</v>
      </c>
      <c r="K4439">
        <v>13.384043779327</v>
      </c>
      <c r="L4439">
        <v>12.4391597662708</v>
      </c>
      <c r="M4439">
        <v>78.960306228566296</v>
      </c>
      <c r="N4439">
        <v>2.1672711583318698</v>
      </c>
      <c r="O4439">
        <v>1.0588235294117501</v>
      </c>
      <c r="P4439">
        <v>94.285714285714207</v>
      </c>
      <c r="Q4439">
        <v>7.0702616117716999E-2</v>
      </c>
    </row>
    <row r="4440" spans="1:17" hidden="1" x14ac:dyDescent="0.3">
      <c r="A4440" t="s">
        <v>9036</v>
      </c>
      <c r="B4440" t="s">
        <v>9037</v>
      </c>
      <c r="C4440" t="str">
        <f>IFERROR(VLOOKUP(Table1[[#This Row],[Ticker]],[1]!Table1[[Symbol]:[Industry]],2,FALSE),"-")</f>
        <v>-</v>
      </c>
      <c r="E4440">
        <v>8.2106060000000003</v>
      </c>
      <c r="F4440">
        <v>24</v>
      </c>
      <c r="G4440">
        <v>28.832840595370801</v>
      </c>
      <c r="H4440">
        <v>-5.0898022524493403</v>
      </c>
      <c r="I4440">
        <v>-28.346352740772101</v>
      </c>
      <c r="J4440">
        <v>-10.2286666289782</v>
      </c>
      <c r="K4440">
        <v>24.887079297465601</v>
      </c>
      <c r="L4440">
        <v>23.327255174402701</v>
      </c>
      <c r="M4440">
        <v>42.1138257116544</v>
      </c>
      <c r="N4440">
        <v>1.4789400949347999</v>
      </c>
      <c r="O4440">
        <v>86.0416666666666</v>
      </c>
      <c r="P4440">
        <v>55.138978668390401</v>
      </c>
    </row>
    <row r="4441" spans="1:17" hidden="1" x14ac:dyDescent="0.3">
      <c r="A4441" t="s">
        <v>9038</v>
      </c>
      <c r="B4441" t="s">
        <v>9039</v>
      </c>
      <c r="C4441" t="str">
        <f>IFERROR(VLOOKUP(Table1[[#This Row],[Ticker]],[1]!Table1[[Symbol]:[Industry]],2,FALSE),"-")</f>
        <v>-</v>
      </c>
      <c r="D4441" t="s">
        <v>539</v>
      </c>
      <c r="E4441">
        <v>8.1978779999999993</v>
      </c>
      <c r="F4441">
        <v>13.89</v>
      </c>
      <c r="G4441">
        <v>-21.317475941500302</v>
      </c>
      <c r="H4441">
        <v>-4.8393848901788798</v>
      </c>
      <c r="I4441">
        <v>-8.3435263033039</v>
      </c>
      <c r="J4441">
        <v>-1.2416140775692599</v>
      </c>
      <c r="K4441">
        <v>13.8825240032878</v>
      </c>
      <c r="L4441">
        <v>13.6659810414776</v>
      </c>
      <c r="M4441">
        <v>100</v>
      </c>
      <c r="O4441">
        <v>0</v>
      </c>
      <c r="P4441">
        <v>4.9886621315192698</v>
      </c>
    </row>
    <row r="4442" spans="1:17" hidden="1" x14ac:dyDescent="0.3">
      <c r="A4442" t="s">
        <v>9040</v>
      </c>
      <c r="B4442" t="s">
        <v>9041</v>
      </c>
      <c r="C4442" t="str">
        <f>IFERROR(VLOOKUP(Table1[[#This Row],[Ticker]],[1]!Table1[[Symbol]:[Industry]],2,FALSE),"-")</f>
        <v>-</v>
      </c>
      <c r="D4442" t="s">
        <v>629</v>
      </c>
      <c r="E4442">
        <v>8.1804799999999993</v>
      </c>
      <c r="F4442">
        <v>38.340000000000003</v>
      </c>
      <c r="G4442">
        <v>-3.6181380730195798</v>
      </c>
      <c r="H4442">
        <v>-24.345666574110901</v>
      </c>
      <c r="I4442">
        <v>-36.033801338048903</v>
      </c>
      <c r="J4442">
        <v>-11.179961796434799</v>
      </c>
      <c r="K4442">
        <v>41.539241294763301</v>
      </c>
      <c r="L4442">
        <v>38.184471275595598</v>
      </c>
      <c r="M4442">
        <v>28.301813525120501</v>
      </c>
      <c r="N4442">
        <v>2.6237833095033798</v>
      </c>
      <c r="O4442">
        <v>54.460093896713602</v>
      </c>
      <c r="P4442">
        <v>53.053892215568801</v>
      </c>
    </row>
    <row r="4443" spans="1:17" hidden="1" x14ac:dyDescent="0.3">
      <c r="A4443" t="s">
        <v>9042</v>
      </c>
      <c r="B4443" t="s">
        <v>9043</v>
      </c>
      <c r="C4443" t="str">
        <f>IFERROR(VLOOKUP(Table1[[#This Row],[Ticker]],[1]!Table1[[Symbol]:[Industry]],2,FALSE),"-")</f>
        <v>-</v>
      </c>
      <c r="D4443" t="s">
        <v>117</v>
      </c>
      <c r="E4443">
        <v>8.1526250000000005</v>
      </c>
      <c r="F4443">
        <v>1.7</v>
      </c>
      <c r="G4443">
        <v>103.42359165671</v>
      </c>
      <c r="H4443">
        <v>-34.227139992219698</v>
      </c>
      <c r="I4443">
        <v>22.667811565176802</v>
      </c>
      <c r="J4443">
        <v>-7.7281005640557598</v>
      </c>
      <c r="K4443">
        <v>1.7948241269938601</v>
      </c>
      <c r="L4443">
        <v>1.27624988127095</v>
      </c>
      <c r="M4443">
        <v>10.704843183849601</v>
      </c>
      <c r="N4443">
        <v>0.22623781069669499</v>
      </c>
      <c r="O4443">
        <v>49.411764705882298</v>
      </c>
      <c r="P4443">
        <v>161.53846153846101</v>
      </c>
      <c r="Q4443">
        <v>3.4191037889841E-2</v>
      </c>
    </row>
    <row r="4444" spans="1:17" hidden="1" x14ac:dyDescent="0.3">
      <c r="A4444" t="s">
        <v>9044</v>
      </c>
      <c r="B4444" t="s">
        <v>9045</v>
      </c>
      <c r="C4444" t="str">
        <f>IFERROR(VLOOKUP(Table1[[#This Row],[Ticker]],[1]!Table1[[Symbol]:[Industry]],2,FALSE),"-")</f>
        <v>-</v>
      </c>
      <c r="D4444" t="s">
        <v>916</v>
      </c>
      <c r="E4444">
        <v>8.1241000000000003</v>
      </c>
      <c r="F4444">
        <v>12.4</v>
      </c>
      <c r="G4444">
        <v>-22.8866218094666</v>
      </c>
      <c r="H4444">
        <v>-8.80699622621127</v>
      </c>
      <c r="I4444">
        <v>1.80244480565965</v>
      </c>
      <c r="J4444">
        <v>-5.5964527872466903</v>
      </c>
      <c r="K4444">
        <v>11.715815854174499</v>
      </c>
      <c r="L4444">
        <v>11.3703314659508</v>
      </c>
      <c r="M4444">
        <v>46.303105673354302</v>
      </c>
      <c r="N4444">
        <v>0.82522757317334605</v>
      </c>
      <c r="O4444">
        <v>19.758064516129</v>
      </c>
      <c r="P4444">
        <v>39.325842696629202</v>
      </c>
      <c r="Q4444">
        <v>3.8870473508796001E-2</v>
      </c>
    </row>
    <row r="4445" spans="1:17" hidden="1" x14ac:dyDescent="0.3">
      <c r="A4445" t="s">
        <v>9046</v>
      </c>
      <c r="B4445" t="s">
        <v>9047</v>
      </c>
      <c r="C4445" t="str">
        <f>IFERROR(VLOOKUP(Table1[[#This Row],[Ticker]],[1]!Table1[[Symbol]:[Industry]],2,FALSE),"-")</f>
        <v>-</v>
      </c>
      <c r="D4445" t="s">
        <v>4384</v>
      </c>
      <c r="E4445">
        <v>8.1120000000000001</v>
      </c>
      <c r="F4445">
        <v>6.45</v>
      </c>
      <c r="G4445">
        <v>38.234678253510999</v>
      </c>
      <c r="H4445">
        <v>-15.302961049119199</v>
      </c>
      <c r="I4445">
        <v>4.1541503629910199</v>
      </c>
      <c r="J4445">
        <v>-16.103075034748102</v>
      </c>
      <c r="K4445">
        <v>6.8710354621241096</v>
      </c>
      <c r="L4445">
        <v>6.1278039164893903</v>
      </c>
      <c r="M4445">
        <v>35.798288657036402</v>
      </c>
      <c r="N4445">
        <v>1.3740167200248801</v>
      </c>
      <c r="O4445">
        <v>24.341085271317802</v>
      </c>
      <c r="P4445">
        <v>79.1666666666666</v>
      </c>
      <c r="Q4445">
        <v>3.3975903407724002E-2</v>
      </c>
    </row>
    <row r="4446" spans="1:17" hidden="1" x14ac:dyDescent="0.3">
      <c r="A4446" t="s">
        <v>9048</v>
      </c>
      <c r="B4446" t="s">
        <v>9049</v>
      </c>
      <c r="C4446" t="str">
        <f>IFERROR(VLOOKUP(Table1[[#This Row],[Ticker]],[1]!Table1[[Symbol]:[Industry]],2,FALSE),"-")</f>
        <v>-</v>
      </c>
      <c r="D4446" t="s">
        <v>629</v>
      </c>
      <c r="E4446">
        <v>8.0614045999999995</v>
      </c>
      <c r="F4446">
        <v>26.01</v>
      </c>
      <c r="G4446">
        <v>21.1428415188171</v>
      </c>
      <c r="H4446">
        <v>-5.8654017461700798</v>
      </c>
      <c r="I4446">
        <v>-7.1689231287007198</v>
      </c>
      <c r="J4446">
        <v>-1.9766379658456299</v>
      </c>
      <c r="K4446">
        <v>26.5237747954837</v>
      </c>
      <c r="L4446">
        <v>24.860006300998801</v>
      </c>
      <c r="M4446">
        <v>49.811781933116301</v>
      </c>
      <c r="N4446">
        <v>0.54789773268759201</v>
      </c>
      <c r="O4446">
        <v>29.296424452133799</v>
      </c>
      <c r="P4446">
        <v>62.5625</v>
      </c>
      <c r="Q4446">
        <v>9.0892737517267994E-2</v>
      </c>
    </row>
    <row r="4447" spans="1:17" hidden="1" x14ac:dyDescent="0.3">
      <c r="A4447" t="s">
        <v>9050</v>
      </c>
      <c r="B4447" t="s">
        <v>9051</v>
      </c>
      <c r="C4447" t="str">
        <f>IFERROR(VLOOKUP(Table1[[#This Row],[Ticker]],[1]!Table1[[Symbol]:[Industry]],2,FALSE),"-")</f>
        <v>-</v>
      </c>
      <c r="D4447" t="s">
        <v>140</v>
      </c>
      <c r="E4447">
        <v>8.0528320000000004</v>
      </c>
      <c r="F4447">
        <v>18.25</v>
      </c>
      <c r="G4447">
        <v>16.383463177957701</v>
      </c>
      <c r="H4447">
        <v>-11.1320678170081</v>
      </c>
      <c r="I4447">
        <v>55.492973452318303</v>
      </c>
      <c r="J4447">
        <v>-4.9508872605266498</v>
      </c>
      <c r="K4447">
        <v>18.062849104395099</v>
      </c>
      <c r="L4447">
        <v>15.297591307389199</v>
      </c>
      <c r="M4447">
        <v>36.881532391814602</v>
      </c>
      <c r="N4447">
        <v>0.516780710329097</v>
      </c>
      <c r="O4447">
        <v>28.986301369863</v>
      </c>
      <c r="P4447">
        <v>135.180412371134</v>
      </c>
    </row>
    <row r="4448" spans="1:17" hidden="1" x14ac:dyDescent="0.3">
      <c r="A4448" t="s">
        <v>9052</v>
      </c>
      <c r="B4448" t="s">
        <v>9053</v>
      </c>
      <c r="C4448" t="str">
        <f>IFERROR(VLOOKUP(Table1[[#This Row],[Ticker]],[1]!Table1[[Symbol]:[Industry]],2,FALSE),"-")</f>
        <v>-</v>
      </c>
      <c r="D4448" t="s">
        <v>239</v>
      </c>
      <c r="E4448">
        <v>8.0201207940000003</v>
      </c>
      <c r="F4448">
        <v>13.15</v>
      </c>
      <c r="G4448">
        <v>-4.5468788137603298</v>
      </c>
      <c r="H4448">
        <v>5.4995981606685502</v>
      </c>
      <c r="I4448">
        <v>4.7108995364514996</v>
      </c>
      <c r="J4448">
        <v>0.63632019473120405</v>
      </c>
      <c r="K4448">
        <v>12.3356281548733</v>
      </c>
      <c r="L4448">
        <v>11.6942029413224</v>
      </c>
      <c r="M4448">
        <v>49.892426748333499</v>
      </c>
      <c r="N4448">
        <v>0.87437379786408598</v>
      </c>
      <c r="O4448">
        <v>15.361216730038</v>
      </c>
      <c r="P4448">
        <v>38.275499474237598</v>
      </c>
      <c r="Q4448">
        <v>0.101112995078703</v>
      </c>
    </row>
    <row r="4449" spans="1:17" hidden="1" x14ac:dyDescent="0.3">
      <c r="A4449" t="s">
        <v>9054</v>
      </c>
      <c r="B4449" t="s">
        <v>9055</v>
      </c>
      <c r="C4449" t="str">
        <f>IFERROR(VLOOKUP(Table1[[#This Row],[Ticker]],[1]!Table1[[Symbol]:[Industry]],2,FALSE),"-")</f>
        <v>-</v>
      </c>
      <c r="D4449" t="s">
        <v>75</v>
      </c>
      <c r="E4449">
        <v>8.016519272</v>
      </c>
      <c r="F4449">
        <v>1.18</v>
      </c>
      <c r="G4449">
        <v>77.142137789049301</v>
      </c>
      <c r="H4449">
        <v>11.9922982781379</v>
      </c>
      <c r="I4449">
        <v>-5.0753077008782297</v>
      </c>
      <c r="J4449">
        <v>6.0311131951579897</v>
      </c>
      <c r="K4449">
        <v>1.05354061818256</v>
      </c>
      <c r="L4449">
        <v>0.97720181522613203</v>
      </c>
      <c r="M4449">
        <v>76.059733746913693</v>
      </c>
      <c r="N4449">
        <v>1.1592746385977899</v>
      </c>
      <c r="O4449">
        <v>4.2372881355932304</v>
      </c>
      <c r="P4449">
        <v>114.54545454545401</v>
      </c>
      <c r="Q4449">
        <v>-7.4392690796322006E-2</v>
      </c>
    </row>
    <row r="4450" spans="1:17" hidden="1" x14ac:dyDescent="0.3">
      <c r="A4450" t="s">
        <v>9056</v>
      </c>
      <c r="B4450" t="s">
        <v>9057</v>
      </c>
      <c r="C4450" t="str">
        <f>IFERROR(VLOOKUP(Table1[[#This Row],[Ticker]],[1]!Table1[[Symbol]:[Industry]],2,FALSE),"-")</f>
        <v>-</v>
      </c>
      <c r="D4450" t="s">
        <v>629</v>
      </c>
      <c r="E4450">
        <v>7.9974400499999998</v>
      </c>
      <c r="F4450">
        <v>40.159999999999997</v>
      </c>
      <c r="G4450">
        <v>1.1859254190438899</v>
      </c>
      <c r="H4450">
        <v>-12.3363619155718</v>
      </c>
      <c r="I4450">
        <v>61.809547282577597</v>
      </c>
      <c r="J4450">
        <v>13.4166593037257</v>
      </c>
      <c r="K4450">
        <v>34.042881972564899</v>
      </c>
      <c r="L4450">
        <v>30.4533391398557</v>
      </c>
      <c r="M4450">
        <v>68.012531325564794</v>
      </c>
      <c r="N4450">
        <v>0.34100658095603698</v>
      </c>
      <c r="O4450">
        <v>10.4083665338645</v>
      </c>
      <c r="P4450">
        <v>80.089686098654596</v>
      </c>
    </row>
    <row r="4451" spans="1:17" hidden="1" x14ac:dyDescent="0.3">
      <c r="A4451" t="s">
        <v>9058</v>
      </c>
      <c r="B4451" t="s">
        <v>9059</v>
      </c>
      <c r="C4451" t="str">
        <f>IFERROR(VLOOKUP(Table1[[#This Row],[Ticker]],[1]!Table1[[Symbol]:[Industry]],2,FALSE),"-")</f>
        <v>-</v>
      </c>
      <c r="D4451" t="s">
        <v>403</v>
      </c>
      <c r="E4451">
        <v>7.98</v>
      </c>
      <c r="F4451">
        <v>17.600000000000001</v>
      </c>
      <c r="G4451">
        <v>3.9877720232396899E-2</v>
      </c>
      <c r="H4451">
        <v>0.16061510982111499</v>
      </c>
      <c r="I4451">
        <v>-11.303202927576701</v>
      </c>
      <c r="J4451">
        <v>1.5106795004123701</v>
      </c>
      <c r="K4451">
        <v>16.435957880492801</v>
      </c>
      <c r="L4451">
        <v>15.3607600625571</v>
      </c>
      <c r="M4451">
        <v>52.504823386692401</v>
      </c>
      <c r="N4451">
        <v>0.87657455376201399</v>
      </c>
      <c r="O4451">
        <v>11.4772727272727</v>
      </c>
      <c r="P4451">
        <v>56.305506216696202</v>
      </c>
      <c r="Q4451">
        <v>5.4744867495313002E-2</v>
      </c>
    </row>
    <row r="4452" spans="1:17" hidden="1" x14ac:dyDescent="0.3">
      <c r="A4452" t="s">
        <v>9060</v>
      </c>
      <c r="B4452" t="s">
        <v>9061</v>
      </c>
      <c r="C4452" t="str">
        <f>IFERROR(VLOOKUP(Table1[[#This Row],[Ticker]],[1]!Table1[[Symbol]:[Industry]],2,FALSE),"-")</f>
        <v>-</v>
      </c>
      <c r="E4452">
        <v>7.9507950000000003</v>
      </c>
      <c r="F4452">
        <v>25.99</v>
      </c>
      <c r="G4452">
        <v>32.169471683077902</v>
      </c>
      <c r="H4452">
        <v>-8.3705097536663207</v>
      </c>
      <c r="I4452">
        <v>18.129622389658302</v>
      </c>
      <c r="J4452">
        <v>5.22684715184013</v>
      </c>
      <c r="K4452">
        <v>24.196692137302801</v>
      </c>
      <c r="L4452">
        <v>20.868286040281301</v>
      </c>
      <c r="M4452">
        <v>40.911045309704498</v>
      </c>
      <c r="N4452">
        <v>0.60435240925601297</v>
      </c>
      <c r="O4452">
        <v>7.0411696806463997</v>
      </c>
      <c r="P4452">
        <v>77.648667122351299</v>
      </c>
      <c r="Q4452">
        <v>3.3048822122266001E-2</v>
      </c>
    </row>
    <row r="4453" spans="1:17" hidden="1" x14ac:dyDescent="0.3">
      <c r="A4453" t="s">
        <v>9062</v>
      </c>
      <c r="B4453" t="s">
        <v>8548</v>
      </c>
      <c r="C4453" t="str">
        <f>IFERROR(VLOOKUP(Table1[[#This Row],[Ticker]],[1]!Table1[[Symbol]:[Industry]],2,FALSE),"-")</f>
        <v>-</v>
      </c>
      <c r="D4453" t="s">
        <v>905</v>
      </c>
      <c r="E4453">
        <v>7.9301950000000003</v>
      </c>
      <c r="F4453">
        <v>8.67</v>
      </c>
      <c r="G4453">
        <v>58.950272183390602</v>
      </c>
      <c r="H4453">
        <v>-5.8187102438241496</v>
      </c>
      <c r="I4453">
        <v>47.820227922054102</v>
      </c>
      <c r="J4453">
        <v>1.9329890970339001</v>
      </c>
      <c r="K4453">
        <v>9.8320870493104202</v>
      </c>
      <c r="L4453">
        <v>7.7493303494814496</v>
      </c>
      <c r="M4453">
        <v>56.171901043944203</v>
      </c>
      <c r="N4453">
        <v>1.65333089899717</v>
      </c>
      <c r="O4453">
        <v>81.199538638985004</v>
      </c>
      <c r="P4453">
        <v>85.256410256410206</v>
      </c>
    </row>
    <row r="4454" spans="1:17" hidden="1" x14ac:dyDescent="0.3">
      <c r="A4454" t="s">
        <v>9063</v>
      </c>
      <c r="B4454" t="s">
        <v>9064</v>
      </c>
      <c r="C4454" t="str">
        <f>IFERROR(VLOOKUP(Table1[[#This Row],[Ticker]],[1]!Table1[[Symbol]:[Industry]],2,FALSE),"-")</f>
        <v>-</v>
      </c>
      <c r="D4454" t="s">
        <v>629</v>
      </c>
      <c r="E4454">
        <v>7.8997000000000002</v>
      </c>
      <c r="F4454">
        <v>19.309999999999999</v>
      </c>
      <c r="G4454">
        <v>212.46579175154099</v>
      </c>
      <c r="H4454">
        <v>13.4079140293889</v>
      </c>
      <c r="I4454">
        <v>245.589744650678</v>
      </c>
      <c r="J4454">
        <v>2.8810074869127398</v>
      </c>
      <c r="K4454">
        <v>18.195789348398399</v>
      </c>
      <c r="L4454">
        <v>12.931296209449799</v>
      </c>
      <c r="M4454">
        <v>69.404518434344496</v>
      </c>
      <c r="N4454">
        <v>0.65441282322983196</v>
      </c>
      <c r="O4454">
        <v>31.5898498187467</v>
      </c>
      <c r="P4454">
        <v>271.34615384615302</v>
      </c>
      <c r="Q4454">
        <v>0.138746061546449</v>
      </c>
    </row>
    <row r="4455" spans="1:17" hidden="1" x14ac:dyDescent="0.3">
      <c r="A4455" t="s">
        <v>9065</v>
      </c>
      <c r="B4455" t="s">
        <v>9066</v>
      </c>
      <c r="C4455" t="str">
        <f>IFERROR(VLOOKUP(Table1[[#This Row],[Ticker]],[1]!Table1[[Symbol]:[Industry]],2,FALSE),"-")</f>
        <v>-</v>
      </c>
      <c r="D4455" t="s">
        <v>713</v>
      </c>
      <c r="E4455">
        <v>7.8703070319999897</v>
      </c>
      <c r="F4455">
        <v>92.69</v>
      </c>
      <c r="G4455">
        <v>2.3188098942344801</v>
      </c>
      <c r="H4455">
        <v>-3.23498928578329</v>
      </c>
      <c r="I4455">
        <v>12.8968732565835</v>
      </c>
      <c r="J4455">
        <v>3.0444224665317798</v>
      </c>
      <c r="K4455">
        <v>88.551640866432706</v>
      </c>
      <c r="L4455">
        <v>80.2111082299309</v>
      </c>
      <c r="M4455">
        <v>56.3654480897074</v>
      </c>
      <c r="N4455">
        <v>1.1999056938317101</v>
      </c>
      <c r="O4455">
        <v>5.0598770093861196</v>
      </c>
      <c r="P4455">
        <v>34.3333333333333</v>
      </c>
    </row>
    <row r="4456" spans="1:17" hidden="1" x14ac:dyDescent="0.3">
      <c r="A4456" t="s">
        <v>9067</v>
      </c>
      <c r="B4456" t="s">
        <v>9068</v>
      </c>
      <c r="C4456" t="str">
        <f>IFERROR(VLOOKUP(Table1[[#This Row],[Ticker]],[1]!Table1[[Symbol]:[Industry]],2,FALSE),"-")</f>
        <v>-</v>
      </c>
      <c r="D4456" t="s">
        <v>1675</v>
      </c>
      <c r="E4456">
        <v>7.8630599999999999</v>
      </c>
      <c r="F4456">
        <v>8.82</v>
      </c>
      <c r="G4456">
        <v>-21.180989086130399</v>
      </c>
      <c r="H4456">
        <v>-4.1449404457344503</v>
      </c>
      <c r="I4456">
        <v>-46.916525784220703</v>
      </c>
      <c r="J4456">
        <v>-4.5749474109025998</v>
      </c>
      <c r="K4456">
        <v>9.1597981067600092</v>
      </c>
      <c r="L4456">
        <v>10.037845151109501</v>
      </c>
      <c r="M4456">
        <v>38.674350354931597</v>
      </c>
      <c r="N4456">
        <v>0.23220805496096</v>
      </c>
      <c r="O4456">
        <v>82.539682539682502</v>
      </c>
      <c r="P4456">
        <v>30.473372781065098</v>
      </c>
      <c r="Q4456">
        <v>-6.7271192702887006E-2</v>
      </c>
    </row>
    <row r="4457" spans="1:17" hidden="1" x14ac:dyDescent="0.3">
      <c r="A4457" t="s">
        <v>9069</v>
      </c>
      <c r="B4457" t="s">
        <v>9070</v>
      </c>
      <c r="C4457" t="str">
        <f>IFERROR(VLOOKUP(Table1[[#This Row],[Ticker]],[1]!Table1[[Symbol]:[Industry]],2,FALSE),"-")</f>
        <v>-</v>
      </c>
      <c r="D4457" t="s">
        <v>65</v>
      </c>
      <c r="E4457">
        <v>7.8099938</v>
      </c>
      <c r="F4457">
        <v>6.04</v>
      </c>
      <c r="G4457">
        <v>26.4716397047581</v>
      </c>
      <c r="H4457">
        <v>11.692873174337199</v>
      </c>
      <c r="I4457">
        <v>30.477335374700601</v>
      </c>
      <c r="J4457">
        <v>8.4358052772694503</v>
      </c>
      <c r="K4457">
        <v>5.1466701272983704</v>
      </c>
      <c r="L4457">
        <v>4.6979974425903697</v>
      </c>
      <c r="M4457">
        <v>62.5108330259553</v>
      </c>
      <c r="N4457">
        <v>1.03229786185198</v>
      </c>
      <c r="O4457">
        <v>4.30463576158939</v>
      </c>
      <c r="P4457">
        <v>88.75</v>
      </c>
      <c r="Q4457">
        <v>4.0344499890806997E-2</v>
      </c>
    </row>
    <row r="4458" spans="1:17" hidden="1" x14ac:dyDescent="0.3">
      <c r="A4458" t="s">
        <v>9071</v>
      </c>
      <c r="B4458" t="s">
        <v>9072</v>
      </c>
      <c r="C4458" t="str">
        <f>IFERROR(VLOOKUP(Table1[[#This Row],[Ticker]],[1]!Table1[[Symbol]:[Industry]],2,FALSE),"-")</f>
        <v>-</v>
      </c>
      <c r="D4458" t="s">
        <v>1151</v>
      </c>
      <c r="E4458">
        <v>7.8083090999999998</v>
      </c>
      <c r="F4458">
        <v>3.75</v>
      </c>
      <c r="G4458">
        <v>92.9921075410155</v>
      </c>
      <c r="H4458">
        <v>-6.1020111528051402</v>
      </c>
      <c r="I4458">
        <v>-18.3954795740636</v>
      </c>
      <c r="J4458">
        <v>-3.97793248552945</v>
      </c>
      <c r="K4458">
        <v>3.9241918961266902</v>
      </c>
      <c r="L4458">
        <v>3.5439968976402301</v>
      </c>
      <c r="M4458">
        <v>41.669490358592</v>
      </c>
      <c r="N4458">
        <v>1.2338516619755899</v>
      </c>
      <c r="O4458">
        <v>3877.3333333333298</v>
      </c>
      <c r="P4458">
        <v>155.102040816326</v>
      </c>
      <c r="Q4458">
        <v>6.3787082826508995E-2</v>
      </c>
    </row>
    <row r="4459" spans="1:17" hidden="1" x14ac:dyDescent="0.3">
      <c r="A4459" t="s">
        <v>9073</v>
      </c>
      <c r="B4459" t="s">
        <v>9074</v>
      </c>
      <c r="C4459" t="str">
        <f>IFERROR(VLOOKUP(Table1[[#This Row],[Ticker]],[1]!Table1[[Symbol]:[Industry]],2,FALSE),"-")</f>
        <v>-</v>
      </c>
      <c r="D4459" t="s">
        <v>239</v>
      </c>
      <c r="E4459">
        <v>7.78878</v>
      </c>
      <c r="F4459">
        <v>17.100000000000001</v>
      </c>
      <c r="G4459">
        <v>-6.2218684100982298</v>
      </c>
      <c r="H4459">
        <v>-16.560816964725198</v>
      </c>
      <c r="I4459">
        <v>1.2023058719417301</v>
      </c>
      <c r="J4459">
        <v>20.133975942659902</v>
      </c>
      <c r="K4459">
        <v>17.110143055948399</v>
      </c>
      <c r="L4459">
        <v>15.660731613315299</v>
      </c>
      <c r="M4459">
        <v>56.169826494995803</v>
      </c>
      <c r="N4459">
        <v>1.1754540221185401</v>
      </c>
      <c r="O4459">
        <v>44.795321637426902</v>
      </c>
      <c r="P4459">
        <v>46.907216494845301</v>
      </c>
      <c r="Q4459">
        <v>8.6211850556022998E-2</v>
      </c>
    </row>
    <row r="4460" spans="1:17" hidden="1" x14ac:dyDescent="0.3">
      <c r="A4460" t="s">
        <v>9075</v>
      </c>
      <c r="B4460" t="s">
        <v>9076</v>
      </c>
      <c r="C4460" t="str">
        <f>IFERROR(VLOOKUP(Table1[[#This Row],[Ticker]],[1]!Table1[[Symbol]:[Industry]],2,FALSE),"-")</f>
        <v>-</v>
      </c>
      <c r="D4460" t="s">
        <v>3112</v>
      </c>
      <c r="E4460">
        <v>7.7781874999999996</v>
      </c>
      <c r="F4460">
        <v>10.17</v>
      </c>
      <c r="G4460">
        <v>225.596976113831</v>
      </c>
      <c r="H4460">
        <v>-34.139676435368401</v>
      </c>
      <c r="I4460">
        <v>82.2447346420999</v>
      </c>
      <c r="J4460">
        <v>-0.51471895815079804</v>
      </c>
      <c r="K4460">
        <v>11.4488580368933</v>
      </c>
      <c r="L4460">
        <v>8.7412206362745692</v>
      </c>
      <c r="M4460">
        <v>28.807746442367399</v>
      </c>
      <c r="N4460">
        <v>2.6951841814884099</v>
      </c>
      <c r="O4460">
        <v>43.362831858406999</v>
      </c>
      <c r="P4460">
        <v>292.66409266409198</v>
      </c>
    </row>
    <row r="4461" spans="1:17" hidden="1" x14ac:dyDescent="0.3">
      <c r="A4461" t="s">
        <v>9077</v>
      </c>
      <c r="B4461" t="s">
        <v>9078</v>
      </c>
      <c r="C4461" t="str">
        <f>IFERROR(VLOOKUP(Table1[[#This Row],[Ticker]],[1]!Table1[[Symbol]:[Industry]],2,FALSE),"-")</f>
        <v>-</v>
      </c>
      <c r="D4461" t="s">
        <v>4384</v>
      </c>
      <c r="E4461">
        <v>7.7744999999999997</v>
      </c>
      <c r="F4461">
        <v>3.58</v>
      </c>
      <c r="G4461">
        <v>100.276140407993</v>
      </c>
      <c r="H4461">
        <v>-36.4873249650852</v>
      </c>
      <c r="I4461">
        <v>15.444789982443</v>
      </c>
      <c r="J4461">
        <v>-8.3662960114115101</v>
      </c>
      <c r="K4461">
        <v>3.8163994133319701</v>
      </c>
      <c r="L4461">
        <v>2.9788730649333699</v>
      </c>
      <c r="M4461">
        <v>10.8960224946967</v>
      </c>
      <c r="N4461">
        <v>0.614557048956066</v>
      </c>
      <c r="O4461">
        <v>51.955307262569796</v>
      </c>
      <c r="P4461">
        <v>153.90070921985799</v>
      </c>
      <c r="Q4461">
        <v>6.1059831719304E-2</v>
      </c>
    </row>
    <row r="4462" spans="1:17" hidden="1" x14ac:dyDescent="0.3">
      <c r="A4462" t="s">
        <v>9079</v>
      </c>
      <c r="B4462" t="s">
        <v>9080</v>
      </c>
      <c r="C4462" t="str">
        <f>IFERROR(VLOOKUP(Table1[[#This Row],[Ticker]],[1]!Table1[[Symbol]:[Industry]],2,FALSE),"-")</f>
        <v>-</v>
      </c>
      <c r="D4462" t="s">
        <v>539</v>
      </c>
      <c r="E4462">
        <v>7.7544599999999999</v>
      </c>
      <c r="F4462">
        <v>7.77</v>
      </c>
      <c r="G4462">
        <v>-26.3061380730195</v>
      </c>
      <c r="H4462">
        <v>-4.8393848901788798</v>
      </c>
      <c r="I4462">
        <v>-13.332188434823101</v>
      </c>
      <c r="J4462">
        <v>-1.2416140775692599</v>
      </c>
      <c r="K4462">
        <v>7.7699986321605996</v>
      </c>
      <c r="L4462">
        <v>7.7502768663759802</v>
      </c>
      <c r="M4462">
        <v>100</v>
      </c>
      <c r="O4462">
        <v>0</v>
      </c>
      <c r="P4462">
        <v>0</v>
      </c>
    </row>
    <row r="4463" spans="1:17" hidden="1" x14ac:dyDescent="0.3">
      <c r="A4463" t="s">
        <v>9081</v>
      </c>
      <c r="B4463" t="s">
        <v>9082</v>
      </c>
      <c r="C4463" t="str">
        <f>IFERROR(VLOOKUP(Table1[[#This Row],[Ticker]],[1]!Table1[[Symbol]:[Industry]],2,FALSE),"-")</f>
        <v>-</v>
      </c>
      <c r="D4463" t="s">
        <v>297</v>
      </c>
      <c r="E4463">
        <v>7.7248080000000003</v>
      </c>
      <c r="F4463">
        <v>69.61</v>
      </c>
      <c r="G4463">
        <v>1169.9694671411301</v>
      </c>
      <c r="H4463">
        <v>43.4656998555838</v>
      </c>
      <c r="I4463">
        <v>1064.5019909221901</v>
      </c>
      <c r="J4463">
        <v>6.9714824818091996</v>
      </c>
      <c r="K4463">
        <v>47.374902642340302</v>
      </c>
      <c r="L4463">
        <v>22.6318450717785</v>
      </c>
      <c r="M4463">
        <v>100</v>
      </c>
      <c r="N4463">
        <v>0.92557284450602095</v>
      </c>
      <c r="O4463">
        <v>0</v>
      </c>
      <c r="P4463">
        <v>1196.2756052141499</v>
      </c>
    </row>
    <row r="4464" spans="1:17" hidden="1" x14ac:dyDescent="0.3">
      <c r="A4464" t="s">
        <v>9083</v>
      </c>
      <c r="B4464" t="s">
        <v>9084</v>
      </c>
      <c r="C4464" t="str">
        <f>IFERROR(VLOOKUP(Table1[[#This Row],[Ticker]],[1]!Table1[[Symbol]:[Industry]],2,FALSE),"-")</f>
        <v>-</v>
      </c>
      <c r="D4464" t="s">
        <v>403</v>
      </c>
      <c r="E4464">
        <v>7.6422639999999999</v>
      </c>
      <c r="F4464">
        <v>19.12</v>
      </c>
      <c r="G4464">
        <v>-1.8269714063529101</v>
      </c>
      <c r="H4464">
        <v>-4.8393848901788798</v>
      </c>
      <c r="I4464">
        <v>6.1678115651768302</v>
      </c>
      <c r="J4464">
        <v>-1.2416140775692599</v>
      </c>
      <c r="K4464">
        <v>16.908652442688801</v>
      </c>
      <c r="L4464">
        <v>15.113642328329901</v>
      </c>
      <c r="M4464">
        <v>99.923677733536394</v>
      </c>
      <c r="N4464">
        <v>0</v>
      </c>
      <c r="O4464">
        <v>0</v>
      </c>
      <c r="P4464">
        <v>37.5539568345323</v>
      </c>
    </row>
    <row r="4465" spans="1:17" hidden="1" x14ac:dyDescent="0.3">
      <c r="A4465" t="s">
        <v>9085</v>
      </c>
      <c r="B4465" t="s">
        <v>9086</v>
      </c>
      <c r="C4465" t="str">
        <f>IFERROR(VLOOKUP(Table1[[#This Row],[Ticker]],[1]!Table1[[Symbol]:[Industry]],2,FALSE),"-")</f>
        <v>-</v>
      </c>
      <c r="E4465">
        <v>7.6213499999999996</v>
      </c>
      <c r="F4465">
        <v>4.55</v>
      </c>
      <c r="G4465">
        <v>-8.1243198912014094</v>
      </c>
      <c r="H4465">
        <v>-13.985726353593501</v>
      </c>
      <c r="I4465">
        <v>-46.420423728940797</v>
      </c>
      <c r="J4465">
        <v>-6.9378166092148401</v>
      </c>
      <c r="K4465">
        <v>4.8285037145020304</v>
      </c>
      <c r="L4465">
        <v>4.94490797938243</v>
      </c>
      <c r="M4465">
        <v>40.749618498242398</v>
      </c>
      <c r="N4465">
        <v>1.1615479115479099</v>
      </c>
      <c r="O4465">
        <v>67.032967032966994</v>
      </c>
      <c r="P4465">
        <v>46.774193548386997</v>
      </c>
    </row>
    <row r="4466" spans="1:17" hidden="1" x14ac:dyDescent="0.3">
      <c r="A4466" t="s">
        <v>9087</v>
      </c>
      <c r="B4466" t="s">
        <v>9088</v>
      </c>
      <c r="C4466" t="str">
        <f>IFERROR(VLOOKUP(Table1[[#This Row],[Ticker]],[1]!Table1[[Symbol]:[Industry]],2,FALSE),"-")</f>
        <v>-</v>
      </c>
      <c r="D4466" t="s">
        <v>171</v>
      </c>
      <c r="E4466">
        <v>7.5880929599999902</v>
      </c>
      <c r="F4466">
        <v>14.25</v>
      </c>
      <c r="G4466">
        <v>-32.556138073019497</v>
      </c>
      <c r="H4466">
        <v>-19.9837573120999</v>
      </c>
      <c r="I4466">
        <v>-22.7409614799598</v>
      </c>
      <c r="J4466">
        <v>-12.1327031864801</v>
      </c>
      <c r="K4466">
        <v>15.8558919115364</v>
      </c>
      <c r="L4466">
        <v>16.278469667714699</v>
      </c>
      <c r="M4466">
        <v>30.402494335563901</v>
      </c>
      <c r="N4466">
        <v>0.20645653094806601</v>
      </c>
      <c r="O4466">
        <v>53.684210526315702</v>
      </c>
      <c r="P4466">
        <v>15.3846153846153</v>
      </c>
      <c r="Q4466">
        <v>2.5339424495460002E-3</v>
      </c>
    </row>
    <row r="4467" spans="1:17" hidden="1" x14ac:dyDescent="0.3">
      <c r="A4467" t="s">
        <v>9089</v>
      </c>
      <c r="B4467" t="s">
        <v>9090</v>
      </c>
      <c r="C4467" t="str">
        <f>IFERROR(VLOOKUP(Table1[[#This Row],[Ticker]],[1]!Table1[[Symbol]:[Industry]],2,FALSE),"-")</f>
        <v>-</v>
      </c>
      <c r="D4467" t="s">
        <v>75</v>
      </c>
      <c r="E4467">
        <v>7.5834999999999999</v>
      </c>
      <c r="F4467">
        <v>5.07</v>
      </c>
      <c r="G4467">
        <v>-1.12095288783439</v>
      </c>
      <c r="H4467">
        <v>7.3923747664734698</v>
      </c>
      <c r="I4467">
        <v>-31.557994886435999</v>
      </c>
      <c r="J4467">
        <v>-10.443002966458099</v>
      </c>
      <c r="K4467">
        <v>5.2267275696653099</v>
      </c>
      <c r="L4467">
        <v>5.5644988409520302</v>
      </c>
      <c r="M4467">
        <v>53.864137468145103</v>
      </c>
      <c r="N4467">
        <v>1.6115980922655</v>
      </c>
      <c r="O4467">
        <v>57.593688362919103</v>
      </c>
      <c r="P4467">
        <v>34.126984126984098</v>
      </c>
      <c r="Q4467">
        <v>4.7098563971337999E-2</v>
      </c>
    </row>
    <row r="4468" spans="1:17" hidden="1" x14ac:dyDescent="0.3">
      <c r="A4468" t="s">
        <v>9091</v>
      </c>
      <c r="B4468" t="s">
        <v>9092</v>
      </c>
      <c r="C4468" t="str">
        <f>IFERROR(VLOOKUP(Table1[[#This Row],[Ticker]],[1]!Table1[[Symbol]:[Industry]],2,FALSE),"-")</f>
        <v>-</v>
      </c>
      <c r="D4468" t="s">
        <v>539</v>
      </c>
      <c r="E4468">
        <v>7.5801600000000002</v>
      </c>
      <c r="F4468">
        <v>25.19</v>
      </c>
      <c r="G4468">
        <v>14.4201189102206</v>
      </c>
      <c r="H4468">
        <v>-2.6682482362836</v>
      </c>
      <c r="I4468">
        <v>7.6572448024486803</v>
      </c>
      <c r="J4468">
        <v>3.1062120093872498</v>
      </c>
      <c r="K4468">
        <v>22.510761238592899</v>
      </c>
      <c r="L4468">
        <v>20.697086829307999</v>
      </c>
      <c r="M4468">
        <v>66.965918012672802</v>
      </c>
      <c r="N4468">
        <v>0.92412885641109899</v>
      </c>
      <c r="O4468">
        <v>4.9225883287018402</v>
      </c>
      <c r="P4468">
        <v>74.4459833795013</v>
      </c>
      <c r="Q4468">
        <v>0.108830028851651</v>
      </c>
    </row>
    <row r="4469" spans="1:17" hidden="1" x14ac:dyDescent="0.3">
      <c r="A4469" t="s">
        <v>9093</v>
      </c>
      <c r="B4469" t="s">
        <v>9094</v>
      </c>
      <c r="C4469" t="str">
        <f>IFERROR(VLOOKUP(Table1[[#This Row],[Ticker]],[1]!Table1[[Symbol]:[Industry]],2,FALSE),"-")</f>
        <v>-</v>
      </c>
      <c r="D4469" t="s">
        <v>692</v>
      </c>
      <c r="E4469">
        <v>7.578938</v>
      </c>
      <c r="F4469">
        <v>4.75</v>
      </c>
      <c r="G4469">
        <v>20.298800198585301</v>
      </c>
      <c r="H4469">
        <v>1.9787969280029201</v>
      </c>
      <c r="I4469">
        <v>3.66288545680244</v>
      </c>
      <c r="J4469">
        <v>7.5546822187270202</v>
      </c>
      <c r="K4469">
        <v>4.5417078326676803</v>
      </c>
      <c r="L4469">
        <v>4.4028728231570096</v>
      </c>
      <c r="M4469">
        <v>77.368009431867705</v>
      </c>
      <c r="N4469">
        <v>1.1352281153605599</v>
      </c>
      <c r="O4469">
        <v>62.947368421052602</v>
      </c>
      <c r="P4469">
        <v>69.642857142857096</v>
      </c>
      <c r="Q4469">
        <v>0.11549463463008799</v>
      </c>
    </row>
    <row r="4470" spans="1:17" hidden="1" x14ac:dyDescent="0.3">
      <c r="A4470" t="s">
        <v>9095</v>
      </c>
      <c r="B4470" t="s">
        <v>9096</v>
      </c>
      <c r="C4470" t="str">
        <f>IFERROR(VLOOKUP(Table1[[#This Row],[Ticker]],[1]!Table1[[Symbol]:[Industry]],2,FALSE),"-")</f>
        <v>-</v>
      </c>
      <c r="D4470" t="s">
        <v>75</v>
      </c>
      <c r="E4470">
        <v>7.5763800000000003</v>
      </c>
      <c r="F4470">
        <v>25.77</v>
      </c>
      <c r="G4470">
        <v>-21.336687971186599</v>
      </c>
      <c r="H4470">
        <v>-4.8393848901788798</v>
      </c>
      <c r="I4470">
        <v>-13.332188434823101</v>
      </c>
      <c r="J4470">
        <v>-1.2416140775692599</v>
      </c>
      <c r="K4470">
        <v>25.769049988562799</v>
      </c>
      <c r="L4470">
        <v>25.492923224136501</v>
      </c>
      <c r="M4470">
        <v>100</v>
      </c>
      <c r="O4470">
        <v>0</v>
      </c>
      <c r="P4470">
        <v>4.9694501018329804</v>
      </c>
    </row>
    <row r="4471" spans="1:17" hidden="1" x14ac:dyDescent="0.3">
      <c r="A4471" t="s">
        <v>9097</v>
      </c>
      <c r="B4471" t="s">
        <v>9098</v>
      </c>
      <c r="C4471" t="str">
        <f>IFERROR(VLOOKUP(Table1[[#This Row],[Ticker]],[1]!Table1[[Symbol]:[Industry]],2,FALSE),"-")</f>
        <v>-</v>
      </c>
      <c r="E4471">
        <v>7.5569443999999999</v>
      </c>
      <c r="F4471">
        <v>7.1</v>
      </c>
      <c r="G4471">
        <v>-46.080149372454599</v>
      </c>
      <c r="H4471">
        <v>5.1914793073519601</v>
      </c>
      <c r="I4471">
        <v>-38.595346329560002</v>
      </c>
      <c r="J4471">
        <v>-7.7946940251446204</v>
      </c>
      <c r="K4471">
        <v>7.3848179175005004</v>
      </c>
      <c r="L4471">
        <v>7.8249396848484096</v>
      </c>
      <c r="M4471">
        <v>36.667278377945202</v>
      </c>
      <c r="N4471">
        <v>0.95516811955168102</v>
      </c>
      <c r="O4471">
        <v>46.338028169014002</v>
      </c>
      <c r="P4471">
        <v>14.516129032258</v>
      </c>
    </row>
    <row r="4472" spans="1:17" hidden="1" x14ac:dyDescent="0.3">
      <c r="A4472" t="s">
        <v>9099</v>
      </c>
      <c r="B4472" t="s">
        <v>9100</v>
      </c>
      <c r="C4472" t="str">
        <f>IFERROR(VLOOKUP(Table1[[#This Row],[Ticker]],[1]!Table1[[Symbol]:[Industry]],2,FALSE),"-")</f>
        <v>-</v>
      </c>
      <c r="D4472" t="s">
        <v>403</v>
      </c>
      <c r="E4472">
        <v>7.469652</v>
      </c>
      <c r="F4472">
        <v>1.53</v>
      </c>
      <c r="G4472">
        <v>80.450618683737105</v>
      </c>
      <c r="H4472">
        <v>26.692146641352601</v>
      </c>
      <c r="I4472">
        <v>2.5769024742677198</v>
      </c>
      <c r="J4472">
        <v>33.943571107615902</v>
      </c>
      <c r="K4472">
        <v>1.1087089501602501</v>
      </c>
      <c r="L4472">
        <v>1.0100112273456201</v>
      </c>
      <c r="M4472">
        <v>85.989877827236398</v>
      </c>
      <c r="N4472">
        <v>2.3637443124276398</v>
      </c>
      <c r="O4472">
        <v>0</v>
      </c>
      <c r="P4472">
        <v>168.42105263157899</v>
      </c>
      <c r="Q4472">
        <v>9.7585088262595002E-2</v>
      </c>
    </row>
    <row r="4473" spans="1:17" hidden="1" x14ac:dyDescent="0.3">
      <c r="A4473" t="s">
        <v>9101</v>
      </c>
      <c r="B4473" t="s">
        <v>9102</v>
      </c>
      <c r="C4473" t="str">
        <f>IFERROR(VLOOKUP(Table1[[#This Row],[Ticker]],[1]!Table1[[Symbol]:[Industry]],2,FALSE),"-")</f>
        <v>-</v>
      </c>
      <c r="D4473" t="s">
        <v>252</v>
      </c>
      <c r="E4473">
        <v>7.4666871840000004</v>
      </c>
      <c r="F4473">
        <v>5.03</v>
      </c>
      <c r="G4473">
        <v>117.868619208533</v>
      </c>
      <c r="H4473">
        <v>3.8025904184630801</v>
      </c>
      <c r="I4473">
        <v>63.780487621514801</v>
      </c>
      <c r="J4473">
        <v>0.68888785293267296</v>
      </c>
      <c r="K4473">
        <v>4.8155774058824203</v>
      </c>
      <c r="L4473">
        <v>3.7387500158367399</v>
      </c>
      <c r="M4473">
        <v>58.575386344399199</v>
      </c>
      <c r="N4473">
        <v>0.99562433455868005</v>
      </c>
      <c r="O4473">
        <v>40.954274353876698</v>
      </c>
      <c r="P4473">
        <v>204.84848484848399</v>
      </c>
      <c r="Q4473">
        <v>0.124446144054288</v>
      </c>
    </row>
    <row r="4474" spans="1:17" hidden="1" x14ac:dyDescent="0.3">
      <c r="A4474" t="s">
        <v>9103</v>
      </c>
      <c r="B4474" t="s">
        <v>9104</v>
      </c>
      <c r="C4474" t="str">
        <f>IFERROR(VLOOKUP(Table1[[#This Row],[Ticker]],[1]!Table1[[Symbol]:[Industry]],2,FALSE),"-")</f>
        <v>-</v>
      </c>
      <c r="D4474" t="s">
        <v>100</v>
      </c>
      <c r="E4474">
        <v>7.4650400000000001</v>
      </c>
      <c r="F4474">
        <v>5.61</v>
      </c>
      <c r="G4474">
        <v>-21.249958297738601</v>
      </c>
      <c r="H4474">
        <v>22.4754299246359</v>
      </c>
      <c r="I4474">
        <v>-59.852684145023296</v>
      </c>
      <c r="J4474">
        <v>6.6015231773326999</v>
      </c>
      <c r="K4474">
        <v>4.8550202045980004</v>
      </c>
      <c r="L4474">
        <v>6.05323277528103</v>
      </c>
      <c r="M4474">
        <v>98.239441232467001</v>
      </c>
      <c r="N4474">
        <v>0.122934390450314</v>
      </c>
      <c r="O4474">
        <v>107.130124777183</v>
      </c>
      <c r="P4474">
        <v>75.3125</v>
      </c>
      <c r="Q4474">
        <v>-1.386351679292E-2</v>
      </c>
    </row>
    <row r="4475" spans="1:17" hidden="1" x14ac:dyDescent="0.3">
      <c r="A4475" t="s">
        <v>9105</v>
      </c>
      <c r="B4475" t="s">
        <v>9106</v>
      </c>
      <c r="C4475" t="str">
        <f>IFERROR(VLOOKUP(Table1[[#This Row],[Ticker]],[1]!Table1[[Symbol]:[Industry]],2,FALSE),"-")</f>
        <v>-</v>
      </c>
      <c r="D4475" t="s">
        <v>403</v>
      </c>
      <c r="E4475">
        <v>7.4617199999999997</v>
      </c>
      <c r="F4475">
        <v>27.78</v>
      </c>
      <c r="G4475">
        <v>52.9196683785933</v>
      </c>
      <c r="H4475">
        <v>33.405129216404099</v>
      </c>
      <c r="I4475">
        <v>48.650318853806503</v>
      </c>
      <c r="J4475">
        <v>20.245989228215802</v>
      </c>
      <c r="K4475">
        <v>21.3486140345629</v>
      </c>
      <c r="L4475">
        <v>20.504146523628101</v>
      </c>
      <c r="M4475">
        <v>95.866112024363801</v>
      </c>
      <c r="N4475">
        <v>2.6703298790854899</v>
      </c>
      <c r="O4475">
        <v>0</v>
      </c>
      <c r="P4475">
        <v>122.95345104333801</v>
      </c>
      <c r="Q4475">
        <v>0.108113180858075</v>
      </c>
    </row>
    <row r="4476" spans="1:17" hidden="1" x14ac:dyDescent="0.3">
      <c r="A4476" t="s">
        <v>9107</v>
      </c>
      <c r="B4476" t="s">
        <v>9108</v>
      </c>
      <c r="C4476" t="str">
        <f>IFERROR(VLOOKUP(Table1[[#This Row],[Ticker]],[1]!Table1[[Symbol]:[Industry]],2,FALSE),"-")</f>
        <v>-</v>
      </c>
      <c r="E4476">
        <v>7.46035</v>
      </c>
      <c r="F4476">
        <v>9.5</v>
      </c>
      <c r="G4476">
        <v>-6.0529735160575697</v>
      </c>
      <c r="H4476">
        <v>13.026620072600201</v>
      </c>
      <c r="I4476">
        <v>-22.855997958632699</v>
      </c>
      <c r="J4476">
        <v>-1.2416140775692599</v>
      </c>
      <c r="K4476">
        <v>9.3089080127258406</v>
      </c>
      <c r="L4476">
        <v>9.0541580492346494</v>
      </c>
      <c r="M4476">
        <v>51.043576315003399</v>
      </c>
      <c r="N4476">
        <v>8.6510263929618705E-2</v>
      </c>
      <c r="O4476">
        <v>30</v>
      </c>
      <c r="P4476">
        <v>29.251700680272101</v>
      </c>
    </row>
    <row r="4477" spans="1:17" hidden="1" x14ac:dyDescent="0.3">
      <c r="A4477" t="s">
        <v>9109</v>
      </c>
      <c r="B4477" t="s">
        <v>9110</v>
      </c>
      <c r="C4477" t="str">
        <f>IFERROR(VLOOKUP(Table1[[#This Row],[Ticker]],[1]!Table1[[Symbol]:[Industry]],2,FALSE),"-")</f>
        <v>-</v>
      </c>
      <c r="E4477">
        <v>7.443308</v>
      </c>
      <c r="F4477">
        <v>191.05</v>
      </c>
      <c r="G4477">
        <v>8.6161783111612102</v>
      </c>
      <c r="H4477">
        <v>35.380798596059599</v>
      </c>
      <c r="I4477">
        <v>44.952815707678802</v>
      </c>
      <c r="J4477">
        <v>-1.2416140775692599</v>
      </c>
      <c r="K4477">
        <v>155.655527297215</v>
      </c>
      <c r="L4477">
        <v>139.65172446898501</v>
      </c>
      <c r="M4477">
        <v>74.717535136480294</v>
      </c>
      <c r="N4477">
        <v>0.661157024793388</v>
      </c>
      <c r="O4477">
        <v>5.2604030358544804</v>
      </c>
      <c r="P4477">
        <v>70.276292335115798</v>
      </c>
    </row>
    <row r="4478" spans="1:17" hidden="1" x14ac:dyDescent="0.3">
      <c r="A4478" t="s">
        <v>9111</v>
      </c>
      <c r="B4478" t="s">
        <v>9112</v>
      </c>
      <c r="C4478" t="str">
        <f>IFERROR(VLOOKUP(Table1[[#This Row],[Ticker]],[1]!Table1[[Symbol]:[Industry]],2,FALSE),"-")</f>
        <v>-</v>
      </c>
      <c r="D4478" t="s">
        <v>624</v>
      </c>
      <c r="E4478">
        <v>7.4190060000000004</v>
      </c>
      <c r="F4478">
        <v>8.3699999999999992</v>
      </c>
      <c r="G4478">
        <v>13.193861926980301</v>
      </c>
      <c r="H4478">
        <v>32.746822006372803</v>
      </c>
      <c r="I4478">
        <v>54.740100721803302</v>
      </c>
      <c r="J4478">
        <v>-11.1738939872758</v>
      </c>
      <c r="K4478">
        <v>6.9960140838414997</v>
      </c>
      <c r="L4478">
        <v>5.9316935492662601</v>
      </c>
      <c r="M4478">
        <v>47.957374605838702</v>
      </c>
      <c r="N4478">
        <v>2.6933931590583899</v>
      </c>
      <c r="O4478">
        <v>19.354838709677399</v>
      </c>
      <c r="P4478">
        <v>138.461538461538</v>
      </c>
      <c r="Q4478">
        <v>7.7449022828380001E-3</v>
      </c>
    </row>
    <row r="4479" spans="1:17" hidden="1" x14ac:dyDescent="0.3">
      <c r="A4479" t="s">
        <v>9113</v>
      </c>
      <c r="B4479" t="s">
        <v>9114</v>
      </c>
      <c r="C4479" t="str">
        <f>IFERROR(VLOOKUP(Table1[[#This Row],[Ticker]],[1]!Table1[[Symbol]:[Industry]],2,FALSE),"-")</f>
        <v>-</v>
      </c>
      <c r="E4479">
        <v>7.3884036599999998</v>
      </c>
      <c r="F4479">
        <v>50.58</v>
      </c>
      <c r="G4479">
        <v>-73.486589200839106</v>
      </c>
      <c r="H4479">
        <v>1.75520970441569</v>
      </c>
      <c r="I4479">
        <v>-5.7151671582274304</v>
      </c>
      <c r="J4479">
        <v>5.9322989659089798</v>
      </c>
      <c r="K4479">
        <v>46.954576334369797</v>
      </c>
      <c r="L4479">
        <v>50.399223697303803</v>
      </c>
      <c r="M4479">
        <v>67.990051957772394</v>
      </c>
      <c r="N4479">
        <v>1.5324675324675301</v>
      </c>
      <c r="O4479">
        <v>98.774219058916501</v>
      </c>
      <c r="P4479">
        <v>30.799069045771802</v>
      </c>
    </row>
    <row r="4480" spans="1:17" hidden="1" x14ac:dyDescent="0.3">
      <c r="A4480" t="s">
        <v>9115</v>
      </c>
      <c r="B4480" t="s">
        <v>9116</v>
      </c>
      <c r="C4480" t="str">
        <f>IFERROR(VLOOKUP(Table1[[#This Row],[Ticker]],[1]!Table1[[Symbol]:[Industry]],2,FALSE),"-")</f>
        <v>-</v>
      </c>
      <c r="D4480" t="s">
        <v>539</v>
      </c>
      <c r="E4480">
        <v>7.3610033000000001</v>
      </c>
      <c r="F4480">
        <v>24.98</v>
      </c>
      <c r="G4480">
        <v>15.7871497540566</v>
      </c>
      <c r="H4480">
        <v>1.3780064141689301</v>
      </c>
      <c r="I4480">
        <v>28.1975566076697</v>
      </c>
      <c r="J4480">
        <v>3.8336547396350298</v>
      </c>
      <c r="K4480">
        <v>23.147693850475999</v>
      </c>
      <c r="L4480">
        <v>20.947829330664199</v>
      </c>
      <c r="M4480">
        <v>56.889902327681803</v>
      </c>
      <c r="N4480">
        <v>1.43609565038136</v>
      </c>
      <c r="O4480">
        <v>8.0864691753402607</v>
      </c>
      <c r="P4480">
        <v>81.8049490538573</v>
      </c>
      <c r="Q4480">
        <v>0.100341184029376</v>
      </c>
    </row>
    <row r="4481" spans="1:17" hidden="1" x14ac:dyDescent="0.3">
      <c r="A4481" t="s">
        <v>9117</v>
      </c>
      <c r="B4481" t="s">
        <v>9118</v>
      </c>
      <c r="C4481" t="str">
        <f>IFERROR(VLOOKUP(Table1[[#This Row],[Ticker]],[1]!Table1[[Symbol]:[Industry]],2,FALSE),"-")</f>
        <v>-</v>
      </c>
      <c r="D4481" t="s">
        <v>629</v>
      </c>
      <c r="E4481">
        <v>7.3491200000000001</v>
      </c>
      <c r="F4481">
        <v>15.99</v>
      </c>
      <c r="G4481">
        <v>-19.635023996968801</v>
      </c>
      <c r="H4481">
        <v>1.82728177648777</v>
      </c>
      <c r="I4481">
        <v>-45.577951146687496</v>
      </c>
      <c r="J4481">
        <v>-1.2416140775692599</v>
      </c>
      <c r="K4481">
        <v>15.9707314400196</v>
      </c>
      <c r="L4481">
        <v>17.414074928204499</v>
      </c>
      <c r="M4481">
        <v>50.778804495465302</v>
      </c>
      <c r="N4481">
        <v>0.569996599594908</v>
      </c>
      <c r="O4481">
        <v>87.304565353345794</v>
      </c>
      <c r="P4481">
        <v>25.313479623824399</v>
      </c>
      <c r="Q4481">
        <v>-1.9213050292590999E-2</v>
      </c>
    </row>
    <row r="4482" spans="1:17" hidden="1" x14ac:dyDescent="0.3">
      <c r="A4482" t="s">
        <v>9119</v>
      </c>
      <c r="B4482" t="s">
        <v>9120</v>
      </c>
      <c r="C4482" t="str">
        <f>IFERROR(VLOOKUP(Table1[[#This Row],[Ticker]],[1]!Table1[[Symbol]:[Industry]],2,FALSE),"-")</f>
        <v>-</v>
      </c>
      <c r="D4482" t="s">
        <v>75</v>
      </c>
      <c r="E4482">
        <v>7.30803242</v>
      </c>
      <c r="F4482">
        <v>22.02</v>
      </c>
      <c r="G4482">
        <v>-50.243961907216402</v>
      </c>
      <c r="H4482">
        <v>-18.8471669913461</v>
      </c>
      <c r="I4482">
        <v>-38.688120638213</v>
      </c>
      <c r="J4482">
        <v>-7.1990608860799004</v>
      </c>
      <c r="K4482">
        <v>24.667173108539799</v>
      </c>
      <c r="L4482">
        <v>27.509340174852401</v>
      </c>
      <c r="M4482">
        <v>36.100667002198101</v>
      </c>
      <c r="N4482">
        <v>1.41275704909488</v>
      </c>
      <c r="O4482">
        <v>58.900999091734803</v>
      </c>
      <c r="P4482">
        <v>3.8679245283018902</v>
      </c>
      <c r="Q4482">
        <v>2.0730631395522E-2</v>
      </c>
    </row>
    <row r="4483" spans="1:17" hidden="1" x14ac:dyDescent="0.3">
      <c r="A4483" t="s">
        <v>9121</v>
      </c>
      <c r="B4483" t="s">
        <v>9122</v>
      </c>
      <c r="C4483" t="str">
        <f>IFERROR(VLOOKUP(Table1[[#This Row],[Ticker]],[1]!Table1[[Symbol]:[Industry]],2,FALSE),"-")</f>
        <v>-</v>
      </c>
      <c r="D4483" t="s">
        <v>5336</v>
      </c>
      <c r="E4483">
        <v>7.2895329750000002</v>
      </c>
      <c r="F4483">
        <v>4.88</v>
      </c>
      <c r="G4483">
        <v>5.5857538188722904</v>
      </c>
      <c r="H4483">
        <v>-8.9630962303850499</v>
      </c>
      <c r="I4483">
        <v>-2.1704572275338698</v>
      </c>
      <c r="J4483">
        <v>14.718485673054101</v>
      </c>
      <c r="K4483">
        <v>4.4477318288731</v>
      </c>
      <c r="L4483">
        <v>4.3559586501368601</v>
      </c>
      <c r="M4483">
        <v>60.098239350799801</v>
      </c>
      <c r="N4483">
        <v>1.9507615406962</v>
      </c>
      <c r="O4483">
        <v>31.3524590163934</v>
      </c>
      <c r="P4483">
        <v>70.629370629370598</v>
      </c>
      <c r="Q4483">
        <v>-2.6649492202125001E-2</v>
      </c>
    </row>
    <row r="4484" spans="1:17" hidden="1" x14ac:dyDescent="0.3">
      <c r="A4484" t="s">
        <v>9123</v>
      </c>
      <c r="B4484" t="s">
        <v>9124</v>
      </c>
      <c r="C4484" t="str">
        <f>IFERROR(VLOOKUP(Table1[[#This Row],[Ticker]],[1]!Table1[[Symbol]:[Industry]],2,FALSE),"-")</f>
        <v>-</v>
      </c>
      <c r="D4484" t="s">
        <v>280</v>
      </c>
      <c r="E4484">
        <v>7.2715840180000004</v>
      </c>
      <c r="F4484">
        <v>9.5500000000000007</v>
      </c>
      <c r="G4484">
        <v>220.96658919970699</v>
      </c>
      <c r="H4484">
        <v>21.9230171985939</v>
      </c>
      <c r="I4484">
        <v>-14.5731398308934</v>
      </c>
      <c r="J4484">
        <v>-7.1524667907475497</v>
      </c>
      <c r="K4484">
        <v>9.2787716915271599</v>
      </c>
      <c r="L4484">
        <v>8.0096389810273205</v>
      </c>
      <c r="M4484">
        <v>40.6288815196787</v>
      </c>
      <c r="N4484">
        <v>1.1172695366427701</v>
      </c>
      <c r="O4484">
        <v>55.078534031413596</v>
      </c>
      <c r="P4484">
        <v>260.377358490566</v>
      </c>
      <c r="Q4484">
        <v>0.115515444522338</v>
      </c>
    </row>
    <row r="4485" spans="1:17" hidden="1" x14ac:dyDescent="0.3">
      <c r="A4485" t="s">
        <v>9125</v>
      </c>
      <c r="B4485" t="s">
        <v>9126</v>
      </c>
      <c r="C4485" t="str">
        <f>IFERROR(VLOOKUP(Table1[[#This Row],[Ticker]],[1]!Table1[[Symbol]:[Industry]],2,FALSE),"-")</f>
        <v>-</v>
      </c>
      <c r="E4485">
        <v>7.2326449999999998</v>
      </c>
      <c r="F4485">
        <v>11.14</v>
      </c>
      <c r="G4485">
        <v>1.73983893847468</v>
      </c>
      <c r="H4485">
        <v>26.528539638122901</v>
      </c>
      <c r="I4485">
        <v>-16.462623217431801</v>
      </c>
      <c r="J4485">
        <v>8.4040552137693201</v>
      </c>
      <c r="K4485">
        <v>9.1695004235936004</v>
      </c>
      <c r="L4485">
        <v>9.3583518596884403</v>
      </c>
      <c r="M4485">
        <v>74.015420579939899</v>
      </c>
      <c r="N4485">
        <v>4.1446280991735502</v>
      </c>
      <c r="O4485">
        <v>22.621184919209998</v>
      </c>
      <c r="P4485">
        <v>64.792899408284001</v>
      </c>
    </row>
    <row r="4486" spans="1:17" hidden="1" x14ac:dyDescent="0.3">
      <c r="A4486" t="s">
        <v>9127</v>
      </c>
      <c r="B4486" t="s">
        <v>9128</v>
      </c>
      <c r="C4486" t="str">
        <f>IFERROR(VLOOKUP(Table1[[#This Row],[Ticker]],[1]!Table1[[Symbol]:[Industry]],2,FALSE),"-")</f>
        <v>-</v>
      </c>
      <c r="E4486">
        <v>7.2124262319999897</v>
      </c>
      <c r="F4486">
        <v>23.98</v>
      </c>
      <c r="G4486">
        <v>-17.799350742702799</v>
      </c>
      <c r="H4486">
        <v>-3.8709638375473001</v>
      </c>
      <c r="I4486">
        <v>-27.841992356391799</v>
      </c>
      <c r="J4486">
        <v>9.0112594856491199</v>
      </c>
      <c r="K4486">
        <v>23.218616506391498</v>
      </c>
      <c r="L4486">
        <v>24.114706793560298</v>
      </c>
      <c r="M4486">
        <v>69.645973555824199</v>
      </c>
      <c r="N4486">
        <v>0.124236252545824</v>
      </c>
      <c r="O4486">
        <v>26.5638031693077</v>
      </c>
      <c r="P4486">
        <v>46.398046398046397</v>
      </c>
    </row>
    <row r="4487" spans="1:17" hidden="1" x14ac:dyDescent="0.3">
      <c r="A4487" t="s">
        <v>9129</v>
      </c>
      <c r="B4487" t="s">
        <v>9130</v>
      </c>
      <c r="C4487" t="str">
        <f>IFERROR(VLOOKUP(Table1[[#This Row],[Ticker]],[1]!Table1[[Symbol]:[Industry]],2,FALSE),"-")</f>
        <v>-</v>
      </c>
      <c r="D4487" t="s">
        <v>505</v>
      </c>
      <c r="E4487">
        <v>7.2123556500000001</v>
      </c>
      <c r="F4487">
        <v>4.5</v>
      </c>
      <c r="G4487">
        <v>-72.734709501590999</v>
      </c>
      <c r="H4487">
        <v>-15.7304739990897</v>
      </c>
      <c r="I4487">
        <v>-48.5839869959742</v>
      </c>
      <c r="J4487">
        <v>-1.2416140775692599</v>
      </c>
      <c r="K4487">
        <v>6.6724177717144899</v>
      </c>
      <c r="L4487">
        <v>13.585958728180699</v>
      </c>
      <c r="M4487">
        <v>11.9327347505487</v>
      </c>
      <c r="N4487">
        <v>0.96625659238402895</v>
      </c>
      <c r="O4487">
        <v>86.6666666666666</v>
      </c>
      <c r="P4487">
        <v>0</v>
      </c>
      <c r="Q4487">
        <v>-0.222546719844435</v>
      </c>
    </row>
    <row r="4488" spans="1:17" hidden="1" x14ac:dyDescent="0.3">
      <c r="A4488" t="s">
        <v>9131</v>
      </c>
      <c r="B4488" t="s">
        <v>9132</v>
      </c>
      <c r="C4488" t="str">
        <f>IFERROR(VLOOKUP(Table1[[#This Row],[Ticker]],[1]!Table1[[Symbol]:[Industry]],2,FALSE),"-")</f>
        <v>-</v>
      </c>
      <c r="D4488" t="s">
        <v>1344</v>
      </c>
      <c r="E4488">
        <v>7.20038</v>
      </c>
      <c r="F4488">
        <v>23</v>
      </c>
      <c r="G4488">
        <v>-25.428945090563399</v>
      </c>
      <c r="H4488">
        <v>-4.8393848901788798</v>
      </c>
      <c r="I4488">
        <v>-6.9983927806391604</v>
      </c>
      <c r="J4488">
        <v>-1.2416140775692599</v>
      </c>
      <c r="K4488">
        <v>22.7913092827669</v>
      </c>
      <c r="L4488">
        <v>22.4187326976683</v>
      </c>
      <c r="M4488">
        <v>93.779490490814496</v>
      </c>
      <c r="N4488">
        <v>4.2790073775989201</v>
      </c>
      <c r="O4488">
        <v>1.1304347826087</v>
      </c>
      <c r="P4488">
        <v>6.3337956541840104</v>
      </c>
    </row>
    <row r="4489" spans="1:17" hidden="1" x14ac:dyDescent="0.3">
      <c r="A4489" t="s">
        <v>9133</v>
      </c>
      <c r="B4489" t="s">
        <v>9134</v>
      </c>
      <c r="C4489" t="str">
        <f>IFERROR(VLOOKUP(Table1[[#This Row],[Ticker]],[1]!Table1[[Symbol]:[Industry]],2,FALSE),"-")</f>
        <v>-</v>
      </c>
      <c r="D4489" t="s">
        <v>539</v>
      </c>
      <c r="E4489">
        <v>7.1725215999999996</v>
      </c>
      <c r="F4489">
        <v>13.69</v>
      </c>
      <c r="G4489">
        <v>54.539304463308</v>
      </c>
      <c r="H4489">
        <v>112.132328920137</v>
      </c>
      <c r="I4489">
        <v>137.86047211563499</v>
      </c>
      <c r="J4489">
        <v>20.173655941052601</v>
      </c>
      <c r="K4489">
        <v>7.9274728424004897</v>
      </c>
      <c r="L4489">
        <v>6.1096321994884004</v>
      </c>
      <c r="M4489">
        <v>99.611278465263297</v>
      </c>
      <c r="N4489">
        <v>1.3160932876950699</v>
      </c>
      <c r="O4489">
        <v>0</v>
      </c>
      <c r="P4489">
        <v>279.22437673130099</v>
      </c>
    </row>
    <row r="4490" spans="1:17" hidden="1" x14ac:dyDescent="0.3">
      <c r="A4490" t="s">
        <v>9135</v>
      </c>
      <c r="B4490" t="s">
        <v>9136</v>
      </c>
      <c r="C4490" t="str">
        <f>IFERROR(VLOOKUP(Table1[[#This Row],[Ticker]],[1]!Table1[[Symbol]:[Industry]],2,FALSE),"-")</f>
        <v>-</v>
      </c>
      <c r="D4490" t="s">
        <v>65</v>
      </c>
      <c r="E4490">
        <v>7.1112223400000003</v>
      </c>
      <c r="F4490">
        <v>13.1</v>
      </c>
      <c r="G4490">
        <v>198.75589666643401</v>
      </c>
      <c r="H4490">
        <v>7.6069670411515702</v>
      </c>
      <c r="I4490">
        <v>42.620192517557697</v>
      </c>
      <c r="J4490">
        <v>2.3976264287598301</v>
      </c>
      <c r="K4490">
        <v>11.4477033216188</v>
      </c>
      <c r="L4490">
        <v>9.3451768179431394</v>
      </c>
      <c r="M4490">
        <v>67.484260293171801</v>
      </c>
      <c r="N4490">
        <v>1.9179352022565701</v>
      </c>
      <c r="O4490">
        <v>11.603053435114401</v>
      </c>
      <c r="P4490">
        <v>292.21556886227501</v>
      </c>
      <c r="Q4490">
        <v>0.11238165144193001</v>
      </c>
    </row>
    <row r="4491" spans="1:17" hidden="1" x14ac:dyDescent="0.3">
      <c r="A4491" t="s">
        <v>9137</v>
      </c>
      <c r="B4491" t="s">
        <v>9138</v>
      </c>
      <c r="C4491" t="str">
        <f>IFERROR(VLOOKUP(Table1[[#This Row],[Ticker]],[1]!Table1[[Symbol]:[Industry]],2,FALSE),"-")</f>
        <v>-</v>
      </c>
      <c r="E4491">
        <v>7.0883235000000004</v>
      </c>
      <c r="F4491">
        <v>3.05</v>
      </c>
      <c r="G4491">
        <v>22.4743497318584</v>
      </c>
      <c r="H4491">
        <v>24.493948443154402</v>
      </c>
      <c r="I4491">
        <v>-33.697723682864897</v>
      </c>
      <c r="J4491">
        <v>19.505273889235699</v>
      </c>
      <c r="K4491">
        <v>2.5337842151210901</v>
      </c>
      <c r="L4491">
        <v>2.6367695453915601</v>
      </c>
      <c r="M4491">
        <v>81.463114035081105</v>
      </c>
      <c r="N4491">
        <v>0.93425226999234201</v>
      </c>
      <c r="O4491">
        <v>112.786885245901</v>
      </c>
      <c r="P4491">
        <v>96.774193548387004</v>
      </c>
      <c r="Q4491">
        <v>7.1857275765574005E-2</v>
      </c>
    </row>
    <row r="4492" spans="1:17" hidden="1" x14ac:dyDescent="0.3">
      <c r="A4492" t="s">
        <v>9139</v>
      </c>
      <c r="B4492" t="s">
        <v>9140</v>
      </c>
      <c r="C4492" t="str">
        <f>IFERROR(VLOOKUP(Table1[[#This Row],[Ticker]],[1]!Table1[[Symbol]:[Industry]],2,FALSE),"-")</f>
        <v>-</v>
      </c>
      <c r="E4492">
        <v>7.0547002349999897</v>
      </c>
      <c r="F4492">
        <v>6.84</v>
      </c>
      <c r="G4492">
        <v>-20.587436372865</v>
      </c>
      <c r="H4492">
        <v>17.769310761995001</v>
      </c>
      <c r="I4492">
        <v>-24.269688434823099</v>
      </c>
      <c r="J4492">
        <v>1.82856136102722</v>
      </c>
      <c r="K4492">
        <v>6.6387005520361804</v>
      </c>
      <c r="L4492">
        <v>6.7221610697846303</v>
      </c>
      <c r="M4492">
        <v>68.752022194659105</v>
      </c>
      <c r="N4492">
        <v>1.5412843168900701</v>
      </c>
      <c r="O4492">
        <v>24.269005847953199</v>
      </c>
      <c r="P4492">
        <v>25.0457038391224</v>
      </c>
      <c r="Q4492">
        <v>-2.4903883644518999E-2</v>
      </c>
    </row>
    <row r="4493" spans="1:17" hidden="1" x14ac:dyDescent="0.3">
      <c r="A4493" t="s">
        <v>9141</v>
      </c>
      <c r="B4493" t="s">
        <v>9142</v>
      </c>
      <c r="C4493" t="str">
        <f>IFERROR(VLOOKUP(Table1[[#This Row],[Ticker]],[1]!Table1[[Symbol]:[Industry]],2,FALSE),"-")</f>
        <v>-</v>
      </c>
      <c r="D4493" t="s">
        <v>75</v>
      </c>
      <c r="E4493">
        <v>7.0460287599999996</v>
      </c>
      <c r="F4493">
        <v>7.01</v>
      </c>
      <c r="G4493">
        <v>13.614021607619099</v>
      </c>
      <c r="H4493">
        <v>-1.5801256309196301</v>
      </c>
      <c r="I4493">
        <v>-42.666865854177999</v>
      </c>
      <c r="J4493">
        <v>-10.0112475854226</v>
      </c>
      <c r="K4493">
        <v>7.0352376634936498</v>
      </c>
      <c r="L4493">
        <v>6.6733402414766099</v>
      </c>
      <c r="M4493">
        <v>44.458942689797503</v>
      </c>
      <c r="N4493">
        <v>0.93285378329162805</v>
      </c>
      <c r="O4493">
        <v>55.492154065620497</v>
      </c>
      <c r="P4493">
        <v>84.960422163588305</v>
      </c>
      <c r="Q4493">
        <v>-4.8991632451329996E-3</v>
      </c>
    </row>
    <row r="4494" spans="1:17" hidden="1" x14ac:dyDescent="0.3">
      <c r="A4494" t="s">
        <v>9143</v>
      </c>
      <c r="B4494" t="s">
        <v>9144</v>
      </c>
      <c r="C4494" t="str">
        <f>IFERROR(VLOOKUP(Table1[[#This Row],[Ticker]],[1]!Table1[[Symbol]:[Industry]],2,FALSE),"-")</f>
        <v>-</v>
      </c>
      <c r="D4494" t="s">
        <v>905</v>
      </c>
      <c r="E4494">
        <v>7.0354944000000001</v>
      </c>
      <c r="F4494">
        <v>5.1100000000000003</v>
      </c>
      <c r="G4494">
        <v>-50.1511455245844</v>
      </c>
      <c r="H4494">
        <v>17.9513127842397</v>
      </c>
      <c r="I4494">
        <v>-34.107382233272702</v>
      </c>
      <c r="J4494">
        <v>13.292008482083601</v>
      </c>
      <c r="K4494">
        <v>4.7194964828234598</v>
      </c>
      <c r="L4494">
        <v>5.7373442196126501</v>
      </c>
      <c r="M4494">
        <v>74.912315575597802</v>
      </c>
      <c r="N4494">
        <v>1.2297334538626801</v>
      </c>
      <c r="O4494">
        <v>78.082191780821901</v>
      </c>
      <c r="P4494">
        <v>28.715365239294702</v>
      </c>
      <c r="Q4494">
        <v>-6.5997460089820001E-3</v>
      </c>
    </row>
    <row r="4495" spans="1:17" hidden="1" x14ac:dyDescent="0.3">
      <c r="A4495" t="s">
        <v>9145</v>
      </c>
      <c r="B4495" t="s">
        <v>9146</v>
      </c>
      <c r="C4495" t="str">
        <f>IFERROR(VLOOKUP(Table1[[#This Row],[Ticker]],[1]!Table1[[Symbol]:[Industry]],2,FALSE),"-")</f>
        <v>-</v>
      </c>
      <c r="D4495" t="s">
        <v>539</v>
      </c>
      <c r="E4495">
        <v>7.0349999999999904</v>
      </c>
      <c r="F4495">
        <v>39.01</v>
      </c>
      <c r="G4495">
        <v>115.991998572943</v>
      </c>
      <c r="H4495">
        <v>50.199076648282599</v>
      </c>
      <c r="I4495">
        <v>109.200612477897</v>
      </c>
      <c r="J4495">
        <v>20.872896676747601</v>
      </c>
      <c r="K4495">
        <v>28.2304494760815</v>
      </c>
      <c r="L4495">
        <v>24.6463399845046</v>
      </c>
      <c r="M4495">
        <v>59.069059695734197</v>
      </c>
      <c r="N4495">
        <v>3.4203329623874499</v>
      </c>
      <c r="O4495">
        <v>3.33247885157652</v>
      </c>
      <c r="P4495">
        <v>218.44897959183601</v>
      </c>
    </row>
    <row r="4496" spans="1:17" hidden="1" x14ac:dyDescent="0.3">
      <c r="A4496" t="s">
        <v>9147</v>
      </c>
      <c r="B4496" t="s">
        <v>9148</v>
      </c>
      <c r="C4496" t="str">
        <f>IFERROR(VLOOKUP(Table1[[#This Row],[Ticker]],[1]!Table1[[Symbol]:[Industry]],2,FALSE),"-")</f>
        <v>-</v>
      </c>
      <c r="D4496" t="s">
        <v>75</v>
      </c>
      <c r="E4496">
        <v>7.0106489999999999</v>
      </c>
      <c r="F4496">
        <v>3.88</v>
      </c>
      <c r="G4496">
        <v>-0.33211209899361899</v>
      </c>
      <c r="H4496">
        <v>-2.9110102345314899</v>
      </c>
      <c r="I4496">
        <v>-17.054272802068802</v>
      </c>
      <c r="J4496">
        <v>-4.1287531851808099</v>
      </c>
      <c r="K4496">
        <v>3.6893599054131099</v>
      </c>
      <c r="L4496">
        <v>3.7759487880550302</v>
      </c>
      <c r="M4496">
        <v>51.851954726505902</v>
      </c>
      <c r="N4496">
        <v>0.39007920403241902</v>
      </c>
      <c r="O4496">
        <v>56.958762886597903</v>
      </c>
      <c r="P4496">
        <v>42.647058823529299</v>
      </c>
      <c r="Q4496">
        <v>2.6816368051311001E-2</v>
      </c>
    </row>
    <row r="4497" spans="1:17" hidden="1" x14ac:dyDescent="0.3">
      <c r="A4497" t="s">
        <v>9149</v>
      </c>
      <c r="B4497" t="s">
        <v>9150</v>
      </c>
      <c r="C4497" t="str">
        <f>IFERROR(VLOOKUP(Table1[[#This Row],[Ticker]],[1]!Table1[[Symbol]:[Industry]],2,FALSE),"-")</f>
        <v>-</v>
      </c>
      <c r="E4497">
        <v>6.97966</v>
      </c>
      <c r="F4497">
        <v>13.07</v>
      </c>
      <c r="G4497">
        <v>-56.9077978240569</v>
      </c>
      <c r="H4497">
        <v>3.6464720149791701</v>
      </c>
      <c r="I4497">
        <v>-55.217470782533198</v>
      </c>
      <c r="J4497">
        <v>-2.8265197379466298</v>
      </c>
      <c r="K4497">
        <v>13.3399723527028</v>
      </c>
      <c r="L4497">
        <v>16.620396849414199</v>
      </c>
      <c r="M4497">
        <v>52.404098902780603</v>
      </c>
      <c r="N4497">
        <v>0.89436580193312198</v>
      </c>
      <c r="O4497">
        <v>161.28538638102501</v>
      </c>
      <c r="P4497">
        <v>18.280542986425299</v>
      </c>
      <c r="Q4497">
        <v>8.5149117757661999E-2</v>
      </c>
    </row>
    <row r="4498" spans="1:17" hidden="1" x14ac:dyDescent="0.3">
      <c r="A4498" t="s">
        <v>9151</v>
      </c>
      <c r="B4498" t="s">
        <v>9152</v>
      </c>
      <c r="C4498" t="str">
        <f>IFERROR(VLOOKUP(Table1[[#This Row],[Ticker]],[1]!Table1[[Symbol]:[Industry]],2,FALSE),"-")</f>
        <v>-</v>
      </c>
      <c r="E4498">
        <v>6.9720000000000004</v>
      </c>
      <c r="F4498">
        <v>34.83</v>
      </c>
      <c r="G4498">
        <v>-6.9435609654116401</v>
      </c>
      <c r="H4498">
        <v>16.9954774951422</v>
      </c>
      <c r="I4498">
        <v>14.2035127735254</v>
      </c>
      <c r="J4498">
        <v>20.1477826317543</v>
      </c>
      <c r="K4498">
        <v>28.894535822239899</v>
      </c>
      <c r="L4498">
        <v>29.337496297618401</v>
      </c>
      <c r="M4498">
        <v>88.000773778917704</v>
      </c>
      <c r="N4498">
        <v>1.0922865013774099</v>
      </c>
      <c r="O4498">
        <v>25.868504163077802</v>
      </c>
      <c r="P4498">
        <v>39.041916167664603</v>
      </c>
    </row>
    <row r="4499" spans="1:17" hidden="1" x14ac:dyDescent="0.3">
      <c r="A4499" t="s">
        <v>9153</v>
      </c>
      <c r="B4499" t="s">
        <v>9154</v>
      </c>
      <c r="C4499" t="str">
        <f>IFERROR(VLOOKUP(Table1[[#This Row],[Ticker]],[1]!Table1[[Symbol]:[Industry]],2,FALSE),"-")</f>
        <v>-</v>
      </c>
      <c r="E4499">
        <v>6.9429392999999999</v>
      </c>
      <c r="F4499">
        <v>16.2</v>
      </c>
      <c r="G4499">
        <v>-27.585845568449201</v>
      </c>
      <c r="H4499">
        <v>1.2581760854308599</v>
      </c>
      <c r="I4499">
        <v>-18.650715611912599</v>
      </c>
      <c r="J4499">
        <v>-6.2173422329090702</v>
      </c>
      <c r="K4499">
        <v>15.5157283558771</v>
      </c>
      <c r="L4499">
        <v>15.358812694995001</v>
      </c>
      <c r="M4499">
        <v>49.518723880344297</v>
      </c>
      <c r="N4499">
        <v>0.30469530469530398</v>
      </c>
      <c r="O4499">
        <v>25.3086419753086</v>
      </c>
      <c r="P4499">
        <v>35.564853556485303</v>
      </c>
    </row>
    <row r="4500" spans="1:17" hidden="1" x14ac:dyDescent="0.3">
      <c r="A4500" t="s">
        <v>9155</v>
      </c>
      <c r="B4500" t="s">
        <v>9156</v>
      </c>
      <c r="C4500" t="str">
        <f>IFERROR(VLOOKUP(Table1[[#This Row],[Ticker]],[1]!Table1[[Symbol]:[Industry]],2,FALSE),"-")</f>
        <v>-</v>
      </c>
      <c r="D4500" t="s">
        <v>49</v>
      </c>
      <c r="E4500">
        <v>6.9368984999999999</v>
      </c>
      <c r="F4500">
        <v>5.99</v>
      </c>
      <c r="G4500">
        <v>1.1406704376187</v>
      </c>
      <c r="H4500">
        <v>9.70606965527565</v>
      </c>
      <c r="I4500">
        <v>5.2816729513154401</v>
      </c>
      <c r="J4500">
        <v>-5.4969332265054396</v>
      </c>
      <c r="K4500">
        <v>6.0655051773411603</v>
      </c>
      <c r="L4500">
        <v>5.5227597663010597</v>
      </c>
      <c r="M4500">
        <v>34.752082869804703</v>
      </c>
      <c r="N4500">
        <v>1.2874248109415001</v>
      </c>
      <c r="O4500">
        <v>33.5559265442404</v>
      </c>
      <c r="P4500">
        <v>68.732394366197198</v>
      </c>
      <c r="Q4500">
        <v>8.1373262990038997E-2</v>
      </c>
    </row>
    <row r="4501" spans="1:17" hidden="1" x14ac:dyDescent="0.3">
      <c r="A4501" t="s">
        <v>9157</v>
      </c>
      <c r="B4501" t="s">
        <v>9158</v>
      </c>
      <c r="C4501" t="str">
        <f>IFERROR(VLOOKUP(Table1[[#This Row],[Ticker]],[1]!Table1[[Symbol]:[Industry]],2,FALSE),"-")</f>
        <v>-</v>
      </c>
      <c r="D4501" t="s">
        <v>1407</v>
      </c>
      <c r="E4501">
        <v>6.9067679999999996</v>
      </c>
      <c r="F4501">
        <v>11.7</v>
      </c>
      <c r="G4501">
        <v>65.812088527965599</v>
      </c>
      <c r="H4501">
        <v>-15.626786464982001</v>
      </c>
      <c r="I4501">
        <v>-9.8839125727542196</v>
      </c>
      <c r="J4501">
        <v>-2.5482342866284999</v>
      </c>
      <c r="K4501">
        <v>11.640209316501601</v>
      </c>
      <c r="L4501">
        <v>10.9293317899394</v>
      </c>
      <c r="M4501">
        <v>48.600142220200098</v>
      </c>
      <c r="N4501">
        <v>1.3887892227396601</v>
      </c>
      <c r="O4501">
        <v>21.794871794871799</v>
      </c>
      <c r="P4501">
        <v>106.713780918727</v>
      </c>
      <c r="Q4501">
        <v>0.106388394366967</v>
      </c>
    </row>
    <row r="4502" spans="1:17" hidden="1" x14ac:dyDescent="0.3">
      <c r="A4502" t="s">
        <v>9159</v>
      </c>
      <c r="B4502" t="s">
        <v>9160</v>
      </c>
      <c r="C4502" t="str">
        <f>IFERROR(VLOOKUP(Table1[[#This Row],[Ticker]],[1]!Table1[[Symbol]:[Industry]],2,FALSE),"-")</f>
        <v>-</v>
      </c>
      <c r="D4502" t="s">
        <v>414</v>
      </c>
      <c r="E4502">
        <v>6.9052499999999997</v>
      </c>
      <c r="F4502">
        <v>8.91</v>
      </c>
      <c r="G4502">
        <v>55.530596620857899</v>
      </c>
      <c r="H4502">
        <v>-11.0499112059683</v>
      </c>
      <c r="I4502">
        <v>-10.9183953313748</v>
      </c>
      <c r="J4502">
        <v>-8.5256931618564593</v>
      </c>
      <c r="K4502">
        <v>9.5975755578375797</v>
      </c>
      <c r="L4502">
        <v>9.2819869374181199</v>
      </c>
      <c r="M4502">
        <v>13.7510364092982</v>
      </c>
      <c r="N4502">
        <v>1.7878787878787801</v>
      </c>
      <c r="O4502">
        <v>35.690235690235603</v>
      </c>
      <c r="P4502">
        <v>91.201716738197405</v>
      </c>
    </row>
    <row r="4503" spans="1:17" hidden="1" x14ac:dyDescent="0.3">
      <c r="A4503" t="s">
        <v>9161</v>
      </c>
      <c r="B4503" t="s">
        <v>9162</v>
      </c>
      <c r="C4503" t="str">
        <f>IFERROR(VLOOKUP(Table1[[#This Row],[Ticker]],[1]!Table1[[Symbol]:[Industry]],2,FALSE),"-")</f>
        <v>-</v>
      </c>
      <c r="D4503" t="s">
        <v>65</v>
      </c>
      <c r="E4503">
        <v>6.9000482999999999</v>
      </c>
      <c r="F4503">
        <v>23</v>
      </c>
      <c r="G4503">
        <v>-21.760683527565</v>
      </c>
      <c r="H4503">
        <v>-4.8393848901788798</v>
      </c>
      <c r="I4503">
        <v>-3.3369708355883598</v>
      </c>
      <c r="J4503">
        <v>-1.2416140775692599</v>
      </c>
      <c r="K4503">
        <v>22.993819860259599</v>
      </c>
      <c r="L4503">
        <v>22.397003144525701</v>
      </c>
      <c r="M4503">
        <v>10.6643431554632</v>
      </c>
      <c r="N4503">
        <v>0</v>
      </c>
      <c r="O4503">
        <v>5.4347826086956497</v>
      </c>
      <c r="P4503">
        <v>12.1951219512195</v>
      </c>
    </row>
    <row r="4504" spans="1:17" hidden="1" x14ac:dyDescent="0.3">
      <c r="A4504" t="s">
        <v>9163</v>
      </c>
      <c r="B4504" t="s">
        <v>9164</v>
      </c>
      <c r="C4504" t="str">
        <f>IFERROR(VLOOKUP(Table1[[#This Row],[Ticker]],[1]!Table1[[Symbol]:[Industry]],2,FALSE),"-")</f>
        <v>-</v>
      </c>
      <c r="D4504" t="s">
        <v>1675</v>
      </c>
      <c r="E4504">
        <v>6.8837000000000002</v>
      </c>
      <c r="F4504">
        <v>18.100000000000001</v>
      </c>
      <c r="G4504">
        <v>42.222725986570701</v>
      </c>
      <c r="H4504">
        <v>-13.537126360625701</v>
      </c>
      <c r="I4504">
        <v>22.2483359097461</v>
      </c>
      <c r="J4504">
        <v>-3.85565815752827</v>
      </c>
      <c r="K4504">
        <v>19.2772082929731</v>
      </c>
      <c r="L4504">
        <v>15.263369012817501</v>
      </c>
      <c r="M4504">
        <v>47.813529545442201</v>
      </c>
      <c r="N4504">
        <v>0.354635353205147</v>
      </c>
      <c r="O4504">
        <v>57.900552486187799</v>
      </c>
      <c r="P4504">
        <v>165.39589442815199</v>
      </c>
      <c r="Q4504">
        <v>0.13005501812779999</v>
      </c>
    </row>
    <row r="4505" spans="1:17" hidden="1" x14ac:dyDescent="0.3">
      <c r="A4505" t="s">
        <v>9165</v>
      </c>
      <c r="B4505" t="s">
        <v>9166</v>
      </c>
      <c r="C4505" t="str">
        <f>IFERROR(VLOOKUP(Table1[[#This Row],[Ticker]],[1]!Table1[[Symbol]:[Industry]],2,FALSE),"-")</f>
        <v>-</v>
      </c>
      <c r="D4505" t="s">
        <v>629</v>
      </c>
      <c r="E4505">
        <v>6.8732300000000004</v>
      </c>
      <c r="F4505">
        <v>74.989999999999995</v>
      </c>
      <c r="G4505">
        <v>-25.715930158868002</v>
      </c>
      <c r="H4505">
        <v>22.4440664074281</v>
      </c>
      <c r="I4505">
        <v>-10.886833243566301</v>
      </c>
      <c r="J4505">
        <v>10.7210304525226</v>
      </c>
      <c r="K4505">
        <v>69.673844433918802</v>
      </c>
      <c r="L4505">
        <v>73.031463950948705</v>
      </c>
      <c r="M4505">
        <v>61.760931905201701</v>
      </c>
      <c r="N4505">
        <v>0.52498380045814996</v>
      </c>
      <c r="O4505">
        <v>28.550473396452801</v>
      </c>
      <c r="P4505">
        <v>35.605786618444803</v>
      </c>
      <c r="Q4505">
        <v>0.14227952044775899</v>
      </c>
    </row>
    <row r="4506" spans="1:17" hidden="1" x14ac:dyDescent="0.3">
      <c r="A4506" t="s">
        <v>9167</v>
      </c>
      <c r="B4506" t="s">
        <v>9168</v>
      </c>
      <c r="C4506" t="str">
        <f>IFERROR(VLOOKUP(Table1[[#This Row],[Ticker]],[1]!Table1[[Symbol]:[Industry]],2,FALSE),"-")</f>
        <v>-</v>
      </c>
      <c r="D4506" t="s">
        <v>75</v>
      </c>
      <c r="E4506">
        <v>6.8606999999999996</v>
      </c>
      <c r="F4506">
        <v>5.65</v>
      </c>
      <c r="G4506">
        <v>-16.810014042011801</v>
      </c>
      <c r="H4506">
        <v>15.1606151098211</v>
      </c>
      <c r="I4506">
        <v>-4.0478557462351601</v>
      </c>
      <c r="J4506">
        <v>5.0195666022160701</v>
      </c>
      <c r="K4506">
        <v>5.2173683111733196</v>
      </c>
      <c r="L4506">
        <v>4.9625420632938901</v>
      </c>
      <c r="M4506">
        <v>65.677939481457102</v>
      </c>
      <c r="N4506">
        <v>0.50670226562280596</v>
      </c>
      <c r="O4506">
        <v>11.858407079646</v>
      </c>
      <c r="P4506">
        <v>51.474530831099202</v>
      </c>
      <c r="Q4506">
        <v>4.0625534449697999E-2</v>
      </c>
    </row>
    <row r="4507" spans="1:17" hidden="1" x14ac:dyDescent="0.3">
      <c r="A4507" t="s">
        <v>9169</v>
      </c>
      <c r="B4507" t="s">
        <v>9170</v>
      </c>
      <c r="C4507" t="str">
        <f>IFERROR(VLOOKUP(Table1[[#This Row],[Ticker]],[1]!Table1[[Symbol]:[Industry]],2,FALSE),"-")</f>
        <v>-</v>
      </c>
      <c r="E4507">
        <v>6.8576199999999998</v>
      </c>
      <c r="F4507">
        <v>13.42</v>
      </c>
      <c r="G4507">
        <v>-26.3061380730195</v>
      </c>
      <c r="H4507">
        <v>-4.8393848901788798</v>
      </c>
      <c r="I4507">
        <v>-13.332188434823101</v>
      </c>
      <c r="J4507">
        <v>-1.2416140775692599</v>
      </c>
      <c r="K4507">
        <v>13.4199999999999</v>
      </c>
      <c r="M4507">
        <v>50</v>
      </c>
      <c r="N4507">
        <v>0</v>
      </c>
      <c r="O4507">
        <v>0</v>
      </c>
      <c r="P4507">
        <v>0</v>
      </c>
    </row>
    <row r="4508" spans="1:17" hidden="1" x14ac:dyDescent="0.3">
      <c r="A4508" t="s">
        <v>9171</v>
      </c>
      <c r="B4508" t="s">
        <v>9172</v>
      </c>
      <c r="C4508" t="str">
        <f>IFERROR(VLOOKUP(Table1[[#This Row],[Ticker]],[1]!Table1[[Symbol]:[Industry]],2,FALSE),"-")</f>
        <v>-</v>
      </c>
      <c r="D4508" t="s">
        <v>539</v>
      </c>
      <c r="E4508">
        <v>6.8521646250000003</v>
      </c>
      <c r="F4508">
        <v>3.45</v>
      </c>
      <c r="G4508">
        <v>10.057498290616699</v>
      </c>
      <c r="H4508">
        <v>-1.4857263535935099</v>
      </c>
      <c r="I4508">
        <v>-26.648771349396</v>
      </c>
      <c r="J4508">
        <v>-0.348756934712116</v>
      </c>
      <c r="K4508">
        <v>3.3922782857247702</v>
      </c>
      <c r="L4508">
        <v>3.4097648882067699</v>
      </c>
      <c r="M4508">
        <v>51.447048856176302</v>
      </c>
      <c r="N4508">
        <v>0.47054600767591198</v>
      </c>
      <c r="O4508">
        <v>35.072463768115902</v>
      </c>
      <c r="P4508">
        <v>51.315789473684198</v>
      </c>
      <c r="Q4508">
        <v>6.8058445964233993E-2</v>
      </c>
    </row>
    <row r="4509" spans="1:17" hidden="1" x14ac:dyDescent="0.3">
      <c r="A4509" t="s">
        <v>9173</v>
      </c>
      <c r="B4509" t="s">
        <v>9174</v>
      </c>
      <c r="C4509" t="str">
        <f>IFERROR(VLOOKUP(Table1[[#This Row],[Ticker]],[1]!Table1[[Symbol]:[Industry]],2,FALSE),"-")</f>
        <v>-</v>
      </c>
      <c r="D4509" t="s">
        <v>75</v>
      </c>
      <c r="E4509">
        <v>6.8374043999999996</v>
      </c>
      <c r="F4509">
        <v>21.45</v>
      </c>
      <c r="G4509">
        <v>-25.3649616024313</v>
      </c>
      <c r="H4509">
        <v>18.612669904341601</v>
      </c>
      <c r="I4509">
        <v>-9.2059748425901695</v>
      </c>
      <c r="J4509">
        <v>18.5351004359873</v>
      </c>
      <c r="K4509">
        <v>20.155753035724501</v>
      </c>
      <c r="L4509">
        <v>18.992935938893702</v>
      </c>
      <c r="M4509">
        <v>56.887472264511402</v>
      </c>
      <c r="N4509">
        <v>1.2901521390688899</v>
      </c>
      <c r="O4509">
        <v>21.165501165501102</v>
      </c>
      <c r="P4509">
        <v>64.999999999999901</v>
      </c>
      <c r="Q4509">
        <v>7.0933390055323994E-2</v>
      </c>
    </row>
    <row r="4510" spans="1:17" hidden="1" x14ac:dyDescent="0.3">
      <c r="A4510" t="s">
        <v>9175</v>
      </c>
      <c r="B4510" t="s">
        <v>9176</v>
      </c>
      <c r="C4510" t="str">
        <f>IFERROR(VLOOKUP(Table1[[#This Row],[Ticker]],[1]!Table1[[Symbol]:[Industry]],2,FALSE),"-")</f>
        <v>-</v>
      </c>
      <c r="D4510">
        <v>0</v>
      </c>
      <c r="E4510">
        <v>6.8351499999999996</v>
      </c>
      <c r="F4510">
        <v>6.39</v>
      </c>
      <c r="G4510">
        <v>45.931058692478999</v>
      </c>
      <c r="H4510">
        <v>16.2738588718172</v>
      </c>
      <c r="I4510">
        <v>-11.742363315586299</v>
      </c>
      <c r="J4510">
        <v>13.9043713238905</v>
      </c>
      <c r="K4510">
        <v>5.5198238145593601</v>
      </c>
      <c r="L4510">
        <v>5.9539984981653298</v>
      </c>
      <c r="M4510">
        <v>33.054303584157999</v>
      </c>
      <c r="N4510">
        <v>1.2862241905559799</v>
      </c>
      <c r="O4510">
        <v>29.2644757433489</v>
      </c>
      <c r="P4510">
        <v>83.094555873925401</v>
      </c>
    </row>
    <row r="4511" spans="1:17" hidden="1" x14ac:dyDescent="0.3">
      <c r="A4511" t="s">
        <v>9177</v>
      </c>
      <c r="B4511" t="s">
        <v>9178</v>
      </c>
      <c r="C4511" t="str">
        <f>IFERROR(VLOOKUP(Table1[[#This Row],[Ticker]],[1]!Table1[[Symbol]:[Industry]],2,FALSE),"-")</f>
        <v>-</v>
      </c>
      <c r="D4511" t="s">
        <v>629</v>
      </c>
      <c r="E4511">
        <v>6.8194183749999997</v>
      </c>
      <c r="F4511">
        <v>14.15</v>
      </c>
      <c r="G4511">
        <v>-43.070843955372503</v>
      </c>
      <c r="H4511">
        <v>-2.98753303832703</v>
      </c>
      <c r="I4511">
        <v>-34.060479751349703</v>
      </c>
      <c r="J4511">
        <v>-2.9571251569116499</v>
      </c>
      <c r="K4511">
        <v>13.839357345231701</v>
      </c>
      <c r="L4511">
        <v>14.7536673318269</v>
      </c>
      <c r="M4511">
        <v>48.906899190530702</v>
      </c>
      <c r="N4511">
        <v>0.78659851388797997</v>
      </c>
      <c r="O4511">
        <v>41.272084805653698</v>
      </c>
      <c r="P4511">
        <v>20.940170940170901</v>
      </c>
      <c r="Q4511">
        <v>6.2172689525031001E-2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Row],[Ticker]],[1]!Table1[[Symbol]:[Industry]],2,FALSE),"-")</f>
        <v>-</v>
      </c>
      <c r="D4512" t="s">
        <v>629</v>
      </c>
      <c r="E4512">
        <v>6.7949999999999999</v>
      </c>
      <c r="F4512">
        <v>22.65</v>
      </c>
      <c r="G4512">
        <v>-83.706927992146902</v>
      </c>
      <c r="H4512">
        <v>-22.833591986485899</v>
      </c>
      <c r="I4512">
        <v>7.4034192410829798</v>
      </c>
      <c r="J4512">
        <v>-1.2416140775692599</v>
      </c>
      <c r="K4512">
        <v>24.9967147368592</v>
      </c>
      <c r="L4512">
        <v>27.1632802435062</v>
      </c>
      <c r="M4512">
        <v>3.5251979315162201</v>
      </c>
      <c r="N4512">
        <v>1.9391608391608299</v>
      </c>
      <c r="O4512">
        <v>134.74613686534201</v>
      </c>
      <c r="P4512">
        <v>69.790104947526203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Row],[Ticker]],[1]!Table1[[Symbol]:[Industry]],2,FALSE),"-")</f>
        <v>-</v>
      </c>
      <c r="E4513">
        <v>6.7775938299999998</v>
      </c>
      <c r="F4513">
        <v>5.66</v>
      </c>
      <c r="G4513">
        <v>-30.373934683188999</v>
      </c>
      <c r="H4513">
        <v>-0.26996485502950701</v>
      </c>
      <c r="I4513">
        <v>-44.3077981909207</v>
      </c>
      <c r="J4513">
        <v>-3.5404646522819001</v>
      </c>
      <c r="K4513">
        <v>5.7990188044553497</v>
      </c>
      <c r="L4513">
        <v>6.0388146560602003</v>
      </c>
      <c r="M4513">
        <v>48.650013875604998</v>
      </c>
      <c r="N4513">
        <v>2.0413853652123302</v>
      </c>
      <c r="O4513">
        <v>51.060070671378099</v>
      </c>
      <c r="P4513">
        <v>31.9347319347319</v>
      </c>
      <c r="Q4513">
        <v>6.2092459461880002E-2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Row],[Ticker]],[1]!Table1[[Symbol]:[Industry]],2,FALSE),"-")</f>
        <v>-</v>
      </c>
      <c r="D4514" t="s">
        <v>629</v>
      </c>
      <c r="E4514">
        <v>6.7767087999999998</v>
      </c>
      <c r="F4514">
        <v>15.2</v>
      </c>
      <c r="G4514">
        <v>67.078085845555407</v>
      </c>
      <c r="H4514">
        <v>13.3290050655079</v>
      </c>
      <c r="I4514">
        <v>13.864464284842001</v>
      </c>
      <c r="J4514">
        <v>1.6522765976718801</v>
      </c>
      <c r="K4514">
        <v>13.919373930060701</v>
      </c>
      <c r="L4514">
        <v>12.608487407939</v>
      </c>
      <c r="M4514">
        <v>80.432055322402803</v>
      </c>
      <c r="N4514">
        <v>3.01847382378355</v>
      </c>
      <c r="O4514">
        <v>5.5921052631578902</v>
      </c>
      <c r="P4514">
        <v>114.08450704225299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Row],[Ticker]],[1]!Table1[[Symbol]:[Industry]],2,FALSE),"-")</f>
        <v>-</v>
      </c>
      <c r="D4515" t="s">
        <v>713</v>
      </c>
      <c r="E4515">
        <v>6.7584707650000002</v>
      </c>
      <c r="F4515">
        <v>36.76</v>
      </c>
      <c r="G4515">
        <v>46.376655213817401</v>
      </c>
      <c r="H4515">
        <v>-0.73173616496641503</v>
      </c>
      <c r="I4515">
        <v>18.3768764164845</v>
      </c>
      <c r="J4515">
        <v>0.95527135068434499</v>
      </c>
      <c r="K4515">
        <v>34.660006274023601</v>
      </c>
      <c r="L4515">
        <v>29.9257793731974</v>
      </c>
      <c r="M4515">
        <v>51.4778037811056</v>
      </c>
      <c r="N4515">
        <v>0.75536380605731601</v>
      </c>
      <c r="O4515">
        <v>2.5571273122959801</v>
      </c>
      <c r="P4515">
        <v>74.144616989009194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Row],[Ticker]],[1]!Table1[[Symbol]:[Industry]],2,FALSE),"-")</f>
        <v>-</v>
      </c>
      <c r="D4516" t="s">
        <v>393</v>
      </c>
      <c r="E4516">
        <v>6.7186127999999998</v>
      </c>
      <c r="F4516">
        <v>13.11</v>
      </c>
      <c r="G4516">
        <v>-17.869413507262699</v>
      </c>
      <c r="H4516">
        <v>5.3286823367118599</v>
      </c>
      <c r="I4516">
        <v>-36.214541375999602</v>
      </c>
      <c r="J4516">
        <v>8.92645314932148</v>
      </c>
      <c r="K4516">
        <v>12.4312699853247</v>
      </c>
      <c r="L4516">
        <v>14.927587666293901</v>
      </c>
      <c r="M4516">
        <v>97.689355178698094</v>
      </c>
      <c r="N4516">
        <v>2.2135642135642102</v>
      </c>
      <c r="O4516">
        <v>93.821510297482803</v>
      </c>
      <c r="P4516">
        <v>23.098591549295701</v>
      </c>
      <c r="Q4516">
        <v>-2.0313061855185E-2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Row],[Ticker]],[1]!Table1[[Symbol]:[Industry]],2,FALSE),"-")</f>
        <v>-</v>
      </c>
      <c r="D4517" t="s">
        <v>21</v>
      </c>
      <c r="E4517">
        <v>6.7130753299999997</v>
      </c>
      <c r="F4517">
        <v>4.7</v>
      </c>
      <c r="G4517">
        <v>108.69386192698001</v>
      </c>
      <c r="H4517">
        <v>-10.839384890178801</v>
      </c>
      <c r="I4517">
        <v>-10.0354851381198</v>
      </c>
      <c r="J4517">
        <v>-2.29424565651663</v>
      </c>
      <c r="K4517">
        <v>4.8761044007699503</v>
      </c>
      <c r="L4517">
        <v>4.2305506845525596</v>
      </c>
      <c r="M4517">
        <v>3.1175407562666502</v>
      </c>
      <c r="N4517">
        <v>1.53056376383336</v>
      </c>
      <c r="O4517">
        <v>34.042553191489297</v>
      </c>
      <c r="Q4517">
        <v>4.5420324431726E-2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Row],[Ticker]],[1]!Table1[[Symbol]:[Industry]],2,FALSE),"-")</f>
        <v>-</v>
      </c>
      <c r="E4518">
        <v>6.7003608000000003</v>
      </c>
      <c r="F4518">
        <v>22.89</v>
      </c>
      <c r="G4518">
        <v>-26.3061380730195</v>
      </c>
      <c r="H4518">
        <v>-4.8393848901788798</v>
      </c>
      <c r="I4518">
        <v>-13.332188434823101</v>
      </c>
      <c r="J4518">
        <v>-1.2416140775692599</v>
      </c>
      <c r="K4518">
        <v>22.89</v>
      </c>
      <c r="M4518">
        <v>50</v>
      </c>
      <c r="O4518">
        <v>0</v>
      </c>
      <c r="P4518">
        <v>0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Row],[Ticker]],[1]!Table1[[Symbol]:[Industry]],2,FALSE),"-")</f>
        <v>-</v>
      </c>
      <c r="D4519" t="s">
        <v>140</v>
      </c>
      <c r="E4519">
        <v>6.7001340000000003</v>
      </c>
      <c r="F4519">
        <v>0.61</v>
      </c>
      <c r="G4519">
        <v>-51.821927546703797</v>
      </c>
      <c r="H4519">
        <v>6.2717262209322104</v>
      </c>
      <c r="I4519">
        <v>-62.071684233142498</v>
      </c>
      <c r="J4519">
        <v>5.9012430652878596</v>
      </c>
      <c r="K4519">
        <v>0.62767882592144397</v>
      </c>
      <c r="L4519">
        <v>0.75903474969656604</v>
      </c>
      <c r="M4519">
        <v>55.5895390345283</v>
      </c>
      <c r="N4519">
        <v>0.14559697625412901</v>
      </c>
      <c r="O4519">
        <v>122.950819672131</v>
      </c>
      <c r="P4519">
        <v>29.787234042553099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Row],[Ticker]],[1]!Table1[[Symbol]:[Industry]],2,FALSE),"-")</f>
        <v>-</v>
      </c>
      <c r="D4520" t="s">
        <v>414</v>
      </c>
      <c r="E4520">
        <v>6.6970878000000003</v>
      </c>
      <c r="F4520">
        <v>86.65</v>
      </c>
      <c r="G4520">
        <v>11.080892210791999</v>
      </c>
      <c r="H4520">
        <v>20.208234157440099</v>
      </c>
      <c r="I4520">
        <v>7.0150337873990498</v>
      </c>
      <c r="J4520">
        <v>6.3078739770382404</v>
      </c>
      <c r="K4520">
        <v>70.231731467660893</v>
      </c>
      <c r="L4520">
        <v>66.024739826286506</v>
      </c>
      <c r="M4520">
        <v>61.130624190550002</v>
      </c>
      <c r="N4520">
        <v>2.08275909301639</v>
      </c>
      <c r="O4520">
        <v>1.11944604731679</v>
      </c>
      <c r="P4520">
        <v>100.023084025854</v>
      </c>
      <c r="Q4520">
        <v>0.165812321927331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Row],[Ticker]],[1]!Table1[[Symbol]:[Industry]],2,FALSE),"-")</f>
        <v>-</v>
      </c>
      <c r="D4521" t="s">
        <v>49</v>
      </c>
      <c r="E4521">
        <v>6.65</v>
      </c>
      <c r="F4521">
        <v>6.6</v>
      </c>
      <c r="G4521">
        <v>65.554327043259406</v>
      </c>
      <c r="H4521">
        <v>17.178963733674301</v>
      </c>
      <c r="I4521">
        <v>15.5740615651768</v>
      </c>
      <c r="J4521">
        <v>3.4827953712496398</v>
      </c>
      <c r="K4521">
        <v>5.9111494218330503</v>
      </c>
      <c r="L4521">
        <v>5.2149354455719701</v>
      </c>
      <c r="M4521">
        <v>61.482009727876203</v>
      </c>
      <c r="N4521">
        <v>0.93960683665089995</v>
      </c>
      <c r="O4521">
        <v>19.2424242424242</v>
      </c>
      <c r="P4521">
        <v>122.972972972972</v>
      </c>
      <c r="Q4521">
        <v>3.6411479815278001E-2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D4522" t="s">
        <v>986</v>
      </c>
      <c r="E4522">
        <v>6.6419594000000002</v>
      </c>
      <c r="F4522">
        <v>5.14</v>
      </c>
      <c r="G4522">
        <v>-5.07972297867998</v>
      </c>
      <c r="H4522">
        <v>-4.8393848901788798</v>
      </c>
      <c r="I4522">
        <v>-8.4342292511497199</v>
      </c>
      <c r="J4522">
        <v>-1.2416140775692599</v>
      </c>
      <c r="K4522">
        <v>5.0702009778083097</v>
      </c>
      <c r="L4522">
        <v>4.7732665739800701</v>
      </c>
      <c r="M4522">
        <v>100</v>
      </c>
      <c r="N4522">
        <v>0</v>
      </c>
      <c r="O4522">
        <v>0</v>
      </c>
      <c r="P4522">
        <v>21.2264150943396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D4523" t="s">
        <v>297</v>
      </c>
      <c r="E4523">
        <v>6.6330498000000002</v>
      </c>
      <c r="F4523">
        <v>6.63</v>
      </c>
      <c r="G4523">
        <v>-34.094733344229603</v>
      </c>
      <c r="H4523">
        <v>-17.024815353754999</v>
      </c>
      <c r="I4523">
        <v>-63.928313621112203</v>
      </c>
      <c r="J4523">
        <v>-6.2559407251337404</v>
      </c>
      <c r="K4523">
        <v>6.92840115542226</v>
      </c>
      <c r="M4523">
        <v>42.196712051398301</v>
      </c>
      <c r="N4523">
        <v>1.6951313513809401</v>
      </c>
      <c r="O4523">
        <v>123.529411764705</v>
      </c>
      <c r="P4523">
        <v>9.0460526315789291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D4524" t="s">
        <v>239</v>
      </c>
      <c r="E4524">
        <v>6.630650202</v>
      </c>
      <c r="F4524">
        <v>6.06</v>
      </c>
      <c r="G4524">
        <v>-5.10613807301959</v>
      </c>
      <c r="H4524">
        <v>31.3403903907199</v>
      </c>
      <c r="I4524">
        <v>-20.101419204053901</v>
      </c>
      <c r="J4524">
        <v>-1.2416140775692599</v>
      </c>
      <c r="K4524">
        <v>4.8234780845904002</v>
      </c>
      <c r="L4524">
        <v>4.9471255444088698</v>
      </c>
      <c r="M4524">
        <v>90.318544293920198</v>
      </c>
      <c r="N4524">
        <v>1.8720777655785501</v>
      </c>
      <c r="O4524">
        <v>13.861386138613801</v>
      </c>
      <c r="P4524">
        <v>63.783783783783697</v>
      </c>
      <c r="Q4524">
        <v>2.1316247696226E-2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E4525">
        <v>6.6250099999999996</v>
      </c>
      <c r="F4525">
        <v>6.96</v>
      </c>
      <c r="G4525">
        <v>-76.556316772090298</v>
      </c>
      <c r="H4525">
        <v>19.722018618593001</v>
      </c>
      <c r="I4525">
        <v>-71.429720042288494</v>
      </c>
      <c r="J4525">
        <v>3.1701506283130798</v>
      </c>
      <c r="K4525">
        <v>7.0981593774731104</v>
      </c>
      <c r="L4525">
        <v>10.3436827827045</v>
      </c>
      <c r="M4525">
        <v>62.571909728738497</v>
      </c>
      <c r="N4525">
        <v>0.87978759480897595</v>
      </c>
      <c r="O4525">
        <v>158.62068965517199</v>
      </c>
      <c r="P4525">
        <v>34.6228239845261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D4526" t="s">
        <v>539</v>
      </c>
      <c r="E4526">
        <v>6.6177000000000001</v>
      </c>
      <c r="F4526">
        <v>163.35</v>
      </c>
      <c r="G4526">
        <v>301.64775241689301</v>
      </c>
      <c r="H4526">
        <v>-16.1073729433963</v>
      </c>
      <c r="I4526">
        <v>169.280268312581</v>
      </c>
      <c r="J4526">
        <v>-7.0086267649971798</v>
      </c>
      <c r="K4526">
        <v>154.59811224587199</v>
      </c>
      <c r="L4526">
        <v>103.96928802097899</v>
      </c>
      <c r="M4526">
        <v>48.451160718884097</v>
      </c>
      <c r="N4526">
        <v>0.136383181610883</v>
      </c>
      <c r="O4526">
        <v>22.1610039791858</v>
      </c>
      <c r="P4526">
        <v>408.87850467289701</v>
      </c>
      <c r="Q4526">
        <v>0.17768623984469401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140</v>
      </c>
      <c r="E4527">
        <v>6.6052641999999997</v>
      </c>
      <c r="F4527">
        <v>13</v>
      </c>
      <c r="G4527">
        <v>1.77267966097055</v>
      </c>
      <c r="H4527">
        <v>10.030180327212401</v>
      </c>
      <c r="I4527">
        <v>-12.8685099185944</v>
      </c>
      <c r="J4527">
        <v>-7.2202617644020002</v>
      </c>
      <c r="K4527">
        <v>12.939147159409501</v>
      </c>
      <c r="L4527">
        <v>12.633703935790001</v>
      </c>
      <c r="M4527">
        <v>40.886897816974603</v>
      </c>
      <c r="N4527">
        <v>0.57700899126891902</v>
      </c>
      <c r="O4527">
        <v>45.076923076923002</v>
      </c>
      <c r="P4527">
        <v>41.150922909880499</v>
      </c>
      <c r="Q4527">
        <v>2.0132834022104001E-2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D4528" t="s">
        <v>629</v>
      </c>
      <c r="E4528">
        <v>6.5927901599999998</v>
      </c>
      <c r="F4528">
        <v>7.48</v>
      </c>
      <c r="G4528">
        <v>19.7876119269804</v>
      </c>
      <c r="H4528">
        <v>-8.4538427215041807</v>
      </c>
      <c r="I4528">
        <v>13.019162916528099</v>
      </c>
      <c r="J4528">
        <v>-1.1025320191548</v>
      </c>
      <c r="K4528">
        <v>6.9225079290471498</v>
      </c>
      <c r="L4528">
        <v>6.5131630327033898</v>
      </c>
      <c r="M4528">
        <v>55.535515481376599</v>
      </c>
      <c r="N4528">
        <v>8.8528805876084304E-2</v>
      </c>
      <c r="O4528">
        <v>27.9411764705882</v>
      </c>
      <c r="P4528">
        <v>77.672209026128201</v>
      </c>
      <c r="Q4528">
        <v>4.8367600916695001E-2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D4529" t="s">
        <v>777</v>
      </c>
      <c r="E4529">
        <v>6.51</v>
      </c>
      <c r="F4529">
        <v>6.41</v>
      </c>
      <c r="G4529">
        <v>5.85881038058867</v>
      </c>
      <c r="H4529">
        <v>8.9220829997293691</v>
      </c>
      <c r="I4529">
        <v>-30.085435188069901</v>
      </c>
      <c r="J4529">
        <v>-1.2416140775692599</v>
      </c>
      <c r="K4529">
        <v>5.9609100861298501</v>
      </c>
      <c r="L4529">
        <v>5.8882079924437596</v>
      </c>
      <c r="M4529">
        <v>49.813838744533101</v>
      </c>
      <c r="N4529">
        <v>1.4369741773000699</v>
      </c>
      <c r="O4529">
        <v>32.2932917316692</v>
      </c>
      <c r="P4529">
        <v>52.619047619047599</v>
      </c>
      <c r="Q4529">
        <v>-3.6521686602204999E-2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D4530" t="s">
        <v>629</v>
      </c>
      <c r="E4530">
        <v>6.4954688000000003</v>
      </c>
      <c r="F4530">
        <v>10.52</v>
      </c>
      <c r="G4530">
        <v>-45.3207647088933</v>
      </c>
      <c r="H4530">
        <v>-11.3282737790677</v>
      </c>
      <c r="I4530">
        <v>-43.801454793051803</v>
      </c>
      <c r="J4530">
        <v>-3.1072857193603198</v>
      </c>
      <c r="K4530">
        <v>11.796469805620401</v>
      </c>
      <c r="L4530">
        <v>12.680683666796901</v>
      </c>
      <c r="M4530">
        <v>46.618470247932201</v>
      </c>
      <c r="N4530">
        <v>0.41356808406957701</v>
      </c>
      <c r="O4530">
        <v>81.083650190114</v>
      </c>
      <c r="P4530">
        <v>31.335830212234601</v>
      </c>
      <c r="Q4530">
        <v>2.5676176099788998E-2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D4531" t="s">
        <v>239</v>
      </c>
      <c r="E4531">
        <v>6.4830502548256703</v>
      </c>
      <c r="F4531">
        <v>4.2699999999999996</v>
      </c>
      <c r="G4531">
        <v>77.027195260313704</v>
      </c>
      <c r="H4531">
        <v>-4.8393848901788798</v>
      </c>
      <c r="I4531">
        <v>26.210295225307501</v>
      </c>
      <c r="J4531">
        <v>-1.2416140775692599</v>
      </c>
      <c r="K4531">
        <v>4.1434256426569904</v>
      </c>
      <c r="L4531">
        <v>3.60049937647028</v>
      </c>
      <c r="M4531">
        <v>99.999999999997897</v>
      </c>
      <c r="N4531">
        <v>0</v>
      </c>
      <c r="O4531">
        <v>0</v>
      </c>
      <c r="P4531">
        <v>103.333333333333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D4532" t="s">
        <v>49</v>
      </c>
      <c r="E4532">
        <v>6.4682351999999996</v>
      </c>
      <c r="F4532">
        <v>17.43</v>
      </c>
      <c r="G4532">
        <v>56.974619024772203</v>
      </c>
      <c r="H4532">
        <v>-6.0158554784141796</v>
      </c>
      <c r="I4532">
        <v>-2.24232227803541</v>
      </c>
      <c r="J4532">
        <v>13.751867017606701</v>
      </c>
      <c r="K4532">
        <v>16.770598514591001</v>
      </c>
      <c r="L4532">
        <v>15.382247687803501</v>
      </c>
      <c r="M4532">
        <v>62.507314244600501</v>
      </c>
      <c r="N4532">
        <v>1.74598834981719</v>
      </c>
      <c r="O4532">
        <v>63.166953528399297</v>
      </c>
      <c r="P4532">
        <v>103.859649122806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D4533" t="s">
        <v>214</v>
      </c>
      <c r="E4533">
        <v>6.4647920000000001</v>
      </c>
      <c r="F4533">
        <v>0.79</v>
      </c>
      <c r="G4533">
        <v>-2.86863807301958</v>
      </c>
      <c r="H4533">
        <v>-2.27528232607632</v>
      </c>
      <c r="I4533">
        <v>20.566116649922598</v>
      </c>
      <c r="J4533">
        <v>1.32248848653329</v>
      </c>
      <c r="K4533">
        <v>0.74028422688544904</v>
      </c>
      <c r="L4533">
        <v>0.68350221322930305</v>
      </c>
      <c r="M4533">
        <v>67.611972198710902</v>
      </c>
      <c r="N4533">
        <v>1.6773903814969899</v>
      </c>
      <c r="O4533">
        <v>34.177215189873401</v>
      </c>
      <c r="P4533">
        <v>54.901960784313701</v>
      </c>
      <c r="Q4533">
        <v>4.9894325801398E-2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E4534">
        <v>6.4157999999999999</v>
      </c>
      <c r="F4534">
        <v>12.58</v>
      </c>
      <c r="G4534">
        <v>-26.3061380730195</v>
      </c>
      <c r="H4534">
        <v>-4.8393848901788798</v>
      </c>
      <c r="I4534">
        <v>-13.332188434823101</v>
      </c>
      <c r="K4534">
        <v>12.58</v>
      </c>
      <c r="L4534">
        <v>12.579999999999901</v>
      </c>
      <c r="M4534">
        <v>50</v>
      </c>
      <c r="O4534">
        <v>0</v>
      </c>
      <c r="P4534">
        <v>0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E4535">
        <v>6.4105999999999996</v>
      </c>
      <c r="F4535">
        <v>9.6300000000000008</v>
      </c>
      <c r="G4535">
        <v>20.0464455136065</v>
      </c>
      <c r="H4535">
        <v>15.6606151098211</v>
      </c>
      <c r="I4535">
        <v>17.1556164432256</v>
      </c>
      <c r="J4535">
        <v>5.6320001131181003</v>
      </c>
      <c r="K4535">
        <v>8.5773935738865905</v>
      </c>
      <c r="L4535">
        <v>7.8351274763987</v>
      </c>
      <c r="M4535">
        <v>58.8518413866001</v>
      </c>
      <c r="N4535">
        <v>1.3053073562447399</v>
      </c>
      <c r="O4535">
        <v>9.4496365524402606</v>
      </c>
      <c r="P4535">
        <v>61.306532663316602</v>
      </c>
      <c r="Q4535">
        <v>-5.0398089297790001E-3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E4536">
        <v>6.4050000000000002</v>
      </c>
      <c r="F4536">
        <v>41.33</v>
      </c>
      <c r="G4536">
        <v>3.4583831200730102</v>
      </c>
      <c r="H4536">
        <v>-5.5370593087835296</v>
      </c>
      <c r="I4536">
        <v>-7.6288636266390402</v>
      </c>
      <c r="J4536">
        <v>11.1563853959764</v>
      </c>
      <c r="K4536">
        <v>39.5037317931423</v>
      </c>
      <c r="L4536">
        <v>37.2039837623742</v>
      </c>
      <c r="M4536">
        <v>80.077015209150105</v>
      </c>
      <c r="N4536">
        <v>0.69546703296703305</v>
      </c>
      <c r="O4536">
        <v>23.397048149044199</v>
      </c>
      <c r="P4536">
        <v>98.701923076922995</v>
      </c>
      <c r="Q4536">
        <v>7.5560395671351005E-2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D4537" t="s">
        <v>629</v>
      </c>
      <c r="E4537">
        <v>6.4009926000000004</v>
      </c>
      <c r="F4537">
        <v>19.59</v>
      </c>
      <c r="G4537">
        <v>-66.942501709383194</v>
      </c>
      <c r="H4537">
        <v>10.3191165507432</v>
      </c>
      <c r="I4537">
        <v>-48.140840681079403</v>
      </c>
      <c r="J4537">
        <v>-1.2916390900755099</v>
      </c>
      <c r="K4537">
        <v>20.4562070142366</v>
      </c>
      <c r="L4537">
        <v>25.631741395663699</v>
      </c>
      <c r="M4537">
        <v>61.783658456030302</v>
      </c>
      <c r="N4537">
        <v>5.5544386909653E-2</v>
      </c>
      <c r="O4537">
        <v>124.042879019908</v>
      </c>
      <c r="P4537">
        <v>23.3627204030226</v>
      </c>
      <c r="Q4537">
        <v>4.2046431464567997E-2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D4538" t="s">
        <v>140</v>
      </c>
      <c r="E4538">
        <v>6.3920086879999998</v>
      </c>
      <c r="F4538">
        <v>16.21</v>
      </c>
      <c r="G4538">
        <v>-12.5517521081073</v>
      </c>
      <c r="H4538">
        <v>2.01182618248547</v>
      </c>
      <c r="I4538">
        <v>-30.7965468869616</v>
      </c>
      <c r="J4538">
        <v>1.6231427512115399</v>
      </c>
      <c r="K4538">
        <v>14.581327552341699</v>
      </c>
      <c r="L4538">
        <v>15.5252468035051</v>
      </c>
      <c r="M4538">
        <v>63.502393764684101</v>
      </c>
      <c r="N4538">
        <v>1.0522303451005099</v>
      </c>
      <c r="O4538">
        <v>47.686613201727297</v>
      </c>
      <c r="P4538">
        <v>95.772946859903399</v>
      </c>
      <c r="Q4538">
        <v>8.0142985766770994E-2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D4539" t="s">
        <v>297</v>
      </c>
      <c r="E4539">
        <v>6.353722071</v>
      </c>
      <c r="F4539">
        <v>3.95</v>
      </c>
      <c r="G4539">
        <v>-11.8133844498311</v>
      </c>
      <c r="H4539">
        <v>-18.8253988761928</v>
      </c>
      <c r="I4539">
        <v>-14.8284477864441</v>
      </c>
      <c r="J4539">
        <v>-9.2216639528809807</v>
      </c>
      <c r="K4539">
        <v>3.9315998061636299</v>
      </c>
      <c r="L4539">
        <v>3.8282996738347701</v>
      </c>
      <c r="M4539">
        <v>35.066000246161799</v>
      </c>
      <c r="N4539">
        <v>2.7448813694021199</v>
      </c>
      <c r="O4539">
        <v>71.898734177215104</v>
      </c>
      <c r="P4539">
        <v>35.738831615120198</v>
      </c>
      <c r="Q4539">
        <v>6.0624511989161002E-2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D4540" t="s">
        <v>713</v>
      </c>
      <c r="E4540">
        <v>6.3247861439999999</v>
      </c>
      <c r="F4540">
        <v>94.8</v>
      </c>
      <c r="G4540">
        <v>33.737640340854703</v>
      </c>
      <c r="H4540">
        <v>0.42728177648777199</v>
      </c>
      <c r="I4540">
        <v>11.6348561209374</v>
      </c>
      <c r="J4540">
        <v>-0.17483362098723099</v>
      </c>
      <c r="K4540">
        <v>90.096318454647204</v>
      </c>
      <c r="L4540">
        <v>79.962963754892201</v>
      </c>
      <c r="M4540">
        <v>63.753004305415402</v>
      </c>
      <c r="N4540">
        <v>1.24936504795509</v>
      </c>
      <c r="O4540">
        <v>1.99367088607596</v>
      </c>
      <c r="P4540">
        <v>61.885245901639301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D4541" t="s">
        <v>214</v>
      </c>
      <c r="E4541">
        <v>6.3066559499999997</v>
      </c>
      <c r="F4541">
        <v>6.6</v>
      </c>
      <c r="G4541">
        <v>-57.556138073019497</v>
      </c>
      <c r="I4541">
        <v>-13.332188434823101</v>
      </c>
      <c r="K4541">
        <v>7.8976443621726604</v>
      </c>
      <c r="M4541">
        <v>24.8553728216223</v>
      </c>
      <c r="N4541">
        <v>1</v>
      </c>
      <c r="O4541">
        <v>45.454545454545404</v>
      </c>
      <c r="P4541">
        <v>4.7619047619047601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D4542" t="s">
        <v>403</v>
      </c>
      <c r="E4542">
        <v>6.2713000000000001</v>
      </c>
      <c r="F4542">
        <v>20.23</v>
      </c>
      <c r="G4542">
        <v>-24.647846615733101</v>
      </c>
      <c r="H4542">
        <v>-15.444775963974701</v>
      </c>
      <c r="I4542">
        <v>-11.469147145799999</v>
      </c>
      <c r="J4542">
        <v>14.6232198285017</v>
      </c>
      <c r="K4542">
        <v>18.871604384986998</v>
      </c>
      <c r="L4542">
        <v>17.796107526321101</v>
      </c>
      <c r="M4542">
        <v>62.783921499317302</v>
      </c>
      <c r="N4542">
        <v>1.4181984529651499</v>
      </c>
      <c r="O4542">
        <v>35.788433020266901</v>
      </c>
      <c r="P4542">
        <v>63.145161290322498</v>
      </c>
      <c r="Q4542">
        <v>1.3412845370202001E-2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D4543" t="s">
        <v>806</v>
      </c>
      <c r="E4543">
        <v>6.2436189999999998</v>
      </c>
      <c r="F4543">
        <v>7.6</v>
      </c>
      <c r="G4543">
        <v>59.512932831625797</v>
      </c>
      <c r="H4543">
        <v>-5.4651671179636097</v>
      </c>
      <c r="I4543">
        <v>-12.9358872459196</v>
      </c>
      <c r="J4543">
        <v>-1.2416140775692599</v>
      </c>
      <c r="K4543">
        <v>8.2868985519541507</v>
      </c>
      <c r="L4543">
        <v>7.1287809887323199</v>
      </c>
      <c r="M4543">
        <v>63.8330203674982</v>
      </c>
      <c r="N4543">
        <v>1.4322697170379199</v>
      </c>
      <c r="O4543">
        <v>41.315789473684198</v>
      </c>
      <c r="P4543">
        <v>150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D4544" t="s">
        <v>414</v>
      </c>
      <c r="E4544">
        <v>6.2428207999999996</v>
      </c>
      <c r="F4544">
        <v>16.420000000000002</v>
      </c>
      <c r="G4544">
        <v>-11.881050965005601</v>
      </c>
      <c r="H4544">
        <v>-10.0356897400634</v>
      </c>
      <c r="I4544">
        <v>39.554217524208497</v>
      </c>
      <c r="J4544">
        <v>-1.2416140775692599</v>
      </c>
      <c r="K4544">
        <v>13.900965082533</v>
      </c>
      <c r="L4544">
        <v>10.990803391608701</v>
      </c>
      <c r="M4544">
        <v>95.600391384635898</v>
      </c>
      <c r="N4544">
        <v>2.52662868466683E-2</v>
      </c>
      <c r="O4544">
        <v>16.199756394640598</v>
      </c>
      <c r="P4544">
        <v>116.052631578947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D4545" t="s">
        <v>479</v>
      </c>
      <c r="E4545">
        <v>6.23</v>
      </c>
      <c r="F4545">
        <v>6.2</v>
      </c>
      <c r="G4545">
        <v>41.261429494547897</v>
      </c>
      <c r="H4545">
        <v>-5.1593848901788801</v>
      </c>
      <c r="I4545">
        <v>-18.6756998852048</v>
      </c>
      <c r="J4545">
        <v>-8.6710345827698596</v>
      </c>
      <c r="K4545">
        <v>6.5188317853515301</v>
      </c>
      <c r="L4545">
        <v>5.8207825690745398</v>
      </c>
      <c r="M4545">
        <v>32.752830763298199</v>
      </c>
      <c r="N4545">
        <v>0.78622796409124396</v>
      </c>
      <c r="O4545">
        <v>43.548387096774199</v>
      </c>
      <c r="P4545">
        <v>105.980066445182</v>
      </c>
      <c r="Q4545">
        <v>0.120325996107551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D4546" t="s">
        <v>629</v>
      </c>
      <c r="E4546">
        <v>6.2166825000000001</v>
      </c>
      <c r="F4546">
        <v>17.7</v>
      </c>
      <c r="G4546">
        <v>90.605626632862695</v>
      </c>
      <c r="H4546">
        <v>0.14282151551506</v>
      </c>
      <c r="I4546">
        <v>14.0976171807275</v>
      </c>
      <c r="J4546">
        <v>3.7405923281246798</v>
      </c>
      <c r="K4546">
        <v>16.6570614336269</v>
      </c>
      <c r="L4546">
        <v>14.3970740021923</v>
      </c>
      <c r="M4546">
        <v>100</v>
      </c>
      <c r="N4546">
        <v>5.1573426573426504</v>
      </c>
      <c r="O4546">
        <v>0</v>
      </c>
      <c r="P4546">
        <v>116.91176470588201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E4547">
        <v>6.1857606399999998</v>
      </c>
      <c r="F4547">
        <v>7.4</v>
      </c>
      <c r="G4547">
        <v>78.680011511467896</v>
      </c>
      <c r="H4547">
        <v>-13.255226474337301</v>
      </c>
      <c r="I4547">
        <v>-3.7025588051935401</v>
      </c>
      <c r="J4547">
        <v>-1.2416140775692599</v>
      </c>
      <c r="K4547">
        <v>7.34165598128609</v>
      </c>
      <c r="L4547">
        <v>6.1572312636136699</v>
      </c>
      <c r="M4547">
        <v>29.6495027692816</v>
      </c>
      <c r="N4547">
        <v>0.80404399870592003</v>
      </c>
      <c r="O4547">
        <v>14.7297297297297</v>
      </c>
      <c r="P4547">
        <v>106.703910614525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D4548" t="s">
        <v>713</v>
      </c>
      <c r="E4548">
        <v>6.1746908559999998</v>
      </c>
      <c r="F4548">
        <v>107.37</v>
      </c>
      <c r="G4548">
        <v>67.143565004180303</v>
      </c>
      <c r="H4548">
        <v>0.88528125279047298</v>
      </c>
      <c r="I4548">
        <v>20.445533967369599</v>
      </c>
      <c r="J4548">
        <v>0.96056912129167904</v>
      </c>
      <c r="K4548">
        <v>101.87312087776399</v>
      </c>
      <c r="L4548">
        <v>87.430152518579007</v>
      </c>
      <c r="M4548">
        <v>67.7882302660921</v>
      </c>
      <c r="N4548">
        <v>0.76266072817269004</v>
      </c>
      <c r="O4548">
        <v>2.4494737822482899</v>
      </c>
      <c r="P4548">
        <v>94.899255763296395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713</v>
      </c>
      <c r="E4549">
        <v>6.1661835759999999</v>
      </c>
      <c r="F4549">
        <v>36.86</v>
      </c>
      <c r="G4549">
        <v>44.876357271486903</v>
      </c>
      <c r="H4549">
        <v>0.194744802653884</v>
      </c>
      <c r="I4549">
        <v>18.2636701870975</v>
      </c>
      <c r="J4549">
        <v>1.5701899313394101</v>
      </c>
      <c r="K4549">
        <v>34.870863009738898</v>
      </c>
      <c r="L4549">
        <v>30.1234895834938</v>
      </c>
      <c r="M4549">
        <v>46.0553371054271</v>
      </c>
      <c r="N4549">
        <v>0.97997338180833304</v>
      </c>
      <c r="O4549">
        <v>3.47259902333152</v>
      </c>
      <c r="P4549">
        <v>76.956313010081601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D4550" t="s">
        <v>479</v>
      </c>
      <c r="E4550">
        <v>6.1382500000000002</v>
      </c>
      <c r="F4550">
        <v>2.2200000000000002</v>
      </c>
      <c r="G4550">
        <v>-52.306138073019497</v>
      </c>
      <c r="H4550">
        <v>-12.1669710970754</v>
      </c>
      <c r="I4550">
        <v>-30.804307393930898</v>
      </c>
      <c r="J4550">
        <v>2.1237705378153402</v>
      </c>
      <c r="K4550">
        <v>2.2441798810895599</v>
      </c>
      <c r="L4550">
        <v>2.5687413594443602</v>
      </c>
      <c r="M4550">
        <v>48.192356773233897</v>
      </c>
      <c r="N4550">
        <v>1.04524340110814</v>
      </c>
      <c r="O4550">
        <v>53.603603603603503</v>
      </c>
      <c r="P4550">
        <v>15.025906735751301</v>
      </c>
      <c r="Q4550">
        <v>-4.5468860228396003E-2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D4551" t="s">
        <v>140</v>
      </c>
      <c r="E4551">
        <v>6.1245353920000003</v>
      </c>
      <c r="F4551">
        <v>18.52</v>
      </c>
      <c r="G4551">
        <v>92.090088342074694</v>
      </c>
      <c r="H4551">
        <v>77.236086807934299</v>
      </c>
      <c r="I4551">
        <v>105.064037980271</v>
      </c>
      <c r="J4551">
        <v>3.72099639149938</v>
      </c>
      <c r="M4551">
        <v>100</v>
      </c>
      <c r="O4551">
        <v>0</v>
      </c>
      <c r="P4551">
        <v>118.39622641509401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D4552" t="s">
        <v>117</v>
      </c>
      <c r="E4552">
        <v>6.1</v>
      </c>
      <c r="F4552">
        <v>12.21</v>
      </c>
      <c r="G4552">
        <v>133.48109596953299</v>
      </c>
      <c r="H4552">
        <v>18.767504674157401</v>
      </c>
      <c r="I4552">
        <v>52.7902605447686</v>
      </c>
      <c r="J4552">
        <v>0.42505258909739302</v>
      </c>
      <c r="K4552">
        <v>10.597469686340499</v>
      </c>
      <c r="L4552">
        <v>8.9326764781182497</v>
      </c>
      <c r="M4552">
        <v>64.407373009012204</v>
      </c>
      <c r="N4552">
        <v>0.91601470664831497</v>
      </c>
      <c r="O4552">
        <v>22.440622440622398</v>
      </c>
      <c r="P4552">
        <v>246.875</v>
      </c>
      <c r="Q4552">
        <v>8.1727709467909998E-2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E4553">
        <v>6.0739039999999997</v>
      </c>
      <c r="F4553">
        <v>7.88</v>
      </c>
      <c r="G4553">
        <v>-16.8616936285751</v>
      </c>
      <c r="H4553">
        <v>7.7320436812496798</v>
      </c>
      <c r="I4553">
        <v>-27.680014521779601</v>
      </c>
      <c r="J4553">
        <v>-1.2416140775692599</v>
      </c>
      <c r="K4553">
        <v>7.5948530481034302</v>
      </c>
      <c r="L4553">
        <v>8.0800744092612007</v>
      </c>
      <c r="M4553">
        <v>57.819235358297703</v>
      </c>
      <c r="N4553">
        <v>2.6818181818181799</v>
      </c>
      <c r="O4553">
        <v>79.1878172588832</v>
      </c>
      <c r="P4553">
        <v>22.741433021806799</v>
      </c>
      <c r="Q4553">
        <v>2.4508664102175001E-2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D4554" t="s">
        <v>49</v>
      </c>
      <c r="E4554">
        <v>6.0705</v>
      </c>
      <c r="F4554">
        <v>65.319999999999993</v>
      </c>
      <c r="G4554">
        <v>8.3742742981144094</v>
      </c>
      <c r="H4554">
        <v>24.004932206287201</v>
      </c>
      <c r="I4554">
        <v>2.2579725986222199</v>
      </c>
      <c r="J4554">
        <v>7.6189411193319598</v>
      </c>
      <c r="K4554">
        <v>59.010865520410597</v>
      </c>
      <c r="L4554">
        <v>57.5156155984862</v>
      </c>
      <c r="M4554">
        <v>66.854014084203797</v>
      </c>
      <c r="N4554">
        <v>2.0884479310875199</v>
      </c>
      <c r="O4554">
        <v>14.130434782608701</v>
      </c>
      <c r="P4554">
        <v>56.680259054929202</v>
      </c>
      <c r="Q4554">
        <v>0.151124289840633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E4555">
        <v>6.0645018000000004</v>
      </c>
      <c r="F4555">
        <v>10.65</v>
      </c>
      <c r="G4555">
        <v>14.1951811881941</v>
      </c>
      <c r="H4555">
        <v>-12.486443713708301</v>
      </c>
      <c r="I4555">
        <v>-5.9733174670812303</v>
      </c>
      <c r="J4555">
        <v>-3.5527251886803701</v>
      </c>
      <c r="K4555">
        <v>10.509620711299601</v>
      </c>
      <c r="L4555">
        <v>9.3233747465331902</v>
      </c>
      <c r="M4555">
        <v>50.422510018786397</v>
      </c>
      <c r="N4555">
        <v>0.22089641285703601</v>
      </c>
      <c r="O4555">
        <v>21.5962441314553</v>
      </c>
      <c r="P4555">
        <v>68.779714738510293</v>
      </c>
      <c r="Q4555">
        <v>2.7547684440379999E-2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D4556" t="s">
        <v>297</v>
      </c>
      <c r="E4556">
        <v>6.0599255799999998</v>
      </c>
      <c r="F4556">
        <v>2.2599999999999998</v>
      </c>
      <c r="G4556">
        <v>111.588598769085</v>
      </c>
      <c r="H4556">
        <v>-14.7995442527286</v>
      </c>
      <c r="I4556">
        <v>15.8106687080339</v>
      </c>
      <c r="J4556">
        <v>-1.6821427119305099</v>
      </c>
      <c r="K4556">
        <v>1.87836891236223</v>
      </c>
      <c r="L4556">
        <v>1.3029987133749299</v>
      </c>
      <c r="M4556">
        <v>9.1251998302647301</v>
      </c>
      <c r="N4556">
        <v>0.916658635312259</v>
      </c>
      <c r="O4556">
        <v>23.008849557522101</v>
      </c>
      <c r="P4556">
        <v>165.88235294117601</v>
      </c>
      <c r="Q4556">
        <v>5.9683045256427002E-2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D4557" t="s">
        <v>539</v>
      </c>
      <c r="E4557">
        <v>6.0030000000000001</v>
      </c>
      <c r="F4557">
        <v>21</v>
      </c>
      <c r="G4557">
        <v>124.29052063819699</v>
      </c>
      <c r="H4557">
        <v>-2.0107781745144399E-2</v>
      </c>
      <c r="I4557">
        <v>-21.988125798894501</v>
      </c>
      <c r="J4557">
        <v>3.7977560011708902</v>
      </c>
      <c r="K4557">
        <v>20.614617381323601</v>
      </c>
      <c r="L4557">
        <v>19.730048010358601</v>
      </c>
      <c r="M4557">
        <v>50.576688044934201</v>
      </c>
      <c r="N4557">
        <v>4.4577873834931703</v>
      </c>
      <c r="O4557">
        <v>45.238095238095198</v>
      </c>
      <c r="P4557">
        <v>150.596658711217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E4558">
        <v>5.9928999999999997</v>
      </c>
      <c r="F4558">
        <v>10.199999999999999</v>
      </c>
      <c r="G4558">
        <v>-83.322572965560596</v>
      </c>
      <c r="H4558">
        <v>-21.506051556845499</v>
      </c>
      <c r="I4558">
        <v>-59.5630793151605</v>
      </c>
      <c r="J4558">
        <v>-10.3325231684783</v>
      </c>
      <c r="K4558">
        <v>12.961951448725101</v>
      </c>
      <c r="L4558">
        <v>17.234137172363099</v>
      </c>
      <c r="M4558">
        <v>33.203494435766899</v>
      </c>
      <c r="N4558">
        <v>1.6702914310569801</v>
      </c>
      <c r="O4558">
        <v>172.54901960784301</v>
      </c>
      <c r="P4558">
        <v>17.5115207373271</v>
      </c>
      <c r="Q4558">
        <v>-5.6396229219210003E-2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D4559" t="s">
        <v>1407</v>
      </c>
      <c r="E4559">
        <v>5.9763241999999996</v>
      </c>
      <c r="F4559">
        <v>10.25</v>
      </c>
      <c r="G4559">
        <v>45.098544201227803</v>
      </c>
      <c r="H4559">
        <v>14.9383928875988</v>
      </c>
      <c r="I4559">
        <v>44.117888370092302</v>
      </c>
      <c r="J4559">
        <v>-1.7032945946514499</v>
      </c>
      <c r="K4559">
        <v>9.1993708744306204</v>
      </c>
      <c r="L4559">
        <v>7.8670549370027096</v>
      </c>
      <c r="M4559">
        <v>59.4467776582851</v>
      </c>
      <c r="N4559">
        <v>2.4716271000361698</v>
      </c>
      <c r="O4559">
        <v>18.048780487804802</v>
      </c>
      <c r="P4559">
        <v>107.48987854251</v>
      </c>
      <c r="Q4559">
        <v>8.8113852941961002E-2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D4560" t="s">
        <v>46</v>
      </c>
      <c r="E4560">
        <v>5.9614478000000002</v>
      </c>
      <c r="F4560">
        <v>8.33</v>
      </c>
      <c r="G4560">
        <v>-34.261939177991898</v>
      </c>
      <c r="H4560">
        <v>-17.796542674922801</v>
      </c>
      <c r="I4560">
        <v>-30.032188434823102</v>
      </c>
      <c r="J4560">
        <v>-8.2728640775692703</v>
      </c>
      <c r="K4560">
        <v>9.2394657360273502</v>
      </c>
      <c r="L4560">
        <v>9.1973393552552007</v>
      </c>
      <c r="M4560">
        <v>14.2307075183284</v>
      </c>
      <c r="N4560">
        <v>0.78037984299822705</v>
      </c>
      <c r="O4560">
        <v>76.470588235294102</v>
      </c>
      <c r="P4560">
        <v>34.789644012944997</v>
      </c>
      <c r="Q4560">
        <v>2.3496594119898E-2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D4561" t="s">
        <v>21</v>
      </c>
      <c r="E4561">
        <v>5.9527782719999998</v>
      </c>
      <c r="F4561">
        <v>1.75</v>
      </c>
      <c r="G4561">
        <v>14.8228941850449</v>
      </c>
      <c r="H4561">
        <v>-18.839384890178799</v>
      </c>
      <c r="I4561">
        <v>-10.391011964234901</v>
      </c>
      <c r="J4561">
        <v>2.3728437537560301</v>
      </c>
      <c r="K4561">
        <v>1.77569072960639</v>
      </c>
      <c r="L4561">
        <v>1.73566493157715</v>
      </c>
      <c r="M4561">
        <v>55.376812161459902</v>
      </c>
      <c r="N4561">
        <v>1.9916391123853301</v>
      </c>
      <c r="O4561">
        <v>46.285714285714199</v>
      </c>
      <c r="P4561">
        <v>105.88235294117599</v>
      </c>
      <c r="Q4561">
        <v>4.6529062436335998E-2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E4562">
        <v>5.9526754999999998</v>
      </c>
      <c r="F4562">
        <v>3.64</v>
      </c>
      <c r="G4562">
        <v>13.157463459547399</v>
      </c>
      <c r="H4562">
        <v>-10.034190084983999</v>
      </c>
      <c r="I4562">
        <v>-35.885379924184797</v>
      </c>
      <c r="J4562">
        <v>10.038873727308699</v>
      </c>
      <c r="K4562">
        <v>3.4444665121776299</v>
      </c>
      <c r="L4562">
        <v>3.5757460809458301</v>
      </c>
      <c r="M4562">
        <v>69.334500774027305</v>
      </c>
      <c r="N4562">
        <v>1.60030023400591</v>
      </c>
      <c r="O4562">
        <v>39.560439560439498</v>
      </c>
      <c r="P4562">
        <v>54.237288135593197</v>
      </c>
      <c r="Q4562">
        <v>3.4048023203236001E-2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D4563" t="s">
        <v>414</v>
      </c>
      <c r="E4563">
        <v>5.9360400000000002</v>
      </c>
      <c r="F4563">
        <v>16.48</v>
      </c>
      <c r="G4563">
        <v>62.901669045235202</v>
      </c>
      <c r="H4563">
        <v>-2.86659577453262</v>
      </c>
      <c r="I4563">
        <v>-6.8034230825284103</v>
      </c>
      <c r="J4563">
        <v>-1.6402851739147799</v>
      </c>
      <c r="K4563">
        <v>15.370836902025999</v>
      </c>
      <c r="L4563">
        <v>14.814551854081399</v>
      </c>
      <c r="M4563">
        <v>45.473723842760599</v>
      </c>
      <c r="N4563">
        <v>1.31087214045878</v>
      </c>
      <c r="O4563">
        <v>35.133495145631002</v>
      </c>
      <c r="P4563">
        <v>153.14900153609801</v>
      </c>
      <c r="Q4563">
        <v>3.568711545495E-2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D4564" t="s">
        <v>403</v>
      </c>
      <c r="E4564">
        <v>5.9004000000000003</v>
      </c>
      <c r="F4564">
        <v>15.87</v>
      </c>
      <c r="G4564">
        <v>-38.868121544093903</v>
      </c>
      <c r="H4564">
        <v>-5.5060515568455504</v>
      </c>
      <c r="I4564">
        <v>-22.125291883098999</v>
      </c>
      <c r="J4564">
        <v>1.38831704328232</v>
      </c>
      <c r="K4564">
        <v>16.195043689516002</v>
      </c>
      <c r="L4564">
        <v>17.218596977435901</v>
      </c>
      <c r="M4564">
        <v>60.2921131157876</v>
      </c>
      <c r="N4564">
        <v>1.7426224577653799</v>
      </c>
      <c r="O4564">
        <v>30.119722747321902</v>
      </c>
      <c r="P4564">
        <v>10.055478502080399</v>
      </c>
      <c r="Q4564">
        <v>1.9276627920062E-2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D4565" t="s">
        <v>1151</v>
      </c>
      <c r="E4565">
        <v>5.8947200000000004</v>
      </c>
      <c r="F4565">
        <v>1.61</v>
      </c>
      <c r="G4565">
        <v>-7.9237851318431103</v>
      </c>
      <c r="H4565">
        <v>-10.4259770689498</v>
      </c>
      <c r="I4565">
        <v>-17.498855101489799</v>
      </c>
      <c r="J4565">
        <v>-2.9858001240808898</v>
      </c>
      <c r="K4565">
        <v>1.73235699453096</v>
      </c>
      <c r="L4565">
        <v>1.7029043750524</v>
      </c>
      <c r="M4565">
        <v>45.9885669429095</v>
      </c>
      <c r="N4565">
        <v>1.0628924827230499</v>
      </c>
      <c r="O4565">
        <v>40.372670807453297</v>
      </c>
      <c r="P4565">
        <v>41.228070175438603</v>
      </c>
      <c r="Q4565">
        <v>7.6756965941949997E-3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D4566" t="s">
        <v>388</v>
      </c>
      <c r="E4566">
        <v>5.8875741000000001</v>
      </c>
      <c r="F4566">
        <v>4.0999999999999996</v>
      </c>
      <c r="G4566">
        <v>-82.689116796423804</v>
      </c>
      <c r="H4566">
        <v>1.6541216033275901</v>
      </c>
      <c r="I4566">
        <v>-43.246718349353003</v>
      </c>
      <c r="J4566">
        <v>12.647274811319599</v>
      </c>
      <c r="K4566">
        <v>4.0682388168015402</v>
      </c>
      <c r="L4566">
        <v>5.2068243129932297</v>
      </c>
      <c r="M4566">
        <v>59.198006775201698</v>
      </c>
      <c r="N4566">
        <v>1.56557945870922</v>
      </c>
      <c r="O4566">
        <v>141.46341463414601</v>
      </c>
      <c r="P4566">
        <v>13.8888888888888</v>
      </c>
      <c r="Q4566">
        <v>2.7497925078249E-2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D4567" t="s">
        <v>393</v>
      </c>
      <c r="E4567">
        <v>5.8707000000000003</v>
      </c>
      <c r="F4567">
        <v>11.63</v>
      </c>
      <c r="G4567">
        <v>77.728949646278593</v>
      </c>
      <c r="H4567">
        <v>15.9345458633852</v>
      </c>
      <c r="I4567">
        <v>45.982880058327503</v>
      </c>
      <c r="J4567">
        <v>-6.2095627955179902</v>
      </c>
      <c r="K4567">
        <v>11.926818961393399</v>
      </c>
      <c r="L4567">
        <v>10.609342636084399</v>
      </c>
      <c r="M4567">
        <v>40.493409120062502</v>
      </c>
      <c r="N4567">
        <v>0.34175916491553299</v>
      </c>
      <c r="O4567">
        <v>80.481513327600993</v>
      </c>
      <c r="P4567">
        <v>157.871396895787</v>
      </c>
      <c r="Q4567">
        <v>4.4730779623524002E-2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E4568">
        <v>5.859562124</v>
      </c>
      <c r="F4568">
        <v>5.75</v>
      </c>
      <c r="G4568">
        <v>-40.7406618825433</v>
      </c>
      <c r="H4568">
        <v>3.2220354553105501</v>
      </c>
      <c r="I4568">
        <v>-47.692919028430403</v>
      </c>
      <c r="J4568">
        <v>-4.6721458099877902</v>
      </c>
      <c r="K4568">
        <v>5.9496149066064596</v>
      </c>
      <c r="L4568">
        <v>6.5546837893838701</v>
      </c>
      <c r="M4568">
        <v>43.1601945385584</v>
      </c>
      <c r="N4568">
        <v>2.14331068827709</v>
      </c>
      <c r="O4568">
        <v>87.478260869565204</v>
      </c>
      <c r="P4568">
        <v>18.556701030927801</v>
      </c>
      <c r="Q4568">
        <v>8.4361370406839994E-3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D4569" t="s">
        <v>130</v>
      </c>
      <c r="E4569">
        <v>5.8570726000000004</v>
      </c>
      <c r="F4569">
        <v>11.33</v>
      </c>
      <c r="G4569">
        <v>40.311508985803897</v>
      </c>
      <c r="H4569">
        <v>2.83051802244246</v>
      </c>
      <c r="I4569">
        <v>-5.5300951902941504</v>
      </c>
      <c r="J4569">
        <v>8.34336615958488</v>
      </c>
      <c r="K4569">
        <v>10.9765566334125</v>
      </c>
      <c r="L4569">
        <v>10.3138671998151</v>
      </c>
      <c r="M4569">
        <v>54.746922348410202</v>
      </c>
      <c r="N4569">
        <v>0.57381335929242405</v>
      </c>
      <c r="O4569">
        <v>30.1853486319505</v>
      </c>
      <c r="P4569">
        <v>92.359932088285206</v>
      </c>
      <c r="Q4569">
        <v>5.7397695558936E-2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E4570">
        <v>5.8336145999999998</v>
      </c>
      <c r="F4570">
        <v>9.17</v>
      </c>
      <c r="G4570">
        <v>195.44824789189201</v>
      </c>
      <c r="H4570">
        <v>20.648080290879602</v>
      </c>
      <c r="I4570">
        <v>127.983601038861</v>
      </c>
      <c r="J4570">
        <v>4.7583859224307297</v>
      </c>
      <c r="K4570">
        <v>7.1300428637111297</v>
      </c>
      <c r="L4570">
        <v>5.3587974197934303</v>
      </c>
      <c r="M4570">
        <v>94.781084858093195</v>
      </c>
      <c r="N4570">
        <v>0.50196929541617497</v>
      </c>
      <c r="O4570">
        <v>0.218102508178841</v>
      </c>
      <c r="P4570">
        <v>285.29411764705799</v>
      </c>
      <c r="Q4570">
        <v>6.2032558719599999E-2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D4571" t="s">
        <v>130</v>
      </c>
      <c r="E4571">
        <v>5.8315000000000001</v>
      </c>
      <c r="F4571">
        <v>11.11</v>
      </c>
      <c r="G4571">
        <v>-5.6138073019603399E-2</v>
      </c>
      <c r="H4571">
        <v>-3.1692582486581203E-2</v>
      </c>
      <c r="I4571">
        <v>-4.1966285134086396</v>
      </c>
      <c r="J4571">
        <v>-0.40905163538610401</v>
      </c>
      <c r="K4571">
        <v>10.3794872715133</v>
      </c>
      <c r="L4571">
        <v>10.137032519440201</v>
      </c>
      <c r="M4571">
        <v>61.282923965044603</v>
      </c>
      <c r="N4571">
        <v>1.5550061559763699</v>
      </c>
      <c r="O4571">
        <v>17.011701170117</v>
      </c>
      <c r="P4571">
        <v>41.1689961880558</v>
      </c>
      <c r="Q4571">
        <v>8.6379845555E-4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692</v>
      </c>
      <c r="E4572">
        <v>5.8128267999999998</v>
      </c>
      <c r="F4572">
        <v>7.99</v>
      </c>
      <c r="G4572">
        <v>128.96542742218799</v>
      </c>
      <c r="H4572">
        <v>-13.2199058414812</v>
      </c>
      <c r="I4572">
        <v>17.6514181225538</v>
      </c>
      <c r="J4572">
        <v>3.4155657413181699</v>
      </c>
      <c r="K4572">
        <v>7.5487325267049599</v>
      </c>
      <c r="L4572">
        <v>6.7343798924278104</v>
      </c>
      <c r="M4572">
        <v>58.435835144376</v>
      </c>
      <c r="N4572">
        <v>1.14834084411731</v>
      </c>
      <c r="O4572">
        <v>15.5193992490613</v>
      </c>
      <c r="P4572">
        <v>181.338028169014</v>
      </c>
      <c r="Q4572">
        <v>9.2027404858475007E-2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D4573" t="s">
        <v>539</v>
      </c>
      <c r="E4573">
        <v>5.7857051999999998</v>
      </c>
      <c r="F4573">
        <v>16.61</v>
      </c>
      <c r="G4573">
        <v>220.45795378501799</v>
      </c>
      <c r="H4573">
        <v>8.9626984431544496</v>
      </c>
      <c r="I4573">
        <v>11.273963103061201</v>
      </c>
      <c r="J4573">
        <v>16.4688236328684</v>
      </c>
      <c r="K4573">
        <v>14.699345235668501</v>
      </c>
      <c r="L4573">
        <v>13.0249629019083</v>
      </c>
      <c r="M4573">
        <v>82.997357416588997</v>
      </c>
      <c r="N4573">
        <v>2.5760850972420499</v>
      </c>
      <c r="O4573">
        <v>20.108368452739299</v>
      </c>
      <c r="P4573">
        <v>263.45733041575397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E4574">
        <v>5.7734360000000002</v>
      </c>
      <c r="F4574">
        <v>14.02</v>
      </c>
      <c r="G4574">
        <v>-8.3919244481247297</v>
      </c>
      <c r="H4574">
        <v>8.1340236513198896</v>
      </c>
      <c r="I4574">
        <v>0.93024025303338398</v>
      </c>
      <c r="J4574">
        <v>-3.06234236888579</v>
      </c>
      <c r="K4574">
        <v>13.8560371147389</v>
      </c>
      <c r="L4574">
        <v>13.657652122930401</v>
      </c>
      <c r="M4574">
        <v>52.327144694740703</v>
      </c>
      <c r="N4574">
        <v>0.43727718360071299</v>
      </c>
      <c r="O4574">
        <v>15.8345221112696</v>
      </c>
      <c r="P4574">
        <v>37.316356513222303</v>
      </c>
      <c r="Q4574">
        <v>-0.123696755933841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D4575" t="s">
        <v>140</v>
      </c>
      <c r="E4575">
        <v>5.7675000000000001</v>
      </c>
      <c r="F4575">
        <v>8.07</v>
      </c>
      <c r="G4575">
        <v>-81.171909885100106</v>
      </c>
      <c r="H4575">
        <v>0.64758355975252802</v>
      </c>
      <c r="I4575">
        <v>-59.532188434823098</v>
      </c>
      <c r="J4575">
        <v>13.7060690315488</v>
      </c>
      <c r="K4575">
        <v>8.1200364209606892</v>
      </c>
      <c r="L4575">
        <v>11.878520046277</v>
      </c>
      <c r="M4575">
        <v>67.926000586902703</v>
      </c>
      <c r="N4575">
        <v>1.7198616600790499</v>
      </c>
      <c r="O4575">
        <v>181.78438661710001</v>
      </c>
      <c r="P4575">
        <v>27.6898734177215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D4576" t="s">
        <v>21</v>
      </c>
      <c r="E4576">
        <v>5.7367080000000001</v>
      </c>
      <c r="F4576">
        <v>5.9</v>
      </c>
      <c r="G4576">
        <v>-0.77422317940256402</v>
      </c>
      <c r="H4576">
        <v>-28.431878187765999</v>
      </c>
      <c r="I4576">
        <v>157.310013400039</v>
      </c>
      <c r="J4576">
        <v>-9.7488371915339496</v>
      </c>
      <c r="K4576">
        <v>6.6368410195368996</v>
      </c>
      <c r="L4576">
        <v>5.2144462709369703</v>
      </c>
      <c r="M4576">
        <v>20.670185082942002</v>
      </c>
      <c r="N4576">
        <v>0.94895203806094897</v>
      </c>
      <c r="O4576">
        <v>35.593220338983002</v>
      </c>
      <c r="P4576">
        <v>196.48241206030099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713</v>
      </c>
      <c r="E4577">
        <v>5.722810688</v>
      </c>
      <c r="F4577">
        <v>209.51</v>
      </c>
      <c r="G4577">
        <v>33.450330724544997</v>
      </c>
      <c r="H4577">
        <v>0.63345417684687899</v>
      </c>
      <c r="I4577">
        <v>15.779785435886099</v>
      </c>
      <c r="J4577">
        <v>1.0046913411499401</v>
      </c>
      <c r="K4577">
        <v>195.31396305712099</v>
      </c>
      <c r="L4577">
        <v>171.25167361965799</v>
      </c>
      <c r="M4577">
        <v>41.480968958534298</v>
      </c>
      <c r="N4577">
        <v>1.1535324808751799</v>
      </c>
      <c r="O4577">
        <v>5.0069209106963797</v>
      </c>
      <c r="P4577">
        <v>61.161538461538399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E4578">
        <v>5.7111999999999998</v>
      </c>
      <c r="F4578">
        <v>9.44</v>
      </c>
      <c r="G4578">
        <v>-17.1731900961409</v>
      </c>
      <c r="H4578">
        <v>-13.982792012411799</v>
      </c>
      <c r="I4578">
        <v>-17.1038500046498</v>
      </c>
      <c r="J4578">
        <v>-1.13556953886301</v>
      </c>
      <c r="K4578">
        <v>10.0843408659444</v>
      </c>
      <c r="L4578">
        <v>10.715333489877301</v>
      </c>
      <c r="M4578">
        <v>38.722573893693301</v>
      </c>
      <c r="N4578">
        <v>0.48662123982050798</v>
      </c>
      <c r="O4578">
        <v>65.889830508474503</v>
      </c>
      <c r="P4578">
        <v>37.209302325581397</v>
      </c>
      <c r="Q4578">
        <v>-0.13446560387779499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713</v>
      </c>
      <c r="E4579">
        <v>5.7107817000000001</v>
      </c>
      <c r="F4579">
        <v>38.909999999999997</v>
      </c>
      <c r="G4579">
        <v>24.5615827137139</v>
      </c>
      <c r="H4579">
        <v>1.1332178495471299</v>
      </c>
      <c r="I4579">
        <v>5.6222597461612098</v>
      </c>
      <c r="J4579">
        <v>1.6854747994929999</v>
      </c>
      <c r="K4579">
        <v>36.593508586821599</v>
      </c>
      <c r="L4579">
        <v>33.444251275690199</v>
      </c>
      <c r="M4579">
        <v>46.348393818943599</v>
      </c>
      <c r="N4579">
        <v>0.70396999395400095</v>
      </c>
      <c r="O4579">
        <v>0.71960935492161304</v>
      </c>
      <c r="P4579">
        <v>53.008257963035703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D4580" t="s">
        <v>403</v>
      </c>
      <c r="E4580">
        <v>5.6861370000000004</v>
      </c>
      <c r="F4580">
        <v>18.95</v>
      </c>
      <c r="G4580">
        <v>-26.3061380730195</v>
      </c>
      <c r="H4580">
        <v>-4.8393848901788798</v>
      </c>
      <c r="I4580">
        <v>-13.332188434823101</v>
      </c>
      <c r="J4580">
        <v>-1.2416140775692599</v>
      </c>
      <c r="K4580">
        <v>18.9499999531469</v>
      </c>
      <c r="L4580">
        <v>18.949223606021899</v>
      </c>
      <c r="M4580">
        <v>100</v>
      </c>
      <c r="O4580">
        <v>0</v>
      </c>
      <c r="P4580">
        <v>0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403</v>
      </c>
      <c r="E4581">
        <v>5.6671889000000002</v>
      </c>
      <c r="F4581">
        <v>18.8</v>
      </c>
      <c r="G4581">
        <v>137.73880574720499</v>
      </c>
      <c r="H4581">
        <v>-29.520405623831099</v>
      </c>
      <c r="I4581">
        <v>32.404245673703898</v>
      </c>
      <c r="J4581">
        <v>11.1988621129069</v>
      </c>
      <c r="K4581">
        <v>17.9041678073588</v>
      </c>
      <c r="L4581">
        <v>15.241133750857401</v>
      </c>
      <c r="M4581">
        <v>62.911367557121899</v>
      </c>
      <c r="N4581">
        <v>0.53015350596132105</v>
      </c>
      <c r="O4581">
        <v>53.457446808510603</v>
      </c>
      <c r="P4581">
        <v>164.04494382022401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242</v>
      </c>
      <c r="E4582">
        <v>5.6665574000000003</v>
      </c>
      <c r="F4582">
        <v>7.87</v>
      </c>
      <c r="G4582">
        <v>-43.4640328098616</v>
      </c>
      <c r="H4582">
        <v>-8.7465887973827794</v>
      </c>
      <c r="I4582">
        <v>-21.2854048090921</v>
      </c>
      <c r="J4582">
        <v>-1.2416140775692599</v>
      </c>
      <c r="K4582">
        <v>8.1312393013644595</v>
      </c>
      <c r="L4582">
        <v>8.0757789760209207</v>
      </c>
      <c r="M4582">
        <v>14.777493635338301</v>
      </c>
      <c r="N4582">
        <v>0.16761363636363599</v>
      </c>
      <c r="O4582">
        <v>21.982210927573</v>
      </c>
      <c r="P4582">
        <v>24.525316455696199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D4583" t="s">
        <v>713</v>
      </c>
      <c r="E4583">
        <v>5.6472677519999896</v>
      </c>
      <c r="F4583">
        <v>19.72</v>
      </c>
      <c r="G4583">
        <v>7.9286286330284197</v>
      </c>
      <c r="H4583">
        <v>0.77204973131395704</v>
      </c>
      <c r="I4583">
        <v>1.38567078565383</v>
      </c>
      <c r="J4583">
        <v>1.5934374688224799</v>
      </c>
      <c r="K4583">
        <v>18.750123985689701</v>
      </c>
      <c r="L4583">
        <v>17.371995994181098</v>
      </c>
      <c r="M4583">
        <v>60.5497023931554</v>
      </c>
      <c r="N4583">
        <v>0.587857207005129</v>
      </c>
      <c r="O4583">
        <v>3.8032454361054802</v>
      </c>
      <c r="P4583">
        <v>51.692307692307601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D4584" t="s">
        <v>539</v>
      </c>
      <c r="E4584">
        <v>5.6439684000000003</v>
      </c>
      <c r="F4584">
        <v>6.39</v>
      </c>
      <c r="G4584">
        <v>9.0752178591838</v>
      </c>
      <c r="H4584">
        <v>1.07365858808197</v>
      </c>
      <c r="I4584">
        <v>-15.024496127130799</v>
      </c>
      <c r="J4584">
        <v>-5.4868970964371897</v>
      </c>
      <c r="K4584">
        <v>6.4281471350977499</v>
      </c>
      <c r="L4584">
        <v>6.1357125339882401</v>
      </c>
      <c r="M4584">
        <v>42.783558185512902</v>
      </c>
      <c r="N4584">
        <v>0.93795122954885302</v>
      </c>
      <c r="O4584">
        <v>37.871674491392803</v>
      </c>
      <c r="P4584">
        <v>116.610169491525</v>
      </c>
      <c r="Q4584">
        <v>4.4645157154076E-2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D4585" t="s">
        <v>403</v>
      </c>
      <c r="E4585">
        <v>5.6429999999999998</v>
      </c>
      <c r="F4585">
        <v>16.25</v>
      </c>
      <c r="G4585">
        <v>-1.30613807301958</v>
      </c>
      <c r="H4585">
        <v>-27.4287918616591</v>
      </c>
      <c r="I4585">
        <v>-35.3571404501782</v>
      </c>
      <c r="J4585">
        <v>-3.5273283632835399</v>
      </c>
      <c r="K4585">
        <v>18.775821340888299</v>
      </c>
      <c r="L4585">
        <v>18.075912103051699</v>
      </c>
      <c r="M4585">
        <v>34.7275174621182</v>
      </c>
      <c r="N4585">
        <v>0.64792359490547902</v>
      </c>
      <c r="O4585">
        <v>55.076923076923002</v>
      </c>
      <c r="P4585">
        <v>64.974619289340097</v>
      </c>
      <c r="Q4585">
        <v>0.101027699873096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D4586" t="s">
        <v>455</v>
      </c>
      <c r="E4586">
        <v>5.6363249599999996</v>
      </c>
      <c r="F4586">
        <v>5.88</v>
      </c>
      <c r="G4586">
        <v>13.030354817975599</v>
      </c>
      <c r="H4586">
        <v>22.144742093948</v>
      </c>
      <c r="I4586">
        <v>-16.780464296892099</v>
      </c>
      <c r="J4586">
        <v>3.2359978627292199</v>
      </c>
      <c r="K4586">
        <v>4.8971290927987701</v>
      </c>
      <c r="L4586">
        <v>5.6087180809021202</v>
      </c>
      <c r="M4586">
        <v>82.143058088058694</v>
      </c>
      <c r="N4586">
        <v>0.98242608301346901</v>
      </c>
      <c r="O4586">
        <v>15.1360544217687</v>
      </c>
      <c r="P4586">
        <v>54.736842105263101</v>
      </c>
      <c r="Q4586">
        <v>-5.7992938388408001E-2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304</v>
      </c>
      <c r="E4587">
        <v>5.6351180000000003</v>
      </c>
      <c r="F4587">
        <v>9.3699999999999992</v>
      </c>
      <c r="G4587">
        <v>10.882734547770999</v>
      </c>
      <c r="H4587">
        <v>-4.8393848901788798</v>
      </c>
      <c r="I4587">
        <v>2.20418641104611</v>
      </c>
      <c r="J4587">
        <v>-1.2416140775692599</v>
      </c>
      <c r="K4587">
        <v>8.9572758424032592</v>
      </c>
      <c r="L4587">
        <v>6.6819940253744896</v>
      </c>
      <c r="M4587">
        <v>99.997239712755402</v>
      </c>
      <c r="N4587">
        <v>1.8024107243438E-2</v>
      </c>
      <c r="O4587">
        <v>0</v>
      </c>
      <c r="P4587">
        <v>37.188872620790598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494</v>
      </c>
      <c r="E4588">
        <v>5.5980749999999997</v>
      </c>
      <c r="F4588">
        <v>14.5</v>
      </c>
      <c r="G4588">
        <v>55.398122578609403</v>
      </c>
      <c r="H4588">
        <v>-4.1682439505815703</v>
      </c>
      <c r="I4588">
        <v>-20.561874935142999</v>
      </c>
      <c r="J4588">
        <v>-5.7002128036839101</v>
      </c>
      <c r="K4588">
        <v>13.549844944235</v>
      </c>
      <c r="L4588">
        <v>10.619107049132699</v>
      </c>
      <c r="M4588">
        <v>13.4206056786064</v>
      </c>
      <c r="N4588">
        <v>0.112209621247879</v>
      </c>
      <c r="O4588">
        <v>23.103448275862</v>
      </c>
      <c r="P4588">
        <v>152.173913043478</v>
      </c>
      <c r="Q4588">
        <v>0.108179798330289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 t="s">
        <v>1344</v>
      </c>
      <c r="E4589">
        <v>5.5833912000000003</v>
      </c>
      <c r="F4589">
        <v>11</v>
      </c>
      <c r="G4589">
        <v>-6.0875588380469097</v>
      </c>
      <c r="H4589">
        <v>11.668551617757601</v>
      </c>
      <c r="I4589">
        <v>-8.4704153175686496</v>
      </c>
      <c r="J4589">
        <v>-1.15070498666017</v>
      </c>
      <c r="K4589">
        <v>10.226619669514699</v>
      </c>
      <c r="L4589">
        <v>10.4295889121746</v>
      </c>
      <c r="M4589">
        <v>59.0976408691293</v>
      </c>
      <c r="N4589">
        <v>0.71959691450863394</v>
      </c>
      <c r="O4589">
        <v>14.545454545454501</v>
      </c>
      <c r="P4589">
        <v>29.411764705882302</v>
      </c>
      <c r="Q4589">
        <v>6.6117497161596997E-2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D4590" t="s">
        <v>629</v>
      </c>
      <c r="E4590">
        <v>5.5706210450000002</v>
      </c>
      <c r="F4590">
        <v>1.05</v>
      </c>
      <c r="G4590">
        <v>-5.5931859894901201</v>
      </c>
      <c r="H4590">
        <v>-1.87035303188851</v>
      </c>
      <c r="I4590">
        <v>-12.2495918825592</v>
      </c>
      <c r="J4590">
        <v>1.0670674632677399</v>
      </c>
      <c r="K4590">
        <v>0.87095729667658806</v>
      </c>
      <c r="L4590">
        <v>0.71054764949087601</v>
      </c>
      <c r="M4590">
        <v>93.6507375906683</v>
      </c>
      <c r="N4590">
        <v>1</v>
      </c>
      <c r="Q4590">
        <v>2.6574399778243E-2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D4591" t="s">
        <v>692</v>
      </c>
      <c r="E4591">
        <v>5.5579700000000001</v>
      </c>
      <c r="F4591">
        <v>11.84</v>
      </c>
      <c r="G4591">
        <v>-22.446488950212501</v>
      </c>
      <c r="H4591">
        <v>-19.2362720497119</v>
      </c>
      <c r="I4591">
        <v>5.6627864395486798</v>
      </c>
      <c r="J4591">
        <v>-9.4984948115142203</v>
      </c>
      <c r="K4591">
        <v>11.996576861117999</v>
      </c>
      <c r="L4591">
        <v>11.195425743425201</v>
      </c>
      <c r="M4591">
        <v>38.885495399280202</v>
      </c>
      <c r="N4591">
        <v>0.54520099369145303</v>
      </c>
      <c r="O4591">
        <v>22.297297297297298</v>
      </c>
      <c r="P4591">
        <v>46.353522867737901</v>
      </c>
      <c r="Q4591">
        <v>6.8850373271330007E-2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D4592" t="s">
        <v>100</v>
      </c>
      <c r="E4592">
        <v>5.5353750000000002</v>
      </c>
      <c r="F4592">
        <v>4.3499999999999996</v>
      </c>
      <c r="G4592">
        <v>-112.205651849356</v>
      </c>
      <c r="I4592">
        <v>-27.193574573437001</v>
      </c>
      <c r="K4592">
        <v>17.265326357059401</v>
      </c>
      <c r="L4592">
        <v>64.568764294626902</v>
      </c>
      <c r="M4592">
        <v>49.458628392849597</v>
      </c>
      <c r="N4592">
        <v>0.69841269841269804</v>
      </c>
      <c r="O4592">
        <v>609.19540229885001</v>
      </c>
      <c r="P4592">
        <v>10.126582278480999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D4593" t="s">
        <v>46</v>
      </c>
      <c r="E4593">
        <v>5.5328049999999998</v>
      </c>
      <c r="F4593">
        <v>17.329999999999998</v>
      </c>
      <c r="G4593">
        <v>-38.603708923222001</v>
      </c>
      <c r="H4593">
        <v>10.321701654356801</v>
      </c>
      <c r="I4593">
        <v>-19.909007841831201</v>
      </c>
      <c r="J4593">
        <v>-2.7010735370287202</v>
      </c>
      <c r="K4593">
        <v>18.427433797138999</v>
      </c>
      <c r="L4593">
        <v>18.902601959112801</v>
      </c>
      <c r="M4593">
        <v>59.641116160002802</v>
      </c>
      <c r="N4593">
        <v>1.59423829758758</v>
      </c>
      <c r="O4593">
        <v>45.412579342181097</v>
      </c>
      <c r="P4593">
        <v>33.307692307692299</v>
      </c>
      <c r="Q4593">
        <v>0.12901553956246301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D4594" t="s">
        <v>75</v>
      </c>
      <c r="E4594">
        <v>5.5311750000000002</v>
      </c>
      <c r="F4594">
        <v>5.41</v>
      </c>
      <c r="G4594">
        <v>-30.553925683639001</v>
      </c>
      <c r="H4594">
        <v>-11.4720379514033</v>
      </c>
      <c r="I4594">
        <v>-32.465222814494297</v>
      </c>
      <c r="J4594">
        <v>-3.9011885456543598</v>
      </c>
      <c r="K4594">
        <v>5.7889044941984498</v>
      </c>
      <c r="L4594">
        <v>5.94041901763757</v>
      </c>
      <c r="M4594">
        <v>39.202988224145798</v>
      </c>
      <c r="N4594">
        <v>1.8882719193222799</v>
      </c>
      <c r="O4594">
        <v>43.992606284658002</v>
      </c>
      <c r="P4594">
        <v>20.2222222222222</v>
      </c>
      <c r="Q4594">
        <v>3.6065227657046998E-2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D4595" t="s">
        <v>100</v>
      </c>
      <c r="E4595">
        <v>5.5169639999999998</v>
      </c>
      <c r="F4595">
        <v>9.9</v>
      </c>
      <c r="G4595">
        <v>1.43579741085138</v>
      </c>
      <c r="H4595">
        <v>55.625731388890799</v>
      </c>
      <c r="I4595">
        <v>24.167811565176802</v>
      </c>
      <c r="J4595">
        <v>-5.0520229995023502</v>
      </c>
      <c r="K4595">
        <v>9.0864523529772399</v>
      </c>
      <c r="L4595">
        <v>8.4682915922784208</v>
      </c>
      <c r="M4595">
        <v>57.846445613998704</v>
      </c>
      <c r="N4595">
        <v>2.5231254147312501</v>
      </c>
      <c r="O4595">
        <v>26.262626262626199</v>
      </c>
      <c r="P4595">
        <v>53.488372093023202</v>
      </c>
      <c r="Q4595">
        <v>8.4440947709021996E-2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D4596" t="s">
        <v>539</v>
      </c>
      <c r="E4596">
        <v>5.4878999999999998</v>
      </c>
      <c r="F4596">
        <v>16.63</v>
      </c>
      <c r="G4596">
        <v>-36.023836227199801</v>
      </c>
      <c r="H4596">
        <v>-4.8393848901788798</v>
      </c>
      <c r="I4596">
        <v>-13.332188434823101</v>
      </c>
      <c r="J4596">
        <v>-1.2416140775692599</v>
      </c>
      <c r="K4596">
        <v>16.6369341594438</v>
      </c>
      <c r="L4596">
        <v>16.742118617860299</v>
      </c>
      <c r="M4596">
        <v>2.3131596830000001E-6</v>
      </c>
      <c r="O4596">
        <v>16.295850871918201</v>
      </c>
      <c r="P4596">
        <v>0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E4597">
        <v>5.4695999999999998</v>
      </c>
      <c r="F4597">
        <v>12</v>
      </c>
      <c r="G4597">
        <v>29.5380177711362</v>
      </c>
      <c r="H4597">
        <v>15.1606151098211</v>
      </c>
      <c r="I4597">
        <v>-37.574612677247401</v>
      </c>
      <c r="J4597">
        <v>-1.2416140775692599</v>
      </c>
      <c r="K4597">
        <v>11.255447710288299</v>
      </c>
      <c r="L4597">
        <v>10.946453002353101</v>
      </c>
      <c r="M4597">
        <v>66.943267162723302</v>
      </c>
      <c r="N4597">
        <v>0</v>
      </c>
      <c r="O4597">
        <v>33.3333333333333</v>
      </c>
      <c r="P4597">
        <v>55.8441558441558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D4598" t="s">
        <v>140</v>
      </c>
      <c r="E4598">
        <v>5.4455643</v>
      </c>
      <c r="F4598">
        <v>10</v>
      </c>
      <c r="G4598">
        <v>31.921710028246199</v>
      </c>
      <c r="H4598">
        <v>-21.994196605660001</v>
      </c>
      <c r="I4598">
        <v>-30.4821470098024</v>
      </c>
      <c r="J4598">
        <v>3.1887656692661701</v>
      </c>
      <c r="K4598">
        <v>10.387477444485</v>
      </c>
      <c r="L4598">
        <v>9.8427186620842004</v>
      </c>
      <c r="M4598">
        <v>43.813690256573501</v>
      </c>
      <c r="N4598">
        <v>1.15303914592118</v>
      </c>
      <c r="O4598">
        <v>43.999999999999901</v>
      </c>
      <c r="P4598">
        <v>114.592274678111</v>
      </c>
      <c r="Q4598">
        <v>0.114109061861288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D4599" t="s">
        <v>713</v>
      </c>
      <c r="E4599">
        <v>5.4082145400000003</v>
      </c>
      <c r="F4599">
        <v>31.57</v>
      </c>
      <c r="G4599">
        <v>17.580723240849</v>
      </c>
      <c r="H4599">
        <v>9.0661745397396104E-2</v>
      </c>
      <c r="I4599">
        <v>18.0999514486073</v>
      </c>
      <c r="J4599">
        <v>1.0311131951579999</v>
      </c>
      <c r="K4599">
        <v>29.701335326202202</v>
      </c>
      <c r="L4599">
        <v>26.231385496823901</v>
      </c>
      <c r="M4599">
        <v>52.608347411978002</v>
      </c>
      <c r="N4599">
        <v>1.1277714323089201</v>
      </c>
      <c r="O4599">
        <v>3.76940133037693</v>
      </c>
      <c r="P4599">
        <v>47.3168455436304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75</v>
      </c>
      <c r="E4600">
        <v>5.4038744999999997</v>
      </c>
      <c r="F4600">
        <v>5.25</v>
      </c>
      <c r="G4600">
        <v>-44.910789235810199</v>
      </c>
      <c r="H4600">
        <v>-5.7653108161048197</v>
      </c>
      <c r="I4600">
        <v>-37.792620089499401</v>
      </c>
      <c r="J4600">
        <v>1.4455260375938701</v>
      </c>
      <c r="K4600">
        <v>5.5397162529594501</v>
      </c>
      <c r="L4600">
        <v>5.9850640141951104</v>
      </c>
      <c r="M4600">
        <v>49.829578585714998</v>
      </c>
      <c r="N4600">
        <v>1.59545759349941</v>
      </c>
      <c r="O4600">
        <v>38.285714285714199</v>
      </c>
      <c r="P4600">
        <v>7.1428571428571397</v>
      </c>
      <c r="Q4600">
        <v>2.8269660751677E-2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D4601" t="s">
        <v>692</v>
      </c>
      <c r="E4601">
        <v>5.4023699299999999</v>
      </c>
      <c r="F4601">
        <v>1850</v>
      </c>
      <c r="G4601">
        <v>-14.779733443166601</v>
      </c>
      <c r="H4601">
        <v>-13.886883626914599</v>
      </c>
      <c r="I4601">
        <v>17.225327443793599</v>
      </c>
      <c r="J4601">
        <v>-0.19178951616575499</v>
      </c>
      <c r="K4601">
        <v>1803.8685380009299</v>
      </c>
      <c r="L4601">
        <v>1674.2834849737401</v>
      </c>
      <c r="M4601">
        <v>50.632470399086301</v>
      </c>
      <c r="N4601">
        <v>1.5579700178792399</v>
      </c>
      <c r="O4601">
        <v>12.7513513513513</v>
      </c>
      <c r="P4601">
        <v>113.625866050808</v>
      </c>
      <c r="Q4601">
        <v>0.102445664898775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D4602" t="s">
        <v>539</v>
      </c>
      <c r="E4602">
        <v>5.4022199999999998</v>
      </c>
      <c r="F4602">
        <v>10.53</v>
      </c>
      <c r="G4602">
        <v>129.27638619882501</v>
      </c>
      <c r="H4602">
        <v>7.97574116024128</v>
      </c>
      <c r="I4602">
        <v>133.850910156726</v>
      </c>
      <c r="J4602">
        <v>-3.6052504412056199</v>
      </c>
      <c r="K4602">
        <v>10.170625445301701</v>
      </c>
      <c r="L4602">
        <v>8.0562891879119096</v>
      </c>
      <c r="M4602">
        <v>57.7362250982994</v>
      </c>
      <c r="N4602">
        <v>0.70117638614381705</v>
      </c>
      <c r="O4602">
        <v>11.5859449192782</v>
      </c>
      <c r="P4602">
        <v>223.99999999999901</v>
      </c>
      <c r="Q4602">
        <v>0.137844134786444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D4603" t="s">
        <v>297</v>
      </c>
      <c r="E4603">
        <v>5.3707019999999996</v>
      </c>
      <c r="F4603">
        <v>3.29</v>
      </c>
      <c r="G4603">
        <v>55.4618177280853</v>
      </c>
      <c r="H4603">
        <v>-1.2563230009280599</v>
      </c>
      <c r="I4603">
        <v>0.90392267628793899</v>
      </c>
      <c r="J4603">
        <v>-0.60870268516420301</v>
      </c>
      <c r="K4603">
        <v>3.0952054900938801</v>
      </c>
      <c r="L4603">
        <v>3.4144109777880001</v>
      </c>
      <c r="M4603">
        <v>68.338217832856003</v>
      </c>
      <c r="N4603">
        <v>1.4982589768496399</v>
      </c>
      <c r="O4603">
        <v>63.2218844984802</v>
      </c>
      <c r="P4603">
        <v>81.767955801104904</v>
      </c>
      <c r="Q4603">
        <v>5.420760393294E-3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D4604" t="s">
        <v>713</v>
      </c>
      <c r="E4604">
        <v>5.3691015169999998</v>
      </c>
      <c r="F4604">
        <v>114.44</v>
      </c>
      <c r="G4604">
        <v>10.665735056842699</v>
      </c>
      <c r="H4604">
        <v>-4.4446480480736197</v>
      </c>
      <c r="I4604">
        <v>5.4184601072542202</v>
      </c>
      <c r="J4604">
        <v>-0.23552458855682201</v>
      </c>
      <c r="K4604">
        <v>109.66828238949201</v>
      </c>
      <c r="L4604">
        <v>99.610644433599802</v>
      </c>
      <c r="M4604">
        <v>48.897049978633802</v>
      </c>
      <c r="N4604">
        <v>1.1459989932115</v>
      </c>
      <c r="O4604">
        <v>0.88255854596295202</v>
      </c>
      <c r="P4604">
        <v>39.560975609755999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E4605">
        <v>5.3101770000000004</v>
      </c>
      <c r="F4605">
        <v>0.6</v>
      </c>
      <c r="G4605">
        <v>-27.945482335314601</v>
      </c>
      <c r="H4605">
        <v>-4.8393848901788798</v>
      </c>
      <c r="I4605">
        <v>-48.114797130475303</v>
      </c>
      <c r="J4605">
        <v>-1.2416140775692599</v>
      </c>
      <c r="K4605">
        <v>0.61381748430986804</v>
      </c>
      <c r="L4605">
        <v>0.68967836559251505</v>
      </c>
      <c r="M4605">
        <v>43.245665310008803</v>
      </c>
      <c r="N4605">
        <v>2.2981732585940802</v>
      </c>
      <c r="O4605">
        <v>60</v>
      </c>
      <c r="P4605">
        <v>13.207547169811299</v>
      </c>
      <c r="Q4605">
        <v>3.7125622098210999E-2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D4606" t="s">
        <v>713</v>
      </c>
      <c r="E4606">
        <v>5.3081630099999897</v>
      </c>
      <c r="F4606">
        <v>21.76</v>
      </c>
      <c r="G4606">
        <v>9.8909560520593605</v>
      </c>
      <c r="H4606">
        <v>0.90663152701086303</v>
      </c>
      <c r="I4606">
        <v>4.41672931409457</v>
      </c>
      <c r="J4606">
        <v>1.1426776475359099</v>
      </c>
      <c r="K4606">
        <v>20.489741551572202</v>
      </c>
      <c r="L4606">
        <v>18.769114728610202</v>
      </c>
      <c r="M4606">
        <v>49.829539143146199</v>
      </c>
      <c r="N4606">
        <v>0.601331603328215</v>
      </c>
      <c r="O4606">
        <v>9.375</v>
      </c>
      <c r="P4606">
        <v>40.387096774193502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D4607" t="s">
        <v>542</v>
      </c>
      <c r="E4607">
        <v>5.3074180000000002</v>
      </c>
      <c r="F4607">
        <v>15.76</v>
      </c>
      <c r="G4607">
        <v>661.69386192698005</v>
      </c>
      <c r="H4607">
        <v>32.827578600471099</v>
      </c>
      <c r="I4607">
        <v>76.547329637465893</v>
      </c>
      <c r="J4607">
        <v>6.8702740343188404</v>
      </c>
      <c r="K4607">
        <v>12.092552915959301</v>
      </c>
      <c r="L4607">
        <v>8.8583091084453205</v>
      </c>
      <c r="M4607">
        <v>95.710184071422006</v>
      </c>
      <c r="N4607">
        <v>1.12174527661756</v>
      </c>
      <c r="O4607">
        <v>0</v>
      </c>
      <c r="P4607">
        <v>688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D4608" t="s">
        <v>80</v>
      </c>
      <c r="E4608">
        <v>5.3028021059999997</v>
      </c>
      <c r="F4608">
        <v>16.7</v>
      </c>
      <c r="G4608">
        <v>10.1317704237124</v>
      </c>
      <c r="H4608">
        <v>-2.0075264830992401</v>
      </c>
      <c r="I4608">
        <v>18.683621841856599</v>
      </c>
      <c r="J4608">
        <v>-16.2172238336668</v>
      </c>
      <c r="K4608">
        <v>17.0641582120541</v>
      </c>
      <c r="L4608">
        <v>15.865292445984601</v>
      </c>
      <c r="M4608">
        <v>43.816607387035901</v>
      </c>
      <c r="N4608">
        <v>1.5727583863336501</v>
      </c>
      <c r="O4608">
        <v>31.017964071856198</v>
      </c>
      <c r="P4608">
        <v>54.201292705447798</v>
      </c>
      <c r="Q4608">
        <v>7.3923537092819999E-2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D4609" t="s">
        <v>140</v>
      </c>
      <c r="E4609">
        <v>5.2616768</v>
      </c>
      <c r="F4609">
        <v>7.1</v>
      </c>
      <c r="G4609">
        <v>3.4927650348414701</v>
      </c>
      <c r="H4609">
        <v>-18.4256761998484</v>
      </c>
      <c r="I4609">
        <v>11.8882701189687</v>
      </c>
      <c r="J4609">
        <v>-0.95752316847836405</v>
      </c>
      <c r="K4609">
        <v>7.8783283665820196</v>
      </c>
      <c r="L4609">
        <v>7.3005475646879896</v>
      </c>
      <c r="M4609">
        <v>21.560297409113101</v>
      </c>
      <c r="N4609">
        <v>0.735882660228389</v>
      </c>
      <c r="O4609">
        <v>57.887323943661897</v>
      </c>
      <c r="P4609">
        <v>82.051282051282001</v>
      </c>
      <c r="Q4609">
        <v>8.3861049993723E-2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D4610" t="s">
        <v>403</v>
      </c>
      <c r="E4610">
        <v>5.2416</v>
      </c>
      <c r="F4610">
        <v>12.6</v>
      </c>
      <c r="G4610">
        <v>22.278767587357699</v>
      </c>
      <c r="H4610">
        <v>4.2515242007301897</v>
      </c>
      <c r="I4610">
        <v>-28.768430045561399</v>
      </c>
      <c r="J4610">
        <v>3.1494381179568198</v>
      </c>
      <c r="K4610">
        <v>13.1072417062563</v>
      </c>
      <c r="L4610">
        <v>14.0366470235239</v>
      </c>
      <c r="M4610">
        <v>66.271789717112995</v>
      </c>
      <c r="N4610">
        <v>1.8612933458294201</v>
      </c>
      <c r="O4610">
        <v>85.476190476190396</v>
      </c>
      <c r="P4610">
        <v>64.705882352941103</v>
      </c>
      <c r="Q4610">
        <v>6.5067392091016002E-2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E4611">
        <v>5.2217399999999996</v>
      </c>
      <c r="F4611">
        <v>1.57</v>
      </c>
      <c r="G4611">
        <v>-12.5380221309905</v>
      </c>
      <c r="H4611">
        <v>15.9939484431544</v>
      </c>
      <c r="I4611">
        <v>-36.746822581164601</v>
      </c>
      <c r="J4611">
        <v>13.232070132957</v>
      </c>
      <c r="K4611">
        <v>1.5439236243752501</v>
      </c>
      <c r="L4611">
        <v>1.6429274871533599</v>
      </c>
      <c r="M4611">
        <v>60.477888385600401</v>
      </c>
      <c r="N4611">
        <v>1.5767091198027601</v>
      </c>
      <c r="O4611">
        <v>46.496815286624098</v>
      </c>
      <c r="P4611">
        <v>40.178571428571402</v>
      </c>
      <c r="Q4611">
        <v>-0.135671138840982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E4612">
        <v>5.2144440400000001</v>
      </c>
      <c r="F4612">
        <v>5.2</v>
      </c>
      <c r="G4612">
        <v>6.6861892927093001</v>
      </c>
      <c r="H4612">
        <v>0.42377300455794797</v>
      </c>
      <c r="I4612">
        <v>-8.4934787574038104</v>
      </c>
      <c r="J4612">
        <v>-3.8633369240111999</v>
      </c>
      <c r="K4612">
        <v>5.1041583268324002</v>
      </c>
      <c r="L4612">
        <v>4.8836951212186603</v>
      </c>
      <c r="M4612">
        <v>49.070920603970997</v>
      </c>
      <c r="N4612">
        <v>0.84997831777538602</v>
      </c>
      <c r="O4612">
        <v>21.346153846153801</v>
      </c>
      <c r="P4612">
        <v>58.054711246200597</v>
      </c>
      <c r="Q4612">
        <v>-4.5645769893983001E-2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D4613" t="s">
        <v>100</v>
      </c>
      <c r="E4613">
        <v>5.1788645999999998</v>
      </c>
      <c r="F4613">
        <v>23.88</v>
      </c>
      <c r="G4613">
        <v>214.83671906983699</v>
      </c>
      <c r="H4613">
        <v>48.633747482036</v>
      </c>
      <c r="I4613">
        <v>269.97439262456601</v>
      </c>
      <c r="J4613">
        <v>13.3937261084317</v>
      </c>
      <c r="K4613">
        <v>14.4512568834296</v>
      </c>
      <c r="L4613">
        <v>9.9790336527110401</v>
      </c>
      <c r="M4613">
        <v>99.654947717572696</v>
      </c>
      <c r="N4613">
        <v>0.31916555880868702</v>
      </c>
      <c r="O4613">
        <v>0</v>
      </c>
      <c r="P4613">
        <v>318.94736842105198</v>
      </c>
      <c r="Q4613">
        <v>0.13409112928043099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539</v>
      </c>
      <c r="E4614">
        <v>5.1246299999999998</v>
      </c>
      <c r="F4614">
        <v>6.9</v>
      </c>
      <c r="G4614">
        <v>-7.3406208316402601</v>
      </c>
      <c r="H4614">
        <v>3.8220324326557602</v>
      </c>
      <c r="I4614">
        <v>36.018460915826097</v>
      </c>
      <c r="J4614">
        <v>-0.95091640315065495</v>
      </c>
      <c r="K4614">
        <v>6.1455991962019896</v>
      </c>
      <c r="L4614">
        <v>5.78950611378741</v>
      </c>
      <c r="M4614">
        <v>66.818486542649595</v>
      </c>
      <c r="N4614">
        <v>2.09494949494949</v>
      </c>
      <c r="O4614">
        <v>43.188405797101403</v>
      </c>
      <c r="P4614">
        <v>112.30769230769199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D4615" t="s">
        <v>539</v>
      </c>
      <c r="E4615">
        <v>5.1172599999999999</v>
      </c>
      <c r="F4615">
        <v>16.55</v>
      </c>
      <c r="G4615">
        <v>-26.3061380730195</v>
      </c>
      <c r="H4615">
        <v>-4.8393848901788798</v>
      </c>
      <c r="I4615">
        <v>-13.332188434823101</v>
      </c>
      <c r="J4615">
        <v>-1.2416140775692599</v>
      </c>
      <c r="K4615">
        <v>16.549999999999901</v>
      </c>
      <c r="L4615">
        <v>16.55</v>
      </c>
      <c r="M4615">
        <v>100</v>
      </c>
      <c r="O4615">
        <v>0</v>
      </c>
      <c r="P4615">
        <v>0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E4616">
        <v>5.1132059999999999</v>
      </c>
      <c r="F4616">
        <v>10.52</v>
      </c>
      <c r="G4616">
        <v>23.979576212694599</v>
      </c>
      <c r="H4616">
        <v>37.490160564366498</v>
      </c>
      <c r="I4616">
        <v>-0.45665195413648901</v>
      </c>
      <c r="J4616">
        <v>20.065891975699401</v>
      </c>
      <c r="K4616">
        <v>7.6847542044599901</v>
      </c>
      <c r="L4616">
        <v>7.5618542351796796</v>
      </c>
      <c r="M4616">
        <v>92.903243132226606</v>
      </c>
      <c r="N4616">
        <v>2.3382334647374901</v>
      </c>
      <c r="O4616">
        <v>0</v>
      </c>
      <c r="P4616">
        <v>84.561403508771903</v>
      </c>
      <c r="Q4616">
        <v>3.7731827133159E-2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75</v>
      </c>
      <c r="E4617">
        <v>5.1092842999999997</v>
      </c>
      <c r="F4617">
        <v>12.62</v>
      </c>
      <c r="G4617">
        <v>-41.6081514958383</v>
      </c>
      <c r="H4617">
        <v>8.1922893179658995</v>
      </c>
      <c r="I4617">
        <v>-18.444970389710399</v>
      </c>
      <c r="J4617">
        <v>0.13825605230086199</v>
      </c>
      <c r="K4617">
        <v>11.6575133326632</v>
      </c>
      <c r="L4617">
        <v>12.1041081788375</v>
      </c>
      <c r="M4617">
        <v>56.709933575403802</v>
      </c>
      <c r="N4617">
        <v>1.5075030803021301</v>
      </c>
      <c r="O4617">
        <v>18.858954041204399</v>
      </c>
      <c r="P4617">
        <v>33.544973544973502</v>
      </c>
      <c r="Q4617">
        <v>-8.8446120933816E-2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D4618" t="s">
        <v>297</v>
      </c>
      <c r="E4618">
        <v>5.1064352749999999</v>
      </c>
      <c r="F4618">
        <v>175.05</v>
      </c>
      <c r="G4618">
        <v>20.918420379461399</v>
      </c>
      <c r="H4618">
        <v>0.13812635419892899</v>
      </c>
      <c r="I4618">
        <v>34.202577684013697</v>
      </c>
      <c r="J4618">
        <v>-1.2416140775692599</v>
      </c>
      <c r="K4618">
        <v>162.047631278973</v>
      </c>
      <c r="L4618">
        <v>136.92371946441199</v>
      </c>
      <c r="M4618">
        <v>99.999999999866205</v>
      </c>
      <c r="N4618">
        <v>0</v>
      </c>
      <c r="O4618">
        <v>0</v>
      </c>
      <c r="P4618">
        <v>47.534766118836899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539</v>
      </c>
      <c r="E4619">
        <v>5.1061649999999998</v>
      </c>
      <c r="F4619">
        <v>8.31</v>
      </c>
      <c r="G4619">
        <v>81.443861926980404</v>
      </c>
      <c r="H4619">
        <v>-6.7027389274459699</v>
      </c>
      <c r="I4619">
        <v>-16.9284761378394</v>
      </c>
      <c r="J4619">
        <v>6.9775640046225202</v>
      </c>
      <c r="K4619">
        <v>7.8432214165057399</v>
      </c>
      <c r="L4619">
        <v>7.1183710221013703</v>
      </c>
      <c r="M4619">
        <v>57.092731672767997</v>
      </c>
      <c r="N4619">
        <v>1.73551021949339</v>
      </c>
      <c r="O4619">
        <v>30.926594464500599</v>
      </c>
      <c r="P4619">
        <v>136.07954545454501</v>
      </c>
      <c r="Q4619">
        <v>0.104662077446186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D4620" t="s">
        <v>1788</v>
      </c>
      <c r="E4620">
        <v>5.1014596650000001</v>
      </c>
      <c r="F4620">
        <v>1.55</v>
      </c>
      <c r="G4620">
        <v>36.851756663822499</v>
      </c>
      <c r="H4620">
        <v>-9.1603725444998698</v>
      </c>
      <c r="I4620">
        <v>41.667811565176798</v>
      </c>
      <c r="J4620">
        <v>-7.3022201381753202</v>
      </c>
      <c r="K4620">
        <v>1.33340185418299</v>
      </c>
      <c r="L4620">
        <v>1.12001357582395</v>
      </c>
      <c r="M4620">
        <v>25.179321531180602</v>
      </c>
      <c r="N4620">
        <v>0.54398325278804904</v>
      </c>
      <c r="O4620">
        <v>25.806451612903199</v>
      </c>
      <c r="P4620">
        <v>106.666666666666</v>
      </c>
      <c r="Q4620">
        <v>7.6705594150319995E-2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D4621" t="s">
        <v>539</v>
      </c>
      <c r="E4621">
        <v>5.0999999999999996</v>
      </c>
      <c r="F4621">
        <v>17</v>
      </c>
      <c r="G4621">
        <v>26.985115308405099</v>
      </c>
      <c r="H4621">
        <v>4.8380344646598203</v>
      </c>
      <c r="I4621">
        <v>16.9360107988932</v>
      </c>
      <c r="J4621">
        <v>-1.2416140775692599</v>
      </c>
      <c r="K4621">
        <v>16.121053931180501</v>
      </c>
      <c r="L4621">
        <v>14.6860714930237</v>
      </c>
      <c r="M4621">
        <v>57.766104070370602</v>
      </c>
      <c r="N4621">
        <v>1.32029886603882</v>
      </c>
      <c r="O4621">
        <v>7.9411764705882497</v>
      </c>
      <c r="P4621">
        <v>74.180327868852402</v>
      </c>
      <c r="Q4621">
        <v>3.5996148250734002E-2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D4622" t="s">
        <v>214</v>
      </c>
      <c r="E4622">
        <v>5.0957999999999997</v>
      </c>
      <c r="F4622">
        <v>3.12</v>
      </c>
      <c r="G4622">
        <v>3.6938619269804098</v>
      </c>
      <c r="H4622">
        <v>-8.7103526321143701</v>
      </c>
      <c r="I4622">
        <v>8.0685897752935603</v>
      </c>
      <c r="J4622">
        <v>0.464870564068951</v>
      </c>
      <c r="K4622">
        <v>2.7683023278163401</v>
      </c>
      <c r="L4622">
        <v>2.8068368103452599</v>
      </c>
      <c r="M4622">
        <v>65.590992919911898</v>
      </c>
      <c r="N4622">
        <v>0.49917805648549801</v>
      </c>
      <c r="O4622">
        <v>11.858974358974301</v>
      </c>
      <c r="P4622">
        <v>60</v>
      </c>
      <c r="Q4622">
        <v>4.9722327245793001E-2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75</v>
      </c>
      <c r="E4623">
        <v>5.0872352000000003</v>
      </c>
      <c r="F4623">
        <v>11.58</v>
      </c>
      <c r="G4623">
        <v>176.04373137867699</v>
      </c>
      <c r="H4623">
        <v>46.829506965628802</v>
      </c>
      <c r="I4623">
        <v>183.590888488253</v>
      </c>
      <c r="J4623">
        <v>6.8459216027352001</v>
      </c>
      <c r="K4623">
        <v>8.4189105346683792</v>
      </c>
      <c r="L4623">
        <v>5.8538961263707403</v>
      </c>
      <c r="M4623">
        <v>99.999998027852996</v>
      </c>
      <c r="N4623">
        <v>4.2789126863589804</v>
      </c>
      <c r="O4623">
        <v>0</v>
      </c>
      <c r="P4623">
        <v>234.682080924855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E4624">
        <v>5.0834783999999997</v>
      </c>
      <c r="F4624">
        <v>3.35</v>
      </c>
      <c r="G4624">
        <v>-26.3061380730195</v>
      </c>
      <c r="H4624">
        <v>-9.1128891636831604</v>
      </c>
      <c r="I4624">
        <v>-46.063112129602303</v>
      </c>
      <c r="J4624">
        <v>-0.642811682359685</v>
      </c>
      <c r="K4624">
        <v>3.55934912273892</v>
      </c>
      <c r="L4624">
        <v>3.8919209563524499</v>
      </c>
      <c r="M4624">
        <v>50.637447905527203</v>
      </c>
      <c r="N4624">
        <v>0.921141195549949</v>
      </c>
      <c r="O4624">
        <v>64.179104477611901</v>
      </c>
      <c r="P4624">
        <v>17.543859649122801</v>
      </c>
      <c r="Q4624">
        <v>3.7935527689169999E-3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D4625" t="s">
        <v>21</v>
      </c>
      <c r="E4625">
        <v>5.0697951999999997</v>
      </c>
      <c r="F4625">
        <v>3.2</v>
      </c>
      <c r="G4625">
        <v>15.9160841492026</v>
      </c>
      <c r="H4625">
        <v>7.8647896706368806E-2</v>
      </c>
      <c r="I4625">
        <v>-16.362491465126102</v>
      </c>
      <c r="J4625">
        <v>-7.9471534361698497</v>
      </c>
      <c r="K4625">
        <v>3.2159565299099202</v>
      </c>
      <c r="M4625">
        <v>54.112796997274003</v>
      </c>
      <c r="N4625">
        <v>2.3632869087134498</v>
      </c>
      <c r="O4625">
        <v>46.875</v>
      </c>
      <c r="P4625">
        <v>64.102564102564102</v>
      </c>
      <c r="Q4625">
        <v>5.0699609121209001E-2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D4626" t="s">
        <v>1151</v>
      </c>
      <c r="E4626">
        <v>5.0659999999999998</v>
      </c>
      <c r="F4626">
        <v>2.93</v>
      </c>
      <c r="G4626">
        <v>31.220743647410501</v>
      </c>
      <c r="H4626">
        <v>-3.4788406724918102</v>
      </c>
      <c r="I4626">
        <v>-25.869501867658901</v>
      </c>
      <c r="J4626">
        <v>3.3197894312026501</v>
      </c>
      <c r="K4626">
        <v>2.9913034532063199</v>
      </c>
      <c r="L4626">
        <v>3.00277572681191</v>
      </c>
      <c r="M4626">
        <v>55.157815540772503</v>
      </c>
      <c r="N4626">
        <v>1.5727624268931499</v>
      </c>
      <c r="O4626">
        <v>51.877133105802002</v>
      </c>
      <c r="P4626">
        <v>71.345029239766006</v>
      </c>
      <c r="Q4626">
        <v>1.2972570410306E-2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D4627" t="s">
        <v>130</v>
      </c>
      <c r="E4627">
        <v>5.0652321599999999</v>
      </c>
      <c r="F4627">
        <v>0.3</v>
      </c>
      <c r="G4627">
        <v>-5.5931859894901201</v>
      </c>
      <c r="H4627">
        <v>-1.87035303188851</v>
      </c>
      <c r="I4627">
        <v>-12.2495918825592</v>
      </c>
      <c r="J4627">
        <v>1.0670674632677399</v>
      </c>
      <c r="K4627">
        <v>0.38104149371468099</v>
      </c>
      <c r="L4627">
        <v>0.316837459592406</v>
      </c>
      <c r="M4627">
        <v>38.332852816306797</v>
      </c>
      <c r="N4627">
        <v>1</v>
      </c>
      <c r="Q4627">
        <v>5.2048647419290002E-2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D4628" t="s">
        <v>21</v>
      </c>
      <c r="E4628">
        <v>5.0644</v>
      </c>
      <c r="F4628">
        <v>24.06</v>
      </c>
      <c r="G4628">
        <v>34.093861926980402</v>
      </c>
      <c r="H4628">
        <v>-29.1406015952101</v>
      </c>
      <c r="I4628">
        <v>43.003094216248897</v>
      </c>
      <c r="J4628">
        <v>-10.967104273647699</v>
      </c>
      <c r="K4628">
        <v>27.8826749074492</v>
      </c>
      <c r="L4628">
        <v>23.081442258253499</v>
      </c>
      <c r="M4628">
        <v>7.7988150433250496</v>
      </c>
      <c r="N4628">
        <v>0.398963638147391</v>
      </c>
      <c r="O4628">
        <v>59.268495428096401</v>
      </c>
      <c r="P4628">
        <v>140.599999999999</v>
      </c>
      <c r="Q4628">
        <v>0.110625584734602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D4629" t="s">
        <v>140</v>
      </c>
      <c r="E4629">
        <v>5.055555</v>
      </c>
      <c r="F4629">
        <v>4.8499999999999996</v>
      </c>
      <c r="G4629">
        <v>-5.5931859894901201</v>
      </c>
      <c r="H4629">
        <v>-1.87035303188851</v>
      </c>
      <c r="I4629">
        <v>-12.2495918825592</v>
      </c>
      <c r="J4629">
        <v>1.0670674632677399</v>
      </c>
      <c r="K4629">
        <v>5.1230840222052203</v>
      </c>
      <c r="M4629">
        <v>99.999956885964906</v>
      </c>
      <c r="N4629">
        <v>1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D4630" t="s">
        <v>539</v>
      </c>
      <c r="E4630">
        <v>5.0529599999999997</v>
      </c>
      <c r="F4630">
        <v>18.93</v>
      </c>
      <c r="G4630">
        <v>-74.648981040025305</v>
      </c>
      <c r="H4630">
        <v>42.931315746763701</v>
      </c>
      <c r="I4630">
        <v>-61.675031401828797</v>
      </c>
      <c r="J4630">
        <v>6.9168940809388797</v>
      </c>
      <c r="K4630">
        <v>13.715831733686599</v>
      </c>
      <c r="L4630">
        <v>21.027067337619801</v>
      </c>
      <c r="M4630">
        <v>100</v>
      </c>
      <c r="N4630">
        <v>1.0147299509001599</v>
      </c>
      <c r="O4630">
        <v>93.584017672765697</v>
      </c>
      <c r="P4630">
        <v>510.64516129032199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E4631">
        <v>4.9749999999999996</v>
      </c>
      <c r="F4631">
        <v>9.9499999999999993</v>
      </c>
      <c r="G4631">
        <v>-21.3483321658466</v>
      </c>
      <c r="H4631">
        <v>0.11842101699409401</v>
      </c>
      <c r="I4631">
        <v>-8.3743825276501909</v>
      </c>
      <c r="J4631">
        <v>-1.2416140775692599</v>
      </c>
      <c r="K4631">
        <v>9.6087289822873903</v>
      </c>
      <c r="L4631">
        <v>9.6875388328862702</v>
      </c>
      <c r="M4631">
        <v>100</v>
      </c>
      <c r="N4631">
        <v>5.3636363636363598</v>
      </c>
      <c r="O4631">
        <v>0</v>
      </c>
      <c r="P4631">
        <v>10.432852386237499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D4632" t="s">
        <v>21</v>
      </c>
      <c r="E4632">
        <v>4.93506</v>
      </c>
      <c r="F4632">
        <v>12.39</v>
      </c>
      <c r="G4632">
        <v>-26.947677768288202</v>
      </c>
      <c r="H4632">
        <v>-14.534675748904601</v>
      </c>
      <c r="I4632">
        <v>-34.010805592313503</v>
      </c>
      <c r="J4632">
        <v>-1.2416140775692599</v>
      </c>
      <c r="K4632">
        <v>11.6103962810748</v>
      </c>
      <c r="L4632">
        <v>10.479570937045199</v>
      </c>
      <c r="M4632">
        <v>90.962730751612298</v>
      </c>
      <c r="N4632">
        <v>1.5933715742511099E-2</v>
      </c>
      <c r="O4632">
        <v>26.069410815173502</v>
      </c>
      <c r="P4632">
        <v>77</v>
      </c>
      <c r="Q4632">
        <v>0.144581778904006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D4633" t="s">
        <v>629</v>
      </c>
      <c r="E4633">
        <v>4.8919794599999999</v>
      </c>
      <c r="F4633">
        <v>13.98</v>
      </c>
      <c r="G4633">
        <v>51.783033901502698</v>
      </c>
      <c r="H4633">
        <v>-12.010699631214701</v>
      </c>
      <c r="I4633">
        <v>-13.4750455776803</v>
      </c>
      <c r="J4633">
        <v>-5.2910306870407799</v>
      </c>
      <c r="K4633">
        <v>16.145900022559601</v>
      </c>
      <c r="L4633">
        <v>15.918638394721899</v>
      </c>
      <c r="M4633">
        <v>34.1002330165214</v>
      </c>
      <c r="N4633">
        <v>0.68404631923625303</v>
      </c>
      <c r="O4633">
        <v>132.188841201716</v>
      </c>
      <c r="P4633">
        <v>83.464566929133795</v>
      </c>
      <c r="Q4633">
        <v>0.12099810289403801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E4634">
        <v>4.8777236000000004</v>
      </c>
      <c r="F4634">
        <v>8.9</v>
      </c>
      <c r="G4634">
        <v>53.855805246818399</v>
      </c>
      <c r="H4634">
        <v>-3.7055980421063301</v>
      </c>
      <c r="I4634">
        <v>23.801863953466398</v>
      </c>
      <c r="J4634">
        <v>-0.33663670200365498</v>
      </c>
      <c r="K4634">
        <v>9.1516917159617801</v>
      </c>
      <c r="L4634">
        <v>7.7372495859606296</v>
      </c>
      <c r="M4634">
        <v>38.5198320491888</v>
      </c>
      <c r="N4634">
        <v>0.115786588082102</v>
      </c>
      <c r="O4634">
        <v>39.213483146067396</v>
      </c>
      <c r="P4634">
        <v>136.70212765957399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D4635" t="s">
        <v>150</v>
      </c>
      <c r="E4635">
        <v>4.8364752799999904</v>
      </c>
      <c r="F4635">
        <v>5.6</v>
      </c>
      <c r="G4635">
        <v>29.2494174825359</v>
      </c>
      <c r="K4635">
        <v>5.4856592989664099</v>
      </c>
      <c r="L4635">
        <v>5.3129273959650396</v>
      </c>
      <c r="M4635">
        <v>11.3707014279082</v>
      </c>
      <c r="N4635">
        <v>1</v>
      </c>
      <c r="O4635">
        <v>29.464285714285701</v>
      </c>
      <c r="P4635">
        <v>64.705882352941103</v>
      </c>
      <c r="Q4635">
        <v>-8.5879446318412003E-2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E4636">
        <v>4.8230370000000002</v>
      </c>
      <c r="F4636">
        <v>0.74</v>
      </c>
      <c r="G4636">
        <v>-20.591852358733799</v>
      </c>
      <c r="H4636">
        <v>16.827281776487698</v>
      </c>
      <c r="I4636">
        <v>-29.241279343914002</v>
      </c>
      <c r="J4636">
        <v>3.0441002081450201</v>
      </c>
      <c r="K4636">
        <v>0.662164259348479</v>
      </c>
      <c r="L4636">
        <v>0.68423062359069198</v>
      </c>
      <c r="M4636">
        <v>56.730131801984697</v>
      </c>
      <c r="N4636">
        <v>2.0132240382451498</v>
      </c>
      <c r="O4636">
        <v>25.675675675675599</v>
      </c>
      <c r="P4636">
        <v>37.037037037037003</v>
      </c>
      <c r="Q4636">
        <v>-4.6889668709488998E-2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D4637" t="s">
        <v>403</v>
      </c>
      <c r="E4637">
        <v>4.8217130700000004</v>
      </c>
      <c r="F4637">
        <v>2.57</v>
      </c>
      <c r="G4637">
        <v>-27.4599842268657</v>
      </c>
      <c r="H4637">
        <v>-1.28207263721444</v>
      </c>
      <c r="I4637">
        <v>-11.7511607668389</v>
      </c>
      <c r="J4637">
        <v>-16.725485045311199</v>
      </c>
      <c r="K4637">
        <v>2.9930387778418499</v>
      </c>
      <c r="L4637">
        <v>2.8291309570785899</v>
      </c>
      <c r="M4637">
        <v>22.414390555422699</v>
      </c>
      <c r="N4637">
        <v>0.89049503288614795</v>
      </c>
      <c r="O4637">
        <v>57.198443579766497</v>
      </c>
      <c r="P4637">
        <v>29.797979797979799</v>
      </c>
      <c r="Q4637">
        <v>7.1530337946986003E-2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D4638" t="s">
        <v>624</v>
      </c>
      <c r="E4638">
        <v>4.8179999999999996</v>
      </c>
      <c r="F4638">
        <v>16.059999999999999</v>
      </c>
      <c r="G4638">
        <v>-23.026395307746199</v>
      </c>
      <c r="H4638">
        <v>-4.8393848901788798</v>
      </c>
      <c r="I4638">
        <v>-28.805872645349499</v>
      </c>
      <c r="J4638">
        <v>-1.2416140775692599</v>
      </c>
      <c r="K4638">
        <v>16.6037641765848</v>
      </c>
      <c r="L4638">
        <v>19.310701387386299</v>
      </c>
      <c r="M4638">
        <v>2.4909220974997202</v>
      </c>
      <c r="N4638">
        <v>2.3125079148336299E-4</v>
      </c>
      <c r="O4638">
        <v>43.648816936488103</v>
      </c>
      <c r="P4638">
        <v>5.5884286653517101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D4639" t="s">
        <v>140</v>
      </c>
      <c r="E4639">
        <v>4.7703810000000004</v>
      </c>
      <c r="F4639">
        <v>1.1200000000000001</v>
      </c>
      <c r="G4639">
        <v>-16.502216504392099</v>
      </c>
      <c r="H4639">
        <v>-14.9234185036242</v>
      </c>
      <c r="I4639">
        <v>-37.656512759147397</v>
      </c>
      <c r="J4639">
        <v>9.0676642729461996</v>
      </c>
      <c r="K4639">
        <v>1.0473354169362701</v>
      </c>
      <c r="L4639">
        <v>0.99969452841724105</v>
      </c>
      <c r="M4639">
        <v>69.007097279848395</v>
      </c>
      <c r="N4639">
        <v>1.42167080213296</v>
      </c>
      <c r="O4639">
        <v>52.678571428571402</v>
      </c>
      <c r="P4639">
        <v>53.424657534246499</v>
      </c>
      <c r="Q4639">
        <v>3.0668234201779998E-3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E4640">
        <v>4.7641999999999998</v>
      </c>
      <c r="F4640">
        <v>8.1999999999999993</v>
      </c>
      <c r="G4640">
        <v>23.877012110130501</v>
      </c>
      <c r="H4640">
        <v>26.993412537473802</v>
      </c>
      <c r="I4640">
        <v>17.449310767728601</v>
      </c>
      <c r="J4640">
        <v>-2.08804696753299</v>
      </c>
      <c r="K4640">
        <v>7.0916787779827404</v>
      </c>
      <c r="L4640">
        <v>6.2831546022822602</v>
      </c>
      <c r="M4640">
        <v>68.168583308143994</v>
      </c>
      <c r="N4640">
        <v>0.550004431707389</v>
      </c>
      <c r="O4640">
        <v>6.0975609756097597</v>
      </c>
      <c r="P4640">
        <v>98.547215496367997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D4641" t="s">
        <v>75</v>
      </c>
      <c r="E4641">
        <v>4.76</v>
      </c>
      <c r="F4641">
        <v>2.82</v>
      </c>
      <c r="G4641">
        <v>-23.760683527565</v>
      </c>
      <c r="H4641">
        <v>14.8187347679407</v>
      </c>
      <c r="I4641">
        <v>-15.754333763542901</v>
      </c>
      <c r="J4641">
        <v>8.5623074910581796</v>
      </c>
      <c r="K4641">
        <v>2.5105173116585999</v>
      </c>
      <c r="L4641">
        <v>2.4752257650245499</v>
      </c>
      <c r="M4641">
        <v>59.496751614901399</v>
      </c>
      <c r="N4641">
        <v>2.1156793919060499</v>
      </c>
      <c r="O4641">
        <v>17.3758865248227</v>
      </c>
      <c r="P4641">
        <v>40.999999999999901</v>
      </c>
      <c r="Q4641">
        <v>4.1585434774362003E-2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D4642" t="s">
        <v>236</v>
      </c>
      <c r="E4642">
        <v>4.7319639999999996</v>
      </c>
      <c r="F4642">
        <v>11.78</v>
      </c>
      <c r="G4642">
        <v>26.482448178601601</v>
      </c>
      <c r="H4642">
        <v>14.2768494998307</v>
      </c>
      <c r="I4642">
        <v>30.501755399120601</v>
      </c>
      <c r="J4642">
        <v>-5.6363712094119798</v>
      </c>
      <c r="K4642">
        <v>11.139879978532701</v>
      </c>
      <c r="L4642">
        <v>10.633715961963601</v>
      </c>
      <c r="M4642">
        <v>58.9344850703433</v>
      </c>
      <c r="N4642">
        <v>2.2075813049593598</v>
      </c>
      <c r="O4642">
        <v>66.044142614601</v>
      </c>
      <c r="P4642">
        <v>114.181818181818</v>
      </c>
      <c r="Q4642">
        <v>5.9403350610357002E-2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D4643" t="s">
        <v>336</v>
      </c>
      <c r="E4643">
        <v>4.6854259999999996</v>
      </c>
      <c r="F4643">
        <v>5.6</v>
      </c>
      <c r="G4643">
        <v>-35.691251341628004</v>
      </c>
      <c r="H4643">
        <v>12.925086167705301</v>
      </c>
      <c r="I4643">
        <v>-32.640545783526299</v>
      </c>
      <c r="J4643">
        <v>19.908283253026202</v>
      </c>
      <c r="K4643">
        <v>5.4595111627511104</v>
      </c>
      <c r="L4643">
        <v>5.69783032349061</v>
      </c>
      <c r="M4643">
        <v>58.249497922742201</v>
      </c>
      <c r="N4643">
        <v>0.63745672771231798</v>
      </c>
      <c r="O4643">
        <v>31.25</v>
      </c>
      <c r="P4643">
        <v>21.475054229934798</v>
      </c>
      <c r="Q4643">
        <v>6.9960872141722003E-2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117</v>
      </c>
      <c r="E4644">
        <v>4.6826999999999996</v>
      </c>
      <c r="F4644">
        <v>9.58</v>
      </c>
      <c r="G4644">
        <v>-6.5561380730195804</v>
      </c>
      <c r="H4644">
        <v>-2.78976245220692</v>
      </c>
      <c r="I4644">
        <v>-19.868773800676799</v>
      </c>
      <c r="J4644">
        <v>1.8084948548926101</v>
      </c>
      <c r="K4644">
        <v>9.4094011727372795</v>
      </c>
      <c r="L4644">
        <v>9.6100176806193005</v>
      </c>
      <c r="M4644">
        <v>56.408961233723197</v>
      </c>
      <c r="N4644">
        <v>2.7545378847137498</v>
      </c>
      <c r="O4644">
        <v>66.910229645093906</v>
      </c>
      <c r="P4644">
        <v>36.467236467236397</v>
      </c>
      <c r="Q4644">
        <v>1.2552330722195E-2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E4645">
        <v>4.6493475000000002</v>
      </c>
      <c r="F4645">
        <v>14.17</v>
      </c>
      <c r="G4645">
        <v>40.399744279921499</v>
      </c>
      <c r="H4645">
        <v>-10.950142369491401</v>
      </c>
      <c r="I4645">
        <v>-1.7573852852168701</v>
      </c>
      <c r="J4645">
        <v>-4.83638531939933</v>
      </c>
      <c r="K4645">
        <v>14.757359133440801</v>
      </c>
      <c r="L4645">
        <v>12.2057769312977</v>
      </c>
      <c r="M4645">
        <v>48.199204228896598</v>
      </c>
      <c r="N4645">
        <v>0.47089268056636702</v>
      </c>
      <c r="O4645">
        <v>32.110091743119199</v>
      </c>
      <c r="P4645">
        <v>149.91181657848301</v>
      </c>
      <c r="Q4645">
        <v>-2.494482059131E-2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D4646" t="s">
        <v>49</v>
      </c>
      <c r="E4646">
        <v>4.6430523939999997</v>
      </c>
      <c r="F4646">
        <v>5.54</v>
      </c>
      <c r="G4646">
        <v>-47.276180869025197</v>
      </c>
      <c r="H4646">
        <v>-4.4770660495991699</v>
      </c>
      <c r="I4646">
        <v>-17.8149470555128</v>
      </c>
      <c r="J4646">
        <v>4.0815798387805398</v>
      </c>
      <c r="K4646">
        <v>5.4373600821925603</v>
      </c>
      <c r="L4646">
        <v>5.8648883518011798</v>
      </c>
      <c r="M4646">
        <v>87.484409535086996</v>
      </c>
      <c r="N4646">
        <v>1.2834224598930399</v>
      </c>
      <c r="O4646">
        <v>39.350180505415103</v>
      </c>
      <c r="P4646">
        <v>10.8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D4647" t="s">
        <v>21</v>
      </c>
      <c r="E4647">
        <v>4.6315790000000003</v>
      </c>
      <c r="F4647">
        <v>2.1</v>
      </c>
      <c r="G4647">
        <v>-9.6394714063529197</v>
      </c>
      <c r="H4647">
        <v>-4.8393848901788798</v>
      </c>
      <c r="I4647">
        <v>-18.309564000434001</v>
      </c>
      <c r="J4647">
        <v>-1.2416140775692599</v>
      </c>
      <c r="K4647">
        <v>2.0541583051005099</v>
      </c>
      <c r="L4647">
        <v>1.8716707767981</v>
      </c>
      <c r="M4647">
        <v>95.118240825399496</v>
      </c>
      <c r="N4647">
        <v>0</v>
      </c>
      <c r="O4647">
        <v>5.2380952380952399</v>
      </c>
      <c r="P4647">
        <v>19.318181818181799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D4648" t="s">
        <v>75</v>
      </c>
      <c r="E4648">
        <v>4.6204619999999998</v>
      </c>
      <c r="F4648">
        <v>2.27</v>
      </c>
      <c r="G4648">
        <v>51.037611926980397</v>
      </c>
      <c r="H4648">
        <v>14.8497342808055</v>
      </c>
      <c r="I4648">
        <v>36.009916828334703</v>
      </c>
      <c r="J4648">
        <v>-1.2416140775692599</v>
      </c>
      <c r="K4648">
        <v>2.03460765971416</v>
      </c>
      <c r="L4648">
        <v>1.72219131030071</v>
      </c>
      <c r="M4648">
        <v>71.666757124600394</v>
      </c>
      <c r="N4648">
        <v>3.0068558574240098</v>
      </c>
      <c r="O4648">
        <v>5.2863436123347904</v>
      </c>
      <c r="P4648">
        <v>152.222222222222</v>
      </c>
      <c r="Q4648">
        <v>7.9413911765329998E-2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D4649" t="s">
        <v>21</v>
      </c>
      <c r="E4649">
        <v>4.6165419999999999</v>
      </c>
      <c r="F4649">
        <v>8.58</v>
      </c>
      <c r="G4649">
        <v>-6.4737358383827104</v>
      </c>
      <c r="H4649">
        <v>16.609890472139899</v>
      </c>
      <c r="I4649">
        <v>-3.7536443735204901</v>
      </c>
      <c r="J4649">
        <v>-5.79742273360569</v>
      </c>
      <c r="K4649">
        <v>8.6492064251463603</v>
      </c>
      <c r="L4649">
        <v>8.3804414712145707</v>
      </c>
      <c r="M4649">
        <v>44.838116304544997</v>
      </c>
      <c r="N4649">
        <v>1.1136780866752201</v>
      </c>
      <c r="O4649">
        <v>45.687645687645698</v>
      </c>
      <c r="P4649">
        <v>39.9673735725938</v>
      </c>
      <c r="Q4649">
        <v>0.108759985890674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E4650">
        <v>4.5901206999999999</v>
      </c>
      <c r="F4650">
        <v>21.4</v>
      </c>
      <c r="G4650">
        <v>-26.539238306119799</v>
      </c>
      <c r="H4650">
        <v>-4.79151509601901</v>
      </c>
      <c r="I4650">
        <v>22.7135839745855</v>
      </c>
      <c r="J4650">
        <v>3.3106620604997601</v>
      </c>
      <c r="K4650">
        <v>19.9653190021372</v>
      </c>
      <c r="L4650">
        <v>19.161840102978299</v>
      </c>
      <c r="M4650">
        <v>70.651058507286606</v>
      </c>
      <c r="N4650">
        <v>2.4960339126009199</v>
      </c>
      <c r="O4650">
        <v>28.177570093457899</v>
      </c>
      <c r="P4650">
        <v>42.6666666666666</v>
      </c>
      <c r="Q4650">
        <v>-3.3275705164074E-2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D4651" t="s">
        <v>140</v>
      </c>
      <c r="E4651">
        <v>4.5179999999999998</v>
      </c>
      <c r="F4651">
        <v>15.36</v>
      </c>
      <c r="G4651">
        <v>100.577170641899</v>
      </c>
      <c r="H4651">
        <v>6.3866121556113704</v>
      </c>
      <c r="I4651">
        <v>27.5852427578373</v>
      </c>
      <c r="J4651">
        <v>-3.1308648919015001</v>
      </c>
      <c r="K4651">
        <v>16.334262570244999</v>
      </c>
      <c r="L4651">
        <v>15.0871221838962</v>
      </c>
      <c r="M4651">
        <v>46.967046809654001</v>
      </c>
      <c r="N4651">
        <v>0.52071379467268197</v>
      </c>
      <c r="O4651">
        <v>119.986979166666</v>
      </c>
      <c r="P4651">
        <v>139.25233644859799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629</v>
      </c>
      <c r="E4652">
        <v>4.4980230600000004</v>
      </c>
      <c r="F4652">
        <v>13.8</v>
      </c>
      <c r="G4652">
        <v>-47.223043517145598</v>
      </c>
      <c r="I4652">
        <v>-2.0418658541780101</v>
      </c>
      <c r="K4652">
        <v>17.182926074637699</v>
      </c>
      <c r="L4652">
        <v>23.662368761796301</v>
      </c>
      <c r="M4652">
        <v>89.584477983611194</v>
      </c>
      <c r="N4652">
        <v>1</v>
      </c>
      <c r="O4652">
        <v>26.449275362318801</v>
      </c>
      <c r="P4652">
        <v>15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E4653">
        <v>4.4283925000000002</v>
      </c>
      <c r="F4653">
        <v>14.02</v>
      </c>
      <c r="G4653">
        <v>7.0906269127082799</v>
      </c>
      <c r="H4653">
        <v>-14.0701541209481</v>
      </c>
      <c r="I4653">
        <v>-20.052081981063999</v>
      </c>
      <c r="J4653">
        <v>-6.3252691612243401</v>
      </c>
      <c r="K4653">
        <v>15.077964359309901</v>
      </c>
      <c r="L4653">
        <v>14.7803968427969</v>
      </c>
      <c r="M4653">
        <v>30.614308412708901</v>
      </c>
      <c r="N4653">
        <v>1.3635586603961301</v>
      </c>
      <c r="O4653">
        <v>48.716119828815899</v>
      </c>
      <c r="P4653">
        <v>47.890295358649702</v>
      </c>
      <c r="Q4653">
        <v>5.4710725822965003E-2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D4654" t="s">
        <v>916</v>
      </c>
      <c r="E4654">
        <v>4.3712094700000002</v>
      </c>
      <c r="F4654">
        <v>4.6500000000000004</v>
      </c>
      <c r="G4654">
        <v>61.193861926980397</v>
      </c>
      <c r="H4654">
        <v>58.629249796167898</v>
      </c>
      <c r="I4654">
        <v>37.153248458380702</v>
      </c>
      <c r="J4654">
        <v>-10.8334508122631</v>
      </c>
      <c r="K4654">
        <v>3.3584691943972098</v>
      </c>
      <c r="L4654">
        <v>3.1343883154392298</v>
      </c>
      <c r="M4654">
        <v>68.130461839669806</v>
      </c>
      <c r="N4654">
        <v>1.5831694848604001</v>
      </c>
      <c r="O4654">
        <v>5.3763440860214997</v>
      </c>
      <c r="P4654">
        <v>101.298701298701</v>
      </c>
      <c r="Q4654">
        <v>1.6045885313051001E-2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140</v>
      </c>
      <c r="E4655">
        <v>4.3448399999999996</v>
      </c>
      <c r="F4655">
        <v>7.29</v>
      </c>
      <c r="G4655">
        <v>-26.3061380730195</v>
      </c>
      <c r="H4655">
        <v>-4.8393848901788798</v>
      </c>
      <c r="I4655">
        <v>-13.332188434823101</v>
      </c>
      <c r="J4655">
        <v>-1.2416140775692599</v>
      </c>
      <c r="K4655">
        <v>7.2899995489232996</v>
      </c>
      <c r="L4655">
        <v>7.2804973813601004</v>
      </c>
      <c r="M4655">
        <v>98.182515309086796</v>
      </c>
      <c r="O4655">
        <v>0</v>
      </c>
      <c r="P4655">
        <v>0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414</v>
      </c>
      <c r="E4656">
        <v>4.3248600000000001</v>
      </c>
      <c r="F4656">
        <v>14.17</v>
      </c>
      <c r="G4656">
        <v>46.0782901508246</v>
      </c>
      <c r="H4656">
        <v>-23.4159832013972</v>
      </c>
      <c r="I4656">
        <v>-22.731165416920302</v>
      </c>
      <c r="J4656">
        <v>-8.7758606529117298</v>
      </c>
      <c r="K4656">
        <v>15.733984640236599</v>
      </c>
      <c r="L4656">
        <v>15.2880491756609</v>
      </c>
      <c r="M4656">
        <v>17.441448112446199</v>
      </c>
      <c r="N4656">
        <v>1.8647026492250101</v>
      </c>
      <c r="O4656">
        <v>47.4947071277346</v>
      </c>
      <c r="P4656">
        <v>100.992907801418</v>
      </c>
      <c r="Q4656">
        <v>0.10846404245511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18</v>
      </c>
      <c r="E4657">
        <v>4.3170111000000002</v>
      </c>
      <c r="F4657">
        <v>12.69</v>
      </c>
      <c r="G4657">
        <v>109.12985450583</v>
      </c>
      <c r="H4657">
        <v>-0.90818095897496898</v>
      </c>
      <c r="I4657">
        <v>153.26445022063899</v>
      </c>
      <c r="J4657">
        <v>-1.2416140775692599</v>
      </c>
      <c r="K4657">
        <v>11.2569185282397</v>
      </c>
      <c r="L4657">
        <v>8.0130602761120198</v>
      </c>
      <c r="M4657">
        <v>99.8125415666956</v>
      </c>
      <c r="N4657">
        <v>6.1445479728028198E-2</v>
      </c>
      <c r="O4657">
        <v>0</v>
      </c>
      <c r="P4657">
        <v>179.51541850220201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D4658" t="s">
        <v>403</v>
      </c>
      <c r="E4658">
        <v>4.2962863999999996</v>
      </c>
      <c r="F4658">
        <v>15.03</v>
      </c>
      <c r="G4658">
        <v>72.766709609099607</v>
      </c>
      <c r="H4658">
        <v>-0.31383744492340598</v>
      </c>
      <c r="I4658">
        <v>-54.391011964234899</v>
      </c>
      <c r="J4658">
        <v>-0.96150203275133295</v>
      </c>
      <c r="K4658">
        <v>14.3987522496935</v>
      </c>
      <c r="L4658">
        <v>15.821531199875199</v>
      </c>
      <c r="M4658">
        <v>64.9846202953687</v>
      </c>
      <c r="N4658">
        <v>1.8319870335824899</v>
      </c>
      <c r="O4658">
        <v>78.3100465735196</v>
      </c>
      <c r="P4658">
        <v>99.072847682119104</v>
      </c>
      <c r="Q4658">
        <v>2.1376028740321001E-2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D4659" t="s">
        <v>539</v>
      </c>
      <c r="E4659">
        <v>4.2752565000000002</v>
      </c>
      <c r="F4659">
        <v>8.9700000000000006</v>
      </c>
      <c r="G4659">
        <v>3.6938619269804098</v>
      </c>
      <c r="H4659">
        <v>-0.188222099481204</v>
      </c>
      <c r="I4659">
        <v>7.2323276942090802</v>
      </c>
      <c r="J4659">
        <v>3.66636138255343</v>
      </c>
      <c r="K4659">
        <v>7.5650294943971703</v>
      </c>
      <c r="L4659">
        <v>6.3084766759957898</v>
      </c>
      <c r="M4659">
        <v>90.397401910739603</v>
      </c>
      <c r="N4659">
        <v>1.28078871998237</v>
      </c>
      <c r="O4659">
        <v>1.4492753623188199</v>
      </c>
      <c r="P4659">
        <v>97.142857142857096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629</v>
      </c>
      <c r="E4660">
        <v>4.2489204000000003</v>
      </c>
      <c r="F4660">
        <v>4.58</v>
      </c>
      <c r="G4660">
        <v>-1.1695260511616601</v>
      </c>
      <c r="H4660">
        <v>9.4463293955353898</v>
      </c>
      <c r="I4660">
        <v>-23.5282668661957</v>
      </c>
      <c r="J4660">
        <v>-10.1219229578781</v>
      </c>
      <c r="K4660">
        <v>4.5662223471374199</v>
      </c>
      <c r="L4660">
        <v>4.4940708192725003</v>
      </c>
      <c r="M4660">
        <v>50.393911199677603</v>
      </c>
      <c r="N4660">
        <v>0.95661183372140401</v>
      </c>
      <c r="O4660">
        <v>31.004366812227001</v>
      </c>
      <c r="P4660">
        <v>49.673202614379001</v>
      </c>
      <c r="Q4660">
        <v>2.2132215769584001E-2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D4661" t="s">
        <v>130</v>
      </c>
      <c r="E4661">
        <v>4.2211024000000004</v>
      </c>
      <c r="F4661">
        <v>9.3000000000000007</v>
      </c>
      <c r="G4661">
        <v>-39.874911307220302</v>
      </c>
      <c r="H4661">
        <v>-1.3399151128724101</v>
      </c>
      <c r="I4661">
        <v>-35.507920652396301</v>
      </c>
      <c r="J4661">
        <v>-3.1511618162627202</v>
      </c>
      <c r="K4661">
        <v>9.54315461066167</v>
      </c>
      <c r="L4661">
        <v>10.7149922033717</v>
      </c>
      <c r="M4661">
        <v>43.848764110281401</v>
      </c>
      <c r="N4661">
        <v>0.34153739413284201</v>
      </c>
      <c r="O4661">
        <v>114.623655913978</v>
      </c>
      <c r="P4661">
        <v>52.459016393442603</v>
      </c>
      <c r="Q4661">
        <v>3.5674587674058997E-2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D4662" t="s">
        <v>168</v>
      </c>
      <c r="E4662">
        <v>4.1813200000000004</v>
      </c>
      <c r="F4662">
        <v>6.54</v>
      </c>
      <c r="G4662">
        <v>94.639807872926298</v>
      </c>
      <c r="H4662">
        <v>-12.366266610608999</v>
      </c>
      <c r="I4662">
        <v>46.570012054174299</v>
      </c>
      <c r="J4662">
        <v>-15.026075230451401</v>
      </c>
      <c r="K4662">
        <v>6.9342461638261401</v>
      </c>
      <c r="L4662">
        <v>5.29571960163425</v>
      </c>
      <c r="M4662">
        <v>32.663907372473503</v>
      </c>
      <c r="N4662">
        <v>0.873166109401462</v>
      </c>
      <c r="O4662">
        <v>28.440366972477001</v>
      </c>
      <c r="P4662">
        <v>184.34782608695599</v>
      </c>
      <c r="Q4662">
        <v>3.9612667278494003E-2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D4663" t="s">
        <v>46</v>
      </c>
      <c r="E4663">
        <v>4.1592375649999997</v>
      </c>
      <c r="F4663">
        <v>11.07</v>
      </c>
      <c r="G4663">
        <v>71.020065135536498</v>
      </c>
      <c r="H4663">
        <v>1.06970601891202</v>
      </c>
      <c r="I4663">
        <v>-20.696205171224801</v>
      </c>
      <c r="J4663">
        <v>2.77624306528788</v>
      </c>
      <c r="K4663">
        <v>11.1276895391167</v>
      </c>
      <c r="L4663">
        <v>10.9743823863142</v>
      </c>
      <c r="M4663">
        <v>58.507672738700002</v>
      </c>
      <c r="N4663">
        <v>0.54052787701933103</v>
      </c>
      <c r="O4663">
        <v>34.869015356820199</v>
      </c>
      <c r="P4663">
        <v>101.272727272727</v>
      </c>
      <c r="Q4663">
        <v>7.3450070745830001E-3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D4664" t="s">
        <v>1151</v>
      </c>
      <c r="E4664">
        <v>4.1500632</v>
      </c>
      <c r="F4664">
        <v>4.82</v>
      </c>
      <c r="G4664">
        <v>40.475868847395603</v>
      </c>
      <c r="H4664">
        <v>-21.361124020613602</v>
      </c>
      <c r="I4664">
        <v>-4.7736298762646197</v>
      </c>
      <c r="J4664">
        <v>-10.6755763417202</v>
      </c>
      <c r="K4664">
        <v>5.3567947490917298</v>
      </c>
      <c r="L4664">
        <v>5.2275127843306297</v>
      </c>
      <c r="M4664">
        <v>29.158221901445401</v>
      </c>
      <c r="N4664">
        <v>1.2079054027301901</v>
      </c>
      <c r="O4664">
        <v>55.601659751037303</v>
      </c>
      <c r="P4664">
        <v>121.100917431192</v>
      </c>
      <c r="Q4664">
        <v>-9.0777350603597998E-2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E4665">
        <v>4.1328140360000001</v>
      </c>
      <c r="F4665">
        <v>4.42</v>
      </c>
      <c r="G4665">
        <v>-73.053126024826796</v>
      </c>
      <c r="H4665">
        <v>-15.7264816643724</v>
      </c>
      <c r="I4665">
        <v>-45.1223118916133</v>
      </c>
      <c r="J4665">
        <v>-1.2416140775692599</v>
      </c>
      <c r="K4665">
        <v>5.0896636066562202</v>
      </c>
      <c r="L4665">
        <v>6.3215133619755504</v>
      </c>
      <c r="M4665">
        <v>9.6645012404999995E-5</v>
      </c>
      <c r="N4665">
        <v>0.67045454545454497</v>
      </c>
      <c r="O4665">
        <v>87.782805429864197</v>
      </c>
      <c r="P4665">
        <v>16.315789473684202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D4666" t="s">
        <v>65</v>
      </c>
      <c r="E4666">
        <v>4.109888024</v>
      </c>
      <c r="F4666">
        <v>9.26</v>
      </c>
      <c r="G4666">
        <v>27.770401028477899</v>
      </c>
      <c r="H4666">
        <v>22.183934725733302</v>
      </c>
      <c r="I4666">
        <v>19.905221637119201</v>
      </c>
      <c r="J4666">
        <v>-1.2416140775692599</v>
      </c>
      <c r="K4666">
        <v>8.0230493318333096</v>
      </c>
      <c r="L4666">
        <v>7.0169549855484199</v>
      </c>
      <c r="M4666">
        <v>100</v>
      </c>
      <c r="N4666">
        <v>0.53636363636363604</v>
      </c>
      <c r="O4666">
        <v>0</v>
      </c>
      <c r="P4666">
        <v>54.076539101497502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D4667" t="s">
        <v>484</v>
      </c>
      <c r="E4667">
        <v>4.109443884</v>
      </c>
      <c r="F4667">
        <v>1.26</v>
      </c>
      <c r="G4667">
        <v>6.3254408743488399</v>
      </c>
      <c r="H4667">
        <v>-15.477682762519301</v>
      </c>
      <c r="I4667">
        <v>12.6678115651768</v>
      </c>
      <c r="J4667">
        <v>-6.5047719723061102</v>
      </c>
      <c r="K4667">
        <v>1.16112408915539</v>
      </c>
      <c r="L4667">
        <v>1.0142181805031301</v>
      </c>
      <c r="M4667">
        <v>4.7504505136505601</v>
      </c>
      <c r="N4667">
        <v>1.61308715201377</v>
      </c>
      <c r="O4667">
        <v>17.460317460317398</v>
      </c>
      <c r="P4667">
        <v>68</v>
      </c>
      <c r="Q4667">
        <v>-1.879918702869E-2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D4668" t="s">
        <v>403</v>
      </c>
      <c r="E4668">
        <v>4.0972463010000002</v>
      </c>
      <c r="F4668">
        <v>26.47</v>
      </c>
      <c r="G4668">
        <v>175.86281169866899</v>
      </c>
      <c r="H4668">
        <v>5.4063460552604896</v>
      </c>
      <c r="I4668">
        <v>188.836761336866</v>
      </c>
      <c r="J4668">
        <v>-1.2416140775692599</v>
      </c>
      <c r="K4668">
        <v>21.8193383803358</v>
      </c>
      <c r="M4668">
        <v>100</v>
      </c>
      <c r="O4668">
        <v>0</v>
      </c>
      <c r="P4668">
        <v>202.168949771689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189</v>
      </c>
      <c r="E4669">
        <v>4.0682400000000003</v>
      </c>
      <c r="F4669">
        <v>38.46</v>
      </c>
      <c r="G4669">
        <v>65.993861926980401</v>
      </c>
      <c r="H4669">
        <v>13.523188209236199</v>
      </c>
      <c r="I4669">
        <v>67.146460086997493</v>
      </c>
      <c r="J4669">
        <v>-5.79242756495431</v>
      </c>
      <c r="K4669">
        <v>36.918491781061299</v>
      </c>
      <c r="L4669">
        <v>30.5520530229761</v>
      </c>
      <c r="M4669">
        <v>56.083185898127397</v>
      </c>
      <c r="N4669">
        <v>1.8355873938211</v>
      </c>
      <c r="O4669">
        <v>24.804992199687899</v>
      </c>
      <c r="P4669">
        <v>147.01348747591501</v>
      </c>
      <c r="Q4669">
        <v>0.10465665077960699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65</v>
      </c>
      <c r="E4670">
        <v>4.0620348000000002</v>
      </c>
      <c r="F4670">
        <v>11.5</v>
      </c>
      <c r="G4670">
        <v>57.106940076900599</v>
      </c>
      <c r="H4670">
        <v>9.8377188280207193</v>
      </c>
      <c r="I4670">
        <v>48.184665497761003</v>
      </c>
      <c r="J4670">
        <v>1.11646452505083</v>
      </c>
      <c r="K4670">
        <v>10.911054019906</v>
      </c>
      <c r="L4670">
        <v>12.526178408405601</v>
      </c>
      <c r="M4670">
        <v>63.670025204444997</v>
      </c>
      <c r="N4670">
        <v>0.88607376802096305</v>
      </c>
      <c r="O4670">
        <v>9.5652173913043299</v>
      </c>
      <c r="P4670">
        <v>95.911413969335598</v>
      </c>
      <c r="Q4670">
        <v>1.6501452086329998E-2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D4671" t="s">
        <v>629</v>
      </c>
      <c r="E4671">
        <v>4.0449712499999997</v>
      </c>
      <c r="F4671">
        <v>7.05</v>
      </c>
      <c r="G4671">
        <v>-34.747696514578003</v>
      </c>
      <c r="H4671">
        <v>31.524251473457401</v>
      </c>
      <c r="I4671">
        <v>10.3520220914926</v>
      </c>
      <c r="J4671">
        <v>23.758385922430701</v>
      </c>
      <c r="K4671">
        <v>5.9016332816158297</v>
      </c>
      <c r="L4671">
        <v>7.2616861645233604</v>
      </c>
      <c r="M4671">
        <v>89.999896960843003</v>
      </c>
      <c r="N4671">
        <v>1.32698412698412</v>
      </c>
      <c r="O4671">
        <v>15.6028368794326</v>
      </c>
      <c r="P4671">
        <v>71.951219512195095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D4672" t="s">
        <v>414</v>
      </c>
      <c r="E4672">
        <v>4.0333712999999998</v>
      </c>
      <c r="F4672">
        <v>9.31</v>
      </c>
      <c r="G4672">
        <v>8.0372962704147692</v>
      </c>
      <c r="H4672">
        <v>-4.8393848901788798</v>
      </c>
      <c r="I4672">
        <v>-8.3716472848795291</v>
      </c>
      <c r="J4672">
        <v>-1.2416140775692599</v>
      </c>
      <c r="K4672">
        <v>9.30124535646911</v>
      </c>
      <c r="L4672">
        <v>8.8361082468053205</v>
      </c>
      <c r="M4672">
        <v>99.999999983441796</v>
      </c>
      <c r="O4672">
        <v>0</v>
      </c>
      <c r="P4672">
        <v>34.343434343434303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D4673" t="s">
        <v>539</v>
      </c>
      <c r="E4673">
        <v>4.0090000000000003</v>
      </c>
      <c r="F4673">
        <v>40.090000000000003</v>
      </c>
      <c r="G4673">
        <v>-20.8061380730195</v>
      </c>
      <c r="H4673">
        <v>-3.1655324935265798</v>
      </c>
      <c r="I4673">
        <v>0.68942703730426103</v>
      </c>
      <c r="J4673">
        <v>-1.7380151696516499</v>
      </c>
      <c r="K4673">
        <v>39.466855845713397</v>
      </c>
      <c r="L4673">
        <v>36.834931636751101</v>
      </c>
      <c r="M4673">
        <v>45.898485159874603</v>
      </c>
      <c r="N4673">
        <v>0.19681906087266501</v>
      </c>
      <c r="O4673">
        <v>50.810675979047097</v>
      </c>
      <c r="P4673">
        <v>68.162751677852299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D4674" t="s">
        <v>629</v>
      </c>
      <c r="E4674">
        <v>3.9906560999999998</v>
      </c>
      <c r="F4674">
        <v>8.75</v>
      </c>
      <c r="G4674">
        <v>15.739316472434901</v>
      </c>
      <c r="H4674">
        <v>-5.68415785744393</v>
      </c>
      <c r="I4674">
        <v>-30.550731481180701</v>
      </c>
      <c r="J4674">
        <v>6.6894204051893604</v>
      </c>
      <c r="K4674">
        <v>9.0507829984609796</v>
      </c>
      <c r="L4674">
        <v>9.4648202036264504</v>
      </c>
      <c r="M4674">
        <v>57.538115145550897</v>
      </c>
      <c r="N4674">
        <v>0.70938333904411799</v>
      </c>
      <c r="O4674">
        <v>82.285714285714207</v>
      </c>
      <c r="P4674">
        <v>65.094339622641499</v>
      </c>
      <c r="Q4674">
        <v>8.1572110403711998E-2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D4675" t="s">
        <v>1407</v>
      </c>
      <c r="E4675">
        <v>3.9872456500000002</v>
      </c>
      <c r="F4675">
        <v>8.52</v>
      </c>
      <c r="G4675">
        <v>44.093861926980402</v>
      </c>
      <c r="H4675">
        <v>1.44914778553011</v>
      </c>
      <c r="I4675">
        <v>-9.4297494104329296</v>
      </c>
      <c r="J4675">
        <v>7.1860588784055599</v>
      </c>
      <c r="K4675">
        <v>8.0399099346583096</v>
      </c>
      <c r="L4675">
        <v>6.8495519646838003</v>
      </c>
      <c r="M4675">
        <v>55.764746290773097</v>
      </c>
      <c r="N4675">
        <v>0.69376005397149798</v>
      </c>
      <c r="O4675">
        <v>10.4460093896713</v>
      </c>
      <c r="P4675">
        <v>120.725388601036</v>
      </c>
      <c r="Q4675">
        <v>4.1529123112635E-2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D4676" t="s">
        <v>539</v>
      </c>
      <c r="E4676">
        <v>3.9721500000000001</v>
      </c>
      <c r="F4676">
        <v>21.37</v>
      </c>
      <c r="G4676">
        <v>-16.037820219562398</v>
      </c>
      <c r="H4676">
        <v>-24.8315294306345</v>
      </c>
      <c r="I4676">
        <v>-7.6447502548033803</v>
      </c>
      <c r="J4676">
        <v>-6.9796982978376496</v>
      </c>
      <c r="K4676">
        <v>20.9626854923278</v>
      </c>
      <c r="L4676">
        <v>20.8026638476607</v>
      </c>
      <c r="M4676">
        <v>41.496000851996698</v>
      </c>
      <c r="N4676">
        <v>0.95863153538419099</v>
      </c>
      <c r="O4676">
        <v>30.1824988301357</v>
      </c>
      <c r="P4676">
        <v>39.218241042345198</v>
      </c>
      <c r="Q4676">
        <v>0.124796306644962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D4677" t="s">
        <v>130</v>
      </c>
      <c r="E4677">
        <v>3.95881705799999</v>
      </c>
      <c r="F4677">
        <v>8.94</v>
      </c>
      <c r="G4677">
        <v>-30.793317560199</v>
      </c>
      <c r="H4677">
        <v>-4.8393848901788798</v>
      </c>
      <c r="I4677">
        <v>-13.332188434823101</v>
      </c>
      <c r="J4677">
        <v>-1.2416140775692599</v>
      </c>
      <c r="K4677">
        <v>8.9400454556946691</v>
      </c>
      <c r="L4677">
        <v>8.9770101688188308</v>
      </c>
      <c r="M4677" s="1">
        <v>1.6367834999999998E-8</v>
      </c>
      <c r="O4677">
        <v>4.6979865771812097</v>
      </c>
      <c r="P4677">
        <v>0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539</v>
      </c>
      <c r="E4678">
        <v>3.92</v>
      </c>
      <c r="F4678">
        <v>3.87</v>
      </c>
      <c r="G4678">
        <v>55.384002772050799</v>
      </c>
      <c r="H4678">
        <v>1.10656105576704</v>
      </c>
      <c r="I4678">
        <v>32.705547414233401</v>
      </c>
      <c r="J4678">
        <v>-2.7491517660114702</v>
      </c>
      <c r="K4678">
        <v>3.5910900462107702</v>
      </c>
      <c r="L4678">
        <v>2.9532783222899899</v>
      </c>
      <c r="M4678">
        <v>61.110422461975602</v>
      </c>
      <c r="N4678">
        <v>1.42614288792002</v>
      </c>
      <c r="O4678">
        <v>6.4599483204134298</v>
      </c>
      <c r="P4678">
        <v>151.29870129870099</v>
      </c>
      <c r="Q4678">
        <v>9.5692785060618998E-2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D4679" t="s">
        <v>304</v>
      </c>
      <c r="E4679">
        <v>3.901932</v>
      </c>
      <c r="F4679">
        <v>3</v>
      </c>
      <c r="K4679">
        <v>3.13914626791387</v>
      </c>
      <c r="L4679">
        <v>4.4077132628643598</v>
      </c>
      <c r="M4679">
        <v>99.841790054050605</v>
      </c>
      <c r="N4679">
        <v>1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D4680" t="s">
        <v>713</v>
      </c>
      <c r="E4680">
        <v>3.8994098080000001</v>
      </c>
      <c r="F4680">
        <v>536.71</v>
      </c>
      <c r="G4680">
        <v>2.3027858114948301</v>
      </c>
      <c r="H4680">
        <v>1.4188250892348899</v>
      </c>
      <c r="I4680">
        <v>-1.9653924271042</v>
      </c>
      <c r="J4680">
        <v>2.0320763509831101</v>
      </c>
      <c r="K4680">
        <v>507.09726519027998</v>
      </c>
      <c r="L4680">
        <v>482.51447520486698</v>
      </c>
      <c r="M4680">
        <v>60.046073572563003</v>
      </c>
      <c r="N4680">
        <v>1.1257221379343401</v>
      </c>
      <c r="O4680">
        <v>1.1999031134131799</v>
      </c>
      <c r="P4680">
        <v>28.735218632318698</v>
      </c>
      <c r="Q4680">
        <v>2.4635765917062999E-2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D4681" t="s">
        <v>629</v>
      </c>
      <c r="E4681">
        <v>3.8820000000000001</v>
      </c>
      <c r="F4681">
        <v>60</v>
      </c>
      <c r="G4681">
        <v>62.968309876507199</v>
      </c>
      <c r="H4681">
        <v>-3.40236037623129</v>
      </c>
      <c r="I4681">
        <v>7.7087637540007101</v>
      </c>
      <c r="J4681">
        <v>-1.2416140775692599</v>
      </c>
      <c r="K4681">
        <v>49.872939400892598</v>
      </c>
      <c r="L4681">
        <v>40.442606631530303</v>
      </c>
      <c r="M4681">
        <v>99.566328599164194</v>
      </c>
      <c r="N4681">
        <v>0.88228918274441703</v>
      </c>
      <c r="O4681">
        <v>0</v>
      </c>
      <c r="P4681">
        <v>121.40221402214</v>
      </c>
      <c r="Q4681">
        <v>0.13089739940575301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D4682" t="s">
        <v>539</v>
      </c>
      <c r="E4682">
        <v>3.8519999999999999</v>
      </c>
      <c r="F4682">
        <v>6.74</v>
      </c>
      <c r="G4682">
        <v>36.103500481197202</v>
      </c>
      <c r="H4682">
        <v>11.0450916441171</v>
      </c>
      <c r="I4682">
        <v>-14.068565459859901</v>
      </c>
      <c r="J4682">
        <v>14.018709082215199</v>
      </c>
      <c r="K4682">
        <v>5.6510286602374</v>
      </c>
      <c r="L4682">
        <v>5.6977120461721302</v>
      </c>
      <c r="M4682">
        <v>79.738338102059402</v>
      </c>
      <c r="N4682">
        <v>3.24733574738578</v>
      </c>
      <c r="O4682">
        <v>7.8635014836795101</v>
      </c>
      <c r="P4682">
        <v>70.632911392405006</v>
      </c>
      <c r="Q4682">
        <v>4.1851408443674999E-2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E4683">
        <v>3.8246612999999998</v>
      </c>
      <c r="F4683">
        <v>4.9800000000000004</v>
      </c>
      <c r="G4683">
        <v>-40.885897935798297</v>
      </c>
      <c r="H4683">
        <v>-13.0265193931028</v>
      </c>
      <c r="I4683">
        <v>-25.346322710441498</v>
      </c>
      <c r="J4683">
        <v>-7.0416140775692604</v>
      </c>
      <c r="K4683">
        <v>5.01568173778674</v>
      </c>
      <c r="L4683">
        <v>5.4450550558817703</v>
      </c>
      <c r="M4683">
        <v>42.255333421507402</v>
      </c>
      <c r="N4683">
        <v>0.77586427293128402</v>
      </c>
      <c r="O4683">
        <v>59.638554216867398</v>
      </c>
      <c r="P4683">
        <v>17.176470588235301</v>
      </c>
      <c r="Q4683">
        <v>-1.7812923317203001E-2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E4684">
        <v>3.8050888</v>
      </c>
      <c r="F4684">
        <v>45.3</v>
      </c>
      <c r="G4684">
        <v>32.641230348032998</v>
      </c>
      <c r="H4684">
        <v>-9.8294926061604198</v>
      </c>
      <c r="I4684">
        <v>37.166150435608699</v>
      </c>
      <c r="J4684">
        <v>-6.2317217935507996</v>
      </c>
      <c r="K4684">
        <v>43.225153991032698</v>
      </c>
      <c r="L4684">
        <v>36.814740327891897</v>
      </c>
      <c r="M4684">
        <v>6.1750545254079698</v>
      </c>
      <c r="N4684">
        <v>1.2834224598930399</v>
      </c>
      <c r="O4684">
        <v>0.41942604856512999</v>
      </c>
      <c r="P4684">
        <v>76.608187134502899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130</v>
      </c>
      <c r="E4685">
        <v>3.7960012000000001</v>
      </c>
      <c r="F4685">
        <v>7.96</v>
      </c>
      <c r="G4685">
        <v>19.413351908765399</v>
      </c>
      <c r="H4685">
        <v>7.6970582585091396</v>
      </c>
      <c r="I4685">
        <v>-18.795371332685399</v>
      </c>
      <c r="J4685">
        <v>-4.0123949339924403</v>
      </c>
      <c r="K4685">
        <v>7.7130571383910702</v>
      </c>
      <c r="L4685">
        <v>7.6624029063135204</v>
      </c>
      <c r="M4685">
        <v>41.155119303521197</v>
      </c>
      <c r="N4685">
        <v>1.36163648499422</v>
      </c>
      <c r="O4685">
        <v>42.964824120602998</v>
      </c>
      <c r="P4685">
        <v>52.490421455938602</v>
      </c>
      <c r="Q4685">
        <v>5.0332916053607998E-2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D4686" t="s">
        <v>629</v>
      </c>
      <c r="E4686">
        <v>3.79381656499999</v>
      </c>
      <c r="F4686">
        <v>24.47</v>
      </c>
      <c r="G4686">
        <v>31.463043100416801</v>
      </c>
      <c r="H4686">
        <v>-4.8393848901788798</v>
      </c>
      <c r="I4686">
        <v>-35.870966529156803</v>
      </c>
      <c r="J4686">
        <v>-1.2416140775692599</v>
      </c>
      <c r="K4686">
        <v>24.740062871165598</v>
      </c>
      <c r="M4686">
        <v>3.4941471230000001E-6</v>
      </c>
      <c r="N4686">
        <v>0</v>
      </c>
      <c r="O4686">
        <v>44.748671843073097</v>
      </c>
      <c r="P4686">
        <v>57.769181173436401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D4687" t="s">
        <v>46</v>
      </c>
      <c r="E4687">
        <v>3.7551427500000001</v>
      </c>
      <c r="F4687">
        <v>2.65</v>
      </c>
      <c r="G4687">
        <v>-84.242646009527505</v>
      </c>
      <c r="I4687">
        <v>-21.952878089995501</v>
      </c>
      <c r="K4687">
        <v>4.20551033348326</v>
      </c>
      <c r="L4687">
        <v>8.3203468668060196</v>
      </c>
      <c r="M4687">
        <v>7.8432681322368997E-2</v>
      </c>
      <c r="N4687">
        <v>1</v>
      </c>
      <c r="O4687">
        <v>137.735849056603</v>
      </c>
      <c r="P4687">
        <v>3.9215686274509798</v>
      </c>
      <c r="Q4687">
        <v>-3.2202925944115002E-2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1151</v>
      </c>
      <c r="E4688">
        <v>3.7477048000000002</v>
      </c>
      <c r="F4688">
        <v>3.94</v>
      </c>
      <c r="G4688">
        <v>39.240080414375299</v>
      </c>
      <c r="H4688">
        <v>79.474340600017101</v>
      </c>
      <c r="I4688">
        <v>80.756481515915695</v>
      </c>
      <c r="J4688">
        <v>19.658707465839001</v>
      </c>
      <c r="K4688">
        <v>2.48731209172773</v>
      </c>
      <c r="L4688">
        <v>1.78439325946009</v>
      </c>
      <c r="M4688">
        <v>99.999273073523895</v>
      </c>
      <c r="N4688">
        <v>0.32942107728076903</v>
      </c>
      <c r="O4688">
        <v>0</v>
      </c>
      <c r="P4688">
        <v>103.092783505154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D4689" t="s">
        <v>130</v>
      </c>
      <c r="E4689">
        <v>3.7414608</v>
      </c>
      <c r="F4689">
        <v>6.24</v>
      </c>
      <c r="G4689">
        <v>-72.513034624743696</v>
      </c>
      <c r="H4689">
        <v>-4.5239274769296696</v>
      </c>
      <c r="I4689">
        <v>-49.002291527606602</v>
      </c>
      <c r="J4689">
        <v>-1.39859994884084</v>
      </c>
      <c r="K4689">
        <v>7.0202819403749697</v>
      </c>
      <c r="L4689">
        <v>8.1751285316485198</v>
      </c>
      <c r="M4689">
        <v>49.541287132382401</v>
      </c>
      <c r="N4689">
        <v>0.96601150723038098</v>
      </c>
      <c r="O4689">
        <v>100.32051282051199</v>
      </c>
      <c r="P4689">
        <v>6.4846416382252601</v>
      </c>
      <c r="Q4689">
        <v>9.3704037408353993E-2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806</v>
      </c>
      <c r="E4690">
        <v>3.7147710599999999</v>
      </c>
      <c r="F4690">
        <v>75.790000000000006</v>
      </c>
      <c r="G4690">
        <v>-26.3061380730195</v>
      </c>
      <c r="H4690">
        <v>-4.8393848901788798</v>
      </c>
      <c r="I4690">
        <v>104.51776844933801</v>
      </c>
      <c r="J4690">
        <v>-1.2416140775692599</v>
      </c>
      <c r="K4690">
        <v>72.487011988820996</v>
      </c>
      <c r="M4690">
        <v>100</v>
      </c>
      <c r="N4690">
        <v>0</v>
      </c>
      <c r="O4690">
        <v>0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403</v>
      </c>
      <c r="E4691">
        <v>3.7058447999999999</v>
      </c>
      <c r="F4691">
        <v>7.35</v>
      </c>
      <c r="G4691">
        <v>-8.7061380730195896</v>
      </c>
      <c r="H4691">
        <v>1.1606151098211099</v>
      </c>
      <c r="I4691">
        <v>16.2974411948064</v>
      </c>
      <c r="J4691">
        <v>7.8760329812542604</v>
      </c>
      <c r="K4691">
        <v>6.8826341278613796</v>
      </c>
      <c r="L4691">
        <v>6.4043241423158097</v>
      </c>
      <c r="M4691">
        <v>61.498519857945901</v>
      </c>
      <c r="N4691">
        <v>2.05881956243595</v>
      </c>
      <c r="O4691">
        <v>4.2176870748299402</v>
      </c>
      <c r="P4691">
        <v>60.130718954248302</v>
      </c>
      <c r="Q4691">
        <v>4.6038244925250001E-2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448</v>
      </c>
      <c r="E4692">
        <v>3.6644999999999999</v>
      </c>
      <c r="F4692">
        <v>3.49</v>
      </c>
      <c r="G4692">
        <v>89.125960692412406</v>
      </c>
      <c r="H4692">
        <v>-18.023464492168898</v>
      </c>
      <c r="I4692">
        <v>-30.826278269338498</v>
      </c>
      <c r="J4692">
        <v>-5.6251757214048697</v>
      </c>
      <c r="K4692">
        <v>3.77125663333968</v>
      </c>
      <c r="L4692">
        <v>3.0479638071644102</v>
      </c>
      <c r="M4692">
        <v>33.227553197079303</v>
      </c>
      <c r="N4692">
        <v>2.6818181818181799</v>
      </c>
      <c r="O4692">
        <v>21.2034383954154</v>
      </c>
      <c r="P4692">
        <v>139.04109589040999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D4693" t="s">
        <v>1407</v>
      </c>
      <c r="E4693">
        <v>3.6425595000000301</v>
      </c>
      <c r="F4693">
        <v>41.91</v>
      </c>
      <c r="G4693">
        <v>55.832062709248902</v>
      </c>
      <c r="H4693">
        <v>-9.0524026416581798</v>
      </c>
      <c r="I4693">
        <v>-6.6094993591929398</v>
      </c>
      <c r="J4693">
        <v>-2.2445494983129102</v>
      </c>
      <c r="K4693">
        <v>41.203409991421601</v>
      </c>
      <c r="L4693">
        <v>37.9153836903049</v>
      </c>
      <c r="M4693">
        <v>52.471646248896</v>
      </c>
      <c r="N4693">
        <v>0.81728374134188397</v>
      </c>
      <c r="O4693">
        <v>50.274397518492002</v>
      </c>
      <c r="P4693">
        <v>85.8536585365853</v>
      </c>
      <c r="Q4693">
        <v>6.3054224138243006E-2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D4694" t="s">
        <v>46</v>
      </c>
      <c r="E4694">
        <v>3.6403289999999999</v>
      </c>
      <c r="F4694">
        <v>6.86</v>
      </c>
      <c r="G4694">
        <v>26.1383063714248</v>
      </c>
      <c r="H4694">
        <v>6.0836920328980302</v>
      </c>
      <c r="I4694">
        <v>4.9436736341423497</v>
      </c>
      <c r="J4694">
        <v>-4.8512397460184697</v>
      </c>
      <c r="K4694">
        <v>6.9057224036639804</v>
      </c>
      <c r="L4694">
        <v>6.3749103925096904</v>
      </c>
      <c r="M4694">
        <v>57.472370873582797</v>
      </c>
      <c r="N4694">
        <v>0.96660762385888399</v>
      </c>
      <c r="O4694">
        <v>45.481049562682202</v>
      </c>
      <c r="P4694">
        <v>63.3333333333333</v>
      </c>
      <c r="Q4694">
        <v>6.9643934692859996E-2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297</v>
      </c>
      <c r="E4695">
        <v>3.6396674</v>
      </c>
      <c r="F4695">
        <v>3.53</v>
      </c>
      <c r="G4695">
        <v>117.142137789049</v>
      </c>
      <c r="H4695">
        <v>63.660615109821101</v>
      </c>
      <c r="I4695">
        <v>89.541374783567605</v>
      </c>
      <c r="J4695">
        <v>19.546916388380499</v>
      </c>
      <c r="K4695">
        <v>2.0279760248542802</v>
      </c>
      <c r="L4695">
        <v>1.2763222968614401</v>
      </c>
      <c r="M4695">
        <v>100</v>
      </c>
      <c r="N4695">
        <v>1.2702701531474501</v>
      </c>
      <c r="O4695">
        <v>0</v>
      </c>
      <c r="P4695">
        <v>143.44827586206799</v>
      </c>
      <c r="Q4695">
        <v>0.19949113092264201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E4696">
        <v>3.6324800000000002</v>
      </c>
      <c r="F4696">
        <v>146</v>
      </c>
      <c r="G4696">
        <v>-27.657489424370901</v>
      </c>
      <c r="H4696">
        <v>-4.8393848901788798</v>
      </c>
      <c r="I4696">
        <v>-13.332188434823101</v>
      </c>
      <c r="J4696">
        <v>-1.2416140775692599</v>
      </c>
      <c r="K4696">
        <v>146.032769218683</v>
      </c>
      <c r="L4696">
        <v>146.226916190201</v>
      </c>
      <c r="M4696">
        <v>2.0094425707E-5</v>
      </c>
      <c r="O4696">
        <v>4.5205479452054602</v>
      </c>
      <c r="P4696">
        <v>0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D4697" t="s">
        <v>75</v>
      </c>
      <c r="E4697">
        <v>3.63197445</v>
      </c>
      <c r="F4697">
        <v>8.51</v>
      </c>
      <c r="G4697">
        <v>120.360528593647</v>
      </c>
      <c r="H4697">
        <v>-12.4721282530107</v>
      </c>
      <c r="I4697">
        <v>6.1902834752891698</v>
      </c>
      <c r="J4697">
        <v>-4.2613585607283797</v>
      </c>
      <c r="K4697">
        <v>8.7534016324804398</v>
      </c>
      <c r="L4697">
        <v>7.5255199976203597</v>
      </c>
      <c r="M4697">
        <v>20.449373380348401</v>
      </c>
      <c r="N4697">
        <v>0.53592761180573201</v>
      </c>
      <c r="O4697">
        <v>47.826086956521699</v>
      </c>
      <c r="P4697">
        <v>165.93749999999901</v>
      </c>
      <c r="Q4697">
        <v>9.3943214836903002E-2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D4698" t="s">
        <v>49</v>
      </c>
      <c r="E4698">
        <v>3.6217199999999998</v>
      </c>
      <c r="F4698">
        <v>12</v>
      </c>
      <c r="G4698">
        <v>62.076907452882999</v>
      </c>
      <c r="H4698">
        <v>-4.8393848901788798</v>
      </c>
      <c r="I4698">
        <v>-17.408927043935801</v>
      </c>
      <c r="J4698">
        <v>-1.2416140775692599</v>
      </c>
      <c r="K4698">
        <v>12.210078006782201</v>
      </c>
      <c r="L4698">
        <v>10.3516586463801</v>
      </c>
      <c r="M4698">
        <v>0.208805843141221</v>
      </c>
      <c r="N4698">
        <v>1.7878787878787801</v>
      </c>
      <c r="O4698">
        <v>22.499999999999901</v>
      </c>
      <c r="P4698">
        <v>88.383045525902602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D4699" t="s">
        <v>189</v>
      </c>
      <c r="E4699">
        <v>3.6100349999999999</v>
      </c>
      <c r="F4699">
        <v>4.8499999999999996</v>
      </c>
      <c r="G4699">
        <v>-12.988381063673801</v>
      </c>
      <c r="H4699">
        <v>-3.8492858802779</v>
      </c>
      <c r="I4699">
        <v>-26.570113300654999</v>
      </c>
      <c r="J4699">
        <v>-2.97571812381205</v>
      </c>
      <c r="K4699">
        <v>4.8009775085432702</v>
      </c>
      <c r="L4699">
        <v>4.9481161845470796</v>
      </c>
      <c r="M4699">
        <v>60.622060604470697</v>
      </c>
      <c r="N4699">
        <v>2.08577838843765</v>
      </c>
      <c r="O4699">
        <v>35.051546391752503</v>
      </c>
      <c r="P4699">
        <v>27.296587926509101</v>
      </c>
      <c r="Q4699">
        <v>4.2526035286857E-2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D4700" t="s">
        <v>46</v>
      </c>
      <c r="E4700">
        <v>3.6048498000000002</v>
      </c>
      <c r="F4700">
        <v>2.35</v>
      </c>
      <c r="G4700">
        <v>-89.587388073019596</v>
      </c>
      <c r="H4700">
        <v>7.3557370610406201</v>
      </c>
      <c r="I4700">
        <v>-66.332188434823095</v>
      </c>
      <c r="J4700">
        <v>8.2821954462402392</v>
      </c>
      <c r="K4700">
        <v>2.2328530517379002</v>
      </c>
      <c r="L4700">
        <v>3.7301824591735402</v>
      </c>
      <c r="M4700">
        <v>74.759753452076794</v>
      </c>
      <c r="N4700">
        <v>1.5113966382117301</v>
      </c>
      <c r="O4700">
        <v>172.34042553191401</v>
      </c>
      <c r="P4700">
        <v>46.875</v>
      </c>
      <c r="Q4700">
        <v>-0.14433760674420201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403</v>
      </c>
      <c r="E4701">
        <v>3.6</v>
      </c>
      <c r="F4701">
        <v>7</v>
      </c>
      <c r="G4701">
        <v>-29.621055200091401</v>
      </c>
      <c r="H4701">
        <v>4.2515242007302101</v>
      </c>
      <c r="I4701">
        <v>-23.126002867812801</v>
      </c>
      <c r="J4701">
        <v>-3.01514750185303</v>
      </c>
      <c r="K4701">
        <v>6.9187553191984099</v>
      </c>
      <c r="L4701">
        <v>7.1258325198980996</v>
      </c>
      <c r="M4701">
        <v>56.720511915346499</v>
      </c>
      <c r="N4701">
        <v>0.62938163215821796</v>
      </c>
      <c r="O4701">
        <v>83.142857142857096</v>
      </c>
      <c r="P4701">
        <v>45.530145530145496</v>
      </c>
      <c r="Q4701">
        <v>6.6282815575119003E-2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D4702" t="s">
        <v>46</v>
      </c>
      <c r="E4702">
        <v>3.5847899999999999</v>
      </c>
      <c r="F4702">
        <v>1.59</v>
      </c>
      <c r="G4702">
        <v>-11.9176488643864</v>
      </c>
      <c r="H4702">
        <v>1.4106151098211099</v>
      </c>
      <c r="I4702">
        <v>-29.205204307839001</v>
      </c>
      <c r="J4702">
        <v>3.5529064703759401</v>
      </c>
      <c r="K4702">
        <v>1.4503961176311999</v>
      </c>
      <c r="L4702">
        <v>1.5660912790444199</v>
      </c>
      <c r="M4702">
        <v>62.092419841430903</v>
      </c>
      <c r="N4702">
        <v>1.1264046957629501</v>
      </c>
      <c r="O4702">
        <v>42.7672955974842</v>
      </c>
      <c r="P4702">
        <v>39.473684210526301</v>
      </c>
      <c r="Q4702">
        <v>9.7152424630999993E-5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D4703" t="s">
        <v>713</v>
      </c>
      <c r="E4703">
        <v>3.52154549999999</v>
      </c>
      <c r="F4703">
        <v>20100</v>
      </c>
      <c r="G4703">
        <v>-5.5931859894901201</v>
      </c>
      <c r="H4703">
        <v>-1.87035303188851</v>
      </c>
      <c r="I4703">
        <v>-12.2495918825592</v>
      </c>
      <c r="J4703">
        <v>1.0670674632677399</v>
      </c>
      <c r="K4703">
        <v>19208.7545485521</v>
      </c>
      <c r="L4703">
        <v>17019.334615027899</v>
      </c>
      <c r="M4703">
        <v>52.023657374319697</v>
      </c>
      <c r="N4703">
        <v>1</v>
      </c>
      <c r="Q4703">
        <v>0.111248485696195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539</v>
      </c>
      <c r="E4704">
        <v>3.4913688</v>
      </c>
      <c r="F4704">
        <v>5.62</v>
      </c>
      <c r="G4704">
        <v>-26.3061380730195</v>
      </c>
      <c r="H4704">
        <v>-4.8393848901788798</v>
      </c>
      <c r="I4704">
        <v>-13.332188434823101</v>
      </c>
      <c r="J4704">
        <v>-1.2416140775692599</v>
      </c>
      <c r="K4704">
        <v>5.6199994051923099</v>
      </c>
      <c r="L4704">
        <v>5.6058715688046004</v>
      </c>
      <c r="M4704">
        <v>100</v>
      </c>
      <c r="O4704">
        <v>0</v>
      </c>
      <c r="P4704">
        <v>0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D4705" t="s">
        <v>75</v>
      </c>
      <c r="E4705">
        <v>3.4157122497302499</v>
      </c>
      <c r="F4705">
        <v>9.2899999999999991</v>
      </c>
      <c r="G4705">
        <v>28.269569081722501</v>
      </c>
      <c r="H4705">
        <v>-4.8393848901788798</v>
      </c>
      <c r="I4705">
        <v>41.243518719918903</v>
      </c>
      <c r="J4705">
        <v>-1.2416140775692599</v>
      </c>
      <c r="K4705">
        <v>9.0086692432989395</v>
      </c>
      <c r="L4705">
        <v>7.5291026689901397</v>
      </c>
      <c r="M4705">
        <v>100</v>
      </c>
      <c r="N4705">
        <v>0</v>
      </c>
      <c r="O4705">
        <v>0</v>
      </c>
      <c r="P4705">
        <v>54.575707154741998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D4706" t="s">
        <v>1788</v>
      </c>
      <c r="E4706">
        <v>3.4087019999999999</v>
      </c>
      <c r="F4706">
        <v>6.6</v>
      </c>
      <c r="G4706">
        <v>27.182234020003602</v>
      </c>
      <c r="H4706">
        <v>-5.1414996938042696</v>
      </c>
      <c r="I4706">
        <v>35.652010210775003</v>
      </c>
      <c r="J4706">
        <v>3.6868437920650599</v>
      </c>
      <c r="K4706">
        <v>5.3974446764019</v>
      </c>
      <c r="L4706">
        <v>4.6758904853602896</v>
      </c>
      <c r="M4706">
        <v>93.114157010710301</v>
      </c>
      <c r="N4706">
        <v>1.3104642090891301</v>
      </c>
      <c r="O4706">
        <v>4.0909090909090997</v>
      </c>
      <c r="P4706">
        <v>104.96894409937801</v>
      </c>
      <c r="Q4706">
        <v>9.6023152756904998E-2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46</v>
      </c>
      <c r="E4707">
        <v>3.3904416999999998</v>
      </c>
      <c r="F4707">
        <v>6.43</v>
      </c>
      <c r="G4707">
        <v>-23.754303942238</v>
      </c>
      <c r="H4707">
        <v>32.604561298161897</v>
      </c>
      <c r="I4707">
        <v>24.060973958339201</v>
      </c>
      <c r="J4707">
        <v>4.0848464035303804</v>
      </c>
      <c r="K4707">
        <v>4.9410116740640904</v>
      </c>
      <c r="L4707">
        <v>4.9989068480301304</v>
      </c>
      <c r="M4707">
        <v>68.885803405280697</v>
      </c>
      <c r="N4707">
        <v>2.3522069160671699</v>
      </c>
      <c r="O4707">
        <v>0</v>
      </c>
      <c r="P4707">
        <v>83.714285714285694</v>
      </c>
      <c r="Q4707">
        <v>1.0688414878405E-2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D4708" t="s">
        <v>346</v>
      </c>
      <c r="E4708">
        <v>3.3806656799999999</v>
      </c>
      <c r="F4708">
        <v>3</v>
      </c>
      <c r="G4708">
        <v>1.3534363950655099</v>
      </c>
      <c r="H4708">
        <v>-7.9163079671019601</v>
      </c>
      <c r="I4708">
        <v>-22.9707426516906</v>
      </c>
      <c r="J4708">
        <v>-4.61584720640362</v>
      </c>
      <c r="K4708">
        <v>3.3294458243160299</v>
      </c>
      <c r="L4708">
        <v>3.2570609456522499</v>
      </c>
      <c r="M4708">
        <v>47.889464211365201</v>
      </c>
      <c r="N4708">
        <v>3.1214874113648801</v>
      </c>
      <c r="O4708">
        <v>79</v>
      </c>
      <c r="P4708">
        <v>92.307692307692193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713</v>
      </c>
      <c r="E4709">
        <v>3.3721852499999998</v>
      </c>
      <c r="F4709">
        <v>2734.99</v>
      </c>
      <c r="G4709">
        <v>1.1962511486768499</v>
      </c>
      <c r="H4709">
        <v>0.38734395089931001</v>
      </c>
      <c r="I4709">
        <v>-0.40706611603046899</v>
      </c>
      <c r="J4709">
        <v>-0.13292646204247299</v>
      </c>
      <c r="K4709">
        <v>2591.2836766391101</v>
      </c>
      <c r="L4709">
        <v>2393.6935229831201</v>
      </c>
      <c r="M4709">
        <v>62.239883768519803</v>
      </c>
      <c r="N4709">
        <v>0.28686616791354902</v>
      </c>
      <c r="O4709">
        <v>4.1320077952753103</v>
      </c>
      <c r="P4709">
        <v>31.895736882716001</v>
      </c>
      <c r="Q4709">
        <v>1.8760771011537999E-2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D4710" t="s">
        <v>83</v>
      </c>
      <c r="E4710">
        <v>3.3576929999999998</v>
      </c>
      <c r="F4710">
        <v>7.99</v>
      </c>
      <c r="G4710">
        <v>40.4997074384626</v>
      </c>
      <c r="H4710">
        <v>-6.6575667083607097</v>
      </c>
      <c r="I4710">
        <v>-8.7510366023624293</v>
      </c>
      <c r="J4710">
        <v>-2.34051517647036</v>
      </c>
      <c r="K4710">
        <v>7.7118372323425799</v>
      </c>
      <c r="L4710">
        <v>7.3910175819716004</v>
      </c>
      <c r="M4710">
        <v>54.758085531898502</v>
      </c>
      <c r="N4710">
        <v>1.0278665764669701</v>
      </c>
      <c r="O4710">
        <v>25.40675844806</v>
      </c>
      <c r="P4710">
        <v>127.635327635327</v>
      </c>
      <c r="Q4710">
        <v>0.155084527515501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D4711" t="s">
        <v>336</v>
      </c>
      <c r="E4711">
        <v>3.3145111649999999</v>
      </c>
      <c r="F4711">
        <v>6.45</v>
      </c>
      <c r="G4711">
        <v>-16.612260521999101</v>
      </c>
      <c r="H4711">
        <v>13.9451454965614</v>
      </c>
      <c r="I4711">
        <v>-16.04712056152</v>
      </c>
      <c r="J4711">
        <v>9.9652824741548702</v>
      </c>
      <c r="K4711">
        <v>6.1349095407525196</v>
      </c>
      <c r="L4711">
        <v>6.3055644078518398</v>
      </c>
      <c r="M4711">
        <v>62.973307496928498</v>
      </c>
      <c r="N4711">
        <v>0.54607607439710704</v>
      </c>
      <c r="O4711">
        <v>18.604651162790699</v>
      </c>
      <c r="P4711">
        <v>25.730994152046701</v>
      </c>
      <c r="Q4711">
        <v>-2.2877561195073001E-2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E4712">
        <v>3.3013911999999999</v>
      </c>
      <c r="F4712">
        <v>4.32</v>
      </c>
      <c r="G4712">
        <v>-1.08874676867176</v>
      </c>
      <c r="H4712">
        <v>77.919235799476297</v>
      </c>
      <c r="I4712">
        <v>-34.500071646502001</v>
      </c>
      <c r="J4712">
        <v>6.64642663489892</v>
      </c>
      <c r="K4712">
        <v>3.6206569604426999</v>
      </c>
      <c r="L4712">
        <v>3.957088424812</v>
      </c>
      <c r="M4712">
        <v>95.559708688066493</v>
      </c>
      <c r="N4712">
        <v>0.42059367686952398</v>
      </c>
      <c r="O4712">
        <v>36.111111111111001</v>
      </c>
      <c r="P4712">
        <v>88.646288209606993</v>
      </c>
      <c r="Q4712">
        <v>4.5438147183372003E-2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D4713" t="s">
        <v>484</v>
      </c>
      <c r="E4713">
        <v>3.2976000000000001</v>
      </c>
      <c r="F4713">
        <v>2.2599999999999998</v>
      </c>
      <c r="G4713">
        <v>-0.75058251746404903</v>
      </c>
      <c r="H4713">
        <v>1.1791336283396201</v>
      </c>
      <c r="I4713">
        <v>-15.071318869605699</v>
      </c>
      <c r="J4713">
        <v>-10.006554316613</v>
      </c>
      <c r="K4713">
        <v>2.2156705889950201</v>
      </c>
      <c r="L4713">
        <v>2.1348196478712702</v>
      </c>
      <c r="M4713">
        <v>44.097989092219997</v>
      </c>
      <c r="N4713">
        <v>1.1482117642040399</v>
      </c>
      <c r="O4713">
        <v>16.814159292035399</v>
      </c>
      <c r="P4713">
        <v>61.428571428571402</v>
      </c>
      <c r="Q4713">
        <v>7.8433970453047994E-2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403</v>
      </c>
      <c r="E4714">
        <v>3.2032943999999999</v>
      </c>
      <c r="F4714">
        <v>8.4600000000000009</v>
      </c>
      <c r="G4714">
        <v>9.2707850039034891</v>
      </c>
      <c r="H4714">
        <v>-7.7096489544728</v>
      </c>
      <c r="I4714">
        <v>-20.3651554677901</v>
      </c>
      <c r="J4714">
        <v>-1.2416140775692599</v>
      </c>
      <c r="K4714">
        <v>8.5394693873736998</v>
      </c>
      <c r="L4714">
        <v>7.8886438549799003</v>
      </c>
      <c r="M4714">
        <v>20.171589802924402</v>
      </c>
      <c r="N4714">
        <v>4.6081946222791199</v>
      </c>
      <c r="O4714">
        <v>7.56501182033095</v>
      </c>
      <c r="P4714">
        <v>96.287703016241295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E4715">
        <v>3.1696122999999998</v>
      </c>
      <c r="F4715">
        <v>1.58</v>
      </c>
      <c r="G4715">
        <v>-9.2691010359825494</v>
      </c>
      <c r="H4715">
        <v>-4.8393848901788798</v>
      </c>
      <c r="I4715">
        <v>-16.399673097399798</v>
      </c>
      <c r="J4715">
        <v>7.9689122382201996</v>
      </c>
      <c r="K4715">
        <v>1.60885792673452</v>
      </c>
      <c r="L4715">
        <v>1.52431966851419</v>
      </c>
      <c r="M4715">
        <v>64.719298449187093</v>
      </c>
      <c r="N4715">
        <v>1.9857330845940899</v>
      </c>
      <c r="O4715">
        <v>46.2025316455696</v>
      </c>
      <c r="P4715">
        <v>64.5833333333333</v>
      </c>
      <c r="Q4715">
        <v>-6.7778828521580002E-3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D4716" t="s">
        <v>336</v>
      </c>
      <c r="E4716">
        <v>3.1498499999999998</v>
      </c>
      <c r="F4716">
        <v>20.75</v>
      </c>
      <c r="G4716">
        <v>74.176953714419994</v>
      </c>
      <c r="H4716">
        <v>19.7852397344457</v>
      </c>
      <c r="I4716">
        <v>20.5387793071123</v>
      </c>
      <c r="J4716">
        <v>-1.2416140775692599</v>
      </c>
      <c r="K4716">
        <v>16.673263201841099</v>
      </c>
      <c r="M4716">
        <v>99.629431694567899</v>
      </c>
      <c r="N4716">
        <v>0.54595588235294101</v>
      </c>
      <c r="O4716">
        <v>0</v>
      </c>
      <c r="P4716">
        <v>100.48309178743899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D4717" t="s">
        <v>713</v>
      </c>
      <c r="E4717">
        <v>3.13730683</v>
      </c>
      <c r="F4717">
        <v>82.57</v>
      </c>
      <c r="G4717">
        <v>25.615877744526799</v>
      </c>
      <c r="H4717">
        <v>-3.4717769377918999</v>
      </c>
      <c r="I4717">
        <v>7.7381927968483604</v>
      </c>
      <c r="J4717">
        <v>-1.8993455245784501</v>
      </c>
      <c r="K4717">
        <v>78.025417290877101</v>
      </c>
      <c r="L4717">
        <v>70.396625417588794</v>
      </c>
      <c r="M4717">
        <v>50.818864179380903</v>
      </c>
      <c r="N4717">
        <v>1.2029906580802501</v>
      </c>
      <c r="O4717">
        <v>3.0035121714908599</v>
      </c>
      <c r="P4717">
        <v>55.645617342130002</v>
      </c>
      <c r="Q4717">
        <v>1.4865976829215E-2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D4718" t="s">
        <v>539</v>
      </c>
      <c r="E4718">
        <v>3.1238001118785701</v>
      </c>
      <c r="F4718">
        <v>3.13</v>
      </c>
      <c r="G4718">
        <v>-26.3061380730195</v>
      </c>
      <c r="H4718">
        <v>-4.8393848901788798</v>
      </c>
      <c r="I4718">
        <v>-13.332188434823101</v>
      </c>
      <c r="J4718">
        <v>-1.2416140775692599</v>
      </c>
      <c r="K4718">
        <v>3.1299999936448302</v>
      </c>
      <c r="L4718">
        <v>3.1298914820708599</v>
      </c>
      <c r="M4718">
        <v>100</v>
      </c>
      <c r="O4718">
        <v>0</v>
      </c>
      <c r="P4718">
        <v>0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E4719">
        <v>3.1029275279999999</v>
      </c>
      <c r="F4719">
        <v>14.73</v>
      </c>
      <c r="G4719">
        <v>-55.9958755431866</v>
      </c>
      <c r="H4719">
        <v>-4.0180296540392497</v>
      </c>
      <c r="I4719">
        <v>-19.090345824458399</v>
      </c>
      <c r="J4719">
        <v>-4.9671042736477</v>
      </c>
      <c r="K4719">
        <v>14.7104490922625</v>
      </c>
      <c r="L4719">
        <v>15.3300557809363</v>
      </c>
      <c r="M4719">
        <v>30.147784348866001</v>
      </c>
      <c r="N4719">
        <v>0.69960474308300402</v>
      </c>
      <c r="O4719">
        <v>93.482688391038593</v>
      </c>
      <c r="P4719">
        <v>37.278657968313098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E4720">
        <v>3.0885048899999998</v>
      </c>
      <c r="F4720">
        <v>37.700000000000003</v>
      </c>
      <c r="G4720">
        <v>-73.207546523723806</v>
      </c>
      <c r="H4720">
        <v>-1.94749299828699</v>
      </c>
      <c r="I4720">
        <v>18.026696582598401</v>
      </c>
      <c r="J4720">
        <v>4.2154496343420798</v>
      </c>
      <c r="K4720">
        <v>35.700883633388401</v>
      </c>
      <c r="L4720">
        <v>40.272342338978703</v>
      </c>
      <c r="M4720">
        <v>69.719061615988295</v>
      </c>
      <c r="N4720">
        <v>1.17936117936117</v>
      </c>
      <c r="O4720">
        <v>157.294429708222</v>
      </c>
      <c r="P4720">
        <v>45.559845559845499</v>
      </c>
      <c r="Q4720">
        <v>-3.6686675062062003E-2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D4721" t="s">
        <v>484</v>
      </c>
      <c r="E4721">
        <v>3.0340463999999998</v>
      </c>
      <c r="F4721">
        <v>9.6999999999999993</v>
      </c>
      <c r="G4721">
        <v>-33.571912451604597</v>
      </c>
      <c r="H4721">
        <v>-7.3710304597991403</v>
      </c>
      <c r="I4721">
        <v>-42.529268726793902</v>
      </c>
      <c r="J4721">
        <v>10.758385922430699</v>
      </c>
      <c r="K4721">
        <v>9.7210924132994592</v>
      </c>
      <c r="L4721">
        <v>10.054209726245301</v>
      </c>
      <c r="M4721">
        <v>58.553581450282998</v>
      </c>
      <c r="N4721">
        <v>0.29369351499448298</v>
      </c>
      <c r="O4721">
        <v>41.237113402061802</v>
      </c>
      <c r="P4721">
        <v>33.425034387895401</v>
      </c>
      <c r="Q4721">
        <v>0.139539614098659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D4722" t="s">
        <v>140</v>
      </c>
      <c r="E4722">
        <v>3.0325500000000001</v>
      </c>
      <c r="F4722">
        <v>8.6199999999999992</v>
      </c>
      <c r="G4722">
        <v>-78.417249184130696</v>
      </c>
      <c r="H4722">
        <v>-1.5491381216712501</v>
      </c>
      <c r="I4722">
        <v>-46.665521768156502</v>
      </c>
      <c r="J4722">
        <v>-1.4686288335284099</v>
      </c>
      <c r="K4722">
        <v>9.3078046738324893</v>
      </c>
      <c r="L4722">
        <v>11.624450354676799</v>
      </c>
      <c r="M4722">
        <v>45.262650092191301</v>
      </c>
      <c r="N4722">
        <v>0.74334120247754398</v>
      </c>
      <c r="O4722">
        <v>117.981438515081</v>
      </c>
      <c r="P4722">
        <v>9.1139240506328907</v>
      </c>
      <c r="Q4722">
        <v>-6.1440199110865998E-2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629</v>
      </c>
      <c r="E4723">
        <v>3.0304799999999998</v>
      </c>
      <c r="F4723">
        <v>3.68</v>
      </c>
      <c r="G4723">
        <v>-3.6394714063529099</v>
      </c>
      <c r="H4723">
        <v>-39.5911579398242</v>
      </c>
      <c r="I4723">
        <v>-47.025882128516798</v>
      </c>
      <c r="J4723">
        <v>-10.601219988899301</v>
      </c>
      <c r="K4723">
        <v>4.7081632770306898</v>
      </c>
      <c r="L4723">
        <v>4.6863624634002203</v>
      </c>
      <c r="M4723">
        <v>27.8234403794985</v>
      </c>
      <c r="N4723">
        <v>0.418816462181061</v>
      </c>
      <c r="O4723">
        <v>77.989130434782595</v>
      </c>
      <c r="P4723">
        <v>55.932203389830498</v>
      </c>
      <c r="Q4723">
        <v>4.2899799970019997E-2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D4724" t="s">
        <v>117</v>
      </c>
      <c r="E4724">
        <v>3.0079349999999998</v>
      </c>
      <c r="F4724">
        <v>303.10000000000002</v>
      </c>
      <c r="G4724">
        <v>955.03528183422202</v>
      </c>
      <c r="H4724">
        <v>73.018185426996396</v>
      </c>
      <c r="I4724">
        <v>-14.9869580649334</v>
      </c>
      <c r="J4724">
        <v>10.508714931642899</v>
      </c>
      <c r="K4724">
        <v>238.933261628656</v>
      </c>
      <c r="L4724">
        <v>248.38477526786599</v>
      </c>
      <c r="M4724">
        <v>4.3324220454509996E-3</v>
      </c>
      <c r="N4724">
        <v>0.63965972583751196</v>
      </c>
      <c r="O4724">
        <v>124.018475750577</v>
      </c>
      <c r="P4724">
        <v>1022.59259259259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D4725" t="s">
        <v>539</v>
      </c>
      <c r="E4725">
        <v>2.9933882440000001</v>
      </c>
      <c r="F4725">
        <v>13.46</v>
      </c>
      <c r="G4725">
        <v>-26.3061380730195</v>
      </c>
      <c r="H4725">
        <v>-4.8393848901788798</v>
      </c>
      <c r="I4725">
        <v>-13.332188434823101</v>
      </c>
      <c r="J4725">
        <v>-1.2416140775692599</v>
      </c>
      <c r="K4725">
        <v>13.459996715866399</v>
      </c>
      <c r="L4725">
        <v>13.322047571318199</v>
      </c>
      <c r="M4725">
        <v>100</v>
      </c>
      <c r="O4725">
        <v>0</v>
      </c>
      <c r="P4725">
        <v>0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D4726" t="s">
        <v>629</v>
      </c>
      <c r="E4726">
        <v>2.9837500000000001</v>
      </c>
      <c r="F4726">
        <v>3.58</v>
      </c>
      <c r="G4726">
        <v>-40.041077832055699</v>
      </c>
      <c r="H4726">
        <v>6.9638937983457101</v>
      </c>
      <c r="I4726">
        <v>-21.064147197709701</v>
      </c>
      <c r="J4726">
        <v>-18.0708823702521</v>
      </c>
      <c r="K4726">
        <v>3.6130245416596201</v>
      </c>
      <c r="L4726">
        <v>4.29183692618136</v>
      </c>
      <c r="M4726">
        <v>35.919221709114503</v>
      </c>
      <c r="N4726">
        <v>1.94927309822354</v>
      </c>
      <c r="O4726">
        <v>57.541899441340703</v>
      </c>
      <c r="P4726">
        <v>32.1033210332103</v>
      </c>
      <c r="Q4726">
        <v>6.4561399565117999E-2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414</v>
      </c>
      <c r="E4727">
        <v>2.90916551999999</v>
      </c>
      <c r="F4727">
        <v>1.52</v>
      </c>
      <c r="G4727">
        <v>-27.6048393717208</v>
      </c>
      <c r="H4727">
        <v>10.489082263105701</v>
      </c>
      <c r="I4727">
        <v>-32.9089080115427</v>
      </c>
      <c r="J4727">
        <v>-1.87054489517933</v>
      </c>
      <c r="K4727">
        <v>1.48578300572374</v>
      </c>
      <c r="L4727">
        <v>1.54664455593043</v>
      </c>
      <c r="M4727">
        <v>62.157824672632799</v>
      </c>
      <c r="N4727">
        <v>0.98956953383734902</v>
      </c>
      <c r="O4727">
        <v>30.2631578947368</v>
      </c>
      <c r="P4727">
        <v>33.3333333333333</v>
      </c>
      <c r="Q4727">
        <v>-4.1448771159365003E-2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E4728">
        <v>2.8783485</v>
      </c>
      <c r="F4728">
        <v>18.18</v>
      </c>
      <c r="G4728">
        <v>-21.340780105352099</v>
      </c>
      <c r="H4728">
        <v>-4.8393848901788798</v>
      </c>
      <c r="I4728">
        <v>-13.332188434823101</v>
      </c>
      <c r="J4728">
        <v>-1.2416140775692599</v>
      </c>
      <c r="K4728">
        <v>18.177043649066398</v>
      </c>
      <c r="L4728">
        <v>17.914389123871398</v>
      </c>
      <c r="M4728">
        <v>100</v>
      </c>
      <c r="O4728">
        <v>0</v>
      </c>
      <c r="P4728">
        <v>4.9653579676674298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D4729" t="s">
        <v>75</v>
      </c>
      <c r="E4729">
        <v>2.8451119999999999</v>
      </c>
      <c r="F4729">
        <v>2.84</v>
      </c>
      <c r="G4729">
        <v>-21.509090102539801</v>
      </c>
      <c r="H4729">
        <v>52.066692457887399</v>
      </c>
      <c r="I4729">
        <v>-8.5351404643434705</v>
      </c>
      <c r="J4729">
        <v>-1.2416140775692599</v>
      </c>
      <c r="M4729">
        <v>100</v>
      </c>
      <c r="O4729">
        <v>0</v>
      </c>
      <c r="P4729">
        <v>4.7970479704797002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D4730" t="s">
        <v>539</v>
      </c>
      <c r="E4730">
        <v>2.823</v>
      </c>
      <c r="F4730">
        <v>9.41</v>
      </c>
      <c r="G4730">
        <v>39.362876011487401</v>
      </c>
      <c r="H4730">
        <v>-4.8393848901788798</v>
      </c>
      <c r="I4730">
        <v>40.930106647144001</v>
      </c>
      <c r="J4730">
        <v>-1.2416140775692599</v>
      </c>
      <c r="K4730">
        <v>9.1490893764023706</v>
      </c>
      <c r="L4730">
        <v>7.5991874785611397</v>
      </c>
      <c r="M4730">
        <v>99.992037052364694</v>
      </c>
      <c r="O4730">
        <v>0</v>
      </c>
      <c r="P4730">
        <v>65.669014084506998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D4731" t="s">
        <v>713</v>
      </c>
      <c r="E4731">
        <v>2.7862319549999999</v>
      </c>
      <c r="F4731">
        <v>264.52</v>
      </c>
      <c r="G4731">
        <v>1.4874751450102499</v>
      </c>
      <c r="H4731">
        <v>-2.4583391129066898</v>
      </c>
      <c r="I4731">
        <v>1.3722909893127899</v>
      </c>
      <c r="J4731">
        <v>-1.81304264899783</v>
      </c>
      <c r="K4731">
        <v>251.65821333009299</v>
      </c>
      <c r="L4731">
        <v>234.424660763162</v>
      </c>
      <c r="M4731">
        <v>60.128846353450299</v>
      </c>
      <c r="N4731">
        <v>0.74414971861558599</v>
      </c>
      <c r="O4731">
        <v>2.0338726750340301</v>
      </c>
      <c r="P4731">
        <v>50.295454545454497</v>
      </c>
      <c r="Q4731">
        <v>3.1679578910440001E-2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629</v>
      </c>
      <c r="E4732">
        <v>2.7823588399999899</v>
      </c>
      <c r="F4732">
        <v>2.56</v>
      </c>
      <c r="G4732">
        <v>-31.491323258204702</v>
      </c>
      <c r="H4732">
        <v>-9.8977506489337408</v>
      </c>
      <c r="I4732">
        <v>-36.685481847996797</v>
      </c>
      <c r="J4732">
        <v>-4.7989263305336802</v>
      </c>
      <c r="K4732">
        <v>2.68604783935558</v>
      </c>
      <c r="L4732">
        <v>2.52125333040892</v>
      </c>
      <c r="M4732">
        <v>23.7078744412864</v>
      </c>
      <c r="N4732">
        <v>0.516833110264593</v>
      </c>
      <c r="O4732">
        <v>33.203125</v>
      </c>
      <c r="P4732">
        <v>6.2240663900414903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E4733">
        <v>2.7647400000000002</v>
      </c>
      <c r="F4733">
        <v>4.05</v>
      </c>
      <c r="G4733">
        <v>8.6938619269804001</v>
      </c>
      <c r="H4733">
        <v>-1.44132663775171</v>
      </c>
      <c r="I4733">
        <v>-37.489491805609603</v>
      </c>
      <c r="J4733">
        <v>-10.795754204957801</v>
      </c>
      <c r="K4733">
        <v>4.3893186175395904</v>
      </c>
      <c r="L4733">
        <v>4.1053015889792999</v>
      </c>
      <c r="M4733">
        <v>27.105465333379001</v>
      </c>
      <c r="N4733">
        <v>0.41578576462297301</v>
      </c>
      <c r="O4733">
        <v>48.8888888888888</v>
      </c>
      <c r="P4733">
        <v>86.635944700460797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D4734" t="s">
        <v>629</v>
      </c>
      <c r="E4734">
        <v>2.7644431200000001</v>
      </c>
      <c r="F4734">
        <v>6.92</v>
      </c>
      <c r="G4734">
        <v>38.455766688885099</v>
      </c>
      <c r="H4734">
        <v>9.0999583059643199E-3</v>
      </c>
      <c r="I4734">
        <v>18.477335374700601</v>
      </c>
      <c r="K4734">
        <v>6.3383896074242996</v>
      </c>
      <c r="M4734">
        <v>99.598262172721206</v>
      </c>
      <c r="N4734">
        <v>4.9295774647887303</v>
      </c>
      <c r="O4734">
        <v>0</v>
      </c>
      <c r="P4734">
        <v>73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D4735" t="s">
        <v>547</v>
      </c>
      <c r="E4735">
        <v>2.7542900000000001</v>
      </c>
      <c r="F4735">
        <v>1.47</v>
      </c>
      <c r="G4735">
        <v>-30.851592618474101</v>
      </c>
      <c r="H4735">
        <v>-4.8393848901788798</v>
      </c>
      <c r="I4735">
        <v>-32.5629576655924</v>
      </c>
      <c r="J4735">
        <v>4.0215438171675597</v>
      </c>
      <c r="K4735">
        <v>1.43947871091358</v>
      </c>
      <c r="L4735">
        <v>1.5827701753600001</v>
      </c>
      <c r="M4735">
        <v>49.688404276350397</v>
      </c>
      <c r="N4735">
        <v>0.980884274296558</v>
      </c>
      <c r="O4735">
        <v>65.306122448979593</v>
      </c>
      <c r="P4735">
        <v>26.724137931034399</v>
      </c>
      <c r="Q4735">
        <v>-2.1148784134172999E-2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D4736" t="s">
        <v>539</v>
      </c>
      <c r="E4736">
        <v>2.7019199999999999</v>
      </c>
      <c r="F4736">
        <v>4.33</v>
      </c>
      <c r="G4736">
        <v>-28.1201970299356</v>
      </c>
      <c r="H4736">
        <v>-20.761714987266199</v>
      </c>
      <c r="I4736">
        <v>-14.923097525732199</v>
      </c>
      <c r="J4736">
        <v>-9.3095546295862395</v>
      </c>
      <c r="K4736">
        <v>4.8732542811274104</v>
      </c>
      <c r="L4736">
        <v>4.8502580010409897</v>
      </c>
      <c r="M4736">
        <v>13.163530719574601</v>
      </c>
      <c r="N4736">
        <v>1.4373842551635401</v>
      </c>
      <c r="O4736">
        <v>88.683602771362501</v>
      </c>
      <c r="P4736">
        <v>13.648293963254501</v>
      </c>
      <c r="Q4736">
        <v>0.12147441817309799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D4737" t="s">
        <v>1535</v>
      </c>
      <c r="E4737">
        <v>2.7010200000000002</v>
      </c>
      <c r="F4737">
        <v>1.77</v>
      </c>
      <c r="G4737">
        <v>30.331030068573298</v>
      </c>
      <c r="H4737">
        <v>51.797783251414003</v>
      </c>
      <c r="I4737">
        <v>43.3049797067697</v>
      </c>
      <c r="J4737">
        <v>55.395554064023599</v>
      </c>
      <c r="M4737">
        <v>100</v>
      </c>
      <c r="O4737">
        <v>0</v>
      </c>
      <c r="P4737">
        <v>56.637168141592902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65</v>
      </c>
      <c r="E4738">
        <v>2.7007509449999998</v>
      </c>
      <c r="F4738">
        <v>2.75</v>
      </c>
      <c r="G4738">
        <v>-28.091852358733799</v>
      </c>
      <c r="H4738">
        <v>-12.558683135792901</v>
      </c>
      <c r="I4738">
        <v>-25.7525706004282</v>
      </c>
      <c r="J4738">
        <v>-9.9221696331248204</v>
      </c>
      <c r="K4738">
        <v>2.8251828515845898</v>
      </c>
      <c r="L4738">
        <v>3.0545392938873999</v>
      </c>
      <c r="M4738">
        <v>37.946556361601701</v>
      </c>
      <c r="N4738">
        <v>1.0283846005003101</v>
      </c>
      <c r="O4738">
        <v>63.272727272727202</v>
      </c>
      <c r="P4738">
        <v>7.8431372549019702</v>
      </c>
      <c r="Q4738">
        <v>-0.16396935119734399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539</v>
      </c>
      <c r="E4739">
        <v>2.6956533333333299</v>
      </c>
      <c r="F4739">
        <v>13.77</v>
      </c>
      <c r="G4739">
        <v>-26.3061380730195</v>
      </c>
      <c r="H4739">
        <v>-4.8393848901788798</v>
      </c>
      <c r="I4739">
        <v>-13.332188434823101</v>
      </c>
      <c r="J4739">
        <v>-1.2416140775692599</v>
      </c>
      <c r="K4739">
        <v>13.769996809651699</v>
      </c>
      <c r="L4739">
        <v>13.729360035531201</v>
      </c>
      <c r="M4739">
        <v>100</v>
      </c>
      <c r="O4739">
        <v>0</v>
      </c>
      <c r="P4739">
        <v>0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75</v>
      </c>
      <c r="E4740">
        <v>2.6850138000000001</v>
      </c>
      <c r="F4740">
        <v>8.1300000000000008</v>
      </c>
      <c r="G4740">
        <v>-26.3061380730195</v>
      </c>
      <c r="H4740">
        <v>-4.8393848901788798</v>
      </c>
      <c r="I4740">
        <v>-13.332188434823101</v>
      </c>
      <c r="J4740">
        <v>-1.2416140775692599</v>
      </c>
      <c r="K4740">
        <v>8.1299999613290694</v>
      </c>
      <c r="L4740">
        <v>8.1293195583911899</v>
      </c>
      <c r="M4740">
        <v>100</v>
      </c>
      <c r="O4740">
        <v>0</v>
      </c>
      <c r="P4740">
        <v>0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D4741" t="s">
        <v>403</v>
      </c>
      <c r="E4741">
        <v>2.6459999999999999</v>
      </c>
      <c r="F4741">
        <v>134.9</v>
      </c>
      <c r="G4741">
        <v>884.18075331274804</v>
      </c>
      <c r="H4741">
        <v>21.848348519760702</v>
      </c>
      <c r="I4741">
        <v>897.15470295094406</v>
      </c>
      <c r="J4741">
        <v>2.7269517377549</v>
      </c>
      <c r="K4741">
        <v>101.48153419927699</v>
      </c>
      <c r="L4741">
        <v>55.753155400974002</v>
      </c>
      <c r="M4741">
        <v>100</v>
      </c>
      <c r="N4741">
        <v>0.50549373644061801</v>
      </c>
      <c r="O4741">
        <v>0</v>
      </c>
      <c r="P4741">
        <v>910.48689138576697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403</v>
      </c>
      <c r="E4742">
        <v>2.5750340999999999</v>
      </c>
      <c r="F4742">
        <v>7.38</v>
      </c>
      <c r="G4742">
        <v>-19.349616333889099</v>
      </c>
      <c r="H4742">
        <v>-37.305752603183301</v>
      </c>
      <c r="I4742">
        <v>-25.475045577680302</v>
      </c>
      <c r="J4742">
        <v>-8.7354715714267606</v>
      </c>
      <c r="K4742">
        <v>9.2072450156589802</v>
      </c>
      <c r="L4742">
        <v>8.8840014541698906</v>
      </c>
      <c r="M4742">
        <v>4.4681301389039296</v>
      </c>
      <c r="N4742">
        <v>1.2970906149660499</v>
      </c>
      <c r="O4742">
        <v>73.983739837398304</v>
      </c>
      <c r="P4742">
        <v>29.701230228470902</v>
      </c>
      <c r="Q4742">
        <v>4.5893417717208999E-2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D4743" t="s">
        <v>75</v>
      </c>
      <c r="E4743">
        <v>2.5524376000000002</v>
      </c>
      <c r="F4743">
        <v>16.27</v>
      </c>
      <c r="G4743">
        <v>-13.866608010821899</v>
      </c>
      <c r="H4743">
        <v>9.0961893395129891</v>
      </c>
      <c r="I4743">
        <v>-27.474668645904899</v>
      </c>
      <c r="J4743">
        <v>-1.2416140775692599</v>
      </c>
      <c r="K4743">
        <v>15.6452768188253</v>
      </c>
      <c r="L4743">
        <v>15.8167637355034</v>
      </c>
      <c r="M4743">
        <v>97.890498070148993</v>
      </c>
      <c r="N4743">
        <v>8.0213903743315496E-2</v>
      </c>
      <c r="O4743">
        <v>16.779348494160999</v>
      </c>
      <c r="P4743">
        <v>25.1538461538461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D4744" t="s">
        <v>403</v>
      </c>
      <c r="E4744">
        <v>2.50595422912424</v>
      </c>
      <c r="F4744">
        <v>8.33</v>
      </c>
      <c r="G4744">
        <v>-26.3061380730195</v>
      </c>
      <c r="H4744">
        <v>-4.8393848901788798</v>
      </c>
      <c r="I4744">
        <v>-13.332188434823101</v>
      </c>
      <c r="J4744">
        <v>-1.2416140775692599</v>
      </c>
      <c r="K4744">
        <v>8.3299999999999894</v>
      </c>
      <c r="L4744">
        <v>8.3299999999999805</v>
      </c>
      <c r="M4744">
        <v>50</v>
      </c>
      <c r="O4744">
        <v>0</v>
      </c>
      <c r="P4744">
        <v>0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D4745" t="s">
        <v>629</v>
      </c>
      <c r="E4745">
        <v>2.5025556276588099</v>
      </c>
      <c r="F4745">
        <v>12.52</v>
      </c>
      <c r="G4745">
        <v>-26.545181897720699</v>
      </c>
      <c r="H4745">
        <v>-4.8393848901788798</v>
      </c>
      <c r="I4745">
        <v>-13.332188434823101</v>
      </c>
      <c r="J4745">
        <v>-1.2416140775692599</v>
      </c>
      <c r="K4745">
        <v>12.5199946152477</v>
      </c>
      <c r="L4745">
        <v>12.5679735776468</v>
      </c>
      <c r="M4745">
        <v>55.887715274265297</v>
      </c>
      <c r="O4745">
        <v>0.23961661341853599</v>
      </c>
      <c r="P4745">
        <v>4.94551550712489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E4746">
        <v>2.4861773999999999</v>
      </c>
      <c r="F4746">
        <v>4</v>
      </c>
      <c r="G4746">
        <v>66.001554234672696</v>
      </c>
      <c r="H4746">
        <v>48.7896473678856</v>
      </c>
      <c r="I4746">
        <v>54.7350384559331</v>
      </c>
      <c r="J4746">
        <v>19.710766874811601</v>
      </c>
      <c r="K4746">
        <v>2.4944352691207001</v>
      </c>
      <c r="L4746">
        <v>1.5410010180281</v>
      </c>
      <c r="M4746">
        <v>99.860850631693793</v>
      </c>
      <c r="N4746">
        <v>0.46121550224367802</v>
      </c>
      <c r="O4746">
        <v>0</v>
      </c>
      <c r="P4746">
        <v>102.02020202020201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D4747" t="s">
        <v>252</v>
      </c>
      <c r="E4747">
        <v>2.4054000000000002</v>
      </c>
      <c r="F4747">
        <v>3.99</v>
      </c>
      <c r="G4747">
        <v>-71.648603826444202</v>
      </c>
      <c r="H4747">
        <v>0.16061510982112101</v>
      </c>
      <c r="I4747">
        <v>-6.9321884348231704</v>
      </c>
      <c r="J4747">
        <v>-1.2416140775692599</v>
      </c>
      <c r="K4747">
        <v>3.8476815011459502</v>
      </c>
      <c r="L4747">
        <v>4.4408315018959597</v>
      </c>
      <c r="M4747">
        <v>12.9715163768309</v>
      </c>
      <c r="N4747">
        <v>0</v>
      </c>
      <c r="O4747">
        <v>82.957393483709197</v>
      </c>
      <c r="P4747">
        <v>19.461077844311301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46</v>
      </c>
      <c r="E4748">
        <v>2.34178631999999</v>
      </c>
      <c r="F4748">
        <v>2.4</v>
      </c>
      <c r="G4748">
        <v>-5.5931859894901201</v>
      </c>
      <c r="H4748">
        <v>-1.87035303188851</v>
      </c>
      <c r="I4748">
        <v>-12.2495918825592</v>
      </c>
      <c r="J4748">
        <v>1.0670674632677399</v>
      </c>
      <c r="K4748">
        <v>1.7400020759405499</v>
      </c>
      <c r="L4748">
        <v>1.26157303085244</v>
      </c>
      <c r="M4748">
        <v>79.607056726233907</v>
      </c>
      <c r="N4748">
        <v>1</v>
      </c>
      <c r="Q4748">
        <v>-3.5149089750809E-2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D4749" t="s">
        <v>46</v>
      </c>
      <c r="E4749">
        <v>2.2983612181383499</v>
      </c>
      <c r="F4749">
        <v>24.48</v>
      </c>
      <c r="G4749">
        <v>1.19386192698041</v>
      </c>
      <c r="H4749">
        <v>-4.8393848901788798</v>
      </c>
      <c r="I4749">
        <v>-8.3579174228163104</v>
      </c>
      <c r="J4749">
        <v>-1.2416140775692599</v>
      </c>
      <c r="K4749">
        <v>24.411898980364501</v>
      </c>
      <c r="L4749">
        <v>23.2210901013175</v>
      </c>
      <c r="M4749">
        <v>100</v>
      </c>
      <c r="O4749">
        <v>0</v>
      </c>
      <c r="P4749">
        <v>27.5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D4750" t="s">
        <v>239</v>
      </c>
      <c r="E4750">
        <v>2.2678451000000002</v>
      </c>
      <c r="F4750">
        <v>3.31</v>
      </c>
      <c r="G4750">
        <v>-21.559302629981602</v>
      </c>
      <c r="H4750">
        <v>-9.2549447140917104E-2</v>
      </c>
      <c r="I4750">
        <v>-8.5853529917852001</v>
      </c>
      <c r="J4750">
        <v>-1.2416140775692599</v>
      </c>
      <c r="K4750">
        <v>3.23401434247784</v>
      </c>
      <c r="L4750">
        <v>3.18345045679188</v>
      </c>
      <c r="M4750">
        <v>50</v>
      </c>
      <c r="O4750">
        <v>0</v>
      </c>
      <c r="P4750">
        <v>4.7468354430379698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E4751">
        <v>2.2430983119999999</v>
      </c>
      <c r="F4751">
        <v>3.76</v>
      </c>
      <c r="G4751">
        <v>286.08095870117302</v>
      </c>
      <c r="H4751">
        <v>6.7333154065569998</v>
      </c>
      <c r="I4751">
        <v>182.73080369116099</v>
      </c>
      <c r="J4751">
        <v>-1.2416140775692599</v>
      </c>
      <c r="K4751">
        <v>3.3035048972750398</v>
      </c>
      <c r="L4751">
        <v>2.1538134120314298</v>
      </c>
      <c r="M4751">
        <v>99.999999987781294</v>
      </c>
      <c r="N4751">
        <v>2.0797773654916498</v>
      </c>
      <c r="O4751">
        <v>0</v>
      </c>
      <c r="P4751">
        <v>362.07228915662603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D4752" t="s">
        <v>713</v>
      </c>
      <c r="E4752">
        <v>2.2099980540000002</v>
      </c>
      <c r="F4752">
        <v>73.98</v>
      </c>
      <c r="G4752">
        <v>47.833004583340198</v>
      </c>
      <c r="H4752">
        <v>-7.9491917358166297E-2</v>
      </c>
      <c r="I4752">
        <v>18.351684829683698</v>
      </c>
      <c r="J4752">
        <v>1.16752689159372</v>
      </c>
      <c r="K4752">
        <v>69.793479623077701</v>
      </c>
      <c r="L4752">
        <v>60.292184439068798</v>
      </c>
      <c r="M4752">
        <v>42.618677459081702</v>
      </c>
      <c r="N4752">
        <v>0.75745955821378697</v>
      </c>
      <c r="O4752">
        <v>1.3787510137875001</v>
      </c>
      <c r="P4752">
        <v>74.357765731793506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414</v>
      </c>
      <c r="E4753">
        <v>2.2056615000000002</v>
      </c>
      <c r="F4753">
        <v>7.7</v>
      </c>
      <c r="G4753">
        <v>2.02719526031375</v>
      </c>
      <c r="H4753">
        <v>-2.8976373173633498</v>
      </c>
      <c r="I4753">
        <v>-12.678593663581299</v>
      </c>
      <c r="J4753">
        <v>1.84393991962568</v>
      </c>
      <c r="K4753">
        <v>7.4429050834182</v>
      </c>
      <c r="L4753">
        <v>7.3335746691907504</v>
      </c>
      <c r="M4753">
        <v>51.197251742616999</v>
      </c>
      <c r="N4753">
        <v>1.07927613798143</v>
      </c>
      <c r="O4753">
        <v>21.428571428571399</v>
      </c>
      <c r="P4753">
        <v>46.3878326996197</v>
      </c>
      <c r="Q4753">
        <v>5.2917249097743001E-2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D4754" t="s">
        <v>539</v>
      </c>
      <c r="E4754">
        <v>2.1650564000000001</v>
      </c>
      <c r="F4754">
        <v>6.98</v>
      </c>
      <c r="G4754">
        <v>-26.3061380730195</v>
      </c>
      <c r="H4754">
        <v>-4.8393848901788798</v>
      </c>
      <c r="I4754">
        <v>-13.332188434823101</v>
      </c>
      <c r="J4754">
        <v>-1.2416140775692599</v>
      </c>
      <c r="K4754">
        <v>6.9799945964821903</v>
      </c>
      <c r="L4754">
        <v>6.9487769727913502</v>
      </c>
      <c r="M4754">
        <v>99.999996303717197</v>
      </c>
      <c r="O4754">
        <v>0</v>
      </c>
      <c r="P4754">
        <v>0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120</v>
      </c>
      <c r="E4755">
        <v>2.1067733</v>
      </c>
      <c r="F4755">
        <v>141.69999999999999</v>
      </c>
      <c r="G4755">
        <v>65.517335596941095</v>
      </c>
      <c r="H4755">
        <v>2.46688817255174</v>
      </c>
      <c r="I4755">
        <v>1.82425203652992</v>
      </c>
      <c r="J4755">
        <v>-10.9029996010237</v>
      </c>
      <c r="K4755">
        <v>148.42334352983599</v>
      </c>
      <c r="L4755">
        <v>129.421406169731</v>
      </c>
      <c r="M4755">
        <v>39.410640483733097</v>
      </c>
      <c r="N4755">
        <v>1.46446280991735</v>
      </c>
      <c r="O4755">
        <v>29.851799576570201</v>
      </c>
      <c r="P4755">
        <v>136.127312114647</v>
      </c>
      <c r="Q4755">
        <v>2.4325757596312999E-2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21</v>
      </c>
      <c r="E4756">
        <v>2.08</v>
      </c>
      <c r="F4756">
        <v>16.64</v>
      </c>
      <c r="G4756">
        <v>-21.321910943681999</v>
      </c>
      <c r="H4756">
        <v>0.14484223915865599</v>
      </c>
      <c r="I4756">
        <v>-8.3479613054856294</v>
      </c>
      <c r="J4756">
        <v>3.7426130517682701</v>
      </c>
      <c r="K4756">
        <v>15.993219709040501</v>
      </c>
      <c r="L4756">
        <v>15.8834617360894</v>
      </c>
      <c r="M4756">
        <v>100</v>
      </c>
      <c r="N4756">
        <v>5.3636363636363598</v>
      </c>
      <c r="O4756">
        <v>0</v>
      </c>
      <c r="P4756">
        <v>4.9842271293375404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403</v>
      </c>
      <c r="E4757">
        <v>2.0541</v>
      </c>
      <c r="F4757">
        <v>4.0999999999999996</v>
      </c>
      <c r="G4757">
        <v>-21.446803034656401</v>
      </c>
      <c r="H4757">
        <v>-4.8393848901788798</v>
      </c>
      <c r="I4757">
        <v>-13.332188434823101</v>
      </c>
      <c r="J4757">
        <v>-1.2416140775692599</v>
      </c>
      <c r="K4757">
        <v>4.0999860949843301</v>
      </c>
      <c r="L4757">
        <v>4.0877942053899403</v>
      </c>
      <c r="M4757">
        <v>99.806682354411805</v>
      </c>
      <c r="O4757">
        <v>0</v>
      </c>
      <c r="P4757">
        <v>4.8593350383631497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297</v>
      </c>
      <c r="E4758">
        <v>1.976</v>
      </c>
      <c r="F4758">
        <v>61.75</v>
      </c>
      <c r="G4758">
        <v>-26.3061380730195</v>
      </c>
      <c r="H4758">
        <v>-4.8393848901788798</v>
      </c>
      <c r="I4758">
        <v>-13.332188434823101</v>
      </c>
      <c r="J4758">
        <v>-1.2416140775692599</v>
      </c>
      <c r="K4758">
        <v>61.75</v>
      </c>
      <c r="L4758">
        <v>61.75</v>
      </c>
      <c r="M4758">
        <v>50</v>
      </c>
      <c r="O4758">
        <v>0</v>
      </c>
      <c r="P4758">
        <v>0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89</v>
      </c>
      <c r="E4759">
        <v>1.95423462</v>
      </c>
      <c r="F4759">
        <v>7.9</v>
      </c>
      <c r="K4759">
        <v>7.7408079907778697</v>
      </c>
      <c r="M4759">
        <v>57.238046106161903</v>
      </c>
      <c r="N4759">
        <v>1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934</v>
      </c>
      <c r="E4760">
        <v>1.9468433999999999</v>
      </c>
      <c r="F4760">
        <v>3.93</v>
      </c>
      <c r="G4760">
        <v>21.438222829236</v>
      </c>
      <c r="H4760">
        <v>4.9371514226702704</v>
      </c>
      <c r="I4760">
        <v>9.0977181072329003</v>
      </c>
      <c r="J4760">
        <v>-1.2416140775692599</v>
      </c>
      <c r="K4760">
        <v>3.69762739376131</v>
      </c>
      <c r="L4760">
        <v>3.32684231581697</v>
      </c>
      <c r="M4760">
        <v>99.758189427494898</v>
      </c>
      <c r="N4760">
        <v>4.0404040404040398</v>
      </c>
      <c r="O4760">
        <v>0</v>
      </c>
      <c r="P4760">
        <v>47.7443609022556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403</v>
      </c>
      <c r="E4761">
        <v>1.9411</v>
      </c>
      <c r="F4761">
        <v>4.21</v>
      </c>
      <c r="G4761">
        <v>321.56620235251199</v>
      </c>
      <c r="H4761">
        <v>334.52231723748002</v>
      </c>
      <c r="I4761">
        <v>334.54015199070801</v>
      </c>
      <c r="J4761">
        <v>19.5186198405593</v>
      </c>
      <c r="M4761">
        <v>100</v>
      </c>
      <c r="O4761">
        <v>0</v>
      </c>
      <c r="P4761">
        <v>347.87234042553098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D4762" t="s">
        <v>713</v>
      </c>
      <c r="E4762">
        <v>1.7649299939999901</v>
      </c>
      <c r="F4762">
        <v>4531.74</v>
      </c>
      <c r="G4762">
        <v>-23.312281240876001</v>
      </c>
      <c r="K4762">
        <v>4523.2196314963803</v>
      </c>
      <c r="L4762">
        <v>4345.2923176734603</v>
      </c>
      <c r="M4762">
        <v>66.2688689774686</v>
      </c>
      <c r="N4762">
        <v>1</v>
      </c>
      <c r="O4762">
        <v>4.3749200086500899</v>
      </c>
      <c r="P4762">
        <v>2.9938568321435399</v>
      </c>
      <c r="Q4762">
        <v>7.1969087878504007E-2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21</v>
      </c>
      <c r="E4763">
        <v>1.6015999999999999</v>
      </c>
      <c r="F4763">
        <v>0.44</v>
      </c>
      <c r="G4763">
        <v>-26.3061380730195</v>
      </c>
      <c r="H4763">
        <v>-4.8393848901788798</v>
      </c>
      <c r="I4763">
        <v>-13.332188434823101</v>
      </c>
      <c r="J4763">
        <v>-1.2416140775692599</v>
      </c>
      <c r="K4763">
        <v>0.43999996555299498</v>
      </c>
      <c r="L4763">
        <v>0.439181782367699</v>
      </c>
      <c r="M4763">
        <v>100</v>
      </c>
      <c r="O4763">
        <v>0</v>
      </c>
      <c r="P4763">
        <v>0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D4764" t="s">
        <v>629</v>
      </c>
      <c r="E4764">
        <v>1.5193308000000001</v>
      </c>
      <c r="F4764">
        <v>4.42</v>
      </c>
      <c r="G4764">
        <v>51.2039020876229</v>
      </c>
      <c r="H4764">
        <v>-4.8393848901788798</v>
      </c>
      <c r="I4764">
        <v>47.9816801783155</v>
      </c>
      <c r="J4764">
        <v>-1.2416140775692599</v>
      </c>
      <c r="K4764">
        <v>4.2768460093493497</v>
      </c>
      <c r="L4764">
        <v>3.4418562461459898</v>
      </c>
      <c r="M4764">
        <v>100</v>
      </c>
      <c r="N4764">
        <v>0</v>
      </c>
      <c r="O4764">
        <v>0</v>
      </c>
      <c r="P4764">
        <v>77.510040160642504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D4765" t="s">
        <v>539</v>
      </c>
      <c r="E4765">
        <v>1.4979910400000001</v>
      </c>
      <c r="F4765">
        <v>20.23</v>
      </c>
      <c r="G4765">
        <v>36.1838217663378</v>
      </c>
      <c r="H4765">
        <v>22.633835021604298</v>
      </c>
      <c r="I4765">
        <v>27.153922676287898</v>
      </c>
      <c r="J4765">
        <v>8.9435711076159201</v>
      </c>
      <c r="K4765">
        <v>14.0150274484858</v>
      </c>
      <c r="M4765">
        <v>100</v>
      </c>
      <c r="N4765">
        <v>0.20273154075970901</v>
      </c>
      <c r="O4765">
        <v>0</v>
      </c>
      <c r="P4765">
        <v>62.489959839357397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D4766" t="s">
        <v>140</v>
      </c>
      <c r="E4766">
        <v>1.3824000000000001</v>
      </c>
      <c r="F4766">
        <v>11.52</v>
      </c>
      <c r="G4766">
        <v>-26.3061380730195</v>
      </c>
      <c r="H4766">
        <v>-4.8393848901788798</v>
      </c>
      <c r="I4766">
        <v>-13.332188434823101</v>
      </c>
      <c r="J4766">
        <v>-1.2416140775692599</v>
      </c>
      <c r="K4766">
        <v>11.5199999999999</v>
      </c>
      <c r="L4766">
        <v>11.52</v>
      </c>
      <c r="M4766">
        <v>50</v>
      </c>
      <c r="O4766">
        <v>0</v>
      </c>
      <c r="P4766">
        <v>0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D4767" t="s">
        <v>109</v>
      </c>
      <c r="E4767">
        <v>1.37832452449136</v>
      </c>
      <c r="F4767">
        <v>13.12</v>
      </c>
      <c r="G4767">
        <v>-26.3061380730195</v>
      </c>
      <c r="H4767">
        <v>-4.8393848901788798</v>
      </c>
      <c r="I4767">
        <v>-13.332188434823101</v>
      </c>
      <c r="J4767">
        <v>-1.2416140775692599</v>
      </c>
      <c r="K4767">
        <v>13.12</v>
      </c>
      <c r="L4767">
        <v>13.1199999999999</v>
      </c>
      <c r="M4767">
        <v>50</v>
      </c>
      <c r="O4767">
        <v>0</v>
      </c>
      <c r="P4767">
        <v>0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D4768" t="s">
        <v>624</v>
      </c>
      <c r="E4768">
        <v>1.3188</v>
      </c>
      <c r="F4768">
        <v>18.84</v>
      </c>
      <c r="G4768">
        <v>-26.3061380730195</v>
      </c>
      <c r="H4768">
        <v>-4.8393848901788798</v>
      </c>
      <c r="I4768">
        <v>-13.332188434823101</v>
      </c>
      <c r="J4768">
        <v>-1.2416140775692599</v>
      </c>
      <c r="K4768">
        <v>18.839960521551301</v>
      </c>
      <c r="L4768">
        <v>18.731111436225898</v>
      </c>
      <c r="M4768">
        <v>100</v>
      </c>
      <c r="O4768">
        <v>0</v>
      </c>
      <c r="P4768">
        <v>0</v>
      </c>
    </row>
    <row r="4769" spans="1:16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1151</v>
      </c>
      <c r="E4769">
        <v>1.2757499999999999</v>
      </c>
      <c r="F4769">
        <v>85.05</v>
      </c>
      <c r="G4769">
        <v>-47.300099986628503</v>
      </c>
      <c r="H4769">
        <v>-4.8393848901788798</v>
      </c>
      <c r="I4769">
        <v>-26.987010769848499</v>
      </c>
      <c r="J4769">
        <v>-1.2416140775692599</v>
      </c>
      <c r="K4769">
        <v>85.395931089637401</v>
      </c>
      <c r="L4769">
        <v>90.549017097640501</v>
      </c>
      <c r="M4769">
        <v>3.8134211653962402</v>
      </c>
      <c r="O4769">
        <v>26.5726043503821</v>
      </c>
      <c r="P4769">
        <v>0</v>
      </c>
    </row>
    <row r="4770" spans="1:16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E4770">
        <v>1.2705</v>
      </c>
      <c r="F4770">
        <v>10.5</v>
      </c>
      <c r="G4770">
        <v>-26.3061380730195</v>
      </c>
      <c r="H4770">
        <v>-4.8393848901788798</v>
      </c>
      <c r="I4770">
        <v>-13.332188434823101</v>
      </c>
      <c r="J4770">
        <v>-1.2416140775692599</v>
      </c>
      <c r="K4770">
        <v>10.4999999724393</v>
      </c>
      <c r="L4770">
        <v>10.499543297660001</v>
      </c>
      <c r="M4770">
        <v>100</v>
      </c>
      <c r="O4770">
        <v>0</v>
      </c>
      <c r="P4770">
        <v>0</v>
      </c>
    </row>
    <row r="4771" spans="1:16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D4771" t="s">
        <v>75</v>
      </c>
      <c r="E4771">
        <v>1.2510239999999999</v>
      </c>
      <c r="F4771">
        <v>10.050000000000001</v>
      </c>
      <c r="G4771">
        <v>-26.3061380730195</v>
      </c>
      <c r="H4771">
        <v>-4.8393848901788798</v>
      </c>
      <c r="I4771">
        <v>-13.332188434823101</v>
      </c>
      <c r="J4771">
        <v>-1.2416140775692599</v>
      </c>
      <c r="K4771">
        <v>10.050000000000001</v>
      </c>
      <c r="L4771">
        <v>10.049999999999899</v>
      </c>
      <c r="M4771">
        <v>50</v>
      </c>
      <c r="O4771">
        <v>0</v>
      </c>
      <c r="P4771">
        <v>0</v>
      </c>
    </row>
    <row r="4772" spans="1:16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D4772" t="s">
        <v>75</v>
      </c>
      <c r="E4772">
        <v>1.143</v>
      </c>
      <c r="F4772">
        <v>3.81</v>
      </c>
      <c r="G4772">
        <v>-26.3061380730195</v>
      </c>
      <c r="H4772">
        <v>-4.8393848901788798</v>
      </c>
      <c r="I4772">
        <v>-13.332188434823101</v>
      </c>
      <c r="J4772">
        <v>-1.2416140775692599</v>
      </c>
      <c r="K4772">
        <v>3.8099999491570999</v>
      </c>
      <c r="L4772">
        <v>3.8090781343586899</v>
      </c>
      <c r="M4772">
        <v>100</v>
      </c>
      <c r="O4772">
        <v>0</v>
      </c>
      <c r="P4772">
        <v>0</v>
      </c>
    </row>
    <row r="4773" spans="1:16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D4773" t="s">
        <v>49</v>
      </c>
      <c r="E4773">
        <v>1.129</v>
      </c>
      <c r="F4773">
        <v>11.29</v>
      </c>
      <c r="G4773">
        <v>43.7239824089081</v>
      </c>
      <c r="H4773">
        <v>8.62656674419231E-2</v>
      </c>
      <c r="I4773">
        <v>56.697932047104501</v>
      </c>
      <c r="J4773">
        <v>-1.2416140775692599</v>
      </c>
      <c r="K4773">
        <v>10.5113895662793</v>
      </c>
      <c r="L4773">
        <v>8.1954768989586704</v>
      </c>
      <c r="M4773">
        <v>100</v>
      </c>
      <c r="N4773">
        <v>3.28723645431874</v>
      </c>
      <c r="O4773">
        <v>0</v>
      </c>
      <c r="P4773">
        <v>70.030120481927696</v>
      </c>
    </row>
    <row r="4774" spans="1:16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D4774" t="s">
        <v>629</v>
      </c>
      <c r="E4774">
        <v>1.0733211024003799</v>
      </c>
      <c r="F4774">
        <v>1.95</v>
      </c>
      <c r="K4774">
        <v>2.2159995707425302</v>
      </c>
      <c r="M4774" s="1">
        <v>2.4459774300000002E-7</v>
      </c>
      <c r="N4774">
        <v>1</v>
      </c>
    </row>
    <row r="4775" spans="1:16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D4775" t="s">
        <v>46</v>
      </c>
      <c r="E4775">
        <v>0.93283125</v>
      </c>
      <c r="F4775">
        <v>57.85</v>
      </c>
      <c r="G4775">
        <v>-26.3061380730195</v>
      </c>
      <c r="H4775">
        <v>-4.8393848901788798</v>
      </c>
      <c r="I4775">
        <v>-13.332188434823101</v>
      </c>
      <c r="J4775">
        <v>-1.2416140775692599</v>
      </c>
      <c r="K4775">
        <v>57.849893754072397</v>
      </c>
      <c r="L4775">
        <v>57.557862882567797</v>
      </c>
      <c r="M4775">
        <v>100</v>
      </c>
      <c r="O4775">
        <v>0</v>
      </c>
      <c r="P4775">
        <v>0</v>
      </c>
    </row>
    <row r="4776" spans="1:16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D4776" t="s">
        <v>168</v>
      </c>
      <c r="E4776">
        <v>0.92903103284561495</v>
      </c>
      <c r="F4776">
        <v>9.5</v>
      </c>
      <c r="G4776">
        <v>-26.3061380730195</v>
      </c>
      <c r="H4776">
        <v>-4.8393848901788798</v>
      </c>
      <c r="I4776">
        <v>-13.332188434823101</v>
      </c>
      <c r="K4776">
        <v>9.5</v>
      </c>
      <c r="L4776">
        <v>9.5</v>
      </c>
      <c r="M4776">
        <v>50</v>
      </c>
      <c r="O4776">
        <v>0</v>
      </c>
      <c r="P4776">
        <v>0</v>
      </c>
    </row>
    <row r="4777" spans="1:16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539</v>
      </c>
      <c r="E4777">
        <v>0.86460657346542202</v>
      </c>
      <c r="F4777">
        <v>11.02</v>
      </c>
      <c r="G4777">
        <v>-26.3061380730195</v>
      </c>
      <c r="H4777">
        <v>-4.8393848901788798</v>
      </c>
      <c r="I4777">
        <v>-13.332188434823101</v>
      </c>
      <c r="J4777">
        <v>-1.2416140775692599</v>
      </c>
      <c r="K4777">
        <v>11.0199999216404</v>
      </c>
      <c r="L4777">
        <v>11.0186212104242</v>
      </c>
      <c r="M4777">
        <v>100</v>
      </c>
      <c r="O4777">
        <v>0</v>
      </c>
      <c r="P4777">
        <v>0</v>
      </c>
    </row>
    <row r="4778" spans="1:16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D4778" t="s">
        <v>624</v>
      </c>
      <c r="E4778">
        <v>0.73349999999999704</v>
      </c>
      <c r="F4778">
        <v>4.8899999999999997</v>
      </c>
      <c r="G4778">
        <v>-26.3061380730195</v>
      </c>
      <c r="H4778">
        <v>-4.8393848901788798</v>
      </c>
      <c r="I4778">
        <v>-13.332188434823101</v>
      </c>
      <c r="K4778">
        <v>4.8899999999999899</v>
      </c>
      <c r="L4778">
        <v>4.8899999999999801</v>
      </c>
      <c r="M4778">
        <v>50</v>
      </c>
      <c r="O4778">
        <v>0</v>
      </c>
      <c r="P4778">
        <v>0</v>
      </c>
    </row>
    <row r="4779" spans="1:16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D4779" t="s">
        <v>189</v>
      </c>
      <c r="E4779">
        <v>0.69120000000000004</v>
      </c>
      <c r="F4779">
        <v>7.68</v>
      </c>
      <c r="G4779">
        <v>46.278131589901697</v>
      </c>
      <c r="H4779">
        <v>-4.8393848901788798</v>
      </c>
      <c r="I4779">
        <v>36.084153977628098</v>
      </c>
      <c r="J4779">
        <v>-1.2416140775692599</v>
      </c>
      <c r="K4779">
        <v>7.0267110443168699</v>
      </c>
      <c r="L4779">
        <v>5.6778994371992404</v>
      </c>
      <c r="M4779">
        <v>100</v>
      </c>
      <c r="N4779">
        <v>0</v>
      </c>
      <c r="O4779">
        <v>0</v>
      </c>
      <c r="P4779">
        <v>72.584269662921301</v>
      </c>
    </row>
    <row r="4780" spans="1:16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E4780">
        <v>0.66086999999999996</v>
      </c>
      <c r="F4780">
        <v>10.5</v>
      </c>
      <c r="G4780">
        <v>-26.3061380730195</v>
      </c>
      <c r="H4780">
        <v>-4.8393848901788798</v>
      </c>
      <c r="I4780">
        <v>-13.332188434823101</v>
      </c>
      <c r="J4780">
        <v>-1.2416140775692599</v>
      </c>
      <c r="K4780">
        <v>9.7578481114599498</v>
      </c>
      <c r="M4780">
        <v>50</v>
      </c>
      <c r="O4780">
        <v>0</v>
      </c>
    </row>
    <row r="4781" spans="1:16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D4781" t="s">
        <v>713</v>
      </c>
      <c r="E4781">
        <v>0.62861604399999904</v>
      </c>
      <c r="F4781">
        <v>37.130000000000003</v>
      </c>
      <c r="G4781">
        <v>45.745858212959902</v>
      </c>
      <c r="H4781">
        <v>-0.62590174411147304</v>
      </c>
      <c r="I4781">
        <v>18.521504746994999</v>
      </c>
      <c r="J4781">
        <v>0.96224267174203904</v>
      </c>
      <c r="K4781">
        <v>35.102266590529801</v>
      </c>
      <c r="L4781">
        <v>30.435596386816201</v>
      </c>
      <c r="M4781">
        <v>21.949362773198501</v>
      </c>
      <c r="N4781">
        <v>0.89698989147151698</v>
      </c>
      <c r="O4781">
        <v>5.0094263398868799</v>
      </c>
      <c r="P4781">
        <v>72.938984629715904</v>
      </c>
    </row>
    <row r="4782" spans="1:16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D4782" t="s">
        <v>117</v>
      </c>
      <c r="E4782">
        <v>0.49906499999999998</v>
      </c>
      <c r="F4782">
        <v>20.37</v>
      </c>
      <c r="G4782">
        <v>-16.078865345746799</v>
      </c>
      <c r="H4782">
        <v>0.16061510982112301</v>
      </c>
      <c r="I4782">
        <v>-8.3321884348231592</v>
      </c>
      <c r="J4782">
        <v>-1.2416140775692599</v>
      </c>
      <c r="K4782">
        <v>19.634859370951101</v>
      </c>
      <c r="L4782">
        <v>19.171554082047201</v>
      </c>
      <c r="M4782">
        <v>100</v>
      </c>
      <c r="N4782">
        <v>5.3636363636363598</v>
      </c>
      <c r="O4782">
        <v>0</v>
      </c>
      <c r="P4782">
        <v>10.2272727272727</v>
      </c>
    </row>
    <row r="4783" spans="1:16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D4783" t="s">
        <v>140</v>
      </c>
      <c r="E4783">
        <v>0.49402200000000002</v>
      </c>
      <c r="F4783">
        <v>4.1100000000000003</v>
      </c>
      <c r="G4783">
        <v>-26.3061380730195</v>
      </c>
      <c r="H4783">
        <v>-4.8393848901788798</v>
      </c>
      <c r="I4783">
        <v>-13.332188434823101</v>
      </c>
      <c r="J4783">
        <v>-1.2416140775692599</v>
      </c>
      <c r="K4783">
        <v>4.1099999440289201</v>
      </c>
      <c r="L4783">
        <v>4.1090151503029997</v>
      </c>
      <c r="M4783">
        <v>100</v>
      </c>
      <c r="O4783">
        <v>0</v>
      </c>
      <c r="P4783">
        <v>0</v>
      </c>
    </row>
    <row r="4784" spans="1:16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E4784">
        <v>0.38200000000000001</v>
      </c>
      <c r="F4784">
        <v>9.5500000000000007</v>
      </c>
      <c r="G4784">
        <v>-26.3061380730195</v>
      </c>
      <c r="H4784">
        <v>-4.8393848901788798</v>
      </c>
      <c r="I4784">
        <v>-13.332188434823101</v>
      </c>
      <c r="J4784">
        <v>-1.2416140775692599</v>
      </c>
      <c r="K4784">
        <v>9.5499982367366805</v>
      </c>
      <c r="L4784">
        <v>9.5238509265202804</v>
      </c>
      <c r="M4784">
        <v>100</v>
      </c>
      <c r="O4784">
        <v>0</v>
      </c>
      <c r="P4784">
        <v>0</v>
      </c>
    </row>
    <row r="4785" spans="1:16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D4785" t="s">
        <v>46</v>
      </c>
      <c r="E4785">
        <v>0.36780000000000002</v>
      </c>
      <c r="F4785">
        <v>12.26</v>
      </c>
      <c r="G4785">
        <v>165.598623831742</v>
      </c>
      <c r="H4785">
        <v>5.31335545124068</v>
      </c>
      <c r="I4785">
        <v>178.57257346993799</v>
      </c>
      <c r="J4785">
        <v>-1.2416140775692599</v>
      </c>
      <c r="K4785">
        <v>10.8671179153372</v>
      </c>
      <c r="M4785">
        <v>100</v>
      </c>
      <c r="N4785">
        <v>0.16761363636363599</v>
      </c>
      <c r="O4785">
        <v>0</v>
      </c>
      <c r="P4785">
        <v>191.90476190476099</v>
      </c>
    </row>
    <row r="4786" spans="1:16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539</v>
      </c>
      <c r="E4786">
        <v>0.36536371200000001</v>
      </c>
      <c r="F4786">
        <v>3.84</v>
      </c>
      <c r="G4786">
        <v>-26.3061380730195</v>
      </c>
      <c r="H4786">
        <v>-4.8393848901788798</v>
      </c>
      <c r="I4786">
        <v>-13.332188434823101</v>
      </c>
      <c r="J4786">
        <v>-1.2416140775692599</v>
      </c>
      <c r="K4786">
        <v>3.8399891226985901</v>
      </c>
      <c r="L4786">
        <v>3.81783090414483</v>
      </c>
      <c r="M4786">
        <v>100</v>
      </c>
      <c r="O4786">
        <v>0</v>
      </c>
      <c r="P4786">
        <v>0</v>
      </c>
    </row>
    <row r="4787" spans="1:16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D4787" t="s">
        <v>403</v>
      </c>
      <c r="E4787">
        <v>0.35678500000000002</v>
      </c>
      <c r="F4787">
        <v>7.15</v>
      </c>
      <c r="G4787">
        <v>-26.3061380730195</v>
      </c>
      <c r="H4787">
        <v>-4.8393848901788798</v>
      </c>
      <c r="I4787">
        <v>-13.332188434823101</v>
      </c>
      <c r="J4787">
        <v>-1.2416140775692599</v>
      </c>
      <c r="K4787">
        <v>7.1499998961990698</v>
      </c>
      <c r="L4787">
        <v>7.1482275404904998</v>
      </c>
      <c r="M4787">
        <v>100</v>
      </c>
      <c r="O4787">
        <v>0</v>
      </c>
      <c r="P4787">
        <v>0</v>
      </c>
    </row>
    <row r="4788" spans="1:16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D4788" t="s">
        <v>117</v>
      </c>
      <c r="E4788">
        <v>0.34499999999999997</v>
      </c>
      <c r="F4788">
        <v>3.45</v>
      </c>
      <c r="G4788">
        <v>-16.433526608051402</v>
      </c>
      <c r="H4788">
        <v>-4.8393848901788798</v>
      </c>
      <c r="I4788">
        <v>-13.332188434823101</v>
      </c>
      <c r="J4788">
        <v>-1.2416140775692599</v>
      </c>
      <c r="K4788">
        <v>3.4497459814440599</v>
      </c>
      <c r="L4788">
        <v>3.40313626005773</v>
      </c>
      <c r="M4788">
        <v>100</v>
      </c>
      <c r="O4788">
        <v>0</v>
      </c>
      <c r="P4788">
        <v>9.8726114649681591</v>
      </c>
    </row>
    <row r="4789" spans="1:16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D4789" t="s">
        <v>629</v>
      </c>
      <c r="E4789">
        <v>0.33499999999999802</v>
      </c>
      <c r="F4789">
        <v>1</v>
      </c>
      <c r="G4789">
        <v>-14.8449732899431</v>
      </c>
      <c r="H4789">
        <v>-4.2627840798750798</v>
      </c>
      <c r="I4789">
        <v>-17.738252227332602</v>
      </c>
      <c r="J4789">
        <v>-0.68487498968562099</v>
      </c>
      <c r="M4789">
        <v>50</v>
      </c>
      <c r="N4789">
        <v>1</v>
      </c>
    </row>
    <row r="4790" spans="1:16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D4790" t="s">
        <v>403</v>
      </c>
      <c r="E4790">
        <v>0.28151999999999999</v>
      </c>
      <c r="F4790">
        <v>11.73</v>
      </c>
      <c r="G4790">
        <v>104.599373738004</v>
      </c>
      <c r="H4790">
        <v>-4.8393848901788798</v>
      </c>
      <c r="I4790">
        <v>-13.332188434823101</v>
      </c>
      <c r="J4790">
        <v>-1.2416140775692599</v>
      </c>
      <c r="K4790">
        <v>11.7082757343276</v>
      </c>
      <c r="L4790">
        <v>10.214290649347699</v>
      </c>
      <c r="M4790">
        <v>99.999262565895194</v>
      </c>
      <c r="O4790">
        <v>0</v>
      </c>
      <c r="P4790">
        <v>263.15789473684202</v>
      </c>
    </row>
    <row r="4791" spans="1:16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336</v>
      </c>
      <c r="E4791">
        <v>0.22970760000000001</v>
      </c>
      <c r="F4791">
        <v>2.14</v>
      </c>
      <c r="G4791">
        <v>-21.404177288705799</v>
      </c>
      <c r="H4791">
        <v>6.2575894134840604E-2</v>
      </c>
      <c r="I4791">
        <v>-8.4302276505094405</v>
      </c>
      <c r="J4791">
        <v>-1.2416140775692599</v>
      </c>
      <c r="K4791">
        <v>2.08288335434399</v>
      </c>
      <c r="L4791">
        <v>2.0529812452703098</v>
      </c>
      <c r="M4791">
        <v>100</v>
      </c>
      <c r="N4791">
        <v>0</v>
      </c>
      <c r="O4791">
        <v>0</v>
      </c>
      <c r="P4791">
        <v>4.9019607843137303</v>
      </c>
    </row>
    <row r="4792" spans="1:16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D4792" t="s">
        <v>75</v>
      </c>
      <c r="E4792">
        <v>0.205176</v>
      </c>
      <c r="F4792">
        <v>1.03</v>
      </c>
      <c r="G4792">
        <v>-26.3061380730195</v>
      </c>
      <c r="H4792">
        <v>-4.8393848901788798</v>
      </c>
      <c r="I4792">
        <v>-13.332188434823101</v>
      </c>
      <c r="J4792">
        <v>-1.2416140775692599</v>
      </c>
      <c r="K4792">
        <v>1.0299999936448401</v>
      </c>
      <c r="L4792">
        <v>1.02989148207085</v>
      </c>
      <c r="M4792">
        <v>100</v>
      </c>
      <c r="O4792">
        <v>0</v>
      </c>
      <c r="P4792">
        <v>0</v>
      </c>
    </row>
    <row r="4793" spans="1:16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934</v>
      </c>
      <c r="E4793">
        <v>0.20382</v>
      </c>
      <c r="F4793">
        <v>2.58</v>
      </c>
      <c r="G4793">
        <v>-26.3061380730195</v>
      </c>
      <c r="H4793">
        <v>-4.8393848901788798</v>
      </c>
      <c r="I4793">
        <v>-13.332188434823101</v>
      </c>
      <c r="K4793">
        <v>2.5799999999999899</v>
      </c>
      <c r="L4793">
        <v>2.5799999999999899</v>
      </c>
      <c r="M4793">
        <v>50</v>
      </c>
      <c r="O4793">
        <v>0</v>
      </c>
      <c r="P4793">
        <v>0</v>
      </c>
    </row>
    <row r="4794" spans="1:16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E4794">
        <v>0.20069999999999999</v>
      </c>
      <c r="F4794">
        <v>21.07</v>
      </c>
      <c r="G4794">
        <v>-26.3061380730195</v>
      </c>
      <c r="H4794">
        <v>0.143176146193806</v>
      </c>
      <c r="I4794">
        <v>27.134478231843399</v>
      </c>
      <c r="J4794">
        <v>-1.2416140775692599</v>
      </c>
      <c r="K4794">
        <v>18.772732911900501</v>
      </c>
      <c r="M4794">
        <v>100</v>
      </c>
      <c r="N4794">
        <v>0</v>
      </c>
      <c r="O4794">
        <v>0</v>
      </c>
    </row>
    <row r="4795" spans="1:16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100</v>
      </c>
      <c r="E4795">
        <v>0.17280000000000001</v>
      </c>
      <c r="F4795">
        <v>1.44</v>
      </c>
      <c r="G4795">
        <v>-91.856377307469302</v>
      </c>
      <c r="H4795">
        <v>-4.8393848901788798</v>
      </c>
      <c r="I4795">
        <v>-78.8824276692729</v>
      </c>
      <c r="J4795">
        <v>-1.2416140775692599</v>
      </c>
      <c r="K4795">
        <v>1.51599561782055</v>
      </c>
      <c r="L4795">
        <v>2.56737409726624</v>
      </c>
      <c r="M4795">
        <v>100</v>
      </c>
      <c r="O4795">
        <v>190.277777777777</v>
      </c>
      <c r="P4795">
        <v>71.428571428571402</v>
      </c>
    </row>
    <row r="4796" spans="1:16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214</v>
      </c>
      <c r="E4796">
        <v>0.124319999999998</v>
      </c>
      <c r="F4796">
        <v>5.18</v>
      </c>
      <c r="G4796">
        <v>-26.3061380730195</v>
      </c>
      <c r="H4796">
        <v>-4.8393848901788798</v>
      </c>
      <c r="I4796">
        <v>-13.332188434823101</v>
      </c>
      <c r="J4796">
        <v>-1.2416140775692599</v>
      </c>
      <c r="K4796">
        <v>5.18</v>
      </c>
      <c r="L4796">
        <v>5.1799999999999899</v>
      </c>
      <c r="M4796">
        <v>100</v>
      </c>
      <c r="O4796">
        <v>0</v>
      </c>
      <c r="P4796">
        <v>0</v>
      </c>
    </row>
    <row r="4797" spans="1:16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214</v>
      </c>
      <c r="E4797">
        <v>0.114264</v>
      </c>
      <c r="F4797">
        <v>12</v>
      </c>
      <c r="G4797">
        <v>-26.3061380730195</v>
      </c>
      <c r="H4797">
        <v>-4.8393848901788798</v>
      </c>
      <c r="I4797">
        <v>-13.332188434823101</v>
      </c>
      <c r="J4797">
        <v>-1.2416140775692599</v>
      </c>
      <c r="K4797">
        <v>12</v>
      </c>
      <c r="L4797">
        <v>12</v>
      </c>
      <c r="M4797">
        <v>50</v>
      </c>
      <c r="O4797">
        <v>0</v>
      </c>
      <c r="P4797">
        <v>0</v>
      </c>
    </row>
    <row r="4798" spans="1:16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D4798" t="s">
        <v>130</v>
      </c>
      <c r="E4798">
        <v>0.105825</v>
      </c>
      <c r="F4798">
        <v>4.25</v>
      </c>
      <c r="G4798">
        <v>-26.3061380730195</v>
      </c>
      <c r="H4798">
        <v>-4.8393848901788798</v>
      </c>
      <c r="I4798">
        <v>-13.332188434823101</v>
      </c>
      <c r="J4798">
        <v>-1.2416140775692599</v>
      </c>
      <c r="K4798">
        <v>4.2499999847351697</v>
      </c>
      <c r="L4798">
        <v>4.2497314046280801</v>
      </c>
      <c r="M4798">
        <v>100</v>
      </c>
      <c r="O4798">
        <v>0</v>
      </c>
      <c r="P4798">
        <v>0</v>
      </c>
    </row>
    <row r="4799" spans="1:16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D4799" t="s">
        <v>168</v>
      </c>
      <c r="E4799">
        <v>9.7919999999999993E-2</v>
      </c>
      <c r="F4799">
        <v>2.04</v>
      </c>
      <c r="G4799">
        <v>-6.3061380730195804</v>
      </c>
      <c r="H4799">
        <v>4.8380344646598097</v>
      </c>
      <c r="I4799">
        <v>6.6678115651768204</v>
      </c>
      <c r="J4799">
        <v>-1.2416140775692599</v>
      </c>
      <c r="K4799">
        <v>1.92421856722783</v>
      </c>
      <c r="L4799">
        <v>1.78653332254937</v>
      </c>
      <c r="M4799">
        <v>100</v>
      </c>
      <c r="N4799">
        <v>0</v>
      </c>
      <c r="O4799">
        <v>0</v>
      </c>
      <c r="P4799">
        <v>19.999999999999901</v>
      </c>
    </row>
    <row r="4800" spans="1:16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D4800" t="s">
        <v>403</v>
      </c>
      <c r="E4800">
        <v>9.7884604062407093E-2</v>
      </c>
      <c r="F4800">
        <v>4.63</v>
      </c>
      <c r="G4800">
        <v>-10.5561380730195</v>
      </c>
      <c r="H4800">
        <v>10.9106151098211</v>
      </c>
      <c r="I4800">
        <v>2.4178115651768102</v>
      </c>
      <c r="J4800">
        <v>-1.2416140775692599</v>
      </c>
      <c r="K4800">
        <v>4.3102845434159702</v>
      </c>
      <c r="L4800">
        <v>4.09830546420421</v>
      </c>
      <c r="M4800">
        <v>50</v>
      </c>
      <c r="N4800">
        <v>0</v>
      </c>
      <c r="O4800">
        <v>0</v>
      </c>
      <c r="P4800">
        <v>15.749999999999901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539</v>
      </c>
      <c r="E4801">
        <v>9.1329431639917899E-2</v>
      </c>
      <c r="F4801">
        <v>4.55</v>
      </c>
      <c r="G4801">
        <v>-26.3061380730195</v>
      </c>
      <c r="H4801">
        <v>-4.8393848901788798</v>
      </c>
      <c r="I4801">
        <v>-13.332188434823101</v>
      </c>
      <c r="J4801">
        <v>-1.2416140775692599</v>
      </c>
      <c r="K4801">
        <v>4.55</v>
      </c>
      <c r="L4801">
        <v>4.5499999999999803</v>
      </c>
      <c r="M4801">
        <v>50</v>
      </c>
      <c r="O4801">
        <v>0</v>
      </c>
      <c r="P4801">
        <v>0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D4802" t="s">
        <v>130</v>
      </c>
      <c r="E4802">
        <v>9.0601812000000004E-2</v>
      </c>
      <c r="F4802">
        <v>0.44</v>
      </c>
      <c r="G4802">
        <v>-16.3061380730195</v>
      </c>
      <c r="H4802">
        <v>-4.8393848901788798</v>
      </c>
      <c r="I4802">
        <v>-13.332188434823101</v>
      </c>
      <c r="J4802">
        <v>-1.2416140775692599</v>
      </c>
      <c r="K4802">
        <v>0.43998345421546597</v>
      </c>
      <c r="L4802">
        <v>0.43366097152025701</v>
      </c>
      <c r="M4802">
        <v>50</v>
      </c>
      <c r="O4802">
        <v>0</v>
      </c>
      <c r="P4802">
        <v>9.9999999999999805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624</v>
      </c>
      <c r="E4803">
        <v>8.9298000000000002E-2</v>
      </c>
      <c r="F4803">
        <v>38.74</v>
      </c>
      <c r="G4803">
        <v>-21.319688208520901</v>
      </c>
      <c r="H4803">
        <v>-4.8393848901788798</v>
      </c>
      <c r="I4803">
        <v>-13.332188434823101</v>
      </c>
      <c r="J4803">
        <v>-1.2416140775692599</v>
      </c>
      <c r="K4803">
        <v>38.739079750232598</v>
      </c>
      <c r="L4803">
        <v>38.435146123690103</v>
      </c>
      <c r="M4803">
        <v>50</v>
      </c>
      <c r="O4803">
        <v>0</v>
      </c>
      <c r="P4803">
        <v>4.9864498644986499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E4804">
        <v>8.1900000000000001E-2</v>
      </c>
      <c r="F4804">
        <v>0.13</v>
      </c>
      <c r="G4804">
        <v>-26.3061380730195</v>
      </c>
      <c r="H4804">
        <v>-4.8393848901788798</v>
      </c>
      <c r="I4804">
        <v>-13.332188434823101</v>
      </c>
      <c r="J4804">
        <v>-1.2416140775692599</v>
      </c>
      <c r="K4804">
        <v>0.12999999999999901</v>
      </c>
      <c r="L4804">
        <v>0.12999999999999901</v>
      </c>
      <c r="M4804">
        <v>50</v>
      </c>
      <c r="O4804">
        <v>0</v>
      </c>
      <c r="P4804">
        <v>0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D4805" t="s">
        <v>539</v>
      </c>
      <c r="E4805">
        <v>7.0599999999999996E-2</v>
      </c>
      <c r="F4805">
        <v>3.53</v>
      </c>
      <c r="G4805">
        <v>-16.337290720994599</v>
      </c>
      <c r="H4805">
        <v>-9.1610409466731796E-2</v>
      </c>
      <c r="I4805">
        <v>-8.5844139541110192</v>
      </c>
      <c r="J4805">
        <v>-1.2416140775692599</v>
      </c>
      <c r="K4805">
        <v>3.4345760955926901</v>
      </c>
      <c r="L4805">
        <v>3.4487919857047702</v>
      </c>
      <c r="M4805">
        <v>100</v>
      </c>
      <c r="N4805">
        <v>0</v>
      </c>
      <c r="O4805">
        <v>0</v>
      </c>
      <c r="P4805">
        <v>9.9688473520249197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414</v>
      </c>
      <c r="E4806">
        <v>5.2079951999999999E-2</v>
      </c>
      <c r="F4806">
        <v>1.78</v>
      </c>
      <c r="G4806">
        <v>165.497140615505</v>
      </c>
      <c r="H4806">
        <v>-0.133502537237707</v>
      </c>
      <c r="I4806">
        <v>24.652307689207799</v>
      </c>
      <c r="J4806">
        <v>3.4642682753719098</v>
      </c>
      <c r="K4806">
        <v>1.6354662614119699</v>
      </c>
      <c r="L4806">
        <v>1.31569508333508</v>
      </c>
      <c r="M4806">
        <v>100</v>
      </c>
      <c r="N4806">
        <v>2.2527272727272698</v>
      </c>
      <c r="O4806">
        <v>0</v>
      </c>
      <c r="P4806">
        <v>191.80327868852399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179</v>
      </c>
      <c r="E4807">
        <v>5.1029999999999999E-2</v>
      </c>
      <c r="F4807">
        <v>22.68</v>
      </c>
      <c r="G4807">
        <v>-94.630160419388204</v>
      </c>
      <c r="H4807">
        <v>-4.8393848901788798</v>
      </c>
      <c r="I4807">
        <v>-13.332188434823101</v>
      </c>
      <c r="J4807">
        <v>-1.2416140775692599</v>
      </c>
      <c r="K4807">
        <v>22.918205352424501</v>
      </c>
      <c r="L4807">
        <v>35.605062071243097</v>
      </c>
      <c r="M4807">
        <v>0</v>
      </c>
      <c r="O4807">
        <v>215.69664902998201</v>
      </c>
      <c r="P4807">
        <v>4.9999999999999796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D4808" t="s">
        <v>140</v>
      </c>
      <c r="E4808">
        <v>2.6800000000000001E-2</v>
      </c>
      <c r="F4808">
        <v>1.34</v>
      </c>
      <c r="G4808">
        <v>-26.3061380730195</v>
      </c>
      <c r="H4808">
        <v>-4.8393848901788798</v>
      </c>
      <c r="I4808">
        <v>-13.332188434823101</v>
      </c>
      <c r="J4808">
        <v>-1.2416140775692599</v>
      </c>
      <c r="K4808">
        <v>1.33999999084109</v>
      </c>
      <c r="L4808">
        <v>1.3398388427768599</v>
      </c>
      <c r="M4808">
        <v>100</v>
      </c>
      <c r="O4808">
        <v>0</v>
      </c>
      <c r="P4808">
        <v>0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130</v>
      </c>
      <c r="E4809">
        <v>2.4500000000000001E-2</v>
      </c>
      <c r="F4809">
        <v>0.05</v>
      </c>
      <c r="G4809">
        <v>-26.3061380730195</v>
      </c>
      <c r="H4809">
        <v>-4.8393848901788798</v>
      </c>
      <c r="I4809">
        <v>136.66781156517601</v>
      </c>
      <c r="J4809">
        <v>-1.2416140775692599</v>
      </c>
      <c r="K4809">
        <v>4.0560767799981003E-2</v>
      </c>
      <c r="M4809">
        <v>100</v>
      </c>
      <c r="N4809">
        <v>0</v>
      </c>
      <c r="O4809">
        <v>0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E4810">
        <v>4.9799999999999996E-4</v>
      </c>
      <c r="F4810">
        <v>0.02</v>
      </c>
      <c r="G4810">
        <v>-26.3061380730195</v>
      </c>
      <c r="H4810">
        <v>-4.8393848901788798</v>
      </c>
      <c r="I4810">
        <v>-13.332188434823101</v>
      </c>
      <c r="J4810">
        <v>-1.2416140775692599</v>
      </c>
      <c r="K4810">
        <v>0.02</v>
      </c>
      <c r="L4810">
        <v>0.02</v>
      </c>
      <c r="M4810">
        <v>50</v>
      </c>
      <c r="O4810">
        <v>0</v>
      </c>
      <c r="P4810">
        <v>0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1308</v>
      </c>
      <c r="E4811">
        <v>0</v>
      </c>
      <c r="F4811">
        <v>1229.92</v>
      </c>
      <c r="G4811">
        <v>-19.2700132068234</v>
      </c>
      <c r="H4811">
        <v>-3.9481338681020199</v>
      </c>
      <c r="I4811">
        <v>-9.0008853114666998</v>
      </c>
      <c r="J4811">
        <v>-0.72104805366721303</v>
      </c>
      <c r="K4811">
        <v>1222.9929492998201</v>
      </c>
      <c r="L4811">
        <v>1195.3597104637499</v>
      </c>
      <c r="M4811">
        <v>36.382996971611497</v>
      </c>
      <c r="N4811">
        <v>1.05856883112821</v>
      </c>
      <c r="O4811">
        <v>2.68960582802133</v>
      </c>
      <c r="P4811">
        <v>7.3228621291448501</v>
      </c>
      <c r="Q4811">
        <v>-0.13193077695746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D4812" t="s">
        <v>1308</v>
      </c>
      <c r="E4812">
        <v>0</v>
      </c>
      <c r="F4812">
        <v>1220.77</v>
      </c>
      <c r="G4812">
        <v>-19.159958233637401</v>
      </c>
      <c r="H4812">
        <v>-4.1790386412093898</v>
      </c>
      <c r="I4812">
        <v>-9.6169366167031392</v>
      </c>
      <c r="J4812">
        <v>-1.0767248240828</v>
      </c>
      <c r="K4812">
        <v>1212.2726714717401</v>
      </c>
      <c r="L4812">
        <v>1186.5593228709399</v>
      </c>
      <c r="M4812">
        <v>36.058663394519002</v>
      </c>
      <c r="N4812">
        <v>1.2773599783880001</v>
      </c>
      <c r="O4812">
        <v>3.0169483195032498</v>
      </c>
      <c r="P4812">
        <v>8.8515381185911597</v>
      </c>
      <c r="Q4812">
        <v>-0.13333261542483699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D4813" t="s">
        <v>713</v>
      </c>
      <c r="E4813">
        <v>0</v>
      </c>
      <c r="F4813">
        <v>53.48</v>
      </c>
      <c r="G4813">
        <v>-8.7405917066637606</v>
      </c>
      <c r="H4813">
        <v>1.27984132379663</v>
      </c>
      <c r="I4813">
        <v>-1.6269499019465801</v>
      </c>
      <c r="J4813">
        <v>-1.1298822339938499</v>
      </c>
      <c r="K4813">
        <v>51.197512623756701</v>
      </c>
      <c r="L4813">
        <v>48.113300788890498</v>
      </c>
      <c r="M4813">
        <v>37.853305265548997</v>
      </c>
      <c r="N4813">
        <v>0.122283968220252</v>
      </c>
      <c r="O4813">
        <v>3.7771129394165999</v>
      </c>
      <c r="P4813">
        <v>25.3692156219232</v>
      </c>
      <c r="Q4813">
        <v>7.2054511565187995E-2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713</v>
      </c>
      <c r="E4814">
        <v>0</v>
      </c>
      <c r="F4814">
        <v>26.29</v>
      </c>
      <c r="G4814">
        <v>-10.717218454072301</v>
      </c>
      <c r="H4814">
        <v>1.2395201017695801</v>
      </c>
      <c r="I4814">
        <v>-5.4137942802318397</v>
      </c>
      <c r="J4814">
        <v>-0.89888749721892502</v>
      </c>
      <c r="K4814">
        <v>25.091565348056399</v>
      </c>
      <c r="L4814">
        <v>23.885057879220199</v>
      </c>
      <c r="M4814">
        <v>42.1652590342811</v>
      </c>
      <c r="N4814">
        <v>1.8628140069566901</v>
      </c>
      <c r="O4814">
        <v>2.2441993153290198</v>
      </c>
      <c r="P4814">
        <v>20.320366132723102</v>
      </c>
      <c r="Q4814">
        <v>-2.5629607369169999E-2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713</v>
      </c>
      <c r="E4815">
        <v>0</v>
      </c>
      <c r="F4815">
        <v>21.88</v>
      </c>
      <c r="G4815">
        <v>33.460625775376897</v>
      </c>
      <c r="H4815">
        <v>3.90754385674984</v>
      </c>
      <c r="I4815">
        <v>9.7066689008344493</v>
      </c>
      <c r="J4815">
        <v>1.25954386592308</v>
      </c>
      <c r="K4815">
        <v>20.477845828051301</v>
      </c>
      <c r="L4815">
        <v>18.143159636040799</v>
      </c>
      <c r="M4815">
        <v>39.917065374287702</v>
      </c>
      <c r="N4815">
        <v>1.3734193258562299</v>
      </c>
      <c r="O4815">
        <v>4.5246800731261398</v>
      </c>
      <c r="P4815">
        <v>59.824689554419201</v>
      </c>
      <c r="Q4815">
        <v>8.1438948753974005E-2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713</v>
      </c>
      <c r="E4816">
        <v>0</v>
      </c>
      <c r="F4816">
        <v>29.6</v>
      </c>
      <c r="G4816">
        <v>24.5207300364128</v>
      </c>
      <c r="H4816">
        <v>-1.16577132606725</v>
      </c>
      <c r="I4816">
        <v>9.5097770366243495</v>
      </c>
      <c r="J4816">
        <v>0.17511017951435401</v>
      </c>
      <c r="K4816">
        <v>28.124450851008898</v>
      </c>
      <c r="L4816">
        <v>25.252061889651301</v>
      </c>
      <c r="M4816">
        <v>46.770192321881197</v>
      </c>
      <c r="N4816">
        <v>1.6035050078928701</v>
      </c>
      <c r="O4816">
        <v>9.6283783783783701</v>
      </c>
      <c r="P4816">
        <v>54.811715481171497</v>
      </c>
      <c r="Q4816">
        <v>-1.7638996257211999E-2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713</v>
      </c>
      <c r="E4817">
        <v>0</v>
      </c>
      <c r="F4817">
        <v>40.119999999999997</v>
      </c>
      <c r="G4817">
        <v>4.8049730380915001</v>
      </c>
      <c r="H4817">
        <v>2.41008206078059</v>
      </c>
      <c r="I4817">
        <v>-3.56474657435805</v>
      </c>
      <c r="J4817">
        <v>0.58024827060886697</v>
      </c>
      <c r="K4817">
        <v>37.479061348062501</v>
      </c>
      <c r="L4817">
        <v>36.168443749775498</v>
      </c>
      <c r="M4817">
        <v>42.372329352446798</v>
      </c>
      <c r="N4817">
        <v>1.0837252567059901</v>
      </c>
      <c r="O4817">
        <v>3.0658025922233301</v>
      </c>
      <c r="P4817">
        <v>42.269503546099202</v>
      </c>
      <c r="Q4817">
        <v>2.6969867049001998E-2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713</v>
      </c>
      <c r="E4818">
        <v>0</v>
      </c>
      <c r="F4818">
        <v>38.85</v>
      </c>
      <c r="G4818">
        <v>13.852477644356</v>
      </c>
      <c r="H4818">
        <v>0.67221128990297496</v>
      </c>
      <c r="I4818">
        <v>5.6935468592944698</v>
      </c>
      <c r="J4818">
        <v>-0.35458042246881399</v>
      </c>
      <c r="K4818">
        <v>36.6366924862836</v>
      </c>
      <c r="L4818">
        <v>33.388033189854298</v>
      </c>
      <c r="M4818">
        <v>37.855201331873801</v>
      </c>
      <c r="N4818">
        <v>0.71097494259543303</v>
      </c>
      <c r="O4818">
        <v>0.386100386100385</v>
      </c>
      <c r="P4818">
        <v>60.537190082644599</v>
      </c>
      <c r="Q4818">
        <v>5.8879591037521002E-2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D4819" t="s">
        <v>713</v>
      </c>
      <c r="E4819">
        <v>0</v>
      </c>
      <c r="F4819">
        <v>53.29</v>
      </c>
      <c r="G4819">
        <v>-8.3596897437431998</v>
      </c>
      <c r="H4819">
        <v>-3.0555564203331699E-2</v>
      </c>
      <c r="I4819">
        <v>-1.6131108666890099</v>
      </c>
      <c r="J4819">
        <v>-1.83974491869076</v>
      </c>
      <c r="K4819">
        <v>51.037664084687599</v>
      </c>
      <c r="L4819">
        <v>47.9620074520994</v>
      </c>
      <c r="M4819">
        <v>38.548106434567202</v>
      </c>
      <c r="N4819">
        <v>0.72435735416713198</v>
      </c>
      <c r="O4819">
        <v>2.2705948583223901</v>
      </c>
      <c r="P4819">
        <v>26.130177514792798</v>
      </c>
      <c r="Q4819">
        <v>-3.9160773297699998E-4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713</v>
      </c>
      <c r="E4820">
        <v>0</v>
      </c>
      <c r="F4820">
        <v>153.61000000000001</v>
      </c>
      <c r="G4820">
        <v>12.0320017972039</v>
      </c>
      <c r="H4820">
        <v>1.2864659224339801</v>
      </c>
      <c r="I4820">
        <v>4.8930097488141699</v>
      </c>
      <c r="J4820">
        <v>1.4051681339045901</v>
      </c>
      <c r="K4820">
        <v>144.86115970897001</v>
      </c>
      <c r="L4820">
        <v>133.915038286558</v>
      </c>
      <c r="M4820">
        <v>34.574083232051997</v>
      </c>
      <c r="N4820">
        <v>0.71242419733154005</v>
      </c>
      <c r="O4820">
        <v>0.70958921945183295</v>
      </c>
      <c r="P4820">
        <v>40.1551094890511</v>
      </c>
      <c r="Q4820">
        <v>3.8010026247456002E-2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542</v>
      </c>
      <c r="E4821">
        <v>0</v>
      </c>
      <c r="F4821">
        <v>87.92</v>
      </c>
      <c r="G4821">
        <v>-33.522632918380403</v>
      </c>
      <c r="H4821">
        <v>-23.538571882048799</v>
      </c>
      <c r="I4821">
        <v>-20.638461497553799</v>
      </c>
      <c r="J4821">
        <v>-3.8390166749718699</v>
      </c>
      <c r="K4821">
        <v>93.890945858758897</v>
      </c>
      <c r="L4821">
        <v>98.271585958554297</v>
      </c>
      <c r="M4821">
        <v>70.236447926634199</v>
      </c>
      <c r="N4821">
        <v>0.76522377401677399</v>
      </c>
      <c r="O4821">
        <v>50.4777070063694</v>
      </c>
      <c r="P4821">
        <v>33.131435493640197</v>
      </c>
      <c r="Q4821">
        <v>0.14567341613641299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D4822" t="s">
        <v>713</v>
      </c>
      <c r="E4822">
        <v>0</v>
      </c>
      <c r="F4822">
        <v>274.58999999999997</v>
      </c>
      <c r="G4822">
        <v>4.9022716096884897</v>
      </c>
      <c r="H4822">
        <v>-3.08559062373708</v>
      </c>
      <c r="I4822">
        <v>4.0390447346574696</v>
      </c>
      <c r="J4822">
        <v>-0.60039836222458098</v>
      </c>
      <c r="K4822">
        <v>259.64448743433297</v>
      </c>
      <c r="L4822">
        <v>239.111091707795</v>
      </c>
      <c r="M4822">
        <v>38.8935273072047</v>
      </c>
      <c r="N4822">
        <v>0.83020655821696199</v>
      </c>
      <c r="O4822">
        <v>1.2090753487017101</v>
      </c>
      <c r="P4822">
        <v>36.782067247820599</v>
      </c>
      <c r="Q4822">
        <v>1.8802390589823002E-2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214</v>
      </c>
      <c r="E4823">
        <v>0</v>
      </c>
      <c r="F4823">
        <v>1550</v>
      </c>
      <c r="G4823">
        <v>-7.7502255749317897</v>
      </c>
      <c r="H4823">
        <v>-1.7956138464078399</v>
      </c>
      <c r="I4823">
        <v>-9.0112838716248902</v>
      </c>
      <c r="J4823">
        <v>-4.6990273267806204</v>
      </c>
      <c r="K4823">
        <v>1554.3062607946199</v>
      </c>
      <c r="L4823">
        <v>1508.0041408224699</v>
      </c>
      <c r="M4823">
        <v>62.226032105996701</v>
      </c>
      <c r="N4823">
        <v>0.86421667196892904</v>
      </c>
      <c r="O4823">
        <v>40.322580645161203</v>
      </c>
      <c r="P4823">
        <v>32.9844279524687</v>
      </c>
      <c r="Q4823">
        <v>6.3467078324692006E-2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713</v>
      </c>
      <c r="E4824">
        <v>0</v>
      </c>
      <c r="F4824">
        <v>265.83999999999997</v>
      </c>
      <c r="G4824">
        <v>0.76843171665535603</v>
      </c>
      <c r="H4824">
        <v>-9.6848166122661006E-2</v>
      </c>
      <c r="I4824">
        <v>0.26494001573658799</v>
      </c>
      <c r="J4824">
        <v>-0.87837672466148398</v>
      </c>
      <c r="K4824">
        <v>253.52202485511501</v>
      </c>
      <c r="L4824">
        <v>236.92233412303099</v>
      </c>
      <c r="M4824">
        <v>30.520322535784199</v>
      </c>
      <c r="N4824">
        <v>2.39683487714818</v>
      </c>
      <c r="O4824">
        <v>9.8405055672585</v>
      </c>
      <c r="P4824">
        <v>30.633906633906602</v>
      </c>
      <c r="Q4824">
        <v>1.6721317295981999E-2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713</v>
      </c>
      <c r="E4825">
        <v>0</v>
      </c>
      <c r="F4825">
        <v>749.45</v>
      </c>
      <c r="G4825">
        <v>43.634486502060803</v>
      </c>
      <c r="H4825">
        <v>1.46220646374844</v>
      </c>
      <c r="I4825">
        <v>23.613687382886798</v>
      </c>
      <c r="J4825">
        <v>0.82702271938021599</v>
      </c>
      <c r="K4825">
        <v>699.01316291571902</v>
      </c>
      <c r="L4825">
        <v>599.93144829956805</v>
      </c>
      <c r="M4825">
        <v>33.773001793398997</v>
      </c>
      <c r="N4825">
        <v>0.54921090411888096</v>
      </c>
      <c r="O4825">
        <v>0.365601441056773</v>
      </c>
      <c r="P4825">
        <v>73.886310904872403</v>
      </c>
      <c r="Q4825">
        <v>3.7138248543373997E-2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713</v>
      </c>
      <c r="E4826">
        <v>0</v>
      </c>
      <c r="F4826">
        <v>259.86</v>
      </c>
      <c r="G4826">
        <v>1.3634552953033401</v>
      </c>
      <c r="H4826">
        <v>0.82053413816119902</v>
      </c>
      <c r="I4826">
        <v>0.57155488068485705</v>
      </c>
      <c r="J4826">
        <v>-0.473244642455938</v>
      </c>
      <c r="K4826">
        <v>247.47990877902799</v>
      </c>
      <c r="L4826">
        <v>230.991477061952</v>
      </c>
      <c r="M4826">
        <v>38.590708796903002</v>
      </c>
      <c r="N4826">
        <v>0.53289113161924595</v>
      </c>
      <c r="O4826">
        <v>5.8223658893250096</v>
      </c>
      <c r="P4826">
        <v>30.582914572864301</v>
      </c>
      <c r="Q4826">
        <v>1.5258138167479E-2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713</v>
      </c>
      <c r="E4827">
        <v>0</v>
      </c>
      <c r="F4827">
        <v>268.95</v>
      </c>
      <c r="G4827">
        <v>-9.8926991686754793</v>
      </c>
      <c r="H4827">
        <v>1.1329471256313901</v>
      </c>
      <c r="I4827">
        <v>-5.5927340423222702</v>
      </c>
      <c r="J4827">
        <v>-1.9416140775692601</v>
      </c>
      <c r="K4827">
        <v>257.04704313470103</v>
      </c>
      <c r="L4827">
        <v>244.687409292306</v>
      </c>
      <c r="M4827">
        <v>43.6990592984979</v>
      </c>
      <c r="N4827">
        <v>1.14157872854342</v>
      </c>
      <c r="O4827">
        <v>2.2160252835099699</v>
      </c>
      <c r="P4827">
        <v>19.8796523289503</v>
      </c>
      <c r="Q4827">
        <v>-2.6504851824225999E-2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713</v>
      </c>
      <c r="E4828">
        <v>0</v>
      </c>
      <c r="F4828">
        <v>263.97000000000003</v>
      </c>
      <c r="G4828">
        <v>1.2752037898950901</v>
      </c>
      <c r="H4828">
        <v>-8.9583460472780901E-2</v>
      </c>
      <c r="I4828">
        <v>0.46269883508242499</v>
      </c>
      <c r="J4828">
        <v>-0.63129976569866697</v>
      </c>
      <c r="K4828">
        <v>251.23252142981801</v>
      </c>
      <c r="L4828">
        <v>233.67956991334799</v>
      </c>
      <c r="M4828">
        <v>39.772223044646402</v>
      </c>
      <c r="N4828">
        <v>0.60400003734036301</v>
      </c>
      <c r="O4828">
        <v>0.50384513391672403</v>
      </c>
      <c r="P4828">
        <v>1150.86480595176</v>
      </c>
      <c r="Q4828">
        <v>-4.0451341168239998E-3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263</v>
      </c>
      <c r="E4829">
        <v>0</v>
      </c>
      <c r="F4829">
        <v>162</v>
      </c>
      <c r="G4829">
        <v>8.6938619269804107</v>
      </c>
      <c r="H4829">
        <v>4.62007456928057</v>
      </c>
      <c r="I4829">
        <v>-6.4014953655162401</v>
      </c>
      <c r="J4829">
        <v>8.2178453818901893</v>
      </c>
      <c r="K4829">
        <v>144.41166023616699</v>
      </c>
      <c r="L4829">
        <v>143.6613982927</v>
      </c>
      <c r="M4829">
        <v>50</v>
      </c>
      <c r="N4829">
        <v>1.0727272727272701</v>
      </c>
      <c r="O4829">
        <v>0</v>
      </c>
      <c r="P4829">
        <v>62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713</v>
      </c>
      <c r="E4830">
        <v>0</v>
      </c>
      <c r="F4830">
        <v>890.46</v>
      </c>
      <c r="G4830">
        <v>31.8572722289342</v>
      </c>
      <c r="H4830">
        <v>2.0800862636672699</v>
      </c>
      <c r="I4830">
        <v>14.4147450706642</v>
      </c>
      <c r="J4830">
        <v>-2.6444943775497401E-2</v>
      </c>
      <c r="K4830">
        <v>837.75656379357304</v>
      </c>
      <c r="L4830">
        <v>737.06898392888604</v>
      </c>
      <c r="M4830">
        <v>37.3388535311583</v>
      </c>
      <c r="N4830">
        <v>0.78731321245053398</v>
      </c>
      <c r="O4830">
        <v>3.8788940547582</v>
      </c>
      <c r="P4830">
        <v>90.456431535269701</v>
      </c>
      <c r="Q4830">
        <v>2.6632969630870001E-2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713</v>
      </c>
      <c r="E4831">
        <v>0</v>
      </c>
      <c r="F4831">
        <v>859.81</v>
      </c>
      <c r="G4831">
        <v>-2.6636301639025302</v>
      </c>
      <c r="H4831">
        <v>16.240571029987599</v>
      </c>
      <c r="I4831">
        <v>-5.8559384348231802</v>
      </c>
      <c r="J4831">
        <v>15.094856510666</v>
      </c>
      <c r="K4831">
        <v>822.11908425955698</v>
      </c>
      <c r="L4831">
        <v>768.75112582858299</v>
      </c>
      <c r="M4831">
        <v>43.617668529781398</v>
      </c>
      <c r="N4831">
        <v>2.8635131805863501</v>
      </c>
      <c r="O4831">
        <v>15.141717356159999</v>
      </c>
      <c r="P4831">
        <v>39.806504065040599</v>
      </c>
      <c r="Q4831">
        <v>3.5665262196414999E-2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713</v>
      </c>
      <c r="E4832">
        <v>0</v>
      </c>
      <c r="F4832">
        <v>281.92</v>
      </c>
      <c r="G4832">
        <v>6.8635111077727098</v>
      </c>
      <c r="H4832">
        <v>0.106124316886112</v>
      </c>
      <c r="I4832">
        <v>2.92827591422214</v>
      </c>
      <c r="J4832">
        <v>0.492447853213971</v>
      </c>
      <c r="K4832">
        <v>267.33482482598299</v>
      </c>
      <c r="L4832">
        <v>246.206132028414</v>
      </c>
      <c r="M4832">
        <v>36.174903309900898</v>
      </c>
      <c r="N4832">
        <v>0.61912166131094204</v>
      </c>
      <c r="O4832">
        <v>3.6109534619750399</v>
      </c>
      <c r="P4832">
        <v>60.629023987237197</v>
      </c>
      <c r="Q4832">
        <v>1.2902501101542001E-2</v>
      </c>
    </row>
    <row r="4833" spans="1:17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713</v>
      </c>
      <c r="E4833">
        <v>0</v>
      </c>
      <c r="F4833">
        <v>901.65</v>
      </c>
      <c r="G4833">
        <v>-2.20641508132984</v>
      </c>
      <c r="H4833">
        <v>-0.34870889950290002</v>
      </c>
      <c r="I4833">
        <v>-0.22014899332681101</v>
      </c>
      <c r="J4833">
        <v>-0.49658654638598798</v>
      </c>
      <c r="K4833">
        <v>860.04905449174498</v>
      </c>
      <c r="L4833">
        <v>805.79616889414694</v>
      </c>
      <c r="M4833">
        <v>36.216852662223999</v>
      </c>
      <c r="N4833">
        <v>0.82681934501980903</v>
      </c>
      <c r="O4833">
        <v>1.2477125270337699</v>
      </c>
      <c r="P4833">
        <v>27.893617021276501</v>
      </c>
      <c r="Q4833">
        <v>1.1367808071405999E-2</v>
      </c>
    </row>
    <row r="4834" spans="1:17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713</v>
      </c>
      <c r="E4834">
        <v>0</v>
      </c>
      <c r="F4834">
        <v>873.93</v>
      </c>
      <c r="G4834">
        <v>-1.65160919590759</v>
      </c>
      <c r="H4834">
        <v>-0.26229195623111701</v>
      </c>
      <c r="I4834">
        <v>-0.28842897602796203</v>
      </c>
      <c r="J4834">
        <v>-1.1819057298829601</v>
      </c>
      <c r="K4834">
        <v>834.11153919629999</v>
      </c>
      <c r="L4834">
        <v>781.48728407246097</v>
      </c>
      <c r="M4834">
        <v>37.423081017166801</v>
      </c>
      <c r="N4834">
        <v>1.0498042905608</v>
      </c>
      <c r="O4834">
        <v>0.50004004897416998</v>
      </c>
      <c r="P4834">
        <v>28.115929281379099</v>
      </c>
      <c r="Q4834">
        <v>2.5475784075280001E-3</v>
      </c>
    </row>
    <row r="4835" spans="1:17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713</v>
      </c>
      <c r="E4835">
        <v>0</v>
      </c>
      <c r="F4835">
        <v>265.93</v>
      </c>
      <c r="G4835">
        <v>-10.7978843805782</v>
      </c>
      <c r="H4835">
        <v>0.84985813770954599</v>
      </c>
      <c r="I4835">
        <v>-5.4673389175034597</v>
      </c>
      <c r="J4835">
        <v>-1.30565627007256</v>
      </c>
      <c r="K4835">
        <v>253.927489701518</v>
      </c>
      <c r="L4835">
        <v>241.701176396633</v>
      </c>
      <c r="M4835">
        <v>45.289626408737497</v>
      </c>
      <c r="N4835">
        <v>0.61709953191103195</v>
      </c>
      <c r="O4835">
        <v>1.3499793178656001</v>
      </c>
      <c r="P4835">
        <v>20.330316742081401</v>
      </c>
    </row>
    <row r="4836" spans="1:17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  <c r="D4836" t="s">
        <v>713</v>
      </c>
      <c r="E4836">
        <v>0</v>
      </c>
      <c r="F4836">
        <v>400.91</v>
      </c>
      <c r="G4836">
        <v>4.6301474826448299</v>
      </c>
      <c r="H4836">
        <v>2.6503799007017399</v>
      </c>
      <c r="I4836">
        <v>-3.9314352830466999</v>
      </c>
      <c r="J4836">
        <v>0.49064545745579802</v>
      </c>
      <c r="K4836">
        <v>374.86156747318103</v>
      </c>
      <c r="L4836">
        <v>361.90897329898002</v>
      </c>
      <c r="M4836">
        <v>43.691570787736502</v>
      </c>
      <c r="N4836">
        <v>1.2794016201657299</v>
      </c>
      <c r="O4836">
        <v>2.9657529121249002</v>
      </c>
      <c r="P4836">
        <v>32.134735176823398</v>
      </c>
    </row>
    <row r="4837" spans="1:17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  <c r="D4837" t="s">
        <v>713</v>
      </c>
      <c r="E4837">
        <v>0</v>
      </c>
      <c r="F4837">
        <v>535.66</v>
      </c>
      <c r="G4837">
        <v>-8.5659753999046</v>
      </c>
      <c r="H4837">
        <v>2.9036930235365102</v>
      </c>
      <c r="I4837">
        <v>-1.5547167099369099</v>
      </c>
      <c r="J4837">
        <v>-1.59891644469744</v>
      </c>
      <c r="K4837">
        <v>512.88132778984505</v>
      </c>
      <c r="L4837">
        <v>481.97799859427198</v>
      </c>
      <c r="M4837">
        <v>38.951823625668403</v>
      </c>
      <c r="N4837">
        <v>3.3516519958450899</v>
      </c>
      <c r="O4837">
        <v>1.59429488854871</v>
      </c>
      <c r="P4837">
        <v>25.271281571562199</v>
      </c>
    </row>
    <row r="4838" spans="1:17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D4838" t="s">
        <v>1308</v>
      </c>
      <c r="E4838">
        <v>0</v>
      </c>
      <c r="F4838">
        <v>122.22</v>
      </c>
      <c r="G4838">
        <v>-19.554456703467601</v>
      </c>
      <c r="H4838">
        <v>-3.73650423174267</v>
      </c>
      <c r="I4838">
        <v>-10.105837083471799</v>
      </c>
      <c r="J4838">
        <v>-0.47049020554301801</v>
      </c>
      <c r="K4838">
        <v>121.63032474468901</v>
      </c>
      <c r="L4838">
        <v>119.154024719143</v>
      </c>
      <c r="M4838">
        <v>42.831285615245399</v>
      </c>
      <c r="N4838">
        <v>0.57035603822564496</v>
      </c>
      <c r="O4838">
        <v>3.0927835051546499</v>
      </c>
      <c r="P4838">
        <v>6.9572066159096799</v>
      </c>
    </row>
    <row r="4839" spans="1:17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D4839" t="s">
        <v>713</v>
      </c>
      <c r="E4839">
        <v>0</v>
      </c>
      <c r="F4839">
        <v>41.16</v>
      </c>
      <c r="G4839">
        <v>6.97329271611365</v>
      </c>
      <c r="H4839">
        <v>-0.38419140749049702</v>
      </c>
      <c r="I4839">
        <v>2.57882254799856</v>
      </c>
      <c r="J4839">
        <v>-0.75177817259742497</v>
      </c>
      <c r="K4839">
        <v>39.103027052271798</v>
      </c>
      <c r="L4839">
        <v>36.269311107501899</v>
      </c>
      <c r="M4839">
        <v>40.246772189485696</v>
      </c>
      <c r="N4839">
        <v>1.04131689145241</v>
      </c>
      <c r="O4839">
        <v>1.5063168124392601</v>
      </c>
      <c r="P4839">
        <v>33.117723156532897</v>
      </c>
    </row>
    <row r="4840" spans="1:17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  <c r="D4840" t="s">
        <v>1308</v>
      </c>
      <c r="E4840">
        <v>0</v>
      </c>
      <c r="F4840">
        <v>56.07</v>
      </c>
      <c r="G4840">
        <v>-18.851174485438101</v>
      </c>
      <c r="H4840">
        <v>-3.4623238283923201</v>
      </c>
      <c r="I4840">
        <v>-9.6907836289081999</v>
      </c>
      <c r="J4840">
        <v>-1.3308997918549701</v>
      </c>
      <c r="K4840">
        <v>55.574616515423003</v>
      </c>
      <c r="L4840">
        <v>54.428367207882999</v>
      </c>
      <c r="M4840">
        <v>51.453169897924603</v>
      </c>
      <c r="N4840">
        <v>1.9220967445122099</v>
      </c>
      <c r="O4840">
        <v>3.7988228999464999</v>
      </c>
      <c r="P4840">
        <v>7.4961656441717901</v>
      </c>
    </row>
    <row r="4841" spans="1:17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  <c r="D4841" t="s">
        <v>629</v>
      </c>
      <c r="M4841">
        <v>50</v>
      </c>
    </row>
    <row r="4842" spans="1:17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</row>
    <row r="4843" spans="1:17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  <c r="D4843" t="s">
        <v>624</v>
      </c>
      <c r="F4843">
        <v>250</v>
      </c>
      <c r="G4843">
        <v>-5.5931859894901201</v>
      </c>
      <c r="H4843">
        <v>-1.87035303188851</v>
      </c>
      <c r="I4843">
        <v>-12.2495918825592</v>
      </c>
      <c r="J4843">
        <v>1.0670674632677399</v>
      </c>
      <c r="N4843">
        <v>1</v>
      </c>
    </row>
    <row r="4844" spans="1:17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  <c r="F4844">
        <v>10.28</v>
      </c>
      <c r="G4844">
        <v>-5.5931859894901201</v>
      </c>
      <c r="H4844">
        <v>-1.87035303188851</v>
      </c>
      <c r="I4844">
        <v>-12.2495918825592</v>
      </c>
      <c r="J4844">
        <v>1.0670674632677399</v>
      </c>
    </row>
    <row r="4845" spans="1:17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  <c r="F4845">
        <v>1.1499999999999999</v>
      </c>
      <c r="G4845">
        <v>-5.5931859894901201</v>
      </c>
      <c r="H4845">
        <v>-1.87035303188851</v>
      </c>
      <c r="I4845">
        <v>-12.2495918825592</v>
      </c>
      <c r="J4845">
        <v>1.0670674632677399</v>
      </c>
    </row>
    <row r="4846" spans="1:17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  <c r="D4846" t="s">
        <v>130</v>
      </c>
      <c r="F4846">
        <v>75.5</v>
      </c>
      <c r="G4846">
        <v>-19.244311640801701</v>
      </c>
      <c r="H4846">
        <v>-11.6929289751381</v>
      </c>
      <c r="I4846">
        <v>-45.314170416805098</v>
      </c>
      <c r="J4846">
        <v>-6.48030754490593</v>
      </c>
      <c r="K4846">
        <v>84.718437989331406</v>
      </c>
      <c r="L4846">
        <v>86.131231353767106</v>
      </c>
      <c r="N4846">
        <v>1.0044673470938801</v>
      </c>
      <c r="O4846">
        <v>66.556291390728404</v>
      </c>
      <c r="P4846">
        <v>32.992777875638502</v>
      </c>
    </row>
    <row r="4847" spans="1:17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</row>
    <row r="4848" spans="1:17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</row>
    <row r="4849" spans="1:16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</row>
    <row r="4850" spans="1:16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</row>
    <row r="4851" spans="1:16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</row>
    <row r="4852" spans="1:16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</row>
    <row r="4853" spans="1:16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</row>
    <row r="4854" spans="1:16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</row>
    <row r="4855" spans="1:16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D4855" t="s">
        <v>539</v>
      </c>
      <c r="F4855">
        <v>0</v>
      </c>
      <c r="G4855">
        <v>-26.3061380730195</v>
      </c>
      <c r="M4855">
        <v>50</v>
      </c>
    </row>
    <row r="4856" spans="1:16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</row>
    <row r="4857" spans="1:16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F4857">
        <v>0.92</v>
      </c>
      <c r="G4857">
        <v>-9.8504418704879395</v>
      </c>
      <c r="H4857">
        <v>6.1362248659186802</v>
      </c>
      <c r="I4857">
        <v>-9.9614019179692406</v>
      </c>
      <c r="J4857">
        <v>11.1040649347764</v>
      </c>
      <c r="K4857">
        <v>0.79174233651439097</v>
      </c>
      <c r="L4857">
        <v>0.82822095102254101</v>
      </c>
      <c r="N4857">
        <v>1.88419348121597</v>
      </c>
      <c r="O4857">
        <v>5.4347826086956497</v>
      </c>
      <c r="P4857">
        <v>87.755102040816297</v>
      </c>
    </row>
    <row r="4858" spans="1:16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D4858" t="s">
        <v>130</v>
      </c>
      <c r="F4858">
        <v>0</v>
      </c>
      <c r="G4858">
        <v>-26.3061380730195</v>
      </c>
      <c r="M4858">
        <v>50</v>
      </c>
    </row>
    <row r="4859" spans="1:16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F4859">
        <v>0</v>
      </c>
      <c r="G4859">
        <v>-26.3061380730195</v>
      </c>
      <c r="M4859">
        <v>50</v>
      </c>
    </row>
    <row r="4860" spans="1:16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D4860" t="s">
        <v>403</v>
      </c>
      <c r="F4860">
        <v>0</v>
      </c>
      <c r="G4860">
        <v>-26.3061380730195</v>
      </c>
      <c r="M4860">
        <v>50</v>
      </c>
    </row>
    <row r="4861" spans="1:16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D4861" t="s">
        <v>539</v>
      </c>
    </row>
    <row r="4862" spans="1:16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239</v>
      </c>
    </row>
    <row r="4863" spans="1:16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D4863" t="s">
        <v>140</v>
      </c>
      <c r="F4863">
        <v>0</v>
      </c>
      <c r="G4863">
        <v>-26.3061380730195</v>
      </c>
    </row>
    <row r="4864" spans="1:16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D4864" t="s">
        <v>629</v>
      </c>
      <c r="F4864">
        <v>0</v>
      </c>
      <c r="G4864">
        <v>-26.3061380730195</v>
      </c>
      <c r="M4864">
        <v>50</v>
      </c>
    </row>
    <row r="4865" spans="1:16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F4865">
        <v>0</v>
      </c>
      <c r="G4865">
        <v>-26.3061380730195</v>
      </c>
      <c r="M4865">
        <v>50</v>
      </c>
    </row>
    <row r="4866" spans="1:16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D4866" t="s">
        <v>629</v>
      </c>
      <c r="F4866">
        <v>0</v>
      </c>
      <c r="G4866">
        <v>-26.3061380730195</v>
      </c>
      <c r="M4866">
        <v>50</v>
      </c>
    </row>
    <row r="4867" spans="1:16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D4867" t="s">
        <v>117</v>
      </c>
      <c r="F4867">
        <v>0</v>
      </c>
      <c r="G4867">
        <v>-26.3061380730195</v>
      </c>
      <c r="M4867">
        <v>50</v>
      </c>
    </row>
    <row r="4868" spans="1:16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D4868" t="s">
        <v>629</v>
      </c>
      <c r="F4868">
        <v>0</v>
      </c>
      <c r="G4868">
        <v>-26.3061380730195</v>
      </c>
      <c r="M4868">
        <v>50</v>
      </c>
    </row>
    <row r="4869" spans="1:16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F4869">
        <v>0</v>
      </c>
      <c r="G4869">
        <v>-26.3061380730195</v>
      </c>
      <c r="M4869">
        <v>50</v>
      </c>
    </row>
    <row r="4870" spans="1:16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F4870">
        <v>0</v>
      </c>
      <c r="G4870">
        <v>-26.3061380730195</v>
      </c>
      <c r="M4870">
        <v>50</v>
      </c>
    </row>
    <row r="4871" spans="1:16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D4871" t="s">
        <v>46</v>
      </c>
      <c r="F4871">
        <v>0</v>
      </c>
      <c r="G4871">
        <v>-26.3061380730195</v>
      </c>
      <c r="M4871">
        <v>50</v>
      </c>
    </row>
    <row r="4872" spans="1:16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692</v>
      </c>
    </row>
    <row r="4873" spans="1:16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F4873">
        <v>0</v>
      </c>
      <c r="G4873">
        <v>-26.3061380730195</v>
      </c>
      <c r="M4873">
        <v>50</v>
      </c>
    </row>
    <row r="4874" spans="1:16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75</v>
      </c>
      <c r="F4874">
        <v>0</v>
      </c>
      <c r="G4874">
        <v>-26.3061380730195</v>
      </c>
      <c r="M4874">
        <v>50</v>
      </c>
    </row>
    <row r="4875" spans="1:16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D4875" t="s">
        <v>252</v>
      </c>
      <c r="F4875">
        <v>0</v>
      </c>
      <c r="G4875">
        <v>-26.3061380730195</v>
      </c>
      <c r="M4875">
        <v>50</v>
      </c>
    </row>
    <row r="4876" spans="1:16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D4876" t="s">
        <v>403</v>
      </c>
      <c r="F4876">
        <v>0</v>
      </c>
      <c r="G4876">
        <v>-26.3061380730195</v>
      </c>
      <c r="M4876">
        <v>50</v>
      </c>
    </row>
    <row r="4877" spans="1:16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D4877" t="s">
        <v>117</v>
      </c>
      <c r="F4877">
        <v>0</v>
      </c>
      <c r="G4877">
        <v>-26.3061380730195</v>
      </c>
      <c r="M4877">
        <v>50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F4878">
        <v>26.04</v>
      </c>
      <c r="G4878">
        <v>-16.060583458286299</v>
      </c>
      <c r="H4878">
        <v>10.8939484431544</v>
      </c>
      <c r="I4878">
        <v>-3.0866338200898999</v>
      </c>
      <c r="J4878">
        <v>14.491719255764</v>
      </c>
      <c r="M4878">
        <v>100</v>
      </c>
      <c r="O4878">
        <v>0</v>
      </c>
      <c r="P4878">
        <v>15.733333333333301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F4879">
        <v>21.49</v>
      </c>
      <c r="G4879">
        <v>-26.399118082317599</v>
      </c>
      <c r="H4879">
        <v>4.4629406912164704</v>
      </c>
      <c r="I4879">
        <v>-30.995023683865298</v>
      </c>
      <c r="J4879">
        <v>-1.4391449417667901</v>
      </c>
      <c r="K4879">
        <v>19.618669248106499</v>
      </c>
      <c r="L4879">
        <v>20.330195081585501</v>
      </c>
      <c r="N4879">
        <v>2.0313931974088999</v>
      </c>
      <c r="O4879">
        <v>32.573289902280102</v>
      </c>
      <c r="P4879">
        <v>35.157232704402396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1151</v>
      </c>
    </row>
    <row r="4881" spans="1:13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F4881">
        <v>0</v>
      </c>
      <c r="G4881">
        <v>-26.3061380730195</v>
      </c>
      <c r="M4881">
        <v>50</v>
      </c>
    </row>
    <row r="4882" spans="1:13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D4882" t="s">
        <v>539</v>
      </c>
      <c r="F4882">
        <v>0</v>
      </c>
      <c r="G4882">
        <v>-26.3061380730195</v>
      </c>
      <c r="M4882">
        <v>50</v>
      </c>
    </row>
    <row r="4883" spans="1:13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D4883" t="s">
        <v>539</v>
      </c>
      <c r="F4883">
        <v>0</v>
      </c>
      <c r="G4883">
        <v>-26.3061380730195</v>
      </c>
      <c r="M4883">
        <v>50</v>
      </c>
    </row>
    <row r="4884" spans="1:13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F4884">
        <v>0</v>
      </c>
      <c r="G4884">
        <v>-26.3061380730195</v>
      </c>
      <c r="M4884">
        <v>50</v>
      </c>
    </row>
    <row r="4885" spans="1:13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F4885">
        <v>0</v>
      </c>
      <c r="G4885">
        <v>-26.3061380730195</v>
      </c>
      <c r="M4885">
        <v>50</v>
      </c>
    </row>
    <row r="4886" spans="1:13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75</v>
      </c>
      <c r="F4886">
        <v>0</v>
      </c>
      <c r="G4886">
        <v>-26.3061380730195</v>
      </c>
      <c r="M4886">
        <v>50</v>
      </c>
    </row>
    <row r="4887" spans="1:13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49</v>
      </c>
      <c r="F4887">
        <v>0</v>
      </c>
      <c r="G4887">
        <v>-26.3061380730195</v>
      </c>
      <c r="M4887">
        <v>50</v>
      </c>
    </row>
    <row r="4888" spans="1:13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F4888">
        <v>0</v>
      </c>
      <c r="G4888">
        <v>-26.3061380730195</v>
      </c>
      <c r="M4888">
        <v>50</v>
      </c>
    </row>
    <row r="4889" spans="1:13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539</v>
      </c>
      <c r="F4889">
        <v>0</v>
      </c>
      <c r="G4889">
        <v>-26.3061380730195</v>
      </c>
      <c r="M4889">
        <v>50</v>
      </c>
    </row>
    <row r="4890" spans="1:13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117</v>
      </c>
      <c r="F4890">
        <v>0</v>
      </c>
      <c r="G4890">
        <v>-26.3061380730195</v>
      </c>
    </row>
    <row r="4891" spans="1:13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539</v>
      </c>
      <c r="F4891">
        <v>0</v>
      </c>
      <c r="G4891">
        <v>-26.3061380730195</v>
      </c>
      <c r="M4891">
        <v>50</v>
      </c>
    </row>
    <row r="4892" spans="1:13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140</v>
      </c>
      <c r="F4892">
        <v>0</v>
      </c>
      <c r="G4892">
        <v>-26.3061380730195</v>
      </c>
      <c r="M4892">
        <v>50</v>
      </c>
    </row>
    <row r="4893" spans="1:13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140</v>
      </c>
      <c r="F4893">
        <v>0</v>
      </c>
      <c r="G4893">
        <v>-26.3061380730195</v>
      </c>
      <c r="M4893">
        <v>50</v>
      </c>
    </row>
    <row r="4894" spans="1:13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539</v>
      </c>
      <c r="F4894">
        <v>0</v>
      </c>
      <c r="G4894">
        <v>-26.3061380730195</v>
      </c>
      <c r="M4894">
        <v>50</v>
      </c>
    </row>
    <row r="4895" spans="1:13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F4895">
        <v>0</v>
      </c>
      <c r="G4895">
        <v>-26.3061380730195</v>
      </c>
      <c r="M4895">
        <v>50</v>
      </c>
    </row>
    <row r="4896" spans="1:13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403</v>
      </c>
      <c r="F4896">
        <v>0</v>
      </c>
      <c r="G4896">
        <v>-26.3061380730195</v>
      </c>
      <c r="M4896">
        <v>50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539</v>
      </c>
      <c r="F4897">
        <v>0</v>
      </c>
      <c r="G4897">
        <v>-26.3061380730195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F4898">
        <v>0</v>
      </c>
      <c r="G4898">
        <v>-26.3061380730195</v>
      </c>
      <c r="M4898">
        <v>50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539</v>
      </c>
      <c r="F4899">
        <v>0</v>
      </c>
      <c r="G4899">
        <v>-26.3061380730195</v>
      </c>
      <c r="M4899">
        <v>50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117</v>
      </c>
      <c r="F4900">
        <v>0</v>
      </c>
      <c r="G4900">
        <v>-26.3061380730195</v>
      </c>
      <c r="M4900">
        <v>50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65</v>
      </c>
      <c r="F4901">
        <v>0</v>
      </c>
      <c r="G4901">
        <v>-26.3061380730195</v>
      </c>
      <c r="M4901">
        <v>50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624</v>
      </c>
      <c r="F4902">
        <v>0</v>
      </c>
      <c r="G4902">
        <v>-26.3061380730195</v>
      </c>
      <c r="M4902">
        <v>50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214</v>
      </c>
      <c r="F4903">
        <v>0</v>
      </c>
      <c r="G4903">
        <v>-26.3061380730195</v>
      </c>
      <c r="M4903">
        <v>50</v>
      </c>
    </row>
    <row r="4904" spans="1:16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D4904" t="s">
        <v>214</v>
      </c>
      <c r="F4904">
        <v>0</v>
      </c>
      <c r="G4904">
        <v>-26.3061380730195</v>
      </c>
      <c r="M4904">
        <v>50</v>
      </c>
    </row>
    <row r="4905" spans="1:16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F4905">
        <v>0</v>
      </c>
      <c r="G4905">
        <v>-26.3061380730195</v>
      </c>
      <c r="M4905">
        <v>50</v>
      </c>
    </row>
    <row r="4906" spans="1:16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F4906">
        <v>0</v>
      </c>
      <c r="G4906">
        <v>-26.3061380730195</v>
      </c>
      <c r="M4906">
        <v>50</v>
      </c>
    </row>
    <row r="4907" spans="1:16" hidden="1" x14ac:dyDescent="0.3">
      <c r="A4907" t="s">
        <v>9969</v>
      </c>
      <c r="B4907" t="s">
        <v>9970</v>
      </c>
      <c r="C4907" t="str">
        <f>IFERROR(VLOOKUP(Table1[[#This Row],[Ticker]],[1]!Table1[[Symbol]:[Industry]],2,FALSE),"-")</f>
        <v>-</v>
      </c>
      <c r="D4907" t="s">
        <v>336</v>
      </c>
      <c r="F4907">
        <v>0</v>
      </c>
      <c r="G4907">
        <v>-26.3061380730195</v>
      </c>
      <c r="M4907">
        <v>50</v>
      </c>
    </row>
    <row r="4908" spans="1:16" hidden="1" x14ac:dyDescent="0.3">
      <c r="A4908" t="s">
        <v>9971</v>
      </c>
      <c r="B4908" t="s">
        <v>9972</v>
      </c>
      <c r="C4908" t="str">
        <f>IFERROR(VLOOKUP(Table1[[#This Row],[Ticker]],[1]!Table1[[Symbol]:[Industry]],2,FALSE),"-")</f>
        <v>-</v>
      </c>
      <c r="D4908" t="s">
        <v>242</v>
      </c>
      <c r="F4908">
        <v>0</v>
      </c>
      <c r="G4908">
        <v>-26.3061380730195</v>
      </c>
      <c r="M4908">
        <v>50</v>
      </c>
    </row>
    <row r="4909" spans="1:16" hidden="1" x14ac:dyDescent="0.3">
      <c r="A4909" t="s">
        <v>9973</v>
      </c>
      <c r="B4909" t="s">
        <v>9974</v>
      </c>
      <c r="C4909" t="str">
        <f>IFERROR(VLOOKUP(Table1[[#This Row],[Ticker]],[1]!Table1[[Symbol]:[Industry]],2,FALSE),"-")</f>
        <v>-</v>
      </c>
      <c r="D4909" t="s">
        <v>46</v>
      </c>
    </row>
    <row r="4910" spans="1:16" hidden="1" x14ac:dyDescent="0.3">
      <c r="A4910" t="s">
        <v>27</v>
      </c>
      <c r="B4910" t="s">
        <v>9975</v>
      </c>
      <c r="C4910" t="str">
        <f>IFERROR(VLOOKUP(Table1[[#This Row],[Ticker]],[1]!Table1[[Symbol]:[Industry]],2,FALSE),"-")</f>
        <v>-</v>
      </c>
      <c r="D4910" t="s">
        <v>29</v>
      </c>
      <c r="F4910">
        <v>1031.0999999999999</v>
      </c>
      <c r="G4910">
        <v>85.750234728132497</v>
      </c>
      <c r="H4910">
        <v>-4.52867511253059</v>
      </c>
      <c r="I4910">
        <v>40.173841042622001</v>
      </c>
      <c r="J4910">
        <v>-3.9628946802058098</v>
      </c>
      <c r="K4910">
        <v>985.61845802104403</v>
      </c>
      <c r="L4910">
        <v>790.95238493681597</v>
      </c>
      <c r="N4910">
        <v>1.3558521324092501</v>
      </c>
      <c r="O4910">
        <v>14.1208418194161</v>
      </c>
      <c r="P4910">
        <v>125.62363238512</v>
      </c>
    </row>
    <row r="4911" spans="1:16" hidden="1" x14ac:dyDescent="0.3">
      <c r="A4911" t="s">
        <v>9976</v>
      </c>
      <c r="B4911" t="s">
        <v>9977</v>
      </c>
      <c r="C4911" t="str">
        <f>IFERROR(VLOOKUP(Table1[[#This Row],[Ticker]],[1]!Table1[[Symbol]:[Industry]],2,FALSE),"-")</f>
        <v>-</v>
      </c>
      <c r="F4911">
        <v>125.75</v>
      </c>
      <c r="G4911">
        <v>66.858224446181595</v>
      </c>
      <c r="H4911">
        <v>12.026484963738699</v>
      </c>
      <c r="I4911">
        <v>48.300202310678102</v>
      </c>
      <c r="J4911">
        <v>8.7583859224307297</v>
      </c>
      <c r="K4911">
        <v>111.92558050914</v>
      </c>
      <c r="L4911">
        <v>89.849098255371999</v>
      </c>
      <c r="N4911">
        <v>1.2639761500776601</v>
      </c>
      <c r="O4911">
        <v>5.6461232604373599</v>
      </c>
      <c r="P4911">
        <v>105.810147299509</v>
      </c>
    </row>
    <row r="4912" spans="1:16" hidden="1" x14ac:dyDescent="0.3">
      <c r="A4912" t="s">
        <v>9978</v>
      </c>
      <c r="B4912" t="s">
        <v>9979</v>
      </c>
      <c r="C4912" t="str">
        <f>IFERROR(VLOOKUP(Table1[[#This Row],[Ticker]],[1]!Table1[[Symbol]:[Industry]],2,FALSE),"-")</f>
        <v>-</v>
      </c>
      <c r="F4912">
        <v>0</v>
      </c>
      <c r="G4912">
        <v>-26.3061380730195</v>
      </c>
      <c r="M4912">
        <v>50</v>
      </c>
    </row>
    <row r="4913" spans="1:16" hidden="1" x14ac:dyDescent="0.3">
      <c r="A4913" t="s">
        <v>9980</v>
      </c>
      <c r="B4913" t="s">
        <v>9981</v>
      </c>
      <c r="C4913" t="str">
        <f>IFERROR(VLOOKUP(Table1[[#This Row],[Ticker]],[1]!Table1[[Symbol]:[Industry]],2,FALSE),"-")</f>
        <v>-</v>
      </c>
      <c r="D4913" t="s">
        <v>46</v>
      </c>
    </row>
    <row r="4914" spans="1:16" hidden="1" x14ac:dyDescent="0.3">
      <c r="A4914" t="s">
        <v>9982</v>
      </c>
      <c r="B4914" t="s">
        <v>9983</v>
      </c>
      <c r="C4914" t="str">
        <f>IFERROR(VLOOKUP(Table1[[#This Row],[Ticker]],[1]!Table1[[Symbol]:[Industry]],2,FALSE),"-")</f>
        <v>-</v>
      </c>
      <c r="D4914" t="s">
        <v>89</v>
      </c>
      <c r="F4914">
        <v>100.9</v>
      </c>
      <c r="G4914">
        <v>-26.3061380730195</v>
      </c>
      <c r="H4914">
        <v>-5.7234713341867298</v>
      </c>
      <c r="I4914">
        <v>-14.216274878830999</v>
      </c>
      <c r="J4914">
        <v>-1.21187282645396</v>
      </c>
      <c r="K4914">
        <v>87.652241622888795</v>
      </c>
      <c r="N4914">
        <v>3.2121212121212102</v>
      </c>
      <c r="O4914">
        <v>0.89197224975221501</v>
      </c>
    </row>
    <row r="4915" spans="1:16" hidden="1" x14ac:dyDescent="0.3">
      <c r="A4915" t="s">
        <v>9984</v>
      </c>
      <c r="B4915" t="s">
        <v>9985</v>
      </c>
      <c r="C4915" t="str">
        <f>IFERROR(VLOOKUP(Table1[[#This Row],[Ticker]],[1]!Table1[[Symbol]:[Industry]],2,FALSE),"-")</f>
        <v>-</v>
      </c>
      <c r="D4915" t="s">
        <v>713</v>
      </c>
      <c r="F4915">
        <v>25.3</v>
      </c>
      <c r="G4915">
        <v>4.0905646575316599</v>
      </c>
      <c r="H4915">
        <v>1.1463832136302301</v>
      </c>
      <c r="I4915">
        <v>-2.7069151510452998</v>
      </c>
      <c r="J4915">
        <v>-0.80527928978664298</v>
      </c>
      <c r="K4915">
        <v>24.174155613943199</v>
      </c>
      <c r="L4915">
        <v>22.446827456164499</v>
      </c>
      <c r="N4915">
        <v>0.62469920044401595</v>
      </c>
      <c r="O4915">
        <v>0.47430830039525401</v>
      </c>
      <c r="P4915">
        <v>53.3333333333333</v>
      </c>
    </row>
    <row r="4916" spans="1:16" hidden="1" x14ac:dyDescent="0.3">
      <c r="A4916" t="s">
        <v>9986</v>
      </c>
      <c r="B4916" t="s">
        <v>9987</v>
      </c>
      <c r="C4916" t="str">
        <f>IFERROR(VLOOKUP(Table1[[#This Row],[Ticker]],[1]!Table1[[Symbol]:[Industry]],2,FALSE),"-")</f>
        <v>-</v>
      </c>
      <c r="D4916" t="s">
        <v>713</v>
      </c>
      <c r="F4916">
        <v>90.42</v>
      </c>
      <c r="G4916">
        <v>1.8582843224446199</v>
      </c>
      <c r="H4916">
        <v>-3.28882309242608</v>
      </c>
      <c r="I4916">
        <v>12.706283826119099</v>
      </c>
      <c r="J4916">
        <v>2.93081561353261</v>
      </c>
      <c r="K4916">
        <v>86.3842639564199</v>
      </c>
      <c r="L4916">
        <v>78.495446723768197</v>
      </c>
      <c r="N4916">
        <v>0.78774740342484195</v>
      </c>
      <c r="O4916">
        <v>4.0145985401459798</v>
      </c>
      <c r="P4916">
        <v>34.1742098234159</v>
      </c>
    </row>
    <row r="4917" spans="1:16" hidden="1" x14ac:dyDescent="0.3">
      <c r="A4917" t="s">
        <v>9988</v>
      </c>
      <c r="B4917" t="s">
        <v>9989</v>
      </c>
      <c r="C4917" t="str">
        <f>IFERROR(VLOOKUP(Table1[[#This Row],[Ticker]],[1]!Table1[[Symbol]:[Industry]],2,FALSE),"-")</f>
        <v>-</v>
      </c>
      <c r="D4917" t="s">
        <v>1308</v>
      </c>
      <c r="F4917">
        <v>232.94</v>
      </c>
      <c r="G4917">
        <v>-18.468537961913601</v>
      </c>
      <c r="H4917">
        <v>-4.0159829400163698</v>
      </c>
      <c r="I4917">
        <v>-8.6870851104745608</v>
      </c>
      <c r="J4917">
        <v>-1.1124985191444701</v>
      </c>
      <c r="K4917">
        <v>230.52351810547</v>
      </c>
      <c r="L4917">
        <v>223.874426246664</v>
      </c>
      <c r="N4917">
        <v>0.64731983644491597</v>
      </c>
      <c r="O4917">
        <v>0.210354597750495</v>
      </c>
      <c r="P4917">
        <v>7.8376001111059601</v>
      </c>
    </row>
    <row r="4918" spans="1:16" hidden="1" x14ac:dyDescent="0.3">
      <c r="A4918" t="s">
        <v>9990</v>
      </c>
      <c r="B4918" t="s">
        <v>9991</v>
      </c>
      <c r="C4918" t="str">
        <f>IFERROR(VLOOKUP(Table1[[#This Row],[Ticker]],[1]!Table1[[Symbol]:[Industry]],2,FALSE),"-")</f>
        <v>-</v>
      </c>
      <c r="D4918" t="s">
        <v>713</v>
      </c>
      <c r="F4918">
        <v>1130.7</v>
      </c>
      <c r="G4918">
        <v>-18.311868732045301</v>
      </c>
      <c r="H4918">
        <v>-4.0188849035857404</v>
      </c>
      <c r="I4918">
        <v>-8.4201486485998895</v>
      </c>
      <c r="J4918">
        <v>-1.06399576156852</v>
      </c>
      <c r="K4918">
        <v>1120.0269758270999</v>
      </c>
      <c r="L4918">
        <v>1092.9378667840101</v>
      </c>
      <c r="N4918">
        <v>0.353128084944339</v>
      </c>
      <c r="O4918">
        <v>11.6653400548332</v>
      </c>
      <c r="P4918">
        <v>31.677322433008399</v>
      </c>
    </row>
    <row r="4919" spans="1:16" hidden="1" x14ac:dyDescent="0.3">
      <c r="A4919" t="s">
        <v>9992</v>
      </c>
      <c r="B4919" t="s">
        <v>9993</v>
      </c>
      <c r="C4919" t="str">
        <f>IFERROR(VLOOKUP(Table1[[#This Row],[Ticker]],[1]!Table1[[Symbol]:[Industry]],2,FALSE),"-")</f>
        <v>-</v>
      </c>
      <c r="D4919" t="s">
        <v>713</v>
      </c>
      <c r="F4919">
        <v>94.25</v>
      </c>
      <c r="G4919">
        <v>27.435913125415102</v>
      </c>
      <c r="H4919">
        <v>-1.9175201495354099</v>
      </c>
      <c r="I4919">
        <v>9.5651906237242201</v>
      </c>
      <c r="J4919">
        <v>-0.545682600053216</v>
      </c>
      <c r="K4919">
        <v>90.482048645591803</v>
      </c>
      <c r="L4919">
        <v>80.648680950034304</v>
      </c>
      <c r="N4919">
        <v>0.78373865353916194</v>
      </c>
      <c r="O4919">
        <v>0.79575596816976402</v>
      </c>
      <c r="P4919">
        <v>55.785123966942102</v>
      </c>
    </row>
    <row r="4920" spans="1:16" hidden="1" x14ac:dyDescent="0.3">
      <c r="A4920" t="s">
        <v>9994</v>
      </c>
      <c r="B4920" t="s">
        <v>9995</v>
      </c>
      <c r="C4920" t="str">
        <f>IFERROR(VLOOKUP(Table1[[#This Row],[Ticker]],[1]!Table1[[Symbol]:[Industry]],2,FALSE),"-")</f>
        <v>-</v>
      </c>
      <c r="D4920" t="s">
        <v>713</v>
      </c>
      <c r="F4920">
        <v>53.28</v>
      </c>
      <c r="G4920">
        <v>-7.0710676189824504</v>
      </c>
      <c r="H4920">
        <v>-0.13280749750460599</v>
      </c>
      <c r="I4920">
        <v>-1.44642615006886</v>
      </c>
      <c r="J4920">
        <v>-1.4855165165936399</v>
      </c>
      <c r="K4920">
        <v>51.010544734295898</v>
      </c>
      <c r="L4920">
        <v>47.887822244888604</v>
      </c>
      <c r="N4920">
        <v>0.24364862429540199</v>
      </c>
      <c r="O4920">
        <v>10.5855855855855</v>
      </c>
      <c r="P4920">
        <v>47.426674045379002</v>
      </c>
    </row>
    <row r="4921" spans="1:16" hidden="1" x14ac:dyDescent="0.3">
      <c r="A4921" t="s">
        <v>9996</v>
      </c>
      <c r="B4921" t="s">
        <v>9997</v>
      </c>
      <c r="C4921" t="str">
        <f>IFERROR(VLOOKUP(Table1[[#This Row],[Ticker]],[1]!Table1[[Symbol]:[Industry]],2,FALSE),"-")</f>
        <v>-</v>
      </c>
      <c r="D4921" t="s">
        <v>1308</v>
      </c>
      <c r="F4921">
        <v>1000</v>
      </c>
      <c r="G4921">
        <v>-26.3061380730195</v>
      </c>
      <c r="H4921">
        <v>-4.8073746469010299</v>
      </c>
      <c r="I4921">
        <v>-13.332188434823101</v>
      </c>
      <c r="J4921">
        <v>-1.2406140675691599</v>
      </c>
      <c r="K4921">
        <v>999.99789074248702</v>
      </c>
      <c r="L4921">
        <v>999.99872857147602</v>
      </c>
      <c r="N4921">
        <v>1.3117913103952401</v>
      </c>
      <c r="O4921">
        <v>4.4989999999999997</v>
      </c>
      <c r="P4921">
        <v>0.100100100100108</v>
      </c>
    </row>
    <row r="4922" spans="1:16" hidden="1" x14ac:dyDescent="0.3">
      <c r="A4922" t="s">
        <v>9998</v>
      </c>
      <c r="B4922" t="s">
        <v>9999</v>
      </c>
      <c r="C4922" t="str">
        <f>IFERROR(VLOOKUP(Table1[[#This Row],[Ticker]],[1]!Table1[[Symbol]:[Industry]],2,FALSE),"-")</f>
        <v>-</v>
      </c>
      <c r="D4922" t="s">
        <v>713</v>
      </c>
      <c r="F4922">
        <v>178.15</v>
      </c>
      <c r="G4922">
        <v>39.367304793405701</v>
      </c>
      <c r="H4922">
        <v>5.4458727023453797</v>
      </c>
      <c r="I4922">
        <v>10.2543533619163</v>
      </c>
      <c r="J4922">
        <v>1.2669573510021499</v>
      </c>
      <c r="K4922">
        <v>165.07662436201099</v>
      </c>
      <c r="L4922">
        <v>145.20140445695901</v>
      </c>
      <c r="N4922">
        <v>0.89010254980001102</v>
      </c>
      <c r="O4922">
        <v>2.7224249228178401</v>
      </c>
      <c r="P4922">
        <v>65.782616787641899</v>
      </c>
    </row>
    <row r="4923" spans="1:16" hidden="1" x14ac:dyDescent="0.3">
      <c r="A4923" t="s">
        <v>10000</v>
      </c>
      <c r="B4923" t="s">
        <v>10001</v>
      </c>
      <c r="C4923" t="str">
        <f>IFERROR(VLOOKUP(Table1[[#This Row],[Ticker]],[1]!Table1[[Symbol]:[Industry]],2,FALSE),"-")</f>
        <v>-</v>
      </c>
      <c r="D4923" t="s">
        <v>713</v>
      </c>
      <c r="F4923">
        <v>21.47</v>
      </c>
      <c r="G4923">
        <v>34.520245254401502</v>
      </c>
      <c r="H4923">
        <v>3.5354904836994701</v>
      </c>
      <c r="I4923">
        <v>9.8462395628819195</v>
      </c>
      <c r="J4923">
        <v>1.0642682753718999</v>
      </c>
      <c r="K4923">
        <v>20.080728638560799</v>
      </c>
      <c r="L4923">
        <v>17.689922735657301</v>
      </c>
      <c r="N4923">
        <v>0.661212616642747</v>
      </c>
      <c r="O4923">
        <v>2.0027945971122501</v>
      </c>
      <c r="P4923">
        <v>61.437521947252598</v>
      </c>
    </row>
    <row r="4924" spans="1:16" hidden="1" x14ac:dyDescent="0.3">
      <c r="A4924" t="s">
        <v>10002</v>
      </c>
      <c r="B4924" t="s">
        <v>10003</v>
      </c>
      <c r="C4924" t="str">
        <f>IFERROR(VLOOKUP(Table1[[#This Row],[Ticker]],[1]!Table1[[Symbol]:[Industry]],2,FALSE),"-")</f>
        <v>-</v>
      </c>
      <c r="D4924" t="s">
        <v>713</v>
      </c>
      <c r="F4924">
        <v>37.01</v>
      </c>
      <c r="G4924">
        <v>16.149597107888699</v>
      </c>
      <c r="H4924">
        <v>2.0531723064617</v>
      </c>
      <c r="I4924">
        <v>6.5188478346068699</v>
      </c>
      <c r="J4924">
        <v>-0.146023828322489</v>
      </c>
      <c r="K4924">
        <v>34.891641408076602</v>
      </c>
      <c r="L4924">
        <v>31.8296130549741</v>
      </c>
      <c r="N4924">
        <v>0.61446273719320199</v>
      </c>
      <c r="O4924">
        <v>2.59389354228587</v>
      </c>
      <c r="P4924">
        <v>44.344773790951599</v>
      </c>
    </row>
    <row r="4925" spans="1:16" hidden="1" x14ac:dyDescent="0.3">
      <c r="A4925" t="s">
        <v>10004</v>
      </c>
      <c r="B4925" t="s">
        <v>10005</v>
      </c>
      <c r="C4925" t="str">
        <f>IFERROR(VLOOKUP(Table1[[#This Row],[Ticker]],[1]!Table1[[Symbol]:[Industry]],2,FALSE),"-")</f>
        <v>-</v>
      </c>
      <c r="D4925" t="s">
        <v>1631</v>
      </c>
      <c r="F4925">
        <v>71.989999999999995</v>
      </c>
      <c r="G4925">
        <v>-2.94709779881221</v>
      </c>
      <c r="H4925">
        <v>-3.4356791069110599</v>
      </c>
      <c r="I4925">
        <v>1.5210342837473301</v>
      </c>
      <c r="J4925">
        <v>9.0971137748433004E-2</v>
      </c>
      <c r="K4925">
        <v>70.919899459940495</v>
      </c>
      <c r="L4925">
        <v>66.335566402232303</v>
      </c>
      <c r="N4925">
        <v>0.62421202985619395</v>
      </c>
      <c r="O4925">
        <v>13.904708987359299</v>
      </c>
      <c r="P4925">
        <v>49.202072538860001</v>
      </c>
    </row>
    <row r="4926" spans="1:16" hidden="1" x14ac:dyDescent="0.3">
      <c r="A4926" t="s">
        <v>10006</v>
      </c>
      <c r="B4926" t="s">
        <v>10007</v>
      </c>
      <c r="C4926" t="str">
        <f>IFERROR(VLOOKUP(Table1[[#This Row],[Ticker]],[1]!Table1[[Symbol]:[Industry]],2,FALSE),"-")</f>
        <v>-</v>
      </c>
      <c r="D4926" t="s">
        <v>713</v>
      </c>
      <c r="F4926">
        <v>1000</v>
      </c>
      <c r="G4926">
        <v>-26.305138063019399</v>
      </c>
      <c r="H4926">
        <v>-4.8383848801787899</v>
      </c>
      <c r="I4926">
        <v>-13.3331884248232</v>
      </c>
      <c r="J4926">
        <v>-1.2406140675691599</v>
      </c>
      <c r="K4926">
        <v>999.99845847409301</v>
      </c>
      <c r="L4926">
        <v>999.99857384005998</v>
      </c>
      <c r="N4926">
        <v>1.3606021791162199</v>
      </c>
      <c r="O4926">
        <v>3</v>
      </c>
      <c r="P4926">
        <v>0.59957345780854399</v>
      </c>
    </row>
    <row r="4927" spans="1:16" hidden="1" x14ac:dyDescent="0.3">
      <c r="A4927" t="s">
        <v>10008</v>
      </c>
      <c r="B4927" t="s">
        <v>10009</v>
      </c>
      <c r="C4927" t="str">
        <f>IFERROR(VLOOKUP(Table1[[#This Row],[Ticker]],[1]!Table1[[Symbol]:[Industry]],2,FALSE),"-")</f>
        <v>-</v>
      </c>
      <c r="D4927" t="s">
        <v>713</v>
      </c>
      <c r="F4927">
        <v>74.239999999999995</v>
      </c>
      <c r="G4927">
        <v>40.5995307596041</v>
      </c>
      <c r="H4927">
        <v>-6.2911929288937598</v>
      </c>
      <c r="I4927">
        <v>17.004890216862201</v>
      </c>
      <c r="J4927">
        <v>-2.4144369408747401</v>
      </c>
      <c r="K4927">
        <v>73.417266079204794</v>
      </c>
      <c r="L4927">
        <v>64.288539463407304</v>
      </c>
      <c r="N4927">
        <v>1.0846979411633599</v>
      </c>
      <c r="O4927">
        <v>16.783405172413801</v>
      </c>
      <c r="P4927">
        <v>70.353373106929695</v>
      </c>
    </row>
    <row r="4928" spans="1:16" hidden="1" x14ac:dyDescent="0.3">
      <c r="A4928" t="s">
        <v>10010</v>
      </c>
      <c r="B4928" t="s">
        <v>10011</v>
      </c>
      <c r="C4928" t="str">
        <f>IFERROR(VLOOKUP(Table1[[#This Row],[Ticker]],[1]!Table1[[Symbol]:[Industry]],2,FALSE),"-")</f>
        <v>-</v>
      </c>
      <c r="D4928" t="s">
        <v>713</v>
      </c>
      <c r="F4928">
        <v>81.56</v>
      </c>
      <c r="G4928">
        <v>-1.6538379049009899</v>
      </c>
      <c r="H4928">
        <v>0.53778126680378002</v>
      </c>
      <c r="I4928">
        <v>0.26112632840802602</v>
      </c>
      <c r="J4928">
        <v>1.5168352266056799</v>
      </c>
      <c r="K4928">
        <v>77.537840992824599</v>
      </c>
      <c r="L4928">
        <v>72.552775750707198</v>
      </c>
      <c r="N4928">
        <v>1.0815297763717899</v>
      </c>
      <c r="O4928">
        <v>4.2177538008827797</v>
      </c>
      <c r="P4928">
        <v>29.563145353455099</v>
      </c>
    </row>
    <row r="4929" spans="1:16" hidden="1" x14ac:dyDescent="0.3">
      <c r="A4929" t="s">
        <v>10012</v>
      </c>
      <c r="B4929" t="s">
        <v>10013</v>
      </c>
      <c r="C4929" t="str">
        <f>IFERROR(VLOOKUP(Table1[[#This Row],[Ticker]],[1]!Table1[[Symbol]:[Industry]],2,FALSE),"-")</f>
        <v>-</v>
      </c>
      <c r="D4929" t="s">
        <v>713</v>
      </c>
      <c r="F4929">
        <v>196.35</v>
      </c>
      <c r="G4929">
        <v>7.8952152179379498</v>
      </c>
      <c r="H4929">
        <v>-1.0913700675214</v>
      </c>
      <c r="I4929">
        <v>0.72531955239726398</v>
      </c>
      <c r="J4929">
        <v>1.10315588430862</v>
      </c>
      <c r="K4929">
        <v>187.87825378616299</v>
      </c>
      <c r="L4929">
        <v>172.910136363373</v>
      </c>
      <c r="N4929">
        <v>2.0763680524791002</v>
      </c>
      <c r="O4929">
        <v>0.75375604787370998</v>
      </c>
      <c r="P4929">
        <v>39.176353841791801</v>
      </c>
    </row>
    <row r="4930" spans="1:16" hidden="1" x14ac:dyDescent="0.3">
      <c r="A4930" t="s">
        <v>10014</v>
      </c>
      <c r="B4930" t="s">
        <v>10015</v>
      </c>
      <c r="C4930" t="str">
        <f>IFERROR(VLOOKUP(Table1[[#This Row],[Ticker]],[1]!Table1[[Symbol]:[Industry]],2,FALSE),"-")</f>
        <v>-</v>
      </c>
      <c r="F4930">
        <v>0</v>
      </c>
      <c r="G4930">
        <v>-26.3061380730195</v>
      </c>
    </row>
    <row r="4931" spans="1:16" hidden="1" x14ac:dyDescent="0.3">
      <c r="A4931" t="s">
        <v>10016</v>
      </c>
      <c r="B4931" t="s">
        <v>10017</v>
      </c>
      <c r="C4931" t="str">
        <f>IFERROR(VLOOKUP(Table1[[#This Row],[Ticker]],[1]!Table1[[Symbol]:[Industry]],2,FALSE),"-")</f>
        <v>-</v>
      </c>
      <c r="D4931" t="s">
        <v>1308</v>
      </c>
      <c r="F4931">
        <v>26.47</v>
      </c>
      <c r="G4931">
        <v>-18.6607537704575</v>
      </c>
      <c r="H4931">
        <v>-5.9341376270607196</v>
      </c>
      <c r="I4931">
        <v>-8.6663125945701101</v>
      </c>
      <c r="J4931">
        <v>-2.22422934589882</v>
      </c>
      <c r="K4931">
        <v>26.172141643941899</v>
      </c>
      <c r="L4931">
        <v>25.560209048116501</v>
      </c>
      <c r="N4931">
        <v>2.3911020477085798</v>
      </c>
      <c r="O4931">
        <v>12.580279561768</v>
      </c>
      <c r="P4931">
        <v>11.7349092444069</v>
      </c>
    </row>
    <row r="4932" spans="1:16" hidden="1" x14ac:dyDescent="0.3">
      <c r="A4932" t="s">
        <v>10018</v>
      </c>
      <c r="B4932" t="s">
        <v>10019</v>
      </c>
      <c r="C4932" t="str">
        <f>IFERROR(VLOOKUP(Table1[[#This Row],[Ticker]],[1]!Table1[[Symbol]:[Industry]],2,FALSE),"-")</f>
        <v>-</v>
      </c>
      <c r="D4932" t="s">
        <v>713</v>
      </c>
      <c r="F4932">
        <v>92.52</v>
      </c>
      <c r="G4932">
        <v>4.9092923623796301</v>
      </c>
      <c r="H4932">
        <v>-3.3880379962811502</v>
      </c>
      <c r="I4932">
        <v>15.1678115651768</v>
      </c>
      <c r="J4932">
        <v>2.4325432258015098</v>
      </c>
      <c r="K4932">
        <v>88.037447266387701</v>
      </c>
      <c r="L4932">
        <v>79.802178141784196</v>
      </c>
      <c r="N4932">
        <v>0.783989924679108</v>
      </c>
      <c r="O4932">
        <v>3.7613488975356701</v>
      </c>
      <c r="P4932">
        <v>36.058823529411697</v>
      </c>
    </row>
    <row r="4933" spans="1:16" hidden="1" x14ac:dyDescent="0.3">
      <c r="A4933" t="s">
        <v>10020</v>
      </c>
      <c r="B4933" t="s">
        <v>10021</v>
      </c>
      <c r="C4933" t="str">
        <f>IFERROR(VLOOKUP(Table1[[#This Row],[Ticker]],[1]!Table1[[Symbol]:[Industry]],2,FALSE),"-")</f>
        <v>-</v>
      </c>
      <c r="D4933" t="s">
        <v>1631</v>
      </c>
      <c r="F4933">
        <v>72.03</v>
      </c>
      <c r="G4933">
        <v>-3.1437449106264301</v>
      </c>
      <c r="H4933">
        <v>-3.9264635418642899</v>
      </c>
      <c r="I4933">
        <v>2.6021428061232199</v>
      </c>
      <c r="J4933">
        <v>0.52892416605679504</v>
      </c>
      <c r="K4933">
        <v>70.939672067006001</v>
      </c>
      <c r="L4933">
        <v>66.182960613611399</v>
      </c>
      <c r="N4933">
        <v>1.19242945025932</v>
      </c>
      <c r="O4933">
        <v>5.0395668471470101</v>
      </c>
      <c r="P4933">
        <v>30.963636363636301</v>
      </c>
    </row>
    <row r="4934" spans="1:16" hidden="1" x14ac:dyDescent="0.3">
      <c r="A4934" t="s">
        <v>10022</v>
      </c>
      <c r="B4934" t="s">
        <v>10023</v>
      </c>
      <c r="C4934" t="str">
        <f>IFERROR(VLOOKUP(Table1[[#This Row],[Ticker]],[1]!Table1[[Symbol]:[Industry]],2,FALSE),"-")</f>
        <v>-</v>
      </c>
      <c r="F4934">
        <v>363.75</v>
      </c>
      <c r="G4934">
        <v>94.081623211439606</v>
      </c>
      <c r="H4934">
        <v>63.2320436812496</v>
      </c>
      <c r="I4934">
        <v>36.9466795676556</v>
      </c>
      <c r="J4934">
        <v>-8.6038188019787096</v>
      </c>
      <c r="K4934">
        <v>265.30141978101699</v>
      </c>
      <c r="L4934">
        <v>233.67947996122001</v>
      </c>
      <c r="N4934">
        <v>3.4891969312831299</v>
      </c>
      <c r="O4934">
        <v>17.993127147766302</v>
      </c>
      <c r="P4934">
        <v>145.777027027027</v>
      </c>
    </row>
    <row r="4935" spans="1:16" hidden="1" x14ac:dyDescent="0.3">
      <c r="A4935" t="s">
        <v>10024</v>
      </c>
      <c r="B4935" t="s">
        <v>10025</v>
      </c>
      <c r="C4935" t="str">
        <f>IFERROR(VLOOKUP(Table1[[#This Row],[Ticker]],[1]!Table1[[Symbol]:[Industry]],2,FALSE),"-")</f>
        <v>-</v>
      </c>
      <c r="D4935" t="s">
        <v>713</v>
      </c>
      <c r="F4935">
        <v>90.65</v>
      </c>
      <c r="G4935">
        <v>1.7436779473596999</v>
      </c>
      <c r="H4935">
        <v>-3.2107203950648699</v>
      </c>
      <c r="I4935">
        <v>12.886135151921399</v>
      </c>
      <c r="J4935">
        <v>2.17591935482301</v>
      </c>
      <c r="K4935">
        <v>86.738261582742197</v>
      </c>
      <c r="L4935">
        <v>79.047649529440605</v>
      </c>
      <c r="N4935">
        <v>0.21329052931659201</v>
      </c>
      <c r="O4935">
        <v>4.4125758411472704</v>
      </c>
      <c r="P4935">
        <v>33.289222173209801</v>
      </c>
    </row>
    <row r="4936" spans="1:16" hidden="1" x14ac:dyDescent="0.3">
      <c r="A4936" t="s">
        <v>10026</v>
      </c>
      <c r="B4936" t="s">
        <v>10027</v>
      </c>
      <c r="C4936" t="str">
        <f>IFERROR(VLOOKUP(Table1[[#This Row],[Ticker]],[1]!Table1[[Symbol]:[Industry]],2,FALSE),"-")</f>
        <v>-</v>
      </c>
      <c r="F4936">
        <v>0</v>
      </c>
      <c r="G4936">
        <v>-26.3061380730195</v>
      </c>
    </row>
    <row r="4937" spans="1:16" hidden="1" x14ac:dyDescent="0.3">
      <c r="A4937" t="s">
        <v>10028</v>
      </c>
      <c r="B4937" t="s">
        <v>10029</v>
      </c>
      <c r="C4937" t="str">
        <f>IFERROR(VLOOKUP(Table1[[#This Row],[Ticker]],[1]!Table1[[Symbol]:[Industry]],2,FALSE),"-")</f>
        <v>-</v>
      </c>
    </row>
    <row r="4938" spans="1:16" hidden="1" x14ac:dyDescent="0.3">
      <c r="A4938" t="s">
        <v>10030</v>
      </c>
      <c r="B4938" t="s">
        <v>10031</v>
      </c>
      <c r="C4938" t="str">
        <f>IFERROR(VLOOKUP(Table1[[#This Row],[Ticker]],[1]!Table1[[Symbol]:[Industry]],2,FALSE),"-")</f>
        <v>-</v>
      </c>
      <c r="D4938" t="s">
        <v>713</v>
      </c>
      <c r="F4938">
        <v>38.270000000000003</v>
      </c>
      <c r="G4938">
        <v>2.6359104445006301</v>
      </c>
      <c r="H4938">
        <v>5.6975666109758398</v>
      </c>
      <c r="I4938">
        <v>-3.6445988676119301</v>
      </c>
      <c r="J4938">
        <v>0.45825312030589999</v>
      </c>
      <c r="K4938">
        <v>35.7322627710045</v>
      </c>
      <c r="L4938">
        <v>34.3834811292148</v>
      </c>
      <c r="N4938">
        <v>0.63621127363264696</v>
      </c>
      <c r="O4938">
        <v>2.9527044682518802</v>
      </c>
      <c r="P4938">
        <v>31.965517241379299</v>
      </c>
    </row>
    <row r="4939" spans="1:16" hidden="1" x14ac:dyDescent="0.3">
      <c r="A4939" t="s">
        <v>10032</v>
      </c>
      <c r="B4939" t="s">
        <v>10033</v>
      </c>
      <c r="C4939" t="str">
        <f>IFERROR(VLOOKUP(Table1[[#This Row],[Ticker]],[1]!Table1[[Symbol]:[Industry]],2,FALSE),"-")</f>
        <v>-</v>
      </c>
      <c r="D4939" t="s">
        <v>713</v>
      </c>
      <c r="F4939">
        <v>528.17999999999995</v>
      </c>
      <c r="G4939">
        <v>-20.4605763698682</v>
      </c>
      <c r="H4939">
        <v>-1.3080595653636</v>
      </c>
      <c r="I4939">
        <v>-1.58590146321569</v>
      </c>
      <c r="J4939">
        <v>-1.8137416770799599</v>
      </c>
      <c r="K4939">
        <v>506.238732181915</v>
      </c>
      <c r="L4939">
        <v>475.34325024584803</v>
      </c>
      <c r="N4939">
        <v>0.832529036195508</v>
      </c>
      <c r="O4939">
        <v>4.7464879397175199</v>
      </c>
      <c r="P4939">
        <v>25.458432304037899</v>
      </c>
    </row>
    <row r="4940" spans="1:16" hidden="1" x14ac:dyDescent="0.3">
      <c r="A4940" t="s">
        <v>10034</v>
      </c>
      <c r="B4940" t="s">
        <v>10035</v>
      </c>
      <c r="C4940" t="str">
        <f>IFERROR(VLOOKUP(Table1[[#This Row],[Ticker]],[1]!Table1[[Symbol]:[Industry]],2,FALSE),"-")</f>
        <v>-</v>
      </c>
      <c r="D4940" t="s">
        <v>1308</v>
      </c>
      <c r="F4940">
        <v>999.99</v>
      </c>
      <c r="G4940">
        <v>-26.3061380730195</v>
      </c>
      <c r="H4940">
        <v>-4.8403848901788802</v>
      </c>
      <c r="I4940">
        <v>-13.332188434823101</v>
      </c>
      <c r="J4940">
        <v>-1.24261407756926</v>
      </c>
      <c r="K4940">
        <v>999.99036071810099</v>
      </c>
      <c r="L4940">
        <v>999.99053873673301</v>
      </c>
      <c r="N4940">
        <v>2.0332748954742299</v>
      </c>
      <c r="O4940">
        <v>1.8010180101801101</v>
      </c>
      <c r="P4940">
        <v>0.23957497995188401</v>
      </c>
    </row>
    <row r="4941" spans="1:16" hidden="1" x14ac:dyDescent="0.3">
      <c r="A4941" t="s">
        <v>10036</v>
      </c>
      <c r="B4941" t="s">
        <v>10037</v>
      </c>
      <c r="C4941" t="str">
        <f>IFERROR(VLOOKUP(Table1[[#This Row],[Ticker]],[1]!Table1[[Symbol]:[Industry]],2,FALSE),"-")</f>
        <v>-</v>
      </c>
      <c r="D4941" t="s">
        <v>713</v>
      </c>
      <c r="F4941">
        <v>73.41</v>
      </c>
      <c r="G4941">
        <v>37.1177265752439</v>
      </c>
      <c r="H4941">
        <v>-5.3414201683335696</v>
      </c>
      <c r="I4941">
        <v>13.3897173134937</v>
      </c>
      <c r="J4941">
        <v>-1.8111056029929899</v>
      </c>
      <c r="K4941">
        <v>72.906826993778495</v>
      </c>
      <c r="L4941">
        <v>63.034387442565702</v>
      </c>
      <c r="N4941">
        <v>1.0128347436462299</v>
      </c>
      <c r="O4941">
        <v>12.9273940879989</v>
      </c>
      <c r="P4941">
        <v>67.144808743169307</v>
      </c>
    </row>
    <row r="4942" spans="1:16" hidden="1" x14ac:dyDescent="0.3">
      <c r="A4942" t="s">
        <v>10038</v>
      </c>
      <c r="B4942" t="s">
        <v>10039</v>
      </c>
      <c r="C4942" t="str">
        <f>IFERROR(VLOOKUP(Table1[[#This Row],[Ticker]],[1]!Table1[[Symbol]:[Industry]],2,FALSE),"-")</f>
        <v>-</v>
      </c>
      <c r="D4942" t="s">
        <v>713</v>
      </c>
      <c r="F4942">
        <v>26.38</v>
      </c>
      <c r="G4942">
        <v>-32.192688197885801</v>
      </c>
      <c r="H4942">
        <v>1.3260884590653399</v>
      </c>
      <c r="I4942">
        <v>-5.6587190470680797</v>
      </c>
      <c r="J4942">
        <v>0.16416099841857801</v>
      </c>
      <c r="K4942">
        <v>25.2368404789778</v>
      </c>
      <c r="L4942">
        <v>24.1404055782283</v>
      </c>
      <c r="N4942">
        <v>1.4838630405955899</v>
      </c>
      <c r="O4942">
        <v>17.5132676269901</v>
      </c>
      <c r="P4942">
        <v>21.287356321838999</v>
      </c>
    </row>
    <row r="4943" spans="1:16" hidden="1" x14ac:dyDescent="0.3">
      <c r="A4943" t="s">
        <v>10040</v>
      </c>
      <c r="B4943" t="s">
        <v>10041</v>
      </c>
      <c r="C4943" t="str">
        <f>IFERROR(VLOOKUP(Table1[[#This Row],[Ticker]],[1]!Table1[[Symbol]:[Industry]],2,FALSE),"-")</f>
        <v>-</v>
      </c>
      <c r="D4943" t="s">
        <v>713</v>
      </c>
      <c r="F4943">
        <v>81.150000000000006</v>
      </c>
      <c r="G4943">
        <v>-24.2435044420297</v>
      </c>
      <c r="H4943">
        <v>0.59639192936899599</v>
      </c>
      <c r="I4943">
        <v>-0.27841300991372497</v>
      </c>
      <c r="J4943">
        <v>-0.46729160972862199</v>
      </c>
      <c r="K4943">
        <v>77.185501353970096</v>
      </c>
      <c r="L4943">
        <v>72.132259901391606</v>
      </c>
      <c r="N4943">
        <v>0.71067536516619101</v>
      </c>
      <c r="O4943">
        <v>2.2797288971041199</v>
      </c>
      <c r="P4943">
        <v>28.748215135649598</v>
      </c>
    </row>
    <row r="4944" spans="1:16" hidden="1" x14ac:dyDescent="0.3">
      <c r="A4944" t="s">
        <v>10042</v>
      </c>
      <c r="B4944" t="s">
        <v>10043</v>
      </c>
      <c r="C4944" t="str">
        <f>IFERROR(VLOOKUP(Table1[[#This Row],[Ticker]],[1]!Table1[[Symbol]:[Industry]],2,FALSE),"-")</f>
        <v>-</v>
      </c>
      <c r="D4944" t="s">
        <v>713</v>
      </c>
      <c r="F4944">
        <v>21.67</v>
      </c>
      <c r="G4944">
        <v>9.56444942462916</v>
      </c>
      <c r="H4944">
        <v>-0.537789916761793</v>
      </c>
      <c r="I4944">
        <v>4.3372294626572803</v>
      </c>
      <c r="J4944">
        <v>0.55083875261940696</v>
      </c>
      <c r="K4944">
        <v>20.3266234725907</v>
      </c>
      <c r="L4944">
        <v>18.526002325676998</v>
      </c>
      <c r="N4944">
        <v>1.1285925168780899</v>
      </c>
      <c r="O4944">
        <v>4.7531149053991504</v>
      </c>
      <c r="P4944">
        <v>38.201530612244802</v>
      </c>
    </row>
    <row r="4945" spans="1:16" hidden="1" x14ac:dyDescent="0.3">
      <c r="A4945" t="s">
        <v>10044</v>
      </c>
      <c r="B4945" t="s">
        <v>10045</v>
      </c>
      <c r="C4945" t="str">
        <f>IFERROR(VLOOKUP(Table1[[#This Row],[Ticker]],[1]!Table1[[Symbol]:[Industry]],2,FALSE),"-")</f>
        <v>-</v>
      </c>
      <c r="D4945" t="s">
        <v>1308</v>
      </c>
      <c r="F4945">
        <v>1000.01</v>
      </c>
      <c r="G4945">
        <v>-26.3061380730195</v>
      </c>
      <c r="H4945">
        <v>-4.8413848701790796</v>
      </c>
      <c r="I4945">
        <v>-13.332188434823101</v>
      </c>
      <c r="J4945">
        <v>-1.2436140575694601</v>
      </c>
      <c r="K4945">
        <v>1000.00094991487</v>
      </c>
      <c r="L4945">
        <v>1000.0353139011499</v>
      </c>
      <c r="N4945">
        <v>0.27582938666760498</v>
      </c>
      <c r="O4945">
        <v>1.99898001019989</v>
      </c>
      <c r="P4945">
        <v>2.04183673469386</v>
      </c>
    </row>
    <row r="4946" spans="1:16" hidden="1" x14ac:dyDescent="0.3">
      <c r="A4946" t="s">
        <v>10046</v>
      </c>
      <c r="B4946" t="s">
        <v>10047</v>
      </c>
      <c r="C4946" t="str">
        <f>IFERROR(VLOOKUP(Table1[[#This Row],[Ticker]],[1]!Table1[[Symbol]:[Industry]],2,FALSE),"-")</f>
        <v>-</v>
      </c>
      <c r="D4946" t="s">
        <v>1025</v>
      </c>
      <c r="F4946">
        <v>220.22</v>
      </c>
      <c r="G4946">
        <v>-26.3061380730195</v>
      </c>
      <c r="H4946">
        <v>-4.8393848901788798</v>
      </c>
      <c r="I4946">
        <v>-13.332188434823101</v>
      </c>
      <c r="O4946">
        <v>0</v>
      </c>
      <c r="P4946">
        <v>0</v>
      </c>
    </row>
    <row r="4947" spans="1:16" hidden="1" x14ac:dyDescent="0.3">
      <c r="A4947" t="s">
        <v>10048</v>
      </c>
      <c r="B4947" t="s">
        <v>10049</v>
      </c>
      <c r="C4947" t="str">
        <f>IFERROR(VLOOKUP(Table1[[#This Row],[Ticker]],[1]!Table1[[Symbol]:[Industry]],2,FALSE),"-")</f>
        <v>-</v>
      </c>
      <c r="D4947" t="s">
        <v>713</v>
      </c>
      <c r="F4947">
        <v>214.19</v>
      </c>
      <c r="G4947">
        <v>15.5509385545716</v>
      </c>
      <c r="H4947">
        <v>-3.1655651476896001</v>
      </c>
      <c r="I4947">
        <v>9.6948075444990494</v>
      </c>
      <c r="J4947">
        <v>-0.107945545171954</v>
      </c>
      <c r="K4947">
        <v>200.49367538553901</v>
      </c>
      <c r="L4947">
        <v>176.3991930931</v>
      </c>
      <c r="N4947">
        <v>1.3696182248331401</v>
      </c>
      <c r="O4947">
        <v>0.84037536766423604</v>
      </c>
      <c r="P4947">
        <v>51.296178568905802</v>
      </c>
    </row>
    <row r="4948" spans="1:16" hidden="1" x14ac:dyDescent="0.3">
      <c r="A4948" t="s">
        <v>10050</v>
      </c>
      <c r="B4948" t="s">
        <v>10051</v>
      </c>
      <c r="C4948" t="str">
        <f>IFERROR(VLOOKUP(Table1[[#This Row],[Ticker]],[1]!Table1[[Symbol]:[Industry]],2,FALSE),"-")</f>
        <v>-</v>
      </c>
      <c r="D4948" t="s">
        <v>713</v>
      </c>
      <c r="F4948">
        <v>247.51</v>
      </c>
      <c r="G4948">
        <v>-3.09327467198414</v>
      </c>
      <c r="H4948">
        <v>-0.96882651454436797</v>
      </c>
      <c r="I4948">
        <v>1.6657207785764401</v>
      </c>
      <c r="J4948">
        <v>-5.48171929110794E-2</v>
      </c>
      <c r="K4948">
        <v>235.45996807240999</v>
      </c>
      <c r="N4948">
        <v>0.63498590564177804</v>
      </c>
      <c r="O4948">
        <v>13.4984445072926</v>
      </c>
      <c r="P4948">
        <v>30.957671957671899</v>
      </c>
    </row>
    <row r="4949" spans="1:16" hidden="1" x14ac:dyDescent="0.3">
      <c r="A4949" t="s">
        <v>10052</v>
      </c>
      <c r="B4949" t="s">
        <v>10053</v>
      </c>
      <c r="C4949" t="str">
        <f>IFERROR(VLOOKUP(Table1[[#This Row],[Ticker]],[1]!Table1[[Symbol]:[Industry]],2,FALSE),"-")</f>
        <v>-</v>
      </c>
      <c r="D4949" t="s">
        <v>713</v>
      </c>
      <c r="F4949">
        <v>23.59</v>
      </c>
      <c r="G4949">
        <v>8.9374149355764096</v>
      </c>
      <c r="H4949">
        <v>2.4049984202291799</v>
      </c>
      <c r="I4949">
        <v>7.3327732020054599</v>
      </c>
      <c r="J4949">
        <v>1.12162443446574</v>
      </c>
      <c r="K4949">
        <v>21.9825974537669</v>
      </c>
      <c r="N4949">
        <v>0.88759427102210398</v>
      </c>
      <c r="O4949">
        <v>3.8575667655786399</v>
      </c>
      <c r="P4949">
        <v>44.723926380367999</v>
      </c>
    </row>
    <row r="4950" spans="1:16" hidden="1" x14ac:dyDescent="0.3">
      <c r="A4950" t="s">
        <v>10054</v>
      </c>
      <c r="B4950" t="s">
        <v>10055</v>
      </c>
      <c r="C4950" t="str">
        <f>IFERROR(VLOOKUP(Table1[[#This Row],[Ticker]],[1]!Table1[[Symbol]:[Industry]],2,FALSE),"-")</f>
        <v>-</v>
      </c>
      <c r="D4950" t="s">
        <v>713</v>
      </c>
      <c r="F4950">
        <v>80.989999999999995</v>
      </c>
      <c r="G4950">
        <v>-4.20452492663033</v>
      </c>
      <c r="H4950">
        <v>0.400448269362295</v>
      </c>
      <c r="I4950">
        <v>-0.517033120712593</v>
      </c>
      <c r="J4950">
        <v>-0.55574302132784403</v>
      </c>
      <c r="K4950">
        <v>77.265718083516305</v>
      </c>
      <c r="N4950">
        <v>0.99253130543480095</v>
      </c>
      <c r="O4950">
        <v>1.24706753920238</v>
      </c>
      <c r="P4950">
        <v>30.062630480166899</v>
      </c>
    </row>
    <row r="4951" spans="1:16" hidden="1" x14ac:dyDescent="0.3">
      <c r="A4951" t="s">
        <v>10056</v>
      </c>
      <c r="B4951" t="s">
        <v>10057</v>
      </c>
      <c r="C4951" t="str">
        <f>IFERROR(VLOOKUP(Table1[[#This Row],[Ticker]],[1]!Table1[[Symbol]:[Industry]],2,FALSE),"-")</f>
        <v>-</v>
      </c>
      <c r="F4951">
        <v>101.75</v>
      </c>
      <c r="G4951">
        <v>-26.551236112235198</v>
      </c>
      <c r="H4951">
        <v>-4.8393848901788798</v>
      </c>
      <c r="I4951">
        <v>-13.332188434823101</v>
      </c>
      <c r="J4951">
        <v>-1.2416140775692599</v>
      </c>
      <c r="K4951">
        <v>101.75006135068701</v>
      </c>
      <c r="O4951">
        <v>0.24570024570025301</v>
      </c>
      <c r="P4951">
        <v>0</v>
      </c>
    </row>
    <row r="4952" spans="1:16" hidden="1" x14ac:dyDescent="0.3">
      <c r="A4952" t="s">
        <v>10058</v>
      </c>
      <c r="B4952" t="s">
        <v>10059</v>
      </c>
      <c r="C4952" t="str">
        <f>IFERROR(VLOOKUP(Table1[[#This Row],[Ticker]],[1]!Table1[[Symbol]:[Industry]],2,FALSE),"-")</f>
        <v>-</v>
      </c>
      <c r="D4952" t="s">
        <v>713</v>
      </c>
      <c r="F4952">
        <v>28.72</v>
      </c>
      <c r="G4952">
        <v>45.926058216627297</v>
      </c>
      <c r="H4952">
        <v>4.6154378318950702</v>
      </c>
      <c r="I4952">
        <v>21.7571812735493</v>
      </c>
      <c r="J4952">
        <v>2.7801250528655101</v>
      </c>
      <c r="K4952">
        <v>26.456681322430601</v>
      </c>
      <c r="N4952">
        <v>1.05025412822524</v>
      </c>
      <c r="O4952">
        <v>1.70612813370474</v>
      </c>
      <c r="P4952">
        <v>73.429951690821198</v>
      </c>
    </row>
    <row r="4953" spans="1:16" hidden="1" x14ac:dyDescent="0.3">
      <c r="A4953" t="s">
        <v>10060</v>
      </c>
      <c r="B4953" t="s">
        <v>10061</v>
      </c>
      <c r="C4953" t="str">
        <f>IFERROR(VLOOKUP(Table1[[#This Row],[Ticker]],[1]!Table1[[Symbol]:[Industry]],2,FALSE),"-")</f>
        <v>-</v>
      </c>
      <c r="D4953" t="s">
        <v>713</v>
      </c>
      <c r="F4953">
        <v>38.33</v>
      </c>
      <c r="G4953">
        <v>-1.76009397444632</v>
      </c>
      <c r="H4953">
        <v>2.96521926479023</v>
      </c>
      <c r="I4953">
        <v>-3.78660398212241</v>
      </c>
      <c r="J4953">
        <v>0.88604549689880996</v>
      </c>
      <c r="K4953">
        <v>35.729856069907498</v>
      </c>
      <c r="N4953">
        <v>2.4055525563720699</v>
      </c>
      <c r="O4953">
        <v>4.3569006000521799</v>
      </c>
      <c r="P4953">
        <v>26.085526315789402</v>
      </c>
    </row>
    <row r="4954" spans="1:16" hidden="1" x14ac:dyDescent="0.3">
      <c r="A4954" t="s">
        <v>10062</v>
      </c>
      <c r="B4954" t="s">
        <v>10063</v>
      </c>
      <c r="C4954" t="str">
        <f>IFERROR(VLOOKUP(Table1[[#This Row],[Ticker]],[1]!Table1[[Symbol]:[Industry]],2,FALSE),"-")</f>
        <v>-</v>
      </c>
      <c r="D4954" t="s">
        <v>1308</v>
      </c>
      <c r="F4954">
        <v>1000</v>
      </c>
      <c r="G4954">
        <v>-26.305138063019399</v>
      </c>
      <c r="H4954">
        <v>-4.8393848901788798</v>
      </c>
      <c r="I4954">
        <v>-13.331188424823001</v>
      </c>
      <c r="J4954">
        <v>-1.2406140675691599</v>
      </c>
      <c r="K4954">
        <v>1000.00078195351</v>
      </c>
      <c r="N4954">
        <v>2.9827325508275102</v>
      </c>
      <c r="O4954">
        <v>1.0000000000065499E-3</v>
      </c>
      <c r="P4954">
        <v>0.50251256281406098</v>
      </c>
    </row>
    <row r="4955" spans="1:16" hidden="1" x14ac:dyDescent="0.3">
      <c r="A4955" t="s">
        <v>10064</v>
      </c>
      <c r="B4955" t="s">
        <v>10065</v>
      </c>
      <c r="C4955" t="str">
        <f>IFERROR(VLOOKUP(Table1[[#This Row],[Ticker]],[1]!Table1[[Symbol]:[Industry]],2,FALSE),"-")</f>
        <v>-</v>
      </c>
      <c r="D4955" t="s">
        <v>1631</v>
      </c>
      <c r="F4955">
        <v>74.5</v>
      </c>
      <c r="G4955">
        <v>-11.6907534576349</v>
      </c>
      <c r="H4955">
        <v>-3.48161163831195</v>
      </c>
      <c r="I4955">
        <v>2.8018723601884998</v>
      </c>
      <c r="J4955">
        <v>0.18501635721335599</v>
      </c>
      <c r="K4955">
        <v>73.245082477768605</v>
      </c>
      <c r="N4955">
        <v>0.789180817587261</v>
      </c>
      <c r="O4955">
        <v>3.15436241610738</v>
      </c>
      <c r="P4955">
        <v>40.301318267419902</v>
      </c>
    </row>
    <row r="4956" spans="1:16" hidden="1" x14ac:dyDescent="0.3">
      <c r="A4956" t="s">
        <v>10066</v>
      </c>
      <c r="B4956" t="s">
        <v>10067</v>
      </c>
      <c r="C4956" t="str">
        <f>IFERROR(VLOOKUP(Table1[[#This Row],[Ticker]],[1]!Table1[[Symbol]:[Industry]],2,FALSE),"-")</f>
        <v>-</v>
      </c>
      <c r="D4956" t="s">
        <v>713</v>
      </c>
      <c r="F4956">
        <v>93.3</v>
      </c>
      <c r="G4956">
        <v>-5.3080823374395596</v>
      </c>
      <c r="H4956">
        <v>-3.8984374534494801</v>
      </c>
      <c r="I4956">
        <v>12.4090514573601</v>
      </c>
      <c r="J4956">
        <v>2.5737363117521901</v>
      </c>
      <c r="K4956">
        <v>89.242922812669704</v>
      </c>
      <c r="N4956">
        <v>0.74755836965004696</v>
      </c>
      <c r="O4956">
        <v>5.00535905680601</v>
      </c>
      <c r="P4956">
        <v>31.9473907509546</v>
      </c>
    </row>
    <row r="4957" spans="1:16" hidden="1" x14ac:dyDescent="0.3">
      <c r="A4957" t="s">
        <v>10068</v>
      </c>
      <c r="B4957" t="s">
        <v>10069</v>
      </c>
      <c r="C4957" t="str">
        <f>IFERROR(VLOOKUP(Table1[[#This Row],[Ticker]],[1]!Table1[[Symbol]:[Industry]],2,FALSE),"-")</f>
        <v>-</v>
      </c>
      <c r="D4957" t="s">
        <v>1631</v>
      </c>
      <c r="F4957">
        <v>72.099999999999994</v>
      </c>
      <c r="G4957">
        <v>-9.9219572820591502</v>
      </c>
      <c r="H4957">
        <v>-2.7870140479991399</v>
      </c>
      <c r="I4957">
        <v>2.4911047378675701</v>
      </c>
      <c r="J4957">
        <v>-1.72470586500889</v>
      </c>
      <c r="K4957">
        <v>70.885384831626695</v>
      </c>
      <c r="N4957">
        <v>0.268881490565549</v>
      </c>
      <c r="O4957">
        <v>4.8543689320388301</v>
      </c>
      <c r="P4957">
        <v>33.518518518518498</v>
      </c>
    </row>
    <row r="4958" spans="1:16" hidden="1" x14ac:dyDescent="0.3">
      <c r="A4958" t="s">
        <v>10070</v>
      </c>
      <c r="B4958" t="s">
        <v>10071</v>
      </c>
      <c r="C4958" t="str">
        <f>IFERROR(VLOOKUP(Table1[[#This Row],[Ticker]],[1]!Table1[[Symbol]:[Industry]],2,FALSE),"-")</f>
        <v>-</v>
      </c>
      <c r="D4958" t="s">
        <v>236</v>
      </c>
      <c r="F4958">
        <v>100.5</v>
      </c>
      <c r="G4958">
        <v>-25.8061380730195</v>
      </c>
      <c r="I4958">
        <v>-12.832188434823101</v>
      </c>
      <c r="N4958">
        <v>1.7777777777777699</v>
      </c>
      <c r="O4958">
        <v>6.4676616915422898</v>
      </c>
      <c r="P4958">
        <v>0.49999999999998901</v>
      </c>
    </row>
    <row r="4959" spans="1:16" hidden="1" x14ac:dyDescent="0.3">
      <c r="A4959" t="s">
        <v>10072</v>
      </c>
      <c r="B4959" t="s">
        <v>10073</v>
      </c>
      <c r="C4959" t="str">
        <f>IFERROR(VLOOKUP(Table1[[#This Row],[Ticker]],[1]!Table1[[Symbol]:[Industry]],2,FALSE),"-")</f>
        <v>-</v>
      </c>
      <c r="D4959" t="s">
        <v>1631</v>
      </c>
      <c r="F4959">
        <v>7.2</v>
      </c>
      <c r="G4959">
        <v>-24.615997227949102</v>
      </c>
      <c r="H4959">
        <v>-3.5771128004173098</v>
      </c>
      <c r="I4959">
        <v>-11.9237377305978</v>
      </c>
      <c r="J4959">
        <v>0.30550265942087901</v>
      </c>
      <c r="K4959">
        <v>7.0969922483670302</v>
      </c>
      <c r="N4959">
        <v>0.80809571564660798</v>
      </c>
      <c r="O4959">
        <v>18.0555555555555</v>
      </c>
      <c r="P4959">
        <v>19.999999999999901</v>
      </c>
    </row>
    <row r="4960" spans="1:16" hidden="1" x14ac:dyDescent="0.3">
      <c r="A4960" t="s">
        <v>10074</v>
      </c>
      <c r="B4960" t="s">
        <v>10075</v>
      </c>
      <c r="C4960" t="str">
        <f>IFERROR(VLOOKUP(Table1[[#This Row],[Ticker]],[1]!Table1[[Symbol]:[Industry]],2,FALSE),"-")</f>
        <v>-</v>
      </c>
      <c r="D4960" t="s">
        <v>713</v>
      </c>
      <c r="F4960">
        <v>9.0500000000000007</v>
      </c>
      <c r="G4960">
        <v>-14.6724747066829</v>
      </c>
      <c r="H4960">
        <v>-3.72206645442468</v>
      </c>
      <c r="I4960">
        <v>-1.32723793977366</v>
      </c>
      <c r="J4960">
        <v>2.5427895921555002</v>
      </c>
      <c r="K4960">
        <v>8.6454027559938194</v>
      </c>
      <c r="N4960">
        <v>1.0574337410488901</v>
      </c>
      <c r="O4960">
        <v>14.033149171270701</v>
      </c>
      <c r="P4960">
        <v>34.272997032640902</v>
      </c>
    </row>
    <row r="4961" spans="1:16" hidden="1" x14ac:dyDescent="0.3">
      <c r="A4961" t="s">
        <v>10076</v>
      </c>
      <c r="B4961" t="s">
        <v>10077</v>
      </c>
      <c r="C4961" t="str">
        <f>IFERROR(VLOOKUP(Table1[[#This Row],[Ticker]],[1]!Table1[[Symbol]:[Industry]],2,FALSE),"-")</f>
        <v>-</v>
      </c>
      <c r="D4961" t="s">
        <v>1308</v>
      </c>
      <c r="F4961">
        <v>103.14</v>
      </c>
      <c r="G4961">
        <v>-23.402526019537198</v>
      </c>
      <c r="H4961">
        <v>-4.3521504329580702</v>
      </c>
      <c r="I4961">
        <v>-10.418598333046999</v>
      </c>
      <c r="J4961">
        <v>-1.1445455471868</v>
      </c>
      <c r="K4961">
        <v>102.512743083915</v>
      </c>
      <c r="N4961">
        <v>0.96459956197725505</v>
      </c>
      <c r="O4961">
        <v>2.91836338956759</v>
      </c>
      <c r="P4961">
        <v>4.8703609557702201</v>
      </c>
    </row>
    <row r="4962" spans="1:16" hidden="1" x14ac:dyDescent="0.3">
      <c r="A4962" t="s">
        <v>10078</v>
      </c>
      <c r="B4962" t="s">
        <v>10079</v>
      </c>
      <c r="C4962" t="str">
        <f>IFERROR(VLOOKUP(Table1[[#This Row],[Ticker]],[1]!Table1[[Symbol]:[Industry]],2,FALSE),"-")</f>
        <v>-</v>
      </c>
      <c r="D4962" t="s">
        <v>713</v>
      </c>
      <c r="F4962">
        <v>52.84</v>
      </c>
      <c r="G4962">
        <v>-10.505129964319099</v>
      </c>
      <c r="H4962">
        <v>0.68724706817114101</v>
      </c>
      <c r="I4962">
        <v>2.4688196738772401</v>
      </c>
      <c r="J4962">
        <v>-1.4876863849703501</v>
      </c>
      <c r="K4962">
        <v>50.63155952276</v>
      </c>
      <c r="N4962">
        <v>0.108849858165889</v>
      </c>
      <c r="O4962">
        <v>13.5503406510219</v>
      </c>
      <c r="P4962">
        <v>18.316166592028601</v>
      </c>
    </row>
    <row r="4963" spans="1:16" hidden="1" x14ac:dyDescent="0.3">
      <c r="A4963" t="s">
        <v>10080</v>
      </c>
      <c r="B4963" t="s">
        <v>10081</v>
      </c>
      <c r="C4963" t="str">
        <f>IFERROR(VLOOKUP(Table1[[#This Row],[Ticker]],[1]!Table1[[Symbol]:[Industry]],2,FALSE),"-")</f>
        <v>-</v>
      </c>
      <c r="D4963" t="s">
        <v>713</v>
      </c>
      <c r="F4963">
        <v>245.36</v>
      </c>
      <c r="G4963">
        <v>-13.574688498013799</v>
      </c>
      <c r="H4963">
        <v>1.3585206451919101</v>
      </c>
      <c r="I4963">
        <v>-0.60073885981742903</v>
      </c>
      <c r="J4963">
        <v>1.4661163895659</v>
      </c>
      <c r="K4963">
        <v>233.948289416292</v>
      </c>
      <c r="N4963">
        <v>0.45192846362477801</v>
      </c>
      <c r="O4963">
        <v>4.8011085751548501</v>
      </c>
      <c r="P4963">
        <v>14.0997023809523</v>
      </c>
    </row>
    <row r="4964" spans="1:16" hidden="1" x14ac:dyDescent="0.3">
      <c r="A4964" t="s">
        <v>10082</v>
      </c>
      <c r="B4964" t="s">
        <v>10083</v>
      </c>
      <c r="C4964" t="str">
        <f>IFERROR(VLOOKUP(Table1[[#This Row],[Ticker]],[1]!Table1[[Symbol]:[Industry]],2,FALSE),"-")</f>
        <v>-</v>
      </c>
      <c r="D4964" t="s">
        <v>713</v>
      </c>
      <c r="F4964">
        <v>379.74</v>
      </c>
      <c r="G4964">
        <v>-21.6731773172455</v>
      </c>
      <c r="H4964">
        <v>4.5415365159694803</v>
      </c>
      <c r="I4964">
        <v>-9.0452579429658595</v>
      </c>
      <c r="J4964">
        <v>2.5002383405525599</v>
      </c>
      <c r="K4964">
        <v>355.127731793679</v>
      </c>
      <c r="N4964">
        <v>0.81904269241311101</v>
      </c>
      <c r="O4964">
        <v>13.762047716858801</v>
      </c>
      <c r="P4964">
        <v>18.0489927878637</v>
      </c>
    </row>
    <row r="4965" spans="1:16" hidden="1" x14ac:dyDescent="0.3">
      <c r="A4965" t="s">
        <v>10084</v>
      </c>
      <c r="B4965" t="s">
        <v>10085</v>
      </c>
      <c r="C4965" t="str">
        <f>IFERROR(VLOOKUP(Table1[[#This Row],[Ticker]],[1]!Table1[[Symbol]:[Industry]],2,FALSE),"-")</f>
        <v>-</v>
      </c>
      <c r="D4965" t="s">
        <v>1308</v>
      </c>
      <c r="F4965">
        <v>23.61</v>
      </c>
      <c r="G4965">
        <v>-39.312770350101303</v>
      </c>
      <c r="H4965">
        <v>-3.4218591169830201</v>
      </c>
      <c r="I4965">
        <v>-26.338820711904901</v>
      </c>
      <c r="J4965">
        <v>-0.30104118316995598</v>
      </c>
      <c r="K4965">
        <v>23.2703508482846</v>
      </c>
      <c r="N4965">
        <v>2.84691463913104</v>
      </c>
      <c r="O4965">
        <v>15.628970775095301</v>
      </c>
      <c r="P4965">
        <v>9.3055555555555394</v>
      </c>
    </row>
    <row r="4966" spans="1:16" hidden="1" x14ac:dyDescent="0.3">
      <c r="A4966" t="s">
        <v>10086</v>
      </c>
      <c r="B4966" t="s">
        <v>10087</v>
      </c>
      <c r="C4966" t="str">
        <f>IFERROR(VLOOKUP(Table1[[#This Row],[Ticker]],[1]!Table1[[Symbol]:[Industry]],2,FALSE),"-")</f>
        <v>-</v>
      </c>
      <c r="D4966" t="s">
        <v>1308</v>
      </c>
      <c r="F4966">
        <v>56.38</v>
      </c>
      <c r="G4966">
        <v>-36.6575452919733</v>
      </c>
      <c r="H4966">
        <v>-5.0163760406213598</v>
      </c>
      <c r="I4966">
        <v>-23.683595653776901</v>
      </c>
      <c r="J4966">
        <v>-1.5949709680286299</v>
      </c>
      <c r="K4966">
        <v>56.508467129494697</v>
      </c>
      <c r="N4966">
        <v>2.35740846002368</v>
      </c>
      <c r="O4966">
        <v>17.311103228095</v>
      </c>
      <c r="P4966">
        <v>5.97744360902254</v>
      </c>
    </row>
    <row r="4967" spans="1:16" hidden="1" x14ac:dyDescent="0.3">
      <c r="A4967" t="s">
        <v>10088</v>
      </c>
      <c r="B4967" t="s">
        <v>10089</v>
      </c>
      <c r="C4967" t="str">
        <f>IFERROR(VLOOKUP(Table1[[#This Row],[Ticker]],[1]!Table1[[Symbol]:[Industry]],2,FALSE),"-")</f>
        <v>-</v>
      </c>
      <c r="D4967" t="s">
        <v>713</v>
      </c>
      <c r="F4967">
        <v>73.849999999999994</v>
      </c>
      <c r="G4967">
        <v>-16.683889411508499</v>
      </c>
      <c r="H4967">
        <v>-5.5953244150168997</v>
      </c>
      <c r="I4967">
        <v>-3.5017303741450001</v>
      </c>
      <c r="J4967">
        <v>-2.6232371493331801</v>
      </c>
      <c r="K4967">
        <v>73.3448837037445</v>
      </c>
      <c r="N4967">
        <v>1.6296408029645599</v>
      </c>
      <c r="O4967">
        <v>10.5619498984428</v>
      </c>
      <c r="P4967">
        <v>12.920489296635999</v>
      </c>
    </row>
    <row r="4968" spans="1:16" hidden="1" x14ac:dyDescent="0.3">
      <c r="A4968" t="s">
        <v>10090</v>
      </c>
      <c r="B4968" t="s">
        <v>10091</v>
      </c>
      <c r="C4968" t="str">
        <f>IFERROR(VLOOKUP(Table1[[#This Row],[Ticker]],[1]!Table1[[Symbol]:[Industry]],2,FALSE),"-")</f>
        <v>-</v>
      </c>
      <c r="D4968" t="s">
        <v>713</v>
      </c>
      <c r="F4968">
        <v>130.72999999999999</v>
      </c>
      <c r="G4968">
        <v>-14.8724585225343</v>
      </c>
      <c r="H4968">
        <v>-0.323255857920829</v>
      </c>
      <c r="I4968">
        <v>-2.03472546870705</v>
      </c>
      <c r="J4968">
        <v>1.88562392672769</v>
      </c>
      <c r="K4968">
        <v>123.496537166819</v>
      </c>
      <c r="N4968">
        <v>0.76909475232965396</v>
      </c>
      <c r="O4968">
        <v>0.97146791096152096</v>
      </c>
      <c r="P4968">
        <v>13.7771975630983</v>
      </c>
    </row>
    <row r="4969" spans="1:16" hidden="1" x14ac:dyDescent="0.3">
      <c r="A4969" t="s">
        <v>10092</v>
      </c>
      <c r="B4969" t="s">
        <v>10093</v>
      </c>
      <c r="C4969" t="str">
        <f>IFERROR(VLOOKUP(Table1[[#This Row],[Ticker]],[1]!Table1[[Symbol]:[Industry]],2,FALSE),"-")</f>
        <v>-</v>
      </c>
      <c r="D4969" t="s">
        <v>388</v>
      </c>
      <c r="F4969">
        <v>103.75</v>
      </c>
      <c r="G4969">
        <v>-26.546522688404199</v>
      </c>
      <c r="H4969">
        <v>-2.5218306495477298</v>
      </c>
      <c r="I4969">
        <v>-13.5725730502077</v>
      </c>
      <c r="N4969">
        <v>0.46666666666666601</v>
      </c>
      <c r="O4969">
        <v>0.24096385542169399</v>
      </c>
      <c r="P4969">
        <v>3.3881415047334298</v>
      </c>
    </row>
    <row r="4970" spans="1:16" hidden="1" x14ac:dyDescent="0.3">
      <c r="A4970" t="s">
        <v>10094</v>
      </c>
      <c r="B4970" t="s">
        <v>10095</v>
      </c>
      <c r="C4970" t="str">
        <f>IFERROR(VLOOKUP(Table1[[#This Row],[Ticker]],[1]!Table1[[Symbol]:[Industry]],2,FALSE),"-")</f>
        <v>-</v>
      </c>
      <c r="D4970" t="s">
        <v>713</v>
      </c>
      <c r="F4970">
        <v>57.35</v>
      </c>
      <c r="G4970">
        <v>-7.6928487622478201</v>
      </c>
      <c r="H4970">
        <v>5.4155397911652603</v>
      </c>
      <c r="I4970">
        <v>5.0128383914252703</v>
      </c>
      <c r="J4970">
        <v>-0.571538253199663</v>
      </c>
      <c r="K4970">
        <v>53.126410612969998</v>
      </c>
      <c r="N4970">
        <v>3.03249529915428</v>
      </c>
      <c r="O4970">
        <v>2.09241499564079</v>
      </c>
      <c r="P4970">
        <v>30.045351473922899</v>
      </c>
    </row>
    <row r="4971" spans="1:16" hidden="1" x14ac:dyDescent="0.3">
      <c r="A4971" t="s">
        <v>10096</v>
      </c>
      <c r="B4971" t="s">
        <v>10097</v>
      </c>
      <c r="C4971" t="str">
        <f>IFERROR(VLOOKUP(Table1[[#This Row],[Ticker]],[1]!Table1[[Symbol]:[Industry]],2,FALSE),"-")</f>
        <v>-</v>
      </c>
      <c r="F4971">
        <v>73.05</v>
      </c>
      <c r="G4971">
        <v>-57.855433847667399</v>
      </c>
      <c r="H4971">
        <v>0.70385236037543397</v>
      </c>
      <c r="I4971">
        <v>-44.740639139048497</v>
      </c>
      <c r="J4971">
        <v>-3.9664097178962399</v>
      </c>
      <c r="K4971">
        <v>74.9569962916717</v>
      </c>
      <c r="N4971">
        <v>1.0285534089231001</v>
      </c>
      <c r="O4971">
        <v>58.590006844626899</v>
      </c>
      <c r="P4971">
        <v>37.830188679245197</v>
      </c>
    </row>
    <row r="4972" spans="1:16" hidden="1" x14ac:dyDescent="0.3">
      <c r="A4972" t="s">
        <v>10098</v>
      </c>
      <c r="B4972" t="s">
        <v>10099</v>
      </c>
      <c r="C4972" t="str">
        <f>IFERROR(VLOOKUP(Table1[[#This Row],[Ticker]],[1]!Table1[[Symbol]:[Industry]],2,FALSE),"-")</f>
        <v>-</v>
      </c>
      <c r="F4972">
        <v>224.8</v>
      </c>
      <c r="G4972">
        <v>1.13696768333917</v>
      </c>
      <c r="H4972">
        <v>36.281279207063903</v>
      </c>
      <c r="I4972">
        <v>7.0426442291661102</v>
      </c>
      <c r="J4972">
        <v>6.9894000197476904</v>
      </c>
      <c r="K4972">
        <v>193.942502432048</v>
      </c>
      <c r="N4972">
        <v>0.72379150102854395</v>
      </c>
      <c r="O4972">
        <v>14.7241992882562</v>
      </c>
      <c r="P4972">
        <v>98.323775915306499</v>
      </c>
    </row>
    <row r="4973" spans="1:16" hidden="1" x14ac:dyDescent="0.3">
      <c r="A4973" t="s">
        <v>10100</v>
      </c>
      <c r="B4973" t="s">
        <v>10101</v>
      </c>
      <c r="C4973" t="str">
        <f>IFERROR(VLOOKUP(Table1[[#This Row],[Ticker]],[1]!Table1[[Symbol]:[Industry]],2,FALSE),"-")</f>
        <v>-</v>
      </c>
      <c r="D4973" t="s">
        <v>713</v>
      </c>
      <c r="F4973">
        <v>53.55</v>
      </c>
      <c r="G4973">
        <v>-6.5202803884333598</v>
      </c>
      <c r="H4973">
        <v>6.1110283329616104</v>
      </c>
      <c r="I4973">
        <v>6.1190718819289902</v>
      </c>
      <c r="J4973">
        <v>1.7108399101608001</v>
      </c>
      <c r="K4973">
        <v>49.020381719626599</v>
      </c>
      <c r="N4973">
        <v>1.14867117932635</v>
      </c>
      <c r="O4973">
        <v>3.1746031746031802</v>
      </c>
      <c r="P4973">
        <v>36.467889908256801</v>
      </c>
    </row>
    <row r="4974" spans="1:16" hidden="1" x14ac:dyDescent="0.3">
      <c r="A4974" t="s">
        <v>10102</v>
      </c>
      <c r="B4974" t="s">
        <v>10103</v>
      </c>
      <c r="C4974" t="str">
        <f>IFERROR(VLOOKUP(Table1[[#This Row],[Ticker]],[1]!Table1[[Symbol]:[Industry]],2,FALSE),"-")</f>
        <v>-</v>
      </c>
      <c r="D4974" t="s">
        <v>1631</v>
      </c>
      <c r="F4974">
        <v>11.64</v>
      </c>
      <c r="G4974">
        <v>-11.157623221534401</v>
      </c>
      <c r="H4974">
        <v>-3.1872109771354098</v>
      </c>
      <c r="I4974">
        <v>1.9153363176520699</v>
      </c>
      <c r="J4974">
        <v>5.8212612205432702E-2</v>
      </c>
      <c r="K4974">
        <v>11.4673253584312</v>
      </c>
      <c r="N4974">
        <v>0.78166317210967196</v>
      </c>
      <c r="O4974">
        <v>9.7938144329896701</v>
      </c>
      <c r="P4974">
        <v>16.399999999999999</v>
      </c>
    </row>
    <row r="4975" spans="1:16" hidden="1" x14ac:dyDescent="0.3">
      <c r="A4975" t="s">
        <v>10104</v>
      </c>
      <c r="B4975" t="s">
        <v>10105</v>
      </c>
      <c r="C4975" t="str">
        <f>IFERROR(VLOOKUP(Table1[[#This Row],[Ticker]],[1]!Table1[[Symbol]:[Industry]],2,FALSE),"-")</f>
        <v>-</v>
      </c>
      <c r="F4975">
        <v>4.05</v>
      </c>
      <c r="G4975">
        <v>-61.5061380730195</v>
      </c>
      <c r="I4975">
        <v>-48.532188434823098</v>
      </c>
      <c r="N4975">
        <v>0.68343849365082798</v>
      </c>
      <c r="O4975">
        <v>54.320987654320902</v>
      </c>
      <c r="P4975">
        <v>20.8955223880596</v>
      </c>
    </row>
    <row r="4976" spans="1:16" hidden="1" x14ac:dyDescent="0.3">
      <c r="A4976" t="s">
        <v>10106</v>
      </c>
      <c r="B4976" t="s">
        <v>10107</v>
      </c>
      <c r="C4976" t="str">
        <f>IFERROR(VLOOKUP(Table1[[#This Row],[Ticker]],[1]!Table1[[Symbol]:[Industry]],2,FALSE),"-")</f>
        <v>-</v>
      </c>
      <c r="F4976">
        <v>9</v>
      </c>
      <c r="G4976">
        <v>-63.236761759074199</v>
      </c>
      <c r="H4976">
        <v>-2.0712188002134799</v>
      </c>
      <c r="I4976">
        <v>-50.262812120877797</v>
      </c>
      <c r="J4976">
        <v>-2.2416140775692601</v>
      </c>
      <c r="K4976">
        <v>8.9098496191524106</v>
      </c>
      <c r="N4976">
        <v>0.18321593877109499</v>
      </c>
      <c r="O4976">
        <v>58.5555555555555</v>
      </c>
      <c r="P4976">
        <v>57.894736842105203</v>
      </c>
    </row>
    <row r="4977" spans="1:16" hidden="1" x14ac:dyDescent="0.3">
      <c r="A4977" t="s">
        <v>10108</v>
      </c>
      <c r="B4977" t="s">
        <v>10109</v>
      </c>
      <c r="C4977" t="str">
        <f>IFERROR(VLOOKUP(Table1[[#This Row],[Ticker]],[1]!Table1[[Symbol]:[Industry]],2,FALSE),"-")</f>
        <v>-</v>
      </c>
      <c r="D4977" t="s">
        <v>1025</v>
      </c>
      <c r="F4977">
        <v>105.5</v>
      </c>
      <c r="G4977">
        <v>-23.462858111835601</v>
      </c>
      <c r="H4977">
        <v>-4.8771207392354903</v>
      </c>
      <c r="I4977">
        <v>-10.9547017778605</v>
      </c>
      <c r="J4977">
        <v>-1.9258394032792701</v>
      </c>
      <c r="K4977">
        <v>106.26112339984201</v>
      </c>
      <c r="N4977">
        <v>0.88586663662849896</v>
      </c>
      <c r="O4977">
        <v>6.06635071090047</v>
      </c>
      <c r="P4977">
        <v>4.35212660731949</v>
      </c>
    </row>
    <row r="4978" spans="1:16" hidden="1" x14ac:dyDescent="0.3">
      <c r="A4978" t="s">
        <v>10110</v>
      </c>
      <c r="B4978" t="s">
        <v>10111</v>
      </c>
      <c r="C4978" t="str">
        <f>IFERROR(VLOOKUP(Table1[[#This Row],[Ticker]],[1]!Table1[[Symbol]:[Industry]],2,FALSE),"-")</f>
        <v>-</v>
      </c>
      <c r="D4978" t="s">
        <v>713</v>
      </c>
      <c r="F4978">
        <v>17.78</v>
      </c>
      <c r="G4978">
        <v>0.38425338605514198</v>
      </c>
      <c r="H4978">
        <v>4.7902447394507499</v>
      </c>
      <c r="I4978">
        <v>13.215854269803099</v>
      </c>
      <c r="J4978">
        <v>0.244100208145027</v>
      </c>
      <c r="K4978">
        <v>16.476073997311701</v>
      </c>
      <c r="N4978">
        <v>2.50739759822096</v>
      </c>
      <c r="O4978">
        <v>0.95613048368952103</v>
      </c>
      <c r="P4978">
        <v>36.769230769230703</v>
      </c>
    </row>
    <row r="4979" spans="1:16" hidden="1" x14ac:dyDescent="0.3">
      <c r="A4979" t="s">
        <v>10112</v>
      </c>
      <c r="B4979" t="s">
        <v>10113</v>
      </c>
      <c r="C4979" t="str">
        <f>IFERROR(VLOOKUP(Table1[[#This Row],[Ticker]],[1]!Table1[[Symbol]:[Industry]],2,FALSE),"-")</f>
        <v>-</v>
      </c>
      <c r="D4979" t="s">
        <v>713</v>
      </c>
      <c r="F4979">
        <v>112.4</v>
      </c>
      <c r="G4979">
        <v>4.1044395191863901</v>
      </c>
      <c r="H4979">
        <v>-0.48383764277257801</v>
      </c>
      <c r="I4979">
        <v>17.031996209110901</v>
      </c>
      <c r="J4979">
        <v>-0.74656457261876197</v>
      </c>
      <c r="K4979">
        <v>105.398791000971</v>
      </c>
      <c r="N4979">
        <v>1.0108267876538699</v>
      </c>
      <c r="O4979">
        <v>3.01601423487545</v>
      </c>
      <c r="P4979">
        <v>31.770222743259001</v>
      </c>
    </row>
    <row r="4980" spans="1:16" hidden="1" x14ac:dyDescent="0.3">
      <c r="A4980" t="s">
        <v>10114</v>
      </c>
      <c r="B4980" t="s">
        <v>10115</v>
      </c>
      <c r="C4980" t="str">
        <f>IFERROR(VLOOKUP(Table1[[#This Row],[Ticker]],[1]!Table1[[Symbol]:[Industry]],2,FALSE),"-")</f>
        <v>-</v>
      </c>
      <c r="D4980" t="s">
        <v>713</v>
      </c>
      <c r="F4980">
        <v>1019.05</v>
      </c>
      <c r="G4980">
        <v>-24.6552652550644</v>
      </c>
      <c r="H4980">
        <v>-4.3571363694688303</v>
      </c>
      <c r="I4980">
        <v>-11.681315616868</v>
      </c>
      <c r="J4980">
        <v>-1.14140481705466</v>
      </c>
      <c r="K4980">
        <v>1012.96931211886</v>
      </c>
      <c r="N4980">
        <v>1.2018274337875401</v>
      </c>
      <c r="O4980">
        <v>19.689907266571801</v>
      </c>
      <c r="P4980">
        <v>1.9549579293854</v>
      </c>
    </row>
    <row r="4981" spans="1:16" hidden="1" x14ac:dyDescent="0.3">
      <c r="A4981" t="s">
        <v>10116</v>
      </c>
      <c r="B4981" t="s">
        <v>10117</v>
      </c>
      <c r="C4981" t="str">
        <f>IFERROR(VLOOKUP(Table1[[#This Row],[Ticker]],[1]!Table1[[Symbol]:[Industry]],2,FALSE),"-")</f>
        <v>-</v>
      </c>
      <c r="D4981" t="s">
        <v>713</v>
      </c>
      <c r="F4981">
        <v>11.23</v>
      </c>
      <c r="G4981">
        <v>-24.307954603446401</v>
      </c>
      <c r="H4981">
        <v>3.0880267621611299</v>
      </c>
      <c r="I4981">
        <v>-11.334004965249999</v>
      </c>
      <c r="J4981">
        <v>5.86739066176722</v>
      </c>
      <c r="O4981">
        <v>3.29474621549421</v>
      </c>
      <c r="P4981">
        <v>21.274298056155502</v>
      </c>
    </row>
    <row r="4982" spans="1:16" hidden="1" x14ac:dyDescent="0.3">
      <c r="A4982" t="s">
        <v>10118</v>
      </c>
      <c r="B4982" t="s">
        <v>10119</v>
      </c>
      <c r="C4982" t="str">
        <f>IFERROR(VLOOKUP(Table1[[#This Row],[Ticker]],[1]!Table1[[Symbol]:[Industry]],2,FALSE),"-")</f>
        <v>-</v>
      </c>
      <c r="F4982">
        <v>11.05</v>
      </c>
      <c r="G4982">
        <v>44.746493505927702</v>
      </c>
      <c r="H4982">
        <v>77.163745000274901</v>
      </c>
      <c r="I4982">
        <v>57.720443144124197</v>
      </c>
      <c r="J4982">
        <v>-7.6023226121908296</v>
      </c>
      <c r="O4982">
        <v>18.009049773755599</v>
      </c>
      <c r="P4982">
        <v>99.099099099099107</v>
      </c>
    </row>
    <row r="4983" spans="1:16" hidden="1" x14ac:dyDescent="0.3">
      <c r="A4983" t="s">
        <v>10120</v>
      </c>
      <c r="B4983" t="s">
        <v>10121</v>
      </c>
      <c r="C4983" t="str">
        <f>IFERROR(VLOOKUP(Table1[[#This Row],[Ticker]],[1]!Table1[[Symbol]:[Industry]],2,FALSE),"-")</f>
        <v>-</v>
      </c>
      <c r="D4983" t="s">
        <v>713</v>
      </c>
      <c r="F4983">
        <v>54.59</v>
      </c>
      <c r="G4983">
        <v>-15.9418796709266</v>
      </c>
      <c r="H4983">
        <v>5.3202957485436597</v>
      </c>
      <c r="I4983">
        <v>-3.4710493726376099</v>
      </c>
      <c r="J4983">
        <v>3.4038163357792199</v>
      </c>
      <c r="O4983">
        <v>3.2240337058069199</v>
      </c>
      <c r="P4983">
        <v>19.9780219780219</v>
      </c>
    </row>
    <row r="4984" spans="1:16" hidden="1" x14ac:dyDescent="0.3">
      <c r="A4984" t="s">
        <v>10122</v>
      </c>
      <c r="B4984" t="s">
        <v>10123</v>
      </c>
      <c r="C4984" t="str">
        <f>IFERROR(VLOOKUP(Table1[[#This Row],[Ticker]],[1]!Table1[[Symbol]:[Industry]],2,FALSE),"-")</f>
        <v>-</v>
      </c>
      <c r="D4984" t="s">
        <v>539</v>
      </c>
      <c r="F4984">
        <v>2.1</v>
      </c>
      <c r="G4984">
        <v>-26.3061380730195</v>
      </c>
      <c r="H4984">
        <v>-4.8393848901788798</v>
      </c>
      <c r="I4984">
        <v>-13.332188434823101</v>
      </c>
      <c r="J4984">
        <v>-1.2416140775692599</v>
      </c>
      <c r="O4984">
        <v>0</v>
      </c>
      <c r="P4984">
        <v>0</v>
      </c>
    </row>
    <row r="4985" spans="1:16" hidden="1" x14ac:dyDescent="0.3">
      <c r="A4985" t="s">
        <v>10124</v>
      </c>
      <c r="B4985" t="s">
        <v>10125</v>
      </c>
      <c r="C4985" t="str">
        <f>IFERROR(VLOOKUP(Table1[[#This Row],[Ticker]],[1]!Table1[[Symbol]:[Industry]],2,FALSE),"-")</f>
        <v>-</v>
      </c>
      <c r="D4985" t="s">
        <v>117</v>
      </c>
    </row>
    <row r="4986" spans="1:16" hidden="1" x14ac:dyDescent="0.3">
      <c r="A4986" t="s">
        <v>10126</v>
      </c>
      <c r="B4986" t="s">
        <v>10127</v>
      </c>
      <c r="C4986" t="str">
        <f>IFERROR(VLOOKUP(Table1[[#This Row],[Ticker]],[1]!Table1[[Symbol]:[Industry]],2,FALSE),"-")</f>
        <v>-</v>
      </c>
      <c r="D4986" t="s">
        <v>1308</v>
      </c>
      <c r="F4986">
        <v>1000</v>
      </c>
      <c r="G4986">
        <v>-26.305138063019399</v>
      </c>
      <c r="H4986">
        <v>-4.8393848901788798</v>
      </c>
      <c r="I4986">
        <v>-13.331188424823001</v>
      </c>
      <c r="J4986">
        <v>-1.24261407756926</v>
      </c>
      <c r="O4986">
        <v>3</v>
      </c>
      <c r="P4986">
        <v>11.117284293571799</v>
      </c>
    </row>
    <row r="4987" spans="1:16" hidden="1" x14ac:dyDescent="0.3">
      <c r="A4987" t="s">
        <v>10128</v>
      </c>
      <c r="B4987" t="s">
        <v>10129</v>
      </c>
      <c r="C4987" t="str">
        <f>IFERROR(VLOOKUP(Table1[[#This Row],[Ticker]],[1]!Table1[[Symbol]:[Industry]],2,FALSE),"-")</f>
        <v>-</v>
      </c>
      <c r="F4987">
        <v>18.899999999999999</v>
      </c>
      <c r="G4987">
        <v>-21.770739842931</v>
      </c>
      <c r="H4987">
        <v>-3.3941375305346302</v>
      </c>
      <c r="I4987">
        <v>-8.7967902047346804</v>
      </c>
      <c r="J4987">
        <v>-6.0904149117715596</v>
      </c>
      <c r="O4987">
        <v>9.7883597883597897</v>
      </c>
      <c r="P4987">
        <v>15.5256723716381</v>
      </c>
    </row>
    <row r="4988" spans="1:16" hidden="1" x14ac:dyDescent="0.3">
      <c r="A4988" t="s">
        <v>10130</v>
      </c>
      <c r="B4988" t="s">
        <v>10131</v>
      </c>
      <c r="C4988" t="str">
        <f>IFERROR(VLOOKUP(Table1[[#This Row],[Ticker]],[1]!Table1[[Symbol]:[Industry]],2,FALSE),"-")</f>
        <v>-</v>
      </c>
      <c r="D4988" t="s">
        <v>713</v>
      </c>
      <c r="F4988">
        <v>10.53</v>
      </c>
      <c r="G4988">
        <v>-23.150319532585598</v>
      </c>
      <c r="H4988">
        <v>-8.7484757992697908</v>
      </c>
      <c r="I4988">
        <v>-9.4860345886693391</v>
      </c>
      <c r="J4988">
        <v>0.68702623101319205</v>
      </c>
      <c r="O4988">
        <v>13.8651471984805</v>
      </c>
      <c r="P4988">
        <v>5.2999999999999901</v>
      </c>
    </row>
    <row r="4989" spans="1:16" hidden="1" x14ac:dyDescent="0.3">
      <c r="A4989" t="s">
        <v>10132</v>
      </c>
      <c r="B4989" t="s">
        <v>10133</v>
      </c>
      <c r="C4989" t="str">
        <f>IFERROR(VLOOKUP(Table1[[#This Row],[Ticker]],[1]!Table1[[Symbol]:[Industry]],2,FALSE),"-")</f>
        <v>-</v>
      </c>
      <c r="D4989" t="s">
        <v>713</v>
      </c>
      <c r="F4989">
        <v>10.56</v>
      </c>
      <c r="G4989">
        <v>-21.2815075311476</v>
      </c>
      <c r="H4989">
        <v>-14.271772202365799</v>
      </c>
      <c r="I4989">
        <v>-9.2927795678281004</v>
      </c>
      <c r="J4989">
        <v>1.3103707995573799</v>
      </c>
      <c r="O4989">
        <v>13.446969696969701</v>
      </c>
      <c r="P4989">
        <v>4.7619047619047601</v>
      </c>
    </row>
    <row r="4990" spans="1:16" hidden="1" x14ac:dyDescent="0.3">
      <c r="A4990" t="s">
        <v>10134</v>
      </c>
      <c r="B4990" t="s">
        <v>10135</v>
      </c>
      <c r="C4990" t="str">
        <f>IFERROR(VLOOKUP(Table1[[#This Row],[Ticker]],[1]!Table1[[Symbol]:[Industry]],2,FALSE),"-")</f>
        <v>-</v>
      </c>
      <c r="D4990" t="s">
        <v>713</v>
      </c>
      <c r="F4990">
        <v>52.29</v>
      </c>
      <c r="G4990">
        <v>-24.4950377809066</v>
      </c>
      <c r="H4990">
        <v>-3.05747514778106</v>
      </c>
      <c r="I4990">
        <v>-11.5016139460208</v>
      </c>
      <c r="J4990">
        <v>-1.2986699923657601</v>
      </c>
      <c r="O4990">
        <v>4.4176706827309298</v>
      </c>
      <c r="P4990">
        <v>4.3296089385474801</v>
      </c>
    </row>
    <row r="4991" spans="1:16" hidden="1" x14ac:dyDescent="0.3">
      <c r="A4991" t="s">
        <v>10136</v>
      </c>
      <c r="B4991" t="s">
        <v>10137</v>
      </c>
      <c r="C4991" t="str">
        <f>IFERROR(VLOOKUP(Table1[[#This Row],[Ticker]],[1]!Table1[[Symbol]:[Industry]],2,FALSE),"-")</f>
        <v>-</v>
      </c>
      <c r="F4991">
        <v>328.55</v>
      </c>
      <c r="G4991">
        <v>27.329587903131898</v>
      </c>
      <c r="H4991">
        <v>41.501508259224899</v>
      </c>
      <c r="I4991">
        <v>40.303537541328303</v>
      </c>
      <c r="J4991">
        <v>13.9829809150669</v>
      </c>
      <c r="O4991">
        <v>0</v>
      </c>
      <c r="P4991">
        <v>64.275000000000006</v>
      </c>
    </row>
    <row r="4992" spans="1:16" hidden="1" x14ac:dyDescent="0.3">
      <c r="A4992" t="s">
        <v>10138</v>
      </c>
      <c r="B4992" t="s">
        <v>10139</v>
      </c>
      <c r="C4992" t="str">
        <f>IFERROR(VLOOKUP(Table1[[#This Row],[Ticker]],[1]!Table1[[Symbol]:[Industry]],2,FALSE),"-")</f>
        <v>-</v>
      </c>
      <c r="D4992" t="s">
        <v>1025</v>
      </c>
      <c r="F4992">
        <v>101.75</v>
      </c>
      <c r="G4992">
        <v>-24.759231885394801</v>
      </c>
      <c r="H4992">
        <v>-3.0429777045501401</v>
      </c>
      <c r="I4992">
        <v>-11.785282247198399</v>
      </c>
      <c r="J4992">
        <v>0.55479310805947202</v>
      </c>
      <c r="O4992">
        <v>0.24570024570025301</v>
      </c>
      <c r="P4992">
        <v>1.5469061876247401</v>
      </c>
    </row>
    <row r="4993" spans="1:16" hidden="1" x14ac:dyDescent="0.3">
      <c r="A4993" t="s">
        <v>10140</v>
      </c>
      <c r="B4993" t="s">
        <v>10141</v>
      </c>
      <c r="C4993" t="str">
        <f>IFERROR(VLOOKUP(Table1[[#This Row],[Ticker]],[1]!Table1[[Symbol]:[Industry]],2,FALSE),"-")</f>
        <v>-</v>
      </c>
      <c r="D4993" t="s">
        <v>287</v>
      </c>
      <c r="F4993">
        <v>197.9</v>
      </c>
      <c r="G4993">
        <v>-16.086143642498801</v>
      </c>
      <c r="H4993">
        <v>5.3945332384760798</v>
      </c>
      <c r="I4993">
        <v>-3.1121940043024301</v>
      </c>
      <c r="J4993">
        <v>8.9923040510857</v>
      </c>
      <c r="M4993">
        <v>100</v>
      </c>
      <c r="O4993">
        <v>0</v>
      </c>
      <c r="P4993">
        <v>15.7309941520467</v>
      </c>
    </row>
    <row r="4994" spans="1:16" hidden="1" x14ac:dyDescent="0.3">
      <c r="A4994" t="s">
        <v>10142</v>
      </c>
      <c r="B4994" t="s">
        <v>10143</v>
      </c>
      <c r="C4994" t="str">
        <f>IFERROR(VLOOKUP(Table1[[#This Row],[Ticker]],[1]!Table1[[Symbol]:[Industry]],2,FALSE),"-")</f>
        <v>-</v>
      </c>
      <c r="D4994" t="s">
        <v>713</v>
      </c>
      <c r="F4994">
        <v>91.7</v>
      </c>
      <c r="G4994">
        <v>-26.054909236318299</v>
      </c>
      <c r="H4994">
        <v>-2.43279148358548</v>
      </c>
      <c r="I4994">
        <v>-13.168343541322299</v>
      </c>
      <c r="J4994">
        <v>1.1649793290241299</v>
      </c>
      <c r="O4994">
        <v>1.62486368593237</v>
      </c>
      <c r="P4994">
        <v>1.77580466148725</v>
      </c>
    </row>
    <row r="4995" spans="1:16" hidden="1" x14ac:dyDescent="0.3">
      <c r="A4995" t="s">
        <v>10144</v>
      </c>
      <c r="B4995" t="s">
        <v>10145</v>
      </c>
      <c r="C4995" t="str">
        <f>IFERROR(VLOOKUP(Table1[[#This Row],[Ticker]],[1]!Table1[[Symbol]:[Industry]],2,FALSE),"-")</f>
        <v>-</v>
      </c>
      <c r="D4995" t="s">
        <v>1308</v>
      </c>
    </row>
    <row r="4996" spans="1:16" hidden="1" x14ac:dyDescent="0.3">
      <c r="A4996" t="s">
        <v>10146</v>
      </c>
      <c r="B4996" t="s">
        <v>10147</v>
      </c>
      <c r="C4996" t="str">
        <f>IFERROR(VLOOKUP(Table1[[#This Row],[Ticker]],[1]!Table1[[Symbol]:[Industry]],2,FALSE),"-")</f>
        <v>-</v>
      </c>
    </row>
    <row r="4997" spans="1:16" hidden="1" x14ac:dyDescent="0.3">
      <c r="A4997" t="s">
        <v>10148</v>
      </c>
      <c r="B4997" t="s">
        <v>10149</v>
      </c>
      <c r="C4997" t="str">
        <f>IFERROR(VLOOKUP(Table1[[#This Row],[Ticker]],[1]!Table1[[Symbol]:[Industry]],2,FALSE),"-")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Price_Filter_10_07_2024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cp:lastPrinted>2024-07-10T06:59:37Z</cp:lastPrinted>
  <dcterms:created xsi:type="dcterms:W3CDTF">2024-07-10T06:59:54Z</dcterms:created>
  <dcterms:modified xsi:type="dcterms:W3CDTF">2024-10-22T03:29:38Z</dcterms:modified>
</cp:coreProperties>
</file>